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Users\Ocepek\Desktop\Documents\Doktorat EF LJ\Raziskava_baza_odlocb\"/>
    </mc:Choice>
  </mc:AlternateContent>
  <bookViews>
    <workbookView xWindow="915" yWindow="1290" windowWidth="14310" windowHeight="6420"/>
  </bookViews>
  <sheets>
    <sheet name="Podjetja" sheetId="3" r:id="rId1"/>
    <sheet name="Countries" sheetId="10" r:id="rId2"/>
    <sheet name="Commissioners" sheetId="14" r:id="rId3"/>
    <sheet name="EC_annual_data" sheetId="13" r:id="rId4"/>
    <sheet name="ECJ_GC_annual" sheetId="12" r:id="rId5"/>
    <sheet name="EU_Parliament" sheetId="15" r:id="rId6"/>
    <sheet name="Notices, regulation, guidelines" sheetId="11" r:id="rId7"/>
  </sheets>
  <definedNames>
    <definedName name="_xlnm._FilterDatabase" localSheetId="0" hidden="1">Podjetja!$A$1:$IH$1815</definedName>
    <definedName name="a">Podjetja!$AF$33</definedName>
  </definedNames>
  <calcPr calcId="162913"/>
</workbook>
</file>

<file path=xl/calcChain.xml><?xml version="1.0" encoding="utf-8"?>
<calcChain xmlns="http://schemas.openxmlformats.org/spreadsheetml/2006/main">
  <c r="Q15" i="15" l="1"/>
  <c r="D15" i="15"/>
  <c r="B15" i="15"/>
  <c r="I44" i="13"/>
  <c r="H44" i="13"/>
  <c r="G44" i="13"/>
  <c r="U33" i="13"/>
  <c r="T33" i="13"/>
  <c r="U32" i="13"/>
  <c r="T32" i="13"/>
  <c r="S32" i="13"/>
  <c r="R32" i="13"/>
  <c r="Q32" i="13"/>
  <c r="P32" i="13"/>
  <c r="O32" i="13"/>
  <c r="N32" i="13"/>
  <c r="M32" i="13"/>
  <c r="L32" i="13"/>
  <c r="K32" i="13"/>
  <c r="J32" i="13"/>
  <c r="I32" i="13"/>
  <c r="H32" i="13"/>
  <c r="G32" i="13"/>
  <c r="F32" i="13"/>
  <c r="E32" i="13"/>
  <c r="D32" i="13"/>
  <c r="U31" i="13"/>
  <c r="T31" i="13"/>
  <c r="S31" i="13"/>
  <c r="R31" i="13"/>
  <c r="Q31" i="13"/>
  <c r="P31" i="13"/>
  <c r="O31" i="13"/>
  <c r="N31" i="13"/>
  <c r="M31" i="13"/>
  <c r="L31" i="13"/>
  <c r="K31" i="13"/>
  <c r="J31" i="13"/>
  <c r="I31" i="13"/>
  <c r="H31" i="13"/>
  <c r="G31" i="13"/>
  <c r="F31" i="13"/>
  <c r="E31" i="13"/>
  <c r="D31" i="13"/>
  <c r="U30" i="13"/>
  <c r="U34" i="13" s="1"/>
  <c r="T30" i="13"/>
  <c r="T34" i="13" s="1"/>
  <c r="S30" i="13"/>
  <c r="S34" i="13" s="1"/>
  <c r="R30" i="13"/>
  <c r="R34" i="13" s="1"/>
  <c r="Q30" i="13"/>
  <c r="Q34" i="13" s="1"/>
  <c r="P30" i="13"/>
  <c r="P34" i="13" s="1"/>
  <c r="O30" i="13"/>
  <c r="O34" i="13" s="1"/>
  <c r="N30" i="13"/>
  <c r="N34" i="13" s="1"/>
  <c r="M30" i="13"/>
  <c r="M34" i="13" s="1"/>
  <c r="L30" i="13"/>
  <c r="L34" i="13" s="1"/>
  <c r="K30" i="13"/>
  <c r="K34" i="13" s="1"/>
  <c r="J30" i="13"/>
  <c r="J34" i="13" s="1"/>
  <c r="I30" i="13"/>
  <c r="I34" i="13" s="1"/>
  <c r="H30" i="13"/>
  <c r="H34" i="13" s="1"/>
  <c r="G30" i="13"/>
  <c r="G34" i="13" s="1"/>
  <c r="F30" i="13"/>
  <c r="F34" i="13" s="1"/>
  <c r="E30" i="13"/>
  <c r="E34" i="13" s="1"/>
  <c r="D30" i="13"/>
  <c r="D34" i="13" s="1"/>
  <c r="U27" i="13"/>
  <c r="T27" i="13"/>
  <c r="S27" i="13"/>
  <c r="R27" i="13"/>
  <c r="Q27" i="13"/>
  <c r="P27" i="13"/>
  <c r="O27" i="13"/>
  <c r="N27" i="13"/>
  <c r="M27" i="13"/>
  <c r="L27" i="13"/>
  <c r="K27" i="13"/>
  <c r="J27" i="13"/>
  <c r="I27" i="13"/>
  <c r="H27" i="13"/>
  <c r="G27" i="13"/>
  <c r="F27" i="13"/>
  <c r="E27" i="13"/>
  <c r="D27" i="13"/>
  <c r="C27" i="13"/>
  <c r="U20" i="13"/>
  <c r="T20" i="13"/>
  <c r="S20" i="13"/>
  <c r="R20" i="13"/>
  <c r="Q20" i="13"/>
  <c r="P20" i="13"/>
  <c r="O20" i="13"/>
  <c r="N20" i="13"/>
  <c r="M20" i="13"/>
  <c r="L20" i="13"/>
  <c r="K20" i="13"/>
  <c r="J20" i="13"/>
  <c r="I20" i="13"/>
  <c r="H20" i="13"/>
  <c r="G20" i="13"/>
  <c r="F20" i="13"/>
  <c r="E20" i="13"/>
  <c r="D20" i="13"/>
  <c r="C20" i="13"/>
  <c r="U9" i="13"/>
  <c r="T9" i="13"/>
  <c r="S9" i="13"/>
  <c r="R9" i="13"/>
  <c r="Q9" i="13"/>
  <c r="P9" i="13"/>
  <c r="O9" i="13"/>
  <c r="N9" i="13"/>
  <c r="M9" i="13"/>
  <c r="L9" i="13"/>
  <c r="K9" i="13"/>
  <c r="J9" i="13"/>
  <c r="I9" i="13"/>
  <c r="H9" i="13"/>
  <c r="G9" i="13"/>
  <c r="F9" i="13"/>
  <c r="E9" i="13"/>
  <c r="D9" i="13"/>
  <c r="C9" i="13"/>
  <c r="AH67" i="12"/>
  <c r="AG67" i="12"/>
  <c r="AH63" i="12"/>
  <c r="AG63" i="12"/>
  <c r="AC42" i="12"/>
  <c r="Y42" i="12"/>
  <c r="X42" i="12"/>
  <c r="U42" i="12"/>
  <c r="T42" i="12"/>
  <c r="Q42" i="12"/>
  <c r="P42" i="12"/>
  <c r="M42" i="12"/>
  <c r="L42" i="12"/>
  <c r="AC41" i="12"/>
  <c r="AB41" i="12"/>
  <c r="AB42" i="12" s="1"/>
  <c r="AA41" i="12"/>
  <c r="AA42" i="12" s="1"/>
  <c r="Z41" i="12"/>
  <c r="Z42" i="12" s="1"/>
  <c r="Y41" i="12"/>
  <c r="X41" i="12"/>
  <c r="W41" i="12"/>
  <c r="W42" i="12" s="1"/>
  <c r="V41" i="12"/>
  <c r="V42" i="12" s="1"/>
  <c r="U41" i="12"/>
  <c r="T41" i="12"/>
  <c r="S41" i="12"/>
  <c r="S42" i="12" s="1"/>
  <c r="R41" i="12"/>
  <c r="R42" i="12" s="1"/>
  <c r="Q41" i="12"/>
  <c r="P41" i="12"/>
  <c r="O41" i="12"/>
  <c r="O42" i="12" s="1"/>
  <c r="N41" i="12"/>
  <c r="N42" i="12" s="1"/>
  <c r="M41" i="12"/>
  <c r="L41" i="12"/>
  <c r="AC24" i="12"/>
  <c r="Y24" i="12"/>
  <c r="U24" i="12"/>
  <c r="Q24" i="12"/>
  <c r="M24" i="12"/>
  <c r="I24" i="12"/>
  <c r="E24" i="12"/>
  <c r="AC23" i="12"/>
  <c r="AB23" i="12"/>
  <c r="AB24" i="12" s="1"/>
  <c r="Y23" i="12"/>
  <c r="X23" i="12"/>
  <c r="X24" i="12" s="1"/>
  <c r="U23" i="12"/>
  <c r="T23" i="12"/>
  <c r="T24" i="12" s="1"/>
  <c r="Q23" i="12"/>
  <c r="P23" i="12"/>
  <c r="P24" i="12" s="1"/>
  <c r="M23" i="12"/>
  <c r="L23" i="12"/>
  <c r="L24" i="12" s="1"/>
  <c r="I23" i="12"/>
  <c r="H23" i="12"/>
  <c r="H24" i="12" s="1"/>
  <c r="E23" i="12"/>
  <c r="D23" i="12"/>
  <c r="D24" i="12" s="1"/>
  <c r="AC22" i="12"/>
  <c r="AB22" i="12"/>
  <c r="AA22" i="12"/>
  <c r="AA23" i="12" s="1"/>
  <c r="AA24" i="12" s="1"/>
  <c r="Z22" i="12"/>
  <c r="Z23" i="12" s="1"/>
  <c r="Z24" i="12" s="1"/>
  <c r="Y22" i="12"/>
  <c r="X22" i="12"/>
  <c r="W22" i="12"/>
  <c r="W23" i="12" s="1"/>
  <c r="W24" i="12" s="1"/>
  <c r="V22" i="12"/>
  <c r="V23" i="12" s="1"/>
  <c r="V24" i="12" s="1"/>
  <c r="U22" i="12"/>
  <c r="T22" i="12"/>
  <c r="S22" i="12"/>
  <c r="S23" i="12" s="1"/>
  <c r="S24" i="12" s="1"/>
  <c r="R22" i="12"/>
  <c r="R23" i="12" s="1"/>
  <c r="R24" i="12" s="1"/>
  <c r="Q22" i="12"/>
  <c r="P22" i="12"/>
  <c r="O22" i="12"/>
  <c r="O23" i="12" s="1"/>
  <c r="O24" i="12" s="1"/>
  <c r="N22" i="12"/>
  <c r="N23" i="12" s="1"/>
  <c r="N24" i="12" s="1"/>
  <c r="M22" i="12"/>
  <c r="L22" i="12"/>
  <c r="K22" i="12"/>
  <c r="K23" i="12" s="1"/>
  <c r="K24" i="12" s="1"/>
  <c r="J22" i="12"/>
  <c r="J23" i="12" s="1"/>
  <c r="J24" i="12" s="1"/>
  <c r="I22" i="12"/>
  <c r="H22" i="12"/>
  <c r="G22" i="12"/>
  <c r="G23" i="12" s="1"/>
  <c r="G24" i="12" s="1"/>
  <c r="F22" i="12"/>
  <c r="F23" i="12" s="1"/>
  <c r="F24" i="12" s="1"/>
  <c r="E22" i="12"/>
  <c r="D22" i="12"/>
  <c r="C22" i="12"/>
  <c r="C23" i="12" s="1"/>
  <c r="C24" i="12" s="1"/>
  <c r="AC5" i="12"/>
  <c r="AC6" i="12" s="1"/>
  <c r="AB5" i="12"/>
  <c r="AB6" i="12" s="1"/>
  <c r="AA5" i="12"/>
  <c r="AA6" i="12" s="1"/>
  <c r="Z5" i="12"/>
  <c r="Z6" i="12" s="1"/>
  <c r="Y5" i="12"/>
  <c r="Y6" i="12" s="1"/>
  <c r="X5" i="12"/>
  <c r="X6" i="12" s="1"/>
  <c r="W5" i="12"/>
  <c r="W6" i="12" s="1"/>
  <c r="V5" i="12"/>
  <c r="V6" i="12" s="1"/>
  <c r="U5" i="12"/>
  <c r="U6" i="12" s="1"/>
  <c r="T5" i="12"/>
  <c r="T6" i="12" s="1"/>
  <c r="S5" i="12"/>
  <c r="S6" i="12" s="1"/>
  <c r="R5" i="12"/>
  <c r="R6" i="12" s="1"/>
  <c r="Q5" i="12"/>
  <c r="Q6" i="12" s="1"/>
  <c r="P5" i="12"/>
  <c r="P6" i="12" s="1"/>
  <c r="O5" i="12"/>
  <c r="O6" i="12" s="1"/>
  <c r="N5" i="12"/>
  <c r="N6" i="12" s="1"/>
  <c r="M5" i="12"/>
  <c r="M6" i="12" s="1"/>
  <c r="L5" i="12"/>
  <c r="L6" i="12" s="1"/>
  <c r="K5" i="12"/>
  <c r="K6" i="12" s="1"/>
  <c r="J5" i="12"/>
  <c r="J6" i="12" s="1"/>
  <c r="BP214" i="3" l="1"/>
  <c r="BP218" i="3"/>
  <c r="BP225" i="3"/>
  <c r="BR225" i="3"/>
  <c r="BP228" i="3"/>
  <c r="BR228" i="3"/>
  <c r="BP229" i="3"/>
  <c r="BP238" i="3"/>
  <c r="BP455" i="3"/>
  <c r="BP456" i="3"/>
  <c r="BP458" i="3"/>
  <c r="BP418" i="3"/>
  <c r="BP533" i="3"/>
  <c r="BP679" i="3"/>
  <c r="BP688" i="3"/>
  <c r="BP707" i="3"/>
  <c r="BX708" i="3"/>
  <c r="BX709" i="3"/>
  <c r="BX711" i="3"/>
  <c r="BP711" i="3" s="1"/>
  <c r="BP713" i="3"/>
  <c r="BP714" i="3"/>
  <c r="BX722" i="3"/>
  <c r="BX723" i="3"/>
  <c r="BX757" i="3"/>
  <c r="BX758" i="3"/>
  <c r="CB758" i="3" s="1"/>
  <c r="BX759" i="3"/>
  <c r="CB759" i="3" s="1"/>
  <c r="BX760" i="3"/>
  <c r="CB760" i="3" s="1"/>
  <c r="BX732" i="3"/>
  <c r="BP732" i="3" s="1"/>
  <c r="BX734" i="3"/>
  <c r="BP745" i="3"/>
  <c r="BP801" i="3"/>
  <c r="CF802" i="3"/>
  <c r="CF803" i="3"/>
  <c r="CF805" i="3"/>
  <c r="CF806" i="3"/>
  <c r="BP808" i="3"/>
  <c r="BR826" i="3"/>
  <c r="BX827" i="3"/>
  <c r="BZ827" i="3"/>
  <c r="BZ828" i="3"/>
  <c r="BX846" i="3"/>
  <c r="BZ846" i="3"/>
  <c r="BX850" i="3"/>
  <c r="BZ850" i="3"/>
  <c r="BP853" i="3"/>
  <c r="CB861" i="3"/>
  <c r="BP861" i="3" s="1"/>
  <c r="CE861" i="3"/>
  <c r="BS861" i="3" s="1"/>
  <c r="CB862" i="3"/>
  <c r="CE862" i="3"/>
  <c r="CB864" i="3"/>
  <c r="CE864" i="3"/>
  <c r="BP899" i="3"/>
  <c r="BX899" i="3"/>
  <c r="BX902" i="3"/>
  <c r="BP1029" i="3"/>
  <c r="BP1040" i="3"/>
  <c r="BX1042" i="3"/>
  <c r="BX1043" i="3"/>
  <c r="BX1053" i="3"/>
  <c r="BP1053" i="3" s="1"/>
  <c r="BX1054" i="3"/>
  <c r="BX1055" i="3"/>
  <c r="BT865" i="3"/>
  <c r="BT866" i="3"/>
  <c r="BP1062" i="3"/>
  <c r="BR959" i="3"/>
  <c r="BP1086" i="3"/>
  <c r="BX1089" i="3"/>
  <c r="BP1089" i="3" s="1"/>
  <c r="BX1090" i="3"/>
  <c r="BP1092" i="3"/>
  <c r="BP1094" i="3"/>
  <c r="CB917" i="3"/>
  <c r="CB918" i="3"/>
  <c r="BP922" i="3"/>
  <c r="BP1100" i="3"/>
  <c r="BZ934" i="3"/>
  <c r="CA934" i="3"/>
  <c r="BZ935" i="3"/>
  <c r="CA935" i="3"/>
  <c r="BP1137" i="3"/>
  <c r="BP1142" i="3"/>
  <c r="BP1156" i="3"/>
  <c r="BP1394" i="3"/>
  <c r="BP1431" i="3"/>
  <c r="BP1433" i="3"/>
  <c r="BT1434" i="3"/>
  <c r="BT1435" i="3"/>
  <c r="BP1435" i="3" s="1"/>
  <c r="BT1437" i="3"/>
  <c r="BT1438" i="3"/>
  <c r="BP1661" i="3"/>
  <c r="BP1706" i="3"/>
  <c r="BP1588" i="3"/>
  <c r="BX832" i="3"/>
  <c r="BP832" i="3" s="1"/>
  <c r="BX833" i="3"/>
  <c r="BT1476" i="3"/>
  <c r="BT1477" i="3"/>
  <c r="BT1634" i="3"/>
  <c r="BT1635" i="3"/>
  <c r="BT1636" i="3"/>
</calcChain>
</file>

<file path=xl/sharedStrings.xml><?xml version="1.0" encoding="utf-8"?>
<sst xmlns="http://schemas.openxmlformats.org/spreadsheetml/2006/main" count="32354" uniqueCount="7470">
  <si>
    <t>Title</t>
  </si>
  <si>
    <t>2006/895/EC: Commission Decision of 26 May 2004 relating to a proceeding under Article 81 of the EC Treaty against The Topps Company Inc, Topps Europe Limited, Topps International Limited, Topps UK Limited and Topps Italia SRL (Case No COMP/C-3/37.980 — Souris-Topps) (notified under document number C(2004) 1910)</t>
  </si>
  <si>
    <t>English</t>
  </si>
  <si>
    <t>2005/8/EC: Commission Decision of 24 June 2004 relating to a proceeding pursuant to Article 81 of the EC Treaty concerning case COMP/A.38549 — Belgian Architects' Association (notified under document number C(2004) 2180)</t>
  </si>
  <si>
    <t>Competition</t>
  </si>
  <si>
    <t>2006/485/EC: Commission Decision of  3 September 2004  relating to a proceeding pursuant to Article 81 of the EC Treaty and Article 53 of the EEA Agreement against Boliden AB, Boliden Fabrication AB and Boliden Cuivre  -  Zinc SA, Austria Buntmetall AG and Buntmetall Amstetten Ges.m.b.H., Halcor SA, HME Nederland BV, IMI plc, IMI Kynoch Ltd and IMI Yorkshire Copper Tube Ltd, KM Europa Metal AG, Tréfimétaux SA and Europa Metalli SpA, Mueller Industries, Inc., WTC Holding Company, Inc., Mueller Europe Ltd, DENO Holding Company, Inc. and DENO Acquisition EURL, Outokumpu Oyj and Outokumpu Copper Products OY and Wieland Werke AG (Case C.38.069 — Copper Plumbing tubes)  (notified under document number C(2004) 2826)</t>
  </si>
  <si>
    <t>2007/236/EC: Commission Decision of 20 October 2004 relating to a proceeding under Article 81(1) of the EC Treaty (Case COMP/C.38.238/B.2) — Raw tobacco — Spain (notified under document number C(2004) 4030)</t>
  </si>
  <si>
    <t>2006/897/EC: Commission Decision of 19 January 2005 relating to a proceeding under Article 81 of the EC Treaty and Article 53 of the EEA Agreement against Akzo Nobel NV, Akzo Nobel Nederland BV, Akzo Nobel Chemicals BV, Akzo Nobel Functional Chemicals BV, Akzo Nobel Base Chemicals AB, Eka Chemicals AB, and Akzo Nobel AB, jointly and severally, Clariant AG and Clariant GmbH jointly and severally, Elf Aquitaine SA and Arkema SA, jointly and severally, and Hoechst AG (Case No C.37.773 — MCAA) (notified under document number C(2004) 4876)   (Text with EEA relevance)</t>
  </si>
  <si>
    <t>2006/431/EC: Commission Decision of  5 October 2005  relating to a proceeding pursuant to Article 81 of the EC Treaty against Automobiles Peugeot SA and Peugeot Nederland NV (Cases COMP/E2/36623, 36820 and 37275 — SEP and others/Automobiles Peugeot SA)  (notified under document number C(2005) 3683)   (Text with EEA relevance)</t>
  </si>
  <si>
    <t>French</t>
  </si>
  <si>
    <t>2006/901/EC: Commission Decision of 20 October 2005 relating to a proceeding under Article 81(1) of the EC Treaty (Case COMP/C.38.281/B.2 — Raw tobacco Italy) (notified under document number C(2005) 4012)</t>
  </si>
  <si>
    <t>2006/857/EC: Commission Decision of 15 June 2005 relating to a proceeding under Article 82 of the EC Treaty and Article 54 of the EEA Agreement (Case COMP/A.37.507/F3 — AstraZeneca) (notified under document number C(2005) 1757)   (Text with EEA relevance)</t>
  </si>
  <si>
    <t>2007/486/EC: Commission Decision of 20 December 2006 relating to a proceeding under Article 65 of the Treaty establishing the European Coal and Steal Community (Case No COMP/F/39.234 — Alloy surcharge — readoption) (notified under document number C(2006) 6765)</t>
  </si>
  <si>
    <t>German</t>
  </si>
  <si>
    <t>2006/902/EC: Commission Decision of 21 December 2005 relating to a proceeding under Article 81 of the Treaty establishing the European Community and Article 53 of the EEA Agreement against Flexsys NV, Bayer AG, Crompton Manufacturing Company Inc. (former Uniroyal Chemical Company Inc.), Crompton Europe Ltd, Chemtura Corporation (former Crompton Corporation), General Química SA, Repsol Química SA and Repsol YPF SA. (Case No COMP/F/C.38.443 — Rubber chemicals) (notified under document number (2005) 5592)   (Text with EEA relevance)</t>
  </si>
  <si>
    <t>2006/793/EC: Commission Decision of 31 May 2006 relating to a proceeding under Article 81 of the Treaty establishing the European Community and Article 53 of the EEA Agreement (Case No COMP/F/38.645 — Methacrylates) (notified under document number C(2006) 2098)   (Text with EEA relevance)</t>
  </si>
  <si>
    <t>2007/691/EC: Commission Decision of 20 September 2006 relating to a proceeding under Article 81 of the Treaty establishing the European Community and Article 53 of the EEA Agreement (Case COMP/F/38.121 — Fittings) (notified under document number C(2006) 4180) (Text with EEA relevance )</t>
  </si>
  <si>
    <t>2000/627/EC: Commission Decision of 16 May 2000 relating to a proceeding pursuant to Article 81 of the EC Treaty (IV/34.018 - Far East Trade Tariff Charges and Surcharges Agreement (FETTCSA)) (notified under document number C(2000) 1170) (Only the Danish, English, French and German texts are authentic)</t>
  </si>
  <si>
    <t>2001/418/EC: Commission Decision of 7 June 2000 relating to a proceeding pursuant to Article 81 of the EC Treaty and Article 53 of the EEA Agreement (Case COMP/36.545/F3 — Amino Acids) (Text with EEA relevance) (notified under document number C(2000) 1565)</t>
  </si>
  <si>
    <t>2001/135/EC: Commission decision of 5 July 2000 relating to a proceeding pursuant to Article 81 of the EC Treaty (Case COMP.F.1/36.516 — Nathan-Bricolux) (notified under document number C(2000) 1853)</t>
  </si>
  <si>
    <t>2001/146/EC: Commission Decision of 20 September 2000 relating to a proceeding under Article 81 of the EC Treaty (Case COMP/36.653 — Opel) (Text with EEA relevance.)(notified under document number C(2000)2707)</t>
  </si>
  <si>
    <t>2003/6/EC: Commission Decision of 13 December 2000 relating to a proceeding pursuant to Article 82 of the EC Treaty (COMP/33.133-C: Soda ash — Solvay) (notified under document number C(2000) 3795) (Text with EEA relevance)</t>
  </si>
  <si>
    <t>2003/7/EC: Commission Decision of 13 December 2000 relating to a proceeding under Article 82 of the EC Treaty (COMP/33.133-D: Soda-ash — ICI) (notified under document number C(2000) 3796) (Text with EEA relevance)</t>
  </si>
  <si>
    <t>2003/5/EC: Commission Decision of 13 December 2000 relating to a proceeding under Article 81 of the EC Treaty (COMP/33.133-B: Soda-ash — Solvay, CFK) (notified under document number C(2000) 3794) (Text with EEA relevance)</t>
  </si>
  <si>
    <t>2002/190/EC: Commission Decision of 21 December 2000 relating to a proceeding under Article 81 of the EC Treaty Case COMP.F.1/35.918 — JCB) (Notifications IV-28.694, IV-28.695, IV-28.696, IV-28.697, IV-28.700, IV-28.702) (Notified under document number C(2000) 3887)</t>
  </si>
  <si>
    <t>2001/354/EC: Commission Decision of 20 March 2001 relating to a proceeding under Article 82 of the EC Treaty (Case COMP/35.141 — Deutsche Post AG) (Text with EEA relevance) (notified under document number C(2001) 728)</t>
  </si>
  <si>
    <t>2001/463/EC: Commission Decision of 20 April 2001 relating to a proceeding pursuant to Article 82 of the EC Treaty (Case COMP D3/34493 — DSD) (Text with EEA relevance) (notified under document number C(2001) 1106)</t>
  </si>
  <si>
    <t>Commission Decision of 8 May 2001 relating to a proceeding pursuant to Article 81 of the EC Treaty Cases: IV/36.957/F3 Glaxo Wellcome (notification), IV/36.997/F3 Aseprofar and Fedifar (complaint), IV/37.121/F3 Spain Pharma (complaint), IV/37.138/F3 BAI (complaint), IV/37.380/F3 EAEPC (complaint) (notified under document number C (2001) 1202) (Text with EEA relevance.)</t>
  </si>
  <si>
    <t>2002/405/EC: Commission Decision of 20 June 2001 relating to a proceeding pursuant to Article 82 of the EC Treaty (COMP/E-2/36.041/PO — Michelin) (Text with EEA relevance.)(notified under document number C(2001) 1582)</t>
  </si>
  <si>
    <t>2001/711/EC: Commission Decision of 29 June 2001 relating to a proceeding under Article 81 of the EC Treaty (Case COMP/F-2/36.693 — Volkswagen) (Text with EEA relevance) (notified under document number C(2001) 1698)</t>
  </si>
  <si>
    <t>2002/271/EC: Commission Decision of 18 July 2001 relating to a proceeding under Article 81 of the EC Treaty and Article 53 of the EEA Agreement — Case COMP/E-1/36.490 — Graphite electrodes (Text with EEA relevance.)(notified under document number C(2001) 1986)</t>
  </si>
  <si>
    <t>2001/716/EC: Commission Decision of 18 July 2001 relating to proceedings pursuant to Article 81 of the EC Treaty and Article 53 of the Agreement on the European Economic Area (Case COMP.D.2 37.444 — SAS Maersk Air and Case COMP.D.2 37.386 — Sun-Air versus SAS and Maersk Air) (Text with EEA relevance) (notified under document number C(2001) 1987)</t>
  </si>
  <si>
    <t>2001/892/EC: Commission Decision of 25 July 2001 relating to a proceeding under Article 82 of the EC Treaty (COMP/C-1/36.915 — Deutsche Post AG — Interception of cross-border mail) (Text with EEA relevance) (notified under document number C(2001) 1934)</t>
  </si>
  <si>
    <t>2002/758/EC: Case COMP/36.264 — Mercedes-Benz: Commission decision of 10 October 2001 relating to a proceeding under Article 81 of the EC Treaty (Text with EEA relevance.) (notified under document number C (2001) 3028)</t>
  </si>
  <si>
    <t>2003/2/EC: Commission Decision of 21 November 2001 relating to a proceeding pursuant to Article 81 of the EC Treaty and Article 53 of the EEA Agreement (Case COMP/E-1/37.512 — Vitamins) (notified under document number C(2001) 3695) (Text with EEA relevance)</t>
  </si>
  <si>
    <t>2003/569/EC: Commission Decision of 5 December 2001 relating to a proceeding under Article 81 of the EC Treaty (Case IV/37.614/F3 PO/Interbrew and Alken-Maes) (notified under document number C(2001) 3915)</t>
  </si>
  <si>
    <t>2002/759/EC: Commission Decision of 5 December 2001 relating to a proceeding under Article 81 of the EC Treaty (Case COMP/37.800/F3 — Luxembourg Brewers) (Text with EEA relevance) (notified under document number C(2001) 3914)</t>
  </si>
  <si>
    <t>2002/742/EC: Commission Decision of 5 December 2001 relating to a proceeding pursuant to Article 81 of the EC Treaty and Article 53 of the EEA Agreement (Case No COMP/E-1/36 604 — Citric acid (Text with EEA relevance) (notified under document number C(2001) 3923)</t>
  </si>
  <si>
    <t>2002/180/EC: Commission Decision of 5 December 2001 relating to a proceeding under Article 82 of the EC Treaty (COMP/37.859 — De Post-La Poste) (notified under document number C(2001) 3644 CORR.) (Text with EEA relevance)</t>
  </si>
  <si>
    <t>2003/437/EC: Commission Decision of 11 December 2001 relating to a proceeding under Article 81 of the EC Treaty and Article 53 of the EEA Agreement (Case COMP/E-1/37.027 - Zinc phosphate) (notified under document number C(2001) 4237) (Text with EEA relevance)</t>
  </si>
  <si>
    <t>2003/25/EC: Commission Decision of 11 December 2001 relating to a proceeding under Article 81 of the EC Treaty (Case COMP/E - 1/37.919 (ex 37.391) — Bank charges for exchanging euro-zone currencies — Germany) (notified under document number C(2001) 3693)</t>
  </si>
  <si>
    <t>2004/138/EC: Commission decision of 11 June 2002 relating to a proceeding under Article 81 of the EC Treaty (Case COMP/36.571/D-1: Austrian banks — "Lombard Club") (notified under document number C(2002) 2091)</t>
  </si>
  <si>
    <t>2003/674/EC: Commission decision of 2 July 2002 relating to a proceeding pursuant to Article 81 of the EC Treaty and Article 53 of the EEA Agreement (Case C.37.519 — Methionine) (Text with EEA relevance.)(notified under document number C(2002) 2276)</t>
  </si>
  <si>
    <t>2003/207/EC: Commission Decision of 24 July 2002 relating to a proceeding pursuant to Article 81 of the EC Treaty (Case COMP/E-3/36.700 — Industrial and medical gases) (notified under document number C(2002) 2782)</t>
  </si>
  <si>
    <t>2003/675/EC: Commission decision of 30 October 2002 relating to a proceeding pursuant to Article 81 of the EC Treaty and Article 53 of the EEA Agreement (COMP/35.587 PO Video Games, COMP/35.706 PO Nintendo Distribution and COMP/36.321 Omega — Nintendo) (Text with EEA relevance.)(notified under document number C(2002) 4072)</t>
  </si>
  <si>
    <t>2005/471/EC: Commission Decision of 27 November 2002 relating to proceedings under Article 81 of the EC Treaty against BPB PLC, Gebrüder Knauf Westdeutsche Gipswerke KG, Société Lafarge SA and Gyproc Benelux NV (Case No COMP/E-1/37.152 — Plasterboard) (notified under document number C(2002) 4570)</t>
  </si>
  <si>
    <t>2004/104/EC: Commission Decision of 27 November 2002 relating to a proceeding pursuant to Article 81 of the EC Treaty and Article 53 of the EEA Agreement (Case COMP/E-2/37.978/Methylglucamine) (notified under document number C(2002) 4557) (Text with EEA relevance)</t>
  </si>
  <si>
    <t>2004/206/EC: Commission decision of 17 December 2002 relating to a proceeding pursuant to Article 81 of the EC Treaty and Article 53 of the EEA Agreement (Case COMP/C.37.671 — Flood flavour enhancers) (Text with EEA relevance) (notified under document number (2002) 5091)</t>
  </si>
  <si>
    <t>2003/600/EC: Commission Decision of 2 April 2003 relating to a proceeding pursuant to Article 81 of the EC Treaty (Case COMP/C.38.279/F3 — French beef) (notified under document number C(2003) 1065)</t>
  </si>
  <si>
    <t>2003/707/EC: Commission Decision of 21 May 2003 relating to a proceeding under Article 82 of the EC Treaty (Case COMP/C-1/37.451, 37.578, 37.579 — Deutsche Telekom AG) (Text with EEA relevance.)(notified under document number C(2003) 1536)</t>
  </si>
  <si>
    <t>2004/33/EC: Commission Decision of 27 August 2003 relating to a proceeding pursuant to Article 82 of the EC Treaty of (COMP/37.685 GVG/FS) (notifed under document number C(2003) 3057)</t>
  </si>
  <si>
    <t>2004/421/EC: Commission Decision of 16 December 2003 relating to a proceeding under Article 81 of the EC Treaty and Article 53 of the EEA Agreement against Wieland Werke AG, Outokumpu Copper Products OY, Outokumpu Oyj, KM Europa Metal AG, Tréfimétaux SA and Europa Metalli SpA (Case C.38.240 — Industrial tubes) (Text with EEA relevance) (notified under document number C(2003) 4820)</t>
  </si>
  <si>
    <t>2005/480/EC: Commission Decision of 30 April 2004 concerning cases COMP/D2/32448 and 32450 Compagnie Maritime Belge SA (Follow-up after the Court of Justice judgment of 16 March 2000) (notified under document number C(2004) 1779)</t>
  </si>
  <si>
    <t>Commission Decision of 24 May 2004 relating to a proceeding pursuant to Article 82 of the EC Treaty and Article 54 of the EEA Agreement against Microsoft Corporation (Case COMP/C-3/37.792 — Microsoft) (notified under document number C(2004) 900) (Text with EEA relevance)</t>
  </si>
  <si>
    <t>2005/503/EC: Commission Decision of 29 September 2004 relating to a proceeding under Article 81 of the EC Treaty (Case COMP/C.37.750/B2 — Brasseries Kronenbourg — Brasseries Heineken) (notified under document number C(2004) 3597)</t>
  </si>
  <si>
    <t>2004/337/EC: Commission Decision of 20 December 2001 relating to a proceeding pursuant to Article 81 of the EC Treaty and Article 53 of the EEA Agreement — Case COMP/E-1/36.212 — Carbonless paper (notifed under document number C(2001) 4573) (Text with EEA relevance)</t>
  </si>
  <si>
    <t>2007/686/EC: Commission Decision of 30 November 2005 relating to a proceeding under Article 81 of the Treaty establishing the European Community against Armando Álvarez SA, Bernay Film Plastique, Bischof + Klein France SAS, Bischof + Klein GmbH &amp; Co. KG, Bonar Technical Fabrics NV, British Polythene Industries PLC, Cofira-Sac SA, Combipac BV, Fardem Packaging BV, FLSmidth &amp; Co. A/S, FLS Plast A/S, Groupe Gascogne, JM Gesellschaft für industrielle Beteiligungen mbH &amp; Co. KGaA, Kendrion NV, Koninklijke Verpakkingsindustrie Stempher CV, Low &amp; Bonar PLC, Nordenia International AG, Nordfolien GmbH, Plásticos Españoles SA, RKW AG Rheinische Kunststoffwerke, Sachsa Verpackung GmbH, Stempher BV, Trioplast Industrier AB, Trioplast Wittenheim SA, UPM-Kymmene Oyj (Case COMP/38354 — Industrial bags) (notified under document number C(2005) 4634)</t>
  </si>
  <si>
    <t>2007/534/EC: Commission Decision of 13 September 2006 relating to a proceeding under Article 81 of the Treaty establishing the European Community (Case No COMP/F/38.456 — Bitumen (NL)) (notified under document number C(2006) 4090)</t>
  </si>
  <si>
    <t>90/645/EEC: Commission Decision of 28 November 1990 relating to a proceeding under Article 85 of the EEC Treaty (IV/32.877 - Bayer Dental) (Only the German text is authentic)</t>
  </si>
  <si>
    <t>Commission Decision of 19 December 1990 relating to a proceeding under Article 85 of the EEC Treaty (IV/33.133-A: Soda-ash - Solvay, ICI) (Only the English and French texts are authentic)</t>
  </si>
  <si>
    <t>Commission Decision of 19 December 1990 relating to a proceeding under Article 85 of the EEC Treaty (IV/33.133-B: Soda-ash - Solvay, CFK) (Only the German and French texts are authentic)</t>
  </si>
  <si>
    <t>Commission Decision of 19 December 1990 relating to a proceeding under Article 85 (1) of the EEC Treaty (IV/33.016 - Ansac) (Only the English text is authentic)</t>
  </si>
  <si>
    <t>Commission Decision of 19 December 1990 relating to a proceeding under Article 86 of the EEC Treaty (IV/33.133-D: Soda-ash - ICI) (Only the English text is authentic)</t>
  </si>
  <si>
    <t>Commission Decision of 19 December 1990 relating to a proceeding under Article 86 of the EEC Treaty (IV/33.133-C: Soda-ash - Solvay) (Only the French text is authentic)</t>
  </si>
  <si>
    <t>92/204/EEC: Commission Decision of 5 February 1992 relating to a proceeding pursuant to Article 85 of the EEC Treaty (IV/31.572 and 32.571 - Building and construction industry in the Netherlands) (Only the Dutch text is authentic)</t>
  </si>
  <si>
    <t>92/157/EEC: Commission Decision of 17 February 1992 relating to a proceeding pursuant to Article 85 of the EEC Treaty IV/31.370 and 31.446 - (UK Agricultural Tractor Registration Exchange) (Only the English text is authentic)</t>
  </si>
  <si>
    <t>Commission Decision of 26 February 1992 relating to a procedure pursuant to Articles 85 and 86 of the EEC Treaty (IV/33.544, British Midland v. Aer Lingus) (Only the English text is authentic)</t>
  </si>
  <si>
    <t>92/261/EEC: Commission Decision of 18 March 1992 relating to a proceeding pursuant to Article 85 of the EEC Treaty (IV/32.290 - Newitt/Dunlop Slazenger International and Others) (Only the English and Dutch texts are authentic)</t>
  </si>
  <si>
    <t>92/212/EEC: Commission Decision of 25 March 1992 relating to a proceeding pursuant to Article 85 of the EEC Treaty (IV/30.717-A - Eurocheque: Helsinki Agreement) (Only the French text is authentic)</t>
  </si>
  <si>
    <t>92/262/EEC: Commission Decision of 1 April 1992 relating to a proceeding pursuant to Articles 85 and 86 of the EEC Treaty (IV/32.450: French-West African shipowners' committees) (Only the Spanish, Danish, German, English, French and Dutch texts are authentic)</t>
  </si>
  <si>
    <t>92/426/EEC: Commission Decision of 15 July 1992 relating to a proceeding under Article 85 of the EEC Treaty (Case IV/32.725 - Viho/Parker Pen) (Only the German and English texts are authentic)</t>
  </si>
  <si>
    <t>92/521/EEC: Commission Decision of 27 October 1992 relating to a proceeding under Article 85 of the EEC Treaty (IV/33.384 and IV/33.378 - Distribution of package tours during the 1990 World Cup) (Only the French and Italian texts are authentic)</t>
  </si>
  <si>
    <t>92/568/EEC: Commission Decision of 25 November 1992 relating to a proceeding under Article 85 of the EEC Treaty (IV/33.585 - Distribution of railway tickets by travel agents) (Only the French text is authentic)</t>
  </si>
  <si>
    <t>92/154/EEC: Commission Decision of 4 December 1991 relating to a proceeding under Article 85 of the EEC Treaty (Case IV/33.157 - Eco System/Peugeot) (Only the French text is authentic)</t>
  </si>
  <si>
    <t>93/46/EEC: Commission Decision of 15 December 1992 relating to a proceeding pursuant to Article 85 of the EEC Treaty (IV/31.400 - Ford Agricultural) (Only the English text is authentic)</t>
  </si>
  <si>
    <t>93/406/EEC: Commission Decision of 23 December 1992 relating to a proceeding pursuant to Article 85 of the EEC Treaty against Langnese-Iglo GmbH (Case IV/34.072) (Only the German text is authentic)</t>
  </si>
  <si>
    <t>93/405/EEC: Commission Decision of 23 December 1992 relating to a proceeding pursuant to Article 85 of the EEC Treaty against Schöller Lebensmittel GmbH ' Co. KG (Cases IV/31.533 and IV/34.072) (Only the German text is authentic)</t>
  </si>
  <si>
    <t>93/82/EEC: Commission Decision of 23 December 1992 relating to a proceeding pursuant to Articles 85 (IV/32.448 and IV/32.450: Cewal, Cowac and Ukwal) and 86 (IV/32.448 and IV/32.450: Cewal) of the EEC Treaty (Only the German, English, Danish, French, Italian, Dutch and Portuguese texts are authentic)</t>
  </si>
  <si>
    <t>93/50/EEC: Commission Decision of 23 December 1992 relating to a proceeding pursuant to Article 85 of the EEC Treaty (IV/32.745 - Astra) (Only the English and French texts are authentic)</t>
  </si>
  <si>
    <t>93/554/EEC: Commission Decision of 22 June 1993 relating to a proceeding pursuant to Article 85 of the EEC Treaty in Cases IV/31.550 - Zera/Montedison and IV/31.898 - Hinkens/Stähler (Only the German and Italian texts are authentic)</t>
  </si>
  <si>
    <t>93/438/EEC: Commission Decision of 30 June 1993 relating to a proceeding pursuant to Article 85 of the EEC Treaty (IV/33.407 - CNSD) (Only the Italian text is authentic)</t>
  </si>
  <si>
    <t>93/252/EEC: Commission Decision of 10 November 1992 relating to a proceeding pursuant to Articles 85 and 86 of the EEC Treaty (Cases No IV/33.440 Warner- Lambert/Gillette and Others and No IV/33.486 BIC/Gillette and Others) (Only the English and Dutch texts are authentic)</t>
  </si>
  <si>
    <t>93/668/EC: Commission Decision of 24 November 1993 relating to a proceeding pursuant to Article 85 of the EEC Treaty (IV/32031 - Auditel) (Only the Italian text is authentic)</t>
  </si>
  <si>
    <t>94/215/ECSC: Commission Decision of 16 February 1994 relating to a proceeding pursuant to Article 65 of the ECSC Treaty concerning agreements and concerted practices engaged in by European producers of beams (Only the Spanish, German, English, French and Italian texts are authentic)</t>
  </si>
  <si>
    <t>94/210/EC: Commission Decision of 29 March 1994 relating to a proceeding pursuant to Articles 85 and 86 of the EC Treaty (IV/33.941 - HOV SVZ/MCN) (Only the German, French and Dutch texts are authentic)</t>
  </si>
  <si>
    <t>94/601/EC: Commission Decision of 13 July 1994 relating to a proceeding under Article 85 of the EC Treaty (IV/C/33.833 - Cartonboard) (Only the German, English, Spanish, French, Italian and Dutch texts are authentic)</t>
  </si>
  <si>
    <t>94/599/EC: Commission Decision of 27 July 1994 relating to a proceeding pursuant to Article 85 of the EC Treaty (IV/31.865 - PVC) (Only the German, English, French, Italian and Dutch texts are authentic)</t>
  </si>
  <si>
    <t>94/980/EC: Commission Decision of 19 October 1994 relating to a proceeding pursuant to Article 85 of the EC Treaty (IV/34.446 - Trans-atlantic Agreement) (Only the German, Danish, Dutch and English texts are authentic)</t>
  </si>
  <si>
    <t>94/815/EC: Commission Decision of 30 November 1994 relating to a proceeding under Article 85 of the EC Treaty (Cases IV/33.126 and 33.322 - Cement)</t>
  </si>
  <si>
    <t>94/985/EC: Commission Decision of 21 December 1994 relating to a proceeding pursuant to Article 85 of the EC Treaty (IV/33.218 - Far Eastern Freight Conference) (Only the German, English, Danish, French, Italian and Dutch texts are authentic) (Text with EEA relevance)</t>
  </si>
  <si>
    <t>94/987/EC: Commission Decision of 21 December 1994 relating to a proceeding pursuant to Article 85 of the EC Treaty (IV/32.948 - IV/34.590: Tretorn and others) (Only the English, French, German, Italian and Dutch texts are authentic) (Text with EEA relevance)</t>
  </si>
  <si>
    <t>95/188/EC: Commission Decision of 30 January 1995 relating to a proceeding under Article 85 of the EC Treaty (IV/33.686 - Coapi) (Only the Spanish text is authentic)</t>
  </si>
  <si>
    <t>95/477/EC: Commission Decision of 12 July 1995 relating to a proceeding pursuant to Article 85 of the EC Treaty (Case IV/33.802 - BASF Lacke+Farben AG, and Accinauto SA) (Only the French and German texts are authentic)</t>
  </si>
  <si>
    <t>95/551/EC: Commission Decision of 29 November 1995 relating to a proceeding pursuant to Article 85 of the EC Treaty (IV/34.179, 34.202, 216 - Stichting Certificatie Kraanverhuurbedrijf and the Federatie van Nederlandse Kraanverhuurbedrijven) (Only the Dutch text is authentic)</t>
  </si>
  <si>
    <t>96/478/EC: Commission Decision of 10 January 1996 relating to a proceeding under Article 85 of the EC Treaty (Case IV/34.279/F3 - ADALAT) (Only the German text is authentic)</t>
  </si>
  <si>
    <t>96/438/EC: Commission Decision of 5 June 1996 relating to a proceeding pursuant to Article 85 of the EC Treaty (IV/34.983 - Fenex) (Only the Dutch text is authentic)</t>
  </si>
  <si>
    <t>97/84/EC: Commission Decision of 30 October 1996 relating to a proceeding under Article 85 of the EC Treaty (IV/34.503 - Ferry operators - Currency surcharges) (Only the English, French and Dutch texts are authentic)</t>
  </si>
  <si>
    <t>97/123/EC: Commission Decision of 4 December 1996 relating to a proceeding pursuant to Article 85 of the Treaty establishing the European Community and Article 53 of the EEA Agreement (IV/35.679 - Novalliance/Systemform) (Only the German text is authentic) (Text with EEA relevance)</t>
  </si>
  <si>
    <t>97/624/EC: Commission Decision of 14 May 1997 relating to a proceeding pursuant to Article 86 of the EC Treaty (IV/34.621, 35.059/F-3 - Irish Sugar plc) (Only the English text is authentic)</t>
  </si>
  <si>
    <t>98/4/ECSC: Commission Decision of 26 November 1997 relating to a proceeding pursuant to Article 65 of the ECSC Treaty (Case IV/36.069 Wirtschaftsvereinigung Stahl) (Only the German text is authentic)</t>
  </si>
  <si>
    <t>98/190/EC: Commission Decision of 14 January 1998 relating to a proceeding under Article 86 of the EC Treaty (IV/34.801 FAG - Flughafen Frankfurt/Main AG) (Only the German text is authentic) (Text with EEA relevance)</t>
  </si>
  <si>
    <t>98/247/ECSC: Commission Decision of 21 January 1998 relating to a proceeding pursuant to Article 65 of the ECSC Treaty (Case IV/35.814 - Alloy surcharge) (Only the Dutch, French, German, Italian, Spanish and Swedish texts are authentic) (Text with EEA relevance)</t>
  </si>
  <si>
    <t>98/273/EC: Commission Decision of 28 January 1998 relating to a proceeding under Article 85 of the EC Treaty (Case IV/35.733 - VW) (Only the German text is authentic) (Text with EEA relevance)</t>
  </si>
  <si>
    <t>98/531/EC: Commission Decision of 11 March 1998 relating to a proceeding under Articles 85 and 86 of the EC Treaty (Case Nos IV/34.073, IV/34.395 and IV/35.436 Van den Bergh Foods Limited) (notified under document number C(1998) 292) (Only the English text is authentic)</t>
  </si>
  <si>
    <t>98/513/EC: Commission Decision of 11 June 1998 relating to a proceeding under Article 86 of the EC Treaty (IV/35.613 - Alpha Flight Services/Aéroports de Paris) (notified under document number C(1998) 1417) (Only the French text is authentic)</t>
  </si>
  <si>
    <t>98/538/EC: Commission Decision of 17 June 1998 relating to a proceeding pursuant to Article 86 of the EC Treaty (IV/36.010-F3 - Amministrazione Autonoma dei Monopoli di Stato) (notified under document number C(1998) 1437) (Only the Italian text is authentic) (Text with EEA relevance)</t>
  </si>
  <si>
    <t>1999/243/EC: Commission Decision of 16 September 1998 relating to a proceeding pursuant to Articles 85 and 86 of the EC Treaty (Case No IV/35.134 - Trans-Atlantic Conference Agreement) (notified under document number C(1998)2617) (Text with EEA relevance)</t>
  </si>
  <si>
    <t>1999/210/EC: Commission Decision of 14 October 1998 relating to a proceeding pursuant to Article 85 of the EC Treaty Case IV/F-3/33.708 - British Sugar plc, Case IV/F-3/33.709 - Tate &amp; Lyle plc, Case IV/F-3/33.710 - Napier Brown &amp; Company Ltd, Case IV/F-3/33.711 - James Budgett Sugars Ltd (notified under number C(1998) 3061) (Only the English text is authentic)</t>
  </si>
  <si>
    <t>1999/60/EC: Commission Decision of 21 October 1998 relating to a proceeding under Article 85 of the EC Treaty (Case No IV/35.691/E-4: - Pre-Insulated Pipe Cartel) (Notified under number C(1998) 3117) (Only the Danish, German, English, Italian and Finnish texts are authentic)</t>
  </si>
  <si>
    <t>1999/271/EC: Commission Decision of 9 December 1998 relating to a proceeding pursant to Article 85 of the EC Treaty - (IV/34466 - Greek Ferries) - (notified under document number C(1998) 3792) - (Only the Greek and Italian texts are authentic) - (Text with EEA relevance)</t>
  </si>
  <si>
    <t>1999/198/EC: Commission Decision of 10 February 1999 relating to a proceeding pursuant to Article 86 of the Treaty (IV/35.767 - Ilmailulaitos/Luftfartsverket) (notified under document number C(1999) 239) (Only the Finnish and Swedish texts are authentic) (Text with EEA relevance)</t>
  </si>
  <si>
    <t>1999/485/EC: Commission Decision of 30 April 1999 relating to a proceeding pursuant to Article 85 of the Treaty (IV/34.250 - Europe Asia Trades Agreement) (notified under document number C(1999) 983) (Only the Danish, German, English and French texts are authentic) (Text with EEA relevance)</t>
  </si>
  <si>
    <t>2000/74/EC: Commission Decision of 14 July 1999 relating to a proceeding under Article 82 of the EC Treaty (IV/D-2/34.780 - Virgin/British Airways) (notified under document number C(1999) 1973) (Text with EEA relevance) (Only the English text is authentic)</t>
  </si>
  <si>
    <t>2000/12/EC: Commission Decision of 20 July 1999 relating to a proceeding under Article 82 of the EC Treaty and Article 54 of the EEA Agreement (Case IV/36.888 - 1998 Football World Cup) (notified under document number C(1999) 2295) (Text with EEA relevance) (Only the French text is authentic)</t>
  </si>
  <si>
    <t>2000/117/EC: Commission Decision of 26 October 1999 concerning a proceeding pursuant to Article 81 of the EC Treaty Case IV/33.884 - Nederlandse Federative Vereniging voor de Groothandel op Elektrotechnisch Gebied and Technische Unie (FEG and TU) (notified under document number C(1999) 3439) (Only the Dutch text is authentic)</t>
  </si>
  <si>
    <t>2003/382/EC: Commission Decision of 8 December 1999 relating to a proceeding under Article 81 of the EC Treaty (Case IV/E-1/35.860-B seamless steel tubes) (notified under document number C(1999) 4154) (Text with EEA relevance)</t>
  </si>
  <si>
    <t>Summary of Commission Decision of 19 December 2007 relating to a proceeding under Article 81 of the EC Treaty and Article 53 of the EEA Agreement (Case COMP/34.579 — MasterCard, Case COMP/36.518 — EuroCommerce, Case COMP/38.580 — Commercial Cards) (notified under document C(2007) 6474) (Text with EEA relevance)</t>
  </si>
  <si>
    <t>Summary of Commission Decision of 18 April 2007 relating to a proceeding under Article 81 of the Treaty establishing the European Community (Case COMP/B/37.766 — Dutch beer market) (notified under document number C(2007) 1697)</t>
  </si>
  <si>
    <t>Summary of Commission Decision of 14 September 2005 relating to a proceeding under Article 81 of the EC Treaty and Article 53 of the EEA Agreement (Case COMP/38.337 — PO/Thread) (notified under document number C(2005) 3452 and document number C(2005) 3765) (Text with EEA relevance )</t>
  </si>
  <si>
    <t>Summary of Commission Decision of 26 October 2004 relating to a proceeding under Article 81 of the EC Treaty (Case COMP/F-1/38.338 — PO/Needles) (notified under document number C(2004) 4221) (Text with EEA relevance )</t>
  </si>
  <si>
    <t>Summary of Commission Decision of 30 June 2010 relating to a proceeding under Article 101 of the Treaty on the Functioning of the European Union and Article 53 of the EEA Agreement against the undertakings ArcelorMittal, Emesa/Galycas/ArcelorMittal (España), GlobalSteelWire/Tycsa, Proderac, Companhia Previdente/Socitrel, Fapricela, Nedri/HIT Groep, WDI/Pampus, DWK/Saarstahl, voestalpine Austria Draht, Rautaruukki/Ovako, Italcables/Antonini, Redaelli, CB Trafilati Acciai, I.T.A.S., Ori Martin/Siderurgica Latina Martin, Emme Holding (Case COMP/38.344 — Prestressing Steel) (notified under document C(2010) 4387 (final) as amended by Commission Decision of 30 September 2010 notified under document C(2010) 6676 (final) and Commission Decision of 4 April 2011 notified under document C(2011) 2269 (final)) Text with EEA relevance</t>
  </si>
  <si>
    <t>Summary of Commission Decision of 20 November 2007 relating to a proceeding under Article 81 of the EC Treaty and Article 53 of the EEA Agreement (Case COMP/38.432 — Professional videotapes) (notified under document number C(2007) 5469 final) (Text with EEA relevance)</t>
  </si>
  <si>
    <t>Summary of Commission Decision of 19 May 2010 relating to a proceeding under Article 101 of TFEU and Article 53 of the EEA Agreement (Case COMP/38.511 — DRAMs) (notified under document C(2010) 3152 final)  Text with EEA relevance</t>
  </si>
  <si>
    <t>Summary of Commission Decision of 11 March 2008 relating to a proceeding under Article 81 of the EC Treaty and Article 53 of the EEA Agreement (Case COMP/38.543 — International removal services) (Text with EEA relevance)</t>
  </si>
  <si>
    <t>Summary of Commission Decision of 11 November 2009 relating to a proceeding under Article 81 of the EC Treaty and Article 53 of the EEA Agreement (Case COMP/38.589 — Heat Stabilisers) (notified under document C(2009) 8682)  Text with EEA relevance</t>
  </si>
  <si>
    <t>Summary of Commission Decision of 23.1.2008 relating to a proceeding under Article 81 of the EC Treaty and Article 53 of the EEA Agreement (Case COMP/38628 — Nitrile Butadiene Rubber) (notified under document number C(2008) 282) (Text with EEA relevance )</t>
  </si>
  <si>
    <t>Summary of Commission Decision of 5 December 2007 relating to a proceeding under Article 81 of the EC Treaty and Article 53 of the EEA Agreement (Case COMP/38.629 — Chloroprene Rubber) (Text with EEA relevance)</t>
  </si>
  <si>
    <t>Summary of Commission Decision of 11 June 2008 relating to a proceeding under Article 81 of the EC Treaty and Article 53 of the EEA Agreement (Case COMP/38695 — Sodium Chlorate) (notified under document number C(2008) 2626) (Text with EEA relevance)</t>
  </si>
  <si>
    <t>Summary of Commission Decision of 27 March 2012 relating to a proceeding under Article 101 of the Treaty on the Functioning of the European Union and Article 53 of the EEA Agreement (Case COMP/38.695 — Sodium Chlorate) (notified under document C(2012) 1965 final)  Text with EEA relevance</t>
  </si>
  <si>
    <t>Summary of Commission Decision of 16 July 2008 relating to a proceeding under Article 81 of the EC Treaty and Article 53 of the EEA Agreement (Case COMP/C-2/38.698 — CISAC) (notified under document number C(2008) 3435 final) (Text with EEA relevance)</t>
  </si>
  <si>
    <t>Summary of Commission Decision of 3 October 2007 relating to a proceeding under Article 81 of the EC Treaty (Case COMP/38710 — Bitumen Spain) (notified under document C(2007) 4441 final)</t>
  </si>
  <si>
    <t>Summary of Commission Decision of 21 February 2007 relating to a proceeding under Article 81 of the Treaty establishing the European Community (Case COMP/E-1/38.823 — Elevators and Escalators) (notified under document number C(2007) 512 final)</t>
  </si>
  <si>
    <t>Summary for publication of Commission Decision of 24 January 2007 relating to a proceeding under Article 81 of the Treaty establishing the European Community and Article 53 of the EEA Agreement (Case COMP/38.899 — Gas Insulated Switchgear) (Notified under document number C(2006) 6762 final) (Text with EEA relevance)</t>
  </si>
  <si>
    <t>Summary of Commission Decision of 8 November 2006 relating to a proceeding under Article 65 of the ECSC Treaty in Case COMP/C.38.907 — Steel beams (notified under document number C(2006) 5342 final)</t>
  </si>
  <si>
    <t>Summary of Commission Decision of 28 November 2007 relating to a proceeding under Article 81 of the EC Treaty and Article 53 of the EEA Agreement (Case COMP/39.165 — Flat Glass) (notified under document number C(2007) 5791) (Text with EEA relevance)</t>
  </si>
  <si>
    <t>Summary of Commission Decision of 19 September 2007 relating to a proceeding under Article 81 of the EC Treaty (Case COMP/39.168 — PO/Hard Haberdashery: Fasteners) (notified under document number C(2007) 4257 final)</t>
  </si>
  <si>
    <t>Summary of Commission Decision of 25 June 2008 relating to a proceeding under Article 81 of the EC Treaty and Article 53 of the EEA Agreement (Case COMP/39.180 — Aluminium fluoride) (notified under document C(2008) 3043 final)  Text with EEA relevance</t>
  </si>
  <si>
    <t>Summary of Commission Decision of 1 October 2008 relating to a proceeding under Article 81 of the Treaty establishing the European Community and Article 53 of the EEA Agreement (Case COMP/C.39181 — Candle Waxes) (notified under document C(2008) 5476 final) (Text with EEA relevance)</t>
  </si>
  <si>
    <t>Summary of Commission Decision of 15 October 2008 relating to a proceeding under Article 81 of the EC Treaty (Case COMP/39.188 — Bananas) (Notified under document C(2008) 5955 final)</t>
  </si>
  <si>
    <t>Summary of Commission Decision of 19 June 2013 relating to a proceeding under Article 101 of the Treaty on the Functioning of the European Union and Article 53 of the EEA Agreement (Case AT.39226 — Lundbeck) (notified under document number C(2013) 3803)</t>
  </si>
  <si>
    <t>Summary of Commission Decision of 8 December 2010 relating to a proceeding under Article 101 of the Treaty on the Functioning of the European Union and Article 53 of the Agreement on the European Economic Area (Case COMP/39.309 — LCD) (notified under document C(2010) 8761 final) Text with EEA relevance</t>
  </si>
  <si>
    <t>Summary of Commission Decision of 22 July 2009 relating to a proceeding under Article 81 of the EC Treaty and Article 53 of the EEA Agreement (Case COMP/39.396 – Calcium Carbide and magnesium based reagents for the steel and gas industries) (notified under document C(2009) 5791) (Text with EEA relevance)</t>
  </si>
  <si>
    <t>Summary of Commission Decision of 8 July 2009 relating to a proceeding under Article 81 of the EC Treaty (Case COMP/39.401 — E.ON/GDF) (notified under document C(2009) 5355 final)</t>
  </si>
  <si>
    <t>Summary of Commission Decision of 28 January 2009 relating to a proceeding under Article 81 of the Treaty and Article 53 of the EEA Agreement (Case COMP/39.406 — Marine Hoses) (Text with EEA relevance)</t>
  </si>
  <si>
    <t>Summary of Commission Decision of 28 March 2012 relating to a proceeding under Article 101 of the Treaty on the Functioning of the European Union and Article 53 of the EEA Agreement (Case COMP/39.462 — Freight forwarding) (notified under document C(2012) 1959)  Text with EEA relevance</t>
  </si>
  <si>
    <t>Summary of Commission Decision of 12 October 2011 relating to a proceeding under Article 101 of the Treaty on the Functioning of the European Union (Case COMP/39.482 — Exotic Fruit (Bananas)) (notified under document C(2011) 7273 final)</t>
  </si>
  <si>
    <t>Summary of Commission Decision of 8 December 2010 relating to a proceeding under Article 101 of the Treaty on the Functioning of the European Union (TFEU) (Case COMP/39.510 — LABCO/ONP) (notified under document C(2010) 8952)  Text with EEA relevance</t>
  </si>
  <si>
    <t>Summary of Commission Decision of 13 April 2011 relating to a proceeding under Article 101 of the Treaty on the Functioning of the European Union and Article 53 of the EEA Agreement (Case COMP/39.579 — Consumer detergents) (notified under document C(2011) 2528 final)  Text with EEA relevance</t>
  </si>
  <si>
    <t>Summary of Commission Decision of 7 December 2011 relating to a proceeding under Article 101 of the Treaty and Article 53 of the EEA Agreement (Case COMP/39.600 — Refrigeration compressors) (notified under document C(2011) 8923)  Text with EEA relevance</t>
  </si>
  <si>
    <t>Summary of Commission Decision of 19 October 2011 relating to a proceeding under Article 101 of the Treaty and Article 53 of the EEA Agreement (Case COMP/39.605 — CRT Glass) (notified under document C(2011) 7436 final)  Text with EEA relevance</t>
  </si>
  <si>
    <t>Summary of Commission Decision of 27 June 2012 relating to a proceeding under Article 101 of the Treaty (Case COMP/39.611 — Water management products) (notified under document C(2012) 4313)</t>
  </si>
  <si>
    <t>Summary of Commission Decision of 10 December 2014 relating to a proceeding under Article 101 of the Treaty on the Functioning of the European Union and Article 53 of the EEA Agreement (Case AT.39780 — Envelopes) (notified under document C(2014) 9295 final)</t>
  </si>
  <si>
    <t>Summary of Commission Decision of 23 January 2013 relating to a proceeding under Article 101 of the Treaty on the Functioning of the European Union (Case COMP/39.839 — Telefónica/Portugal Telecom) (notified under document C(2013) 306 final)</t>
  </si>
  <si>
    <t>Summary of Commission Decision of 19 March 2014 (Case AT.39922 — Bearings) (notified under document C(2014) 1788 final)</t>
  </si>
  <si>
    <t>Summary of Commission Decision of 21 October 2014 (Case AT.39924 — Swiss Franc Interest Rate Derivatives) (CHF LIBOR) (notified under document C(2014) 7605)</t>
  </si>
  <si>
    <t>Summary of Commission Decision of 21 October 2014 (Case AT.39924 — Swiss Franc Interest Rate Derivatives) (Bid Ask Spread Infringement) (notified under document C(2014) 7602)</t>
  </si>
  <si>
    <t>Summary of Commission Decision of 27 June 2012 amending Decision C(2006) 6762 final of 24 January 2007 relating to a proceeding under Article 81 of the EC Treaty (now Article 101 of the Treaty on the Functioning of the European Union) and Article 53 of the EEA Agreement to the extent that it was addressed to Mitsubishi Electric Corporation and Toshiba Corporation (Case COMP/39.966 — Gas Insulated Switchgear — Fines) (notified under document C(2012) 4381)  Text with EEA relevance</t>
  </si>
  <si>
    <t>Summary of Commission Decision of 17 June 2015 relating to a proceeding under Article 101 of the Treaty on the Functioning of the European Union and Article 53 of the EEA Agreement (Case AT.40055 — Parking heaters) (notified under document C(2015) 3981)</t>
  </si>
  <si>
    <t>Summary of Commission Decision of 15 July 2015 (Case AT.40098 — Blocktrains) (notified under document C(2015) 4646)</t>
  </si>
  <si>
    <t>Summary of Commission Decision of 2 June 2004 relating to a proceeding under Article 82 of the EC Treaty (Case COMP/38.096 — Clearstream (Clearing and Settlement)) (notified under document number C(2004) 1958)</t>
  </si>
  <si>
    <t>Summary of Commission Decision of 29 March 2006 relating to a proceeding under Article 82 of the Treaty establishing the European Community and Article 54 of the EEA Agreement against Tomra Systems ASA, Tomra Europe AS, Tomra Systems BV, Tomra Systems GmbH, Tomra Butikksystemer AS, Tomra Systems AB and Tomra Leergutsysteme GmbH (Case COMP/E-1/38.113 — Prokent/Tomra) (Text with EEA relevance)</t>
  </si>
  <si>
    <t>Summary of Commission Decision of 4 July 2007 relating to a proceeding under Article 82 of the EC Treaty (Case COMP/38.784 — Wanadoo España v Telefónica)</t>
  </si>
  <si>
    <t>Summary of Commission Decision of 13 May 2009 relating to a proceeding under Article 82 of the EC Treaty and Article 54 of the EEA Agreement (Case COMP/C-3/37.990 — Intel)</t>
  </si>
  <si>
    <t>Summary of Commission Decision of 22 June 2011 relating to a proceeding under Article 102 of the Treaty on the Functioning of the European Union (Case COMP/39.525 — Telekomunikacja Polska) (notified under document C(2011) 4378)</t>
  </si>
  <si>
    <t>2005/590/: Commission Decision of 30 October 2002 relating to a proceeding pursuant to Article 81 of the EC Treaty and Article 53 of the EEA Agreement (Case COMP/E-2/37.784 — Fine art auction houses) (Notified under document number C(2002) 4283 final and corrigenda C(2002) 4283/7 and C(2002) 4283/8)   (Text with EEA relevance)</t>
  </si>
  <si>
    <t>2006/894/EC: Commission Decision of 17 December 2002 relating to a proceeding under Article 65 of the ECSC Treaty against Alfa Acciai SpA, Feralpi Siderurgica SpA, Ferriere Nord SpA, IRO Industrie Riunite Odolesi SpA, Leali SpA, Acciaierie e Ferriere Leali Luigi SpA in liquidazione (in liquidation), Lucchini SpA, Siderpotenza SpA, Riva Acciaio SpA, Valsabbia Investimenti SpA, Ferriera Valsabbia SpA and the association of undertakings Federacciai (Federazione delle Imprese Siderurgiche Italiane) (Case C.37.956 — Reinforcing bars) (notified under document number C(2002) 5807)</t>
  </si>
  <si>
    <t>2006/460/EC: Commission Decision of  17 December 2002  relating to a proceeding under Article 81 of the EC Treaty and Article 53 of the EEA Agreement against SGL Carbon AG, Le Carbone-Lorraine SA, Ibiden Co. Ltd, Tokai Carbon Co. Ltd, Toyo Tanso Co. Ltd, GrafTech International Ltd, NSCC Techno Carbon Co. Ltd, Nippon Steel Chemical Co. Ltd, Intech EDM BV and Intech EDM AG (Case C.37.667 — Specialty Graphite)  (notified under document number C(2002) 5083)</t>
  </si>
  <si>
    <t>2005/493/EC: Commission Decision of 1 October 2003 relating to a proceeding under Article 81 of the EC Treaty and Article 53 of the EEA Agreement against Chisso Corporation, Daicel Chemical Industries Ltd, Hoechst AG, The Nippon Synthetic Chemical Industry Co. Ltd and Ueno Fine Chemicals Industry Ltd (Case No C.37.370 — Sorbates) (notified under document number C(2003) 3426)   (Text with EEA relevance)</t>
  </si>
  <si>
    <t>2005/349/EC: Commission Decision of 10 December 2003 relating to a proceeding under Article 81 of the EC Treaty and Article 53 of the EEA Agreement (Case COMP/E-2/37.857 — Organic peroxides) (notified under document number C(2003) 4570 final and corrigendum C(2004) 4)</t>
  </si>
  <si>
    <t>Summary of Commission Decision of 3 October 2007 relating to a proceeding under Article 81 of the EC Treaty and Article 53 of the EEA Agreement (Case COMP/D1/37860 — Morgan Stanley/Visa International and Visa Europe) (Notified under document C(2007) 4471) (Text with EEA relevance)</t>
  </si>
  <si>
    <t>Summary of Commission Decision of 20 July 2010 relating to a proceeding under Article 101 of the Treaty on the Functioning of the European Union and Article 53 of the EEA Agreement (Case COMP/38.866 — Animal feed phosphates) (notified under document C(2010) 5004)  Text with EEA relevance</t>
  </si>
  <si>
    <t>Summary of Commission Decision of 24 June 2015 relating to a proceeding under Article 101 of the Treaty on the Functioning of the European Union and Article 53 of the EEA Agreement (Case AT.39563 — Retail food packaging) (notified under document C(2015) 4336)</t>
  </si>
  <si>
    <t>90/417/ECSC: Commission Decision of 18 July 1990 relating to a proceeding under Article 65 of the ECSC Treaty concerning an agreement and concerted practices engaged in by European producers of cold-rolled stainless steel flat products (Only the German, English, Spanish, French, Italian and Dutch texts are authentic)</t>
  </si>
  <si>
    <t>Decision</t>
  </si>
  <si>
    <t>Summary of Commission Decision of 12 November 2008 relating to a proceeding under Article 81 of the Treaty establishing the European Community and Article 53 of the EEA Agreement (Case COMP/39.125 — Car glass)</t>
  </si>
  <si>
    <t>Summary of Commission Decision of 23 June 2010 relating to a proceeding under Article 101 of the TFEU and Article 53 of the EEA Agreement (Case COMP/39.092 — Bathroom fittings and fixtures) (notified under document C(2010) 4185)</t>
  </si>
  <si>
    <t>Summary of Commission Decision of 9 November 2010 relating to a proceeding under Article 101 of the Treaty on the Functioning of the European Union, Article 53 of the EEA Agreement and Article 8 of the Agreement between the European Community and the Swiss Confederation on air transport (Case C.39258 — Airfreight) (notified under document number C(2010) 7694)  Text with EEA relevance</t>
  </si>
  <si>
    <t>Summary of Commission Decision of 23 June 2010 relating to a proceeding under Article 101 of the Treaty on the Functioning of the European Union and Article 53 of the EEA Agreement (Case COMP/36.212 — Carbonless paper) (notified under document C(2010) 4160 final)  Text with EEA relevance</t>
  </si>
  <si>
    <t>Summary of Commission Decision of 28 March 2012 relating to a proceeding under Article 101 of the Treaty and Article 53 of the EEA Agreement (Case COMP/39.452 — Mountings for windows and window doors) (notified under document C(2012) 2069 final)  Text with EEA relevance</t>
  </si>
  <si>
    <t>Summary of Commission Decision of 5 December 2012 relating to a proceeding under Article 101 of the Treaty on the Functioning of the European Union and Article 53 of the EEA Agreement (Case COMP/39.437 — TV and computer monitor tubes) (notified under document C(2012) 8839)  Text with EEA relevance</t>
  </si>
  <si>
    <t>Summary of Commission Decision of 10 July 2013 relating to a proceeding under Article 101 of the Treaty on the Functioning of the European Union and Article 53 of the EEA Agreement (Case AT.39748 — Automotive wire harnesses) (notified under document C(2013) 4222 final)</t>
  </si>
  <si>
    <t>Firm</t>
  </si>
  <si>
    <t>Decision_1</t>
  </si>
  <si>
    <t>A_102</t>
  </si>
  <si>
    <t>A_101</t>
  </si>
  <si>
    <t>A101_102</t>
  </si>
  <si>
    <t>90/417/ECSC</t>
  </si>
  <si>
    <t>90/645/EEC</t>
  </si>
  <si>
    <t>IV/32.877 - Bayer Dental</t>
  </si>
  <si>
    <t>IV/33.133-A: Soda-ash - Solvay, ICI</t>
  </si>
  <si>
    <t>IV/33.133-B: Soda-ash - Solvay, CFK</t>
  </si>
  <si>
    <t>IV/33.133-C: Soda-ash - Solvay</t>
  </si>
  <si>
    <t>IV/33.133-D: Soda-ash - ICI</t>
  </si>
  <si>
    <t>IV/33.016 - Ansac</t>
  </si>
  <si>
    <t>92/204/EEC</t>
  </si>
  <si>
    <t>IV/31.572 and 32.571 - Building and construction industry in the Netherlands</t>
  </si>
  <si>
    <t>92/157/EEC</t>
  </si>
  <si>
    <t>UK Agricultural Tractor Registration Exchange</t>
  </si>
  <si>
    <t>IV/33.544, British Midland v. Aer Lingus</t>
  </si>
  <si>
    <t>92/261/EEC</t>
  </si>
  <si>
    <t>IV/32.290 - Newitt/Dunlop Slazenger International and Others</t>
  </si>
  <si>
    <t>92/212/EEC</t>
  </si>
  <si>
    <t>IV/30.717-A - Eurocheque: Helsinki Agreement</t>
  </si>
  <si>
    <t>92/262/EEC</t>
  </si>
  <si>
    <t>IV/32.450: French-West African shipowners' committees</t>
  </si>
  <si>
    <t>92/426/EEC</t>
  </si>
  <si>
    <t>IV/32.725 - Viho/Parker Pen</t>
  </si>
  <si>
    <t>92/427/EEC</t>
  </si>
  <si>
    <t>92/521/EEC</t>
  </si>
  <si>
    <t>IV/33.384 and IV/33.378 - Distribution of package tours during the 1990 World Cup</t>
  </si>
  <si>
    <t>92/568/EEC</t>
  </si>
  <si>
    <t>IV/33.585 - Distribution of railway tickets by travel agents</t>
  </si>
  <si>
    <t>92/154/EEC</t>
  </si>
  <si>
    <t>IV/33.157 - Eco System/Peugeot</t>
  </si>
  <si>
    <t>93/46/EEC</t>
  </si>
  <si>
    <t>IV/31.400 - Ford Agricultural</t>
  </si>
  <si>
    <t>93/50/EEC</t>
  </si>
  <si>
    <t>IV/32.745 - Astra</t>
  </si>
  <si>
    <t>93/82/EEC</t>
  </si>
  <si>
    <t>IV/32.448 and IV/32.450: Cewal, Cowac and Ukwal</t>
  </si>
  <si>
    <t>93/405/EEC</t>
  </si>
  <si>
    <t>IV/31.533 and IV/34.072</t>
  </si>
  <si>
    <t>93/406/EEC</t>
  </si>
  <si>
    <t>IV/34.072</t>
  </si>
  <si>
    <t>93/554/EEC</t>
  </si>
  <si>
    <t>IV/31.550 - Zera/Montedison and IV/31.898 - Hinkens/Stähler</t>
  </si>
  <si>
    <t>93/438/EEC</t>
  </si>
  <si>
    <t>IV/33.407 - CNSD</t>
  </si>
  <si>
    <t>93/252/EEC</t>
  </si>
  <si>
    <t>IV/33.440 Warner- Lambert/Gillette and Others and No IV/33.486 BIC/Gillette and Others</t>
  </si>
  <si>
    <t>93/668/EC</t>
  </si>
  <si>
    <t>IV/32.031 - Auditel</t>
  </si>
  <si>
    <t>94/215/ECSC</t>
  </si>
  <si>
    <t>94/210/EC</t>
  </si>
  <si>
    <t>IV/33.941 - HOV SVZ/MCN</t>
  </si>
  <si>
    <t>94/601/EC</t>
  </si>
  <si>
    <t>IV/C/33.833 - Cartonboard</t>
  </si>
  <si>
    <t>94/599/EC</t>
  </si>
  <si>
    <t>IV/31.865 - PVC</t>
  </si>
  <si>
    <t>94/980/EC</t>
  </si>
  <si>
    <t>IV/34.446 - Trans-atlantic Agreement</t>
  </si>
  <si>
    <t>94/815/EC</t>
  </si>
  <si>
    <t>IV/33.126 and 33.322 - Cement</t>
  </si>
  <si>
    <t>94/985/EC</t>
  </si>
  <si>
    <t>IV/33.218 - Far Eastern Freight Conference</t>
  </si>
  <si>
    <t>94/987/EC</t>
  </si>
  <si>
    <t>IV/32.948 - IV/34.590: Tretorn and others</t>
  </si>
  <si>
    <t>95/188/EC</t>
  </si>
  <si>
    <t>IV/33.686 - Coapi</t>
  </si>
  <si>
    <t>95/477/EC</t>
  </si>
  <si>
    <t>IV/33.802 - BASF Lacke+Farben AG, and Accinauto SA</t>
  </si>
  <si>
    <t>95/551/EC</t>
  </si>
  <si>
    <t>IV/34.179, 34.202, 216 - Stichting Certificatie Kraanverhuurbedrijf and the Federatie van Nederlandse Kraanverhuurbedrijven</t>
  </si>
  <si>
    <t>96/478/EC</t>
  </si>
  <si>
    <t>IV/34.279/F3 - ADALAT</t>
  </si>
  <si>
    <t>96/438/EC</t>
  </si>
  <si>
    <t>IV/34.983 - Fenex</t>
  </si>
  <si>
    <t>97/84/EC</t>
  </si>
  <si>
    <t>IV/34.503 - Ferry operators - Currency surcharges</t>
  </si>
  <si>
    <t>97/123/EC</t>
  </si>
  <si>
    <t>IV/35.679 - Novalliance/Systemform</t>
  </si>
  <si>
    <t>97/624/EC</t>
  </si>
  <si>
    <t>IV/34.621, 35.059/F-3 - Irish Sugar plc</t>
  </si>
  <si>
    <t>98/4/ECSC</t>
  </si>
  <si>
    <t>IV/36.069 Wirtschaftsvereinigung Stahl</t>
  </si>
  <si>
    <t>98/190/EC</t>
  </si>
  <si>
    <t>IV/34.801 FAG - Flughafen Frankfurt/Main AG</t>
  </si>
  <si>
    <t>98/247/ECSC</t>
  </si>
  <si>
    <t>IV/35.814 - Alloy surcharge</t>
  </si>
  <si>
    <t>98/273/EC</t>
  </si>
  <si>
    <t>IV/35.733 - VW</t>
  </si>
  <si>
    <t>98/531/EC</t>
  </si>
  <si>
    <t>IV/34.073, IV/34.395 and IV/35.436 Van den Bergh Foods Limited</t>
  </si>
  <si>
    <t>98/513/EC</t>
  </si>
  <si>
    <t>IV/35.613 - Alpha Flight Services/Aéroports de Paris</t>
  </si>
  <si>
    <t>98/538/EC</t>
  </si>
  <si>
    <t>IV/36.010-F3 - Amministrazione Autonoma dei Monopoli di Stato</t>
  </si>
  <si>
    <t>1999/243/EC</t>
  </si>
  <si>
    <t>1999/210/EC</t>
  </si>
  <si>
    <t>IV/F-3/33.708 - British Sugar plc, IV/F-3/33.709 - Tate &amp; Lyle plc, IV/F-3/33.710 - Napier Brown &amp; Company Ltd, IV/F-3/33.711 - James Budgett Sugars Ltd</t>
  </si>
  <si>
    <t>1999/60/EC</t>
  </si>
  <si>
    <t>IV/35.691/E-4: - Pre-Insulated Pipe Cartel</t>
  </si>
  <si>
    <t>1999/271/EC</t>
  </si>
  <si>
    <t>IV/34466 - Greek Ferries</t>
  </si>
  <si>
    <t>1999/198/EC</t>
  </si>
  <si>
    <t>IV/35.767 - Ilmailulaitos/Luftfartsverket</t>
  </si>
  <si>
    <t>1999/485/EC</t>
  </si>
  <si>
    <t>IV/34.250 - Europe Asia Trades Agreement</t>
  </si>
  <si>
    <t>2000/74/EC</t>
  </si>
  <si>
    <t>IV/D-2/34.780 - Virgin/British Airways</t>
  </si>
  <si>
    <t>2000/12/EC</t>
  </si>
  <si>
    <t>IV/36.888 - 1998 Football World Cup</t>
  </si>
  <si>
    <t>2000/117/EC</t>
  </si>
  <si>
    <t>IV/33.884 - Nederlandse Federative Vereniging voor de Groothandel op Elektrotechnisch Gebied and Technische Unie (FEG and TU)</t>
  </si>
  <si>
    <t>2003/382/EC</t>
  </si>
  <si>
    <t>IV/E-1/35.860-B seamless steel tubes</t>
  </si>
  <si>
    <t>2000/627/EC</t>
  </si>
  <si>
    <t>IV/34.018 - Far East Trade Tariff Charges and Surcharges Agreement (FETTCSA)</t>
  </si>
  <si>
    <t>2001/418/EC</t>
  </si>
  <si>
    <t>COMP/36.545/F3 — Amino Acids</t>
  </si>
  <si>
    <t>2001/135/EC</t>
  </si>
  <si>
    <t>COMP.F.1/36.516 — Nathan-Bricolux</t>
  </si>
  <si>
    <t>2001/146/EC</t>
  </si>
  <si>
    <t>COMP/36.653 — Opel</t>
  </si>
  <si>
    <t>2003/5/EC</t>
  </si>
  <si>
    <t>COMP/33.133-B: Soda-ash — Solvay, CFK</t>
  </si>
  <si>
    <t>2003/6/EC</t>
  </si>
  <si>
    <t>COMP/33.133-C: Soda ash — Solvay</t>
  </si>
  <si>
    <t>2003/7/EC</t>
  </si>
  <si>
    <t>COMP/33.133-D: Soda-ash — ICI</t>
  </si>
  <si>
    <t>2002/190/EC</t>
  </si>
  <si>
    <t>COMP.F.1/35.918 — JCB</t>
  </si>
  <si>
    <t>2001/354/EC</t>
  </si>
  <si>
    <t>COMP/35.141 — Deutsche Post AG</t>
  </si>
  <si>
    <t>2001/463/EC</t>
  </si>
  <si>
    <t>COMP D3/34493 — DSD</t>
  </si>
  <si>
    <t>IV/36.957/F3 Glaxo Wellcome, IV/36.997/F3 Aseprofar and Fedifar, IV/37.121/F3 Spain Pharma, IV/37.138/F3 BAI, IV/37.380/F3 EAEPC</t>
  </si>
  <si>
    <t>2002/405/EC</t>
  </si>
  <si>
    <t>COMP/E-2/36.041/PO — Michelin</t>
  </si>
  <si>
    <t>2001/711/EC</t>
  </si>
  <si>
    <t>COMP/F-2/36.693 — Volkswagen</t>
  </si>
  <si>
    <t>2001/716/EC</t>
  </si>
  <si>
    <t>COMP.D.2 37.444 — SAS Maersk Air and COMP.D.2 37.386 — Sun-Air versus SAS and Maersk Air</t>
  </si>
  <si>
    <t>2002/271/EC</t>
  </si>
  <si>
    <t>COMP/E-1/36.490 — Graphite electrodes</t>
  </si>
  <si>
    <t>2001/892/EC</t>
  </si>
  <si>
    <t>COMP/C-1/36.915 — Deutsche Post AG</t>
  </si>
  <si>
    <t>2002/758/EC</t>
  </si>
  <si>
    <t>COMP/36.264 — Mercedes-Benz</t>
  </si>
  <si>
    <t>2003/2/EC</t>
  </si>
  <si>
    <t>COMP/E-1/37.512 — Vitamins</t>
  </si>
  <si>
    <t>2002/180/EC</t>
  </si>
  <si>
    <t>COMP/37.859 — De Post-La Poste</t>
  </si>
  <si>
    <t>2002/742/EC</t>
  </si>
  <si>
    <t>COMP/E-1/36 604 — Citric acid</t>
  </si>
  <si>
    <t>2002/759/EC</t>
  </si>
  <si>
    <t>COMP/37.800/F3 — Luxembourg Brewers</t>
  </si>
  <si>
    <t>2003/569/EC</t>
  </si>
  <si>
    <t>IV/37.614/F3 PO/Interbrew and Alken-Maes</t>
  </si>
  <si>
    <t>2003/25/EC</t>
  </si>
  <si>
    <t>COMP/E - 1/37.919 (ex 37.391) — Bank charges for exchanging euro-zone currencies — Germany</t>
  </si>
  <si>
    <t>2003/437/EC</t>
  </si>
  <si>
    <t>COMP/E-1/37.027 - Zinc phosphate</t>
  </si>
  <si>
    <t>2004/138/EC</t>
  </si>
  <si>
    <t>COMP/36.571/D-1: Austrian banks — "Lombard Club"</t>
  </si>
  <si>
    <t>2003/674/EC</t>
  </si>
  <si>
    <t>2003/207/EC</t>
  </si>
  <si>
    <t>COMP/E-3/36.700 — Industrial and medical gases</t>
  </si>
  <si>
    <t>2003/675/EC</t>
  </si>
  <si>
    <t>COMP/35.587 PO Video Games, COMP/35.706 PO Nintendo Distribution and COMP/36.321 Omega — Nintendo</t>
  </si>
  <si>
    <t>COMP/E-2/37.784 — Fine art auction houses</t>
  </si>
  <si>
    <t>2005/590/EC</t>
  </si>
  <si>
    <t>2004/104/EC</t>
  </si>
  <si>
    <t>COMP/E-2/37.978/Methylglucamine</t>
  </si>
  <si>
    <t>COMP/E-1/37.152 — Plasterboard</t>
  </si>
  <si>
    <t>2005/471/EC</t>
  </si>
  <si>
    <t>2004/206/EC</t>
  </si>
  <si>
    <t>COMP/C.37.671 — Flood flavour enhancers</t>
  </si>
  <si>
    <t>2006/894/EC</t>
  </si>
  <si>
    <t>2006/460/EC</t>
  </si>
  <si>
    <t>COMP/C.37.956 — Reinforcing bars</t>
  </si>
  <si>
    <t>COMP/C.37.519 — Methionine</t>
  </si>
  <si>
    <t>COMP/C.37.667 — Specialty Graphite</t>
  </si>
  <si>
    <t>2003/600/EC</t>
  </si>
  <si>
    <t>COMP/C.38.279/F3 — French beef</t>
  </si>
  <si>
    <t>2003/707/EC</t>
  </si>
  <si>
    <t>COMP/C-1/37.451, 37.578, 37.579 — Deutsche Telekom AG</t>
  </si>
  <si>
    <t>2004/33/EC</t>
  </si>
  <si>
    <t>COMP/37.685 GVG/FS</t>
  </si>
  <si>
    <t>2005/493/EC</t>
  </si>
  <si>
    <t>COMP/C.37.370 — Sorbates</t>
  </si>
  <si>
    <t>2004/420/EC</t>
  </si>
  <si>
    <t>COMP/C.38.359 — Electrical and mechanical carbon and graphite products</t>
  </si>
  <si>
    <t>2005/349/EC</t>
  </si>
  <si>
    <t>COMP/E-2/37.857 — Organic peroxides</t>
  </si>
  <si>
    <t>2004/421/EC</t>
  </si>
  <si>
    <t>2005/480/EC</t>
  </si>
  <si>
    <t>COMP/D2/32448 and 32450 Compagnie Maritime Belge SA</t>
  </si>
  <si>
    <t>COMP/C-3/37.792 — Microsoft</t>
  </si>
  <si>
    <t>2006/895/EC</t>
  </si>
  <si>
    <t>COMP/C-3/37.980 — Souris-Topps</t>
  </si>
  <si>
    <t>2005/8/EC</t>
  </si>
  <si>
    <t>COMP/A.38549 — Belgian Architects' Association</t>
  </si>
  <si>
    <t>2006/485/EC</t>
  </si>
  <si>
    <t>COMP/C.38.069 — Copper Plumbing tubes</t>
  </si>
  <si>
    <t>2005/503/EC</t>
  </si>
  <si>
    <t>COMP/C.37.750/B2 — Brasseries Kronenbourg — Brasseries Heineken</t>
  </si>
  <si>
    <t>2007/236/EC</t>
  </si>
  <si>
    <t>COMP/C.38.238/B.2) — Raw tobacco — Spain</t>
  </si>
  <si>
    <t>2005/566/EC: Commission Decision of 9 December 2004 relating to a proceeding under Article 81 of the EC Treaty and Article 53 of the EEA Agreement (Case No C.37.533 — Choline Chloride) (notified under document number C(2004) 4717) Text with EEA relevance</t>
  </si>
  <si>
    <t>2005/566/EC</t>
  </si>
  <si>
    <t>COMP/C.37.533 — Choline Chloride</t>
  </si>
  <si>
    <t>2004/337/EC</t>
  </si>
  <si>
    <t>COMP/E-1/36.212 — Carbonless paper</t>
  </si>
  <si>
    <t>2006/897/EC</t>
  </si>
  <si>
    <t>COMP/C.37.773 — MCAA</t>
  </si>
  <si>
    <t>COMP/38.337 — PO/Thread</t>
  </si>
  <si>
    <t>2006/431/EC</t>
  </si>
  <si>
    <t>2006/901/EC</t>
  </si>
  <si>
    <t>COMP/C.38.281/B.2 — Raw tobacco Italy</t>
  </si>
  <si>
    <t>2007/686/EC</t>
  </si>
  <si>
    <t>2006/902/EC</t>
  </si>
  <si>
    <t>COMP/F/C.38.443 — Rubber chemicals</t>
  </si>
  <si>
    <t>COMP/E-1/38.113 — Prokent/Tomra</t>
  </si>
  <si>
    <t>2006/903/EC</t>
  </si>
  <si>
    <t>COMP/F/C.38.620 — Hydrogen Peroxide and perborate</t>
  </si>
  <si>
    <t>2006/793/EC</t>
  </si>
  <si>
    <t>COMP/F/38.645 — Methacrylates</t>
  </si>
  <si>
    <t>2007/534/EC</t>
  </si>
  <si>
    <t>COMP/F/38.456 — Bitumen (NL)</t>
  </si>
  <si>
    <t>2007/691/EC</t>
  </si>
  <si>
    <t>COMP/F/38.121 — Fittings</t>
  </si>
  <si>
    <t xml:space="preserve">COMP/C.38.907 — Steel beams </t>
  </si>
  <si>
    <t>2006/857/EC</t>
  </si>
  <si>
    <t>COMP/A.37.507/F3 — AstraZeneca</t>
  </si>
  <si>
    <t>2007/486/EC</t>
  </si>
  <si>
    <t>COMP/F/39.234 — Alloy surcharge — readoption</t>
  </si>
  <si>
    <t>COMP/38.899 — Gas Insulated Switchgear</t>
  </si>
  <si>
    <t>COMP/B/37.766 — Dutch beer market</t>
  </si>
  <si>
    <t>COMP/38.784 — Wanadoo España v Telefónica</t>
  </si>
  <si>
    <t>COMP/D1/37860 — Morgan Stanley/Visa International and Visa Europe</t>
  </si>
  <si>
    <t>COMP/39.165 — Flat Glass</t>
  </si>
  <si>
    <t>COMP/38.629 — Chloroprene Rubber</t>
  </si>
  <si>
    <t>COMP/34.579 — MasterCard, Case COMP/36.518 — EuroCommerce, Case COMP/38.580 — Commercial Cards</t>
  </si>
  <si>
    <t>COMP/38.432 — Professional videotapes</t>
  </si>
  <si>
    <t>COMP/38.543 — International removal services</t>
  </si>
  <si>
    <t>COMP/E-1/38.823 — Elevators and Escalators</t>
  </si>
  <si>
    <t>COMP/38695 — Sodium Chlorate</t>
  </si>
  <si>
    <t>COMP/39.180 — Aluminium fluoride</t>
  </si>
  <si>
    <t>COMP/C.39181 — Candle Waxes</t>
  </si>
  <si>
    <t>COMP/39.188 — Bananas</t>
  </si>
  <si>
    <t>COMP/39.406 — Marine Hoses</t>
  </si>
  <si>
    <t>COMP/39.168 — PO/Hard Haberdashery: Fasteners</t>
  </si>
  <si>
    <t>COMP/C-3/37.990 — Intel</t>
  </si>
  <si>
    <t>COMP/F-1/38.338 — PO/Needles</t>
  </si>
  <si>
    <t>COMP/39.401 — E.ON/GDF</t>
  </si>
  <si>
    <t>COMP/38.096 — Clearstream (Clearing and Settlement)</t>
  </si>
  <si>
    <t>COMP/39.396 – Calcium Carbide and magnesium based reagents for the steel and gas industries</t>
  </si>
  <si>
    <t>COMP/38710 — Bitumen Spain</t>
  </si>
  <si>
    <t>COMP/38.511 — DRAMs</t>
  </si>
  <si>
    <t>COMP/39.092 — Bathroom fittings and fixtures</t>
  </si>
  <si>
    <t>COMP/36.212 — Carbonless paper</t>
  </si>
  <si>
    <t>COMP/38.344 — Prestressing Steel</t>
  </si>
  <si>
    <t>COMP/38.866 — Animal feed phosphates</t>
  </si>
  <si>
    <t>C.39258 — Airfreight</t>
  </si>
  <si>
    <t>COMP/38.589 — Heat Stabilisers</t>
  </si>
  <si>
    <t>COMP/39.309 — LCD</t>
  </si>
  <si>
    <t>COMP/39.510 — LABCO/ONP</t>
  </si>
  <si>
    <t>COMP/39.579 — Consumer detergents</t>
  </si>
  <si>
    <t>COMP/39.525 — Telekomunikacja Polska</t>
  </si>
  <si>
    <t>COMP/39.482 — Exotic Fruit (Bananas)</t>
  </si>
  <si>
    <t>COMP/39.605 — CRT Glass</t>
  </si>
  <si>
    <t>COMP/39.600 — Refrigeration compressors</t>
  </si>
  <si>
    <t>COMP/39.462 — Freight forwarding</t>
  </si>
  <si>
    <t>COMP/39.452 — Mountings for windows and window doors</t>
  </si>
  <si>
    <t>COMP/39.611 — Water management products</t>
  </si>
  <si>
    <t>COMP/39.966 — Gas Insulated Switchgear — Fines</t>
  </si>
  <si>
    <t>COMP/39.437 — TV and computer monitor tubes</t>
  </si>
  <si>
    <t>COMP/39.839 — Telefónica/Portugal Telecom</t>
  </si>
  <si>
    <t>AT.39226 — Lundbeck</t>
  </si>
  <si>
    <t>AT.39748 — Automotive wire harnesses</t>
  </si>
  <si>
    <t>AT.39924 — Swiss Franc Interest Rate Derivatives  (CHF LIBOR)</t>
  </si>
  <si>
    <t xml:space="preserve">AT.39924 — Swiss Franc Interest Rate Derivatives (Bid Ask Spread Infringement) </t>
  </si>
  <si>
    <t>AT.39780 — Envelopes</t>
  </si>
  <si>
    <t>AT.40055 — Parking heaters</t>
  </si>
  <si>
    <t>AT.39563 — Retail food packaging</t>
  </si>
  <si>
    <t>AT.40098 — Blocktrains</t>
  </si>
  <si>
    <t>Notification</t>
  </si>
  <si>
    <t>Complaint</t>
  </si>
  <si>
    <t>Leniency</t>
  </si>
  <si>
    <t>Recitals</t>
  </si>
  <si>
    <t>Infringement</t>
  </si>
  <si>
    <t>Settlement</t>
  </si>
  <si>
    <t>The Comité français d'organisation de la Coupe du monde de football 1998 (CFO)</t>
  </si>
  <si>
    <t>France</t>
  </si>
  <si>
    <t>Discrimination based on French residence, unfair trading conditions</t>
  </si>
  <si>
    <t>Industry</t>
  </si>
  <si>
    <t>Ticket sales</t>
  </si>
  <si>
    <t>Bayer AG</t>
  </si>
  <si>
    <t>Germany</t>
  </si>
  <si>
    <t>Pharmaceutical</t>
  </si>
  <si>
    <t>Parallel exports, vertical restraint</t>
  </si>
  <si>
    <t>Air Canada</t>
  </si>
  <si>
    <t>Air France-KLM</t>
  </si>
  <si>
    <t>Société Air France</t>
  </si>
  <si>
    <t>Cathay Pacific Airways Ltd</t>
  </si>
  <si>
    <t>Japan Airlines Corporation</t>
  </si>
  <si>
    <t>Japan Airlines International Co., Ltd</t>
  </si>
  <si>
    <t>Lufthansa Cargo AG</t>
  </si>
  <si>
    <t>Deutsche Lufthansa AG</t>
  </si>
  <si>
    <t>SWISS International Air Lines AG</t>
  </si>
  <si>
    <t>SCANDINAVIAN AIRLINE SYSTEM Denmark – Norway - Sweden</t>
  </si>
  <si>
    <t>SAS Cargo Group A/S</t>
  </si>
  <si>
    <t>SAS AB</t>
  </si>
  <si>
    <t>Singapore Airlines Cargo Pte Ltd</t>
  </si>
  <si>
    <t>Canada</t>
  </si>
  <si>
    <t>Luxembourg</t>
  </si>
  <si>
    <t>Hong Kong</t>
  </si>
  <si>
    <t>Japan</t>
  </si>
  <si>
    <t>Chile</t>
  </si>
  <si>
    <t>USA</t>
  </si>
  <si>
    <t>Switzerland</t>
  </si>
  <si>
    <t>Netherlands</t>
  </si>
  <si>
    <t>Australia</t>
  </si>
  <si>
    <t>Sweden</t>
  </si>
  <si>
    <t>Denmark</t>
  </si>
  <si>
    <t>Singapore</t>
  </si>
  <si>
    <t>airfreight services</t>
  </si>
  <si>
    <t>worldwide</t>
  </si>
  <si>
    <t>Whistleblower</t>
  </si>
  <si>
    <t>agreements and concerted practices about price</t>
  </si>
  <si>
    <t>ThyssenKrupp Stainless AG</t>
  </si>
  <si>
    <t>stainless steel</t>
  </si>
  <si>
    <t>EU</t>
  </si>
  <si>
    <t>Acerinox SA</t>
  </si>
  <si>
    <t>Spain</t>
  </si>
  <si>
    <t>ALZ NV</t>
  </si>
  <si>
    <t>Belgium</t>
  </si>
  <si>
    <t>Acciai Speciali Terni SpA</t>
  </si>
  <si>
    <t>Avesta Sheffield AB</t>
  </si>
  <si>
    <t>Italy</t>
  </si>
  <si>
    <t>reference values, concetrated practice</t>
  </si>
  <si>
    <t>discriminatroy commercial fees</t>
  </si>
  <si>
    <t>Aeroports de Paris</t>
  </si>
  <si>
    <t>groundhandling airport service; catering
providing services</t>
  </si>
  <si>
    <t>Boliden Odda A/S</t>
  </si>
  <si>
    <t>Norway</t>
  </si>
  <si>
    <t>Tunisia</t>
  </si>
  <si>
    <t>Mexico</t>
  </si>
  <si>
    <t>aluminium fluoride</t>
  </si>
  <si>
    <t>agreement, concerted practice</t>
  </si>
  <si>
    <t>Archer Daniels Midland Company</t>
  </si>
  <si>
    <t>Eurolysine SA</t>
  </si>
  <si>
    <t>Kyowa Hakko Europe GmbH</t>
  </si>
  <si>
    <t>Daesang Corporation</t>
  </si>
  <si>
    <t>Sewon Europe GmbH</t>
  </si>
  <si>
    <t>Cheil Jedang Corporation</t>
  </si>
  <si>
    <t>UK</t>
  </si>
  <si>
    <t>South Korea</t>
  </si>
  <si>
    <t>agreements on prices, volumes</t>
  </si>
  <si>
    <t>synthetic lysine</t>
  </si>
  <si>
    <t>Amministrazione Autonoma dei Monopoli di Stato</t>
  </si>
  <si>
    <t>cigarettes</t>
  </si>
  <si>
    <t>compulsory distribution clauses, protection of national market</t>
  </si>
  <si>
    <t>state owned/controlled entity</t>
  </si>
  <si>
    <t>Yara Phosphates Oy</t>
  </si>
  <si>
    <t>Finland</t>
  </si>
  <si>
    <t>Yara Suomi Oy</t>
  </si>
  <si>
    <t>Kemira Oyj</t>
  </si>
  <si>
    <t>FMC Corporation</t>
  </si>
  <si>
    <t>Portugal</t>
  </si>
  <si>
    <t>feed phosphates</t>
  </si>
  <si>
    <t>sales quotas and customers</t>
  </si>
  <si>
    <t>American Natural Soda Ash Corporation</t>
  </si>
  <si>
    <t>FMC Wyoming Corporation</t>
  </si>
  <si>
    <t>Stauffer Chemical Company</t>
  </si>
  <si>
    <t>Tenneco Minerals Company</t>
  </si>
  <si>
    <t>TG Soda Ash Inc.</t>
  </si>
  <si>
    <t>soda-ash</t>
  </si>
  <si>
    <t>membership agreement</t>
  </si>
  <si>
    <t>British Telecommunications plc</t>
  </si>
  <si>
    <t>satellite television</t>
  </si>
  <si>
    <t>national</t>
  </si>
  <si>
    <t>AstraZeneca AB</t>
  </si>
  <si>
    <t>misuse of intellectual property</t>
  </si>
  <si>
    <t>pharmaceuticals</t>
  </si>
  <si>
    <t>Auditel Srl</t>
  </si>
  <si>
    <t>audience-rating measurements</t>
  </si>
  <si>
    <t>Erste Bank der oesterreichischen Sparkassen AG</t>
  </si>
  <si>
    <t>Raiffeisenlandesbank Niederösterreich-Wien AG</t>
  </si>
  <si>
    <t>Austria</t>
  </si>
  <si>
    <t>agreements and concerted practices in respect of prices, charges and advertising</t>
  </si>
  <si>
    <t>banking</t>
  </si>
  <si>
    <t>Yazaki Corporation</t>
  </si>
  <si>
    <t>Furukawa Automotive Systems Inc.</t>
  </si>
  <si>
    <t>Furukawa Electric Co. Ltd</t>
  </si>
  <si>
    <t>S-Y Systems Technologies France SAS</t>
  </si>
  <si>
    <t>S-Y Systems Technologies Europe GmbH</t>
  </si>
  <si>
    <t>Leoni Wiring Systems France SAS</t>
  </si>
  <si>
    <t>Leoni AG</t>
  </si>
  <si>
    <t>wire harnessses, automotive</t>
  </si>
  <si>
    <t>pricing behaviour and the allocation of the supplies</t>
  </si>
  <si>
    <t>Chiquita Brands International Inc.</t>
  </si>
  <si>
    <t>Bermuda</t>
  </si>
  <si>
    <t>Dole Food Company, Inc.</t>
  </si>
  <si>
    <t>Dole Fresh Fruit Europe OHG</t>
  </si>
  <si>
    <t>Internationale Fruchtimport Gesellschaft Weichert &amp; Co. KG</t>
  </si>
  <si>
    <t>Fresh Del Monte Produce Inc.</t>
  </si>
  <si>
    <t>concerted practice</t>
  </si>
  <si>
    <t>Commerzbank AG</t>
  </si>
  <si>
    <t>Dresdner Bank AG</t>
  </si>
  <si>
    <t>Bayerische Hypo- und Vereinsbank AG</t>
  </si>
  <si>
    <t>Deutsche VerkehrsBank AG</t>
  </si>
  <si>
    <t>Vereins- und Westbank AG</t>
  </si>
  <si>
    <t>bananas</t>
  </si>
  <si>
    <t>price agreement</t>
  </si>
  <si>
    <t>BASF Lacke + Farben AG</t>
  </si>
  <si>
    <t>Accinauto SA</t>
  </si>
  <si>
    <t>motor vehicle refinishing paints</t>
  </si>
  <si>
    <t>vertical restraint, ban on passive sales</t>
  </si>
  <si>
    <t>Masco Corporation</t>
  </si>
  <si>
    <t>Hansgrohe AG</t>
  </si>
  <si>
    <t>Hansgrohe Deutschland Vertriebs GmbH</t>
  </si>
  <si>
    <t>Hansgrohe Handelsgesellschaft GmbH</t>
  </si>
  <si>
    <t>Hansgrohe Sarl</t>
  </si>
  <si>
    <t>Hüppe GmbH</t>
  </si>
  <si>
    <t>Hüppe GesmbH</t>
  </si>
  <si>
    <t>Grohe Deutschland Vertriebs GmbH</t>
  </si>
  <si>
    <t>Grohe Beteiligungs GmbH</t>
  </si>
  <si>
    <t>Grohe AG</t>
  </si>
  <si>
    <t>Grohe Gesellschaft GmbH</t>
  </si>
  <si>
    <t>Grohe Sarl</t>
  </si>
  <si>
    <t>Grohe SpA</t>
  </si>
  <si>
    <t>Trane Inc.</t>
  </si>
  <si>
    <t>WABCO Europe BVBA</t>
  </si>
  <si>
    <t>WABCO Austria GesmbH</t>
  </si>
  <si>
    <t>Ideal Standard France</t>
  </si>
  <si>
    <t>Ideal Standard GmbH</t>
  </si>
  <si>
    <t>Ideal Standard Produktions-GmbH</t>
  </si>
  <si>
    <t>Roca Sanitario SA</t>
  </si>
  <si>
    <t>Laufen Austria AG</t>
  </si>
  <si>
    <t>Roca Sarl</t>
  </si>
  <si>
    <t>Fine_final_single_firm</t>
  </si>
  <si>
    <t>Hansa Metallwerke AG</t>
  </si>
  <si>
    <t>Hansa Austria GmbH</t>
  </si>
  <si>
    <t>Hansa Belgium BVBA-SPRL</t>
  </si>
  <si>
    <t>Aloys F. Dornbracht GmbH &amp; Co. KG Armaturenfabrik</t>
  </si>
  <si>
    <t>Sanitec Europe Oy</t>
  </si>
  <si>
    <t>Keramag Keramische Werke AG</t>
  </si>
  <si>
    <t>Produits Céramiques de Touraine SA</t>
  </si>
  <si>
    <t>Pozzi Ginori SpA</t>
  </si>
  <si>
    <t>Koralle Sanitärprodukte GmbH</t>
  </si>
  <si>
    <t>Villeroy &amp; Boch AG</t>
  </si>
  <si>
    <t>Villeroy &amp; Boch Austria GmbH</t>
  </si>
  <si>
    <t>Duravit AG</t>
  </si>
  <si>
    <t>Duravit BeLux SPRL/BVBA</t>
  </si>
  <si>
    <t>Duravit SA</t>
  </si>
  <si>
    <t>Duscholux GmbH &amp; Co. KG</t>
  </si>
  <si>
    <t>Duscholux Belgium SA</t>
  </si>
  <si>
    <t>DPM Duschwand-Produktions- und Montagegesellschaft GmbH</t>
  </si>
  <si>
    <t>Kludi GmbH &amp; Co. KG</t>
  </si>
  <si>
    <t>Kludi Armaturen GmbH &amp; Co. KG</t>
  </si>
  <si>
    <t>Artweger GmbH. &amp; Co. KG</t>
  </si>
  <si>
    <t>Rubinetteria Cisal SpA</t>
  </si>
  <si>
    <t>Mamoli Robinetteria SpA</t>
  </si>
  <si>
    <t>RAF Rubinetteria SpA</t>
  </si>
  <si>
    <t>Rubinetterie Teorema SpA</t>
  </si>
  <si>
    <t>Zucchetti Rubinetteria SpA</t>
  </si>
  <si>
    <t>bathroom fittings and fixtures</t>
  </si>
  <si>
    <t>price coordination of annual price increases</t>
  </si>
  <si>
    <t>dental products</t>
  </si>
  <si>
    <t>resale prohibition, parallel trade, vertical restraint, distribution</t>
  </si>
  <si>
    <t>AT.39922 – Bearings</t>
  </si>
  <si>
    <t>JTEKT Corporation</t>
  </si>
  <si>
    <t>Koyo France SA</t>
  </si>
  <si>
    <t>Koyo Deutschland GmbH</t>
  </si>
  <si>
    <t>NSK Deutschland GmbH</t>
  </si>
  <si>
    <t>Nachi-Fujikoshi Corporation</t>
  </si>
  <si>
    <t>Nachi Europe GmbH</t>
  </si>
  <si>
    <t>SKF GmbH</t>
  </si>
  <si>
    <t>INA-Holding Schaeffler GmbH &amp; Co. KG</t>
  </si>
  <si>
    <t>Schaeffler Holding GmbH &amp; Co. KG</t>
  </si>
  <si>
    <t>Schaeffler AG</t>
  </si>
  <si>
    <t>Schaeffler Technologies GmbH &amp; Co. KG</t>
  </si>
  <si>
    <t>FAG Kugelfischer GmbH</t>
  </si>
  <si>
    <t>NTN Corporation</t>
  </si>
  <si>
    <t>NTN Wälzlager (Europa) GmbH</t>
  </si>
  <si>
    <t>NTN-SNR Roulements SA</t>
  </si>
  <si>
    <t>automotive bearings</t>
  </si>
  <si>
    <t>L'Ordre des Architectes belge/De Belgische Orde van Architecten</t>
  </si>
  <si>
    <t>minimum fee scale</t>
  </si>
  <si>
    <t>Ballast Nedam NV</t>
  </si>
  <si>
    <t>Ballast Nedam Infra BV</t>
  </si>
  <si>
    <t>BAM NBM Wegenbouw BV</t>
  </si>
  <si>
    <t>Koninklijke BAM Groep NV</t>
  </si>
  <si>
    <t>BP plc</t>
  </si>
  <si>
    <t>BP Nederland BV</t>
  </si>
  <si>
    <t>BP Refining &amp; Chemicals GmbH</t>
  </si>
  <si>
    <t>Vermeer Infrastructuur BV</t>
  </si>
  <si>
    <t>Dura Vermeer Groep NV</t>
  </si>
  <si>
    <t>Dura Vermeer Infra BV</t>
  </si>
  <si>
    <t>Esha Holding BV</t>
  </si>
  <si>
    <t>Smid &amp; Hollander BV</t>
  </si>
  <si>
    <t>Esha Port Services Amsterdam BV</t>
  </si>
  <si>
    <t>HBG Civiel BV</t>
  </si>
  <si>
    <t>Heijmans NV</t>
  </si>
  <si>
    <t>Heijmans Infrastructuur BV</t>
  </si>
  <si>
    <t>Klöckner Bitumen BV</t>
  </si>
  <si>
    <t>Sideron Industrial Development BV</t>
  </si>
  <si>
    <t>Kuwait Petroleum Corporation</t>
  </si>
  <si>
    <t>Kuwait Petroleum International Ltd</t>
  </si>
  <si>
    <t>Kuwait Petroleum (Nederland) BV</t>
  </si>
  <si>
    <t>Koninklijke Volker Wessels Stevin NV</t>
  </si>
  <si>
    <t>Koninklijke Wegenbouw Stevin BV</t>
  </si>
  <si>
    <t>Nynäs Belgium AB</t>
  </si>
  <si>
    <t>Shell Petroleum NV</t>
  </si>
  <si>
    <t>The Shell Transport and Trading Company Ltd</t>
  </si>
  <si>
    <t>Shell Nederland Verkoopmaatschappij BV</t>
  </si>
  <si>
    <t>Total Nederland NV</t>
  </si>
  <si>
    <t>Total SA</t>
  </si>
  <si>
    <t>Wintershall AG</t>
  </si>
  <si>
    <t>Kuwait</t>
  </si>
  <si>
    <t>road pavement bitumen</t>
  </si>
  <si>
    <t>fixing uniform rebate on the gross price</t>
  </si>
  <si>
    <t>price coordination, market sharing</t>
  </si>
  <si>
    <t>Kühne + Nagel International AG</t>
  </si>
  <si>
    <t>Kuehne + Nagel A.E.</t>
  </si>
  <si>
    <t>ÖBB-Holding AG</t>
  </si>
  <si>
    <t>Rail Cargo Austria AG</t>
  </si>
  <si>
    <t>Rail Cargo Logistics – Austria GmbH</t>
  </si>
  <si>
    <t>Express Interfracht Hellas A.E.</t>
  </si>
  <si>
    <t>Deutsche Bahn AG</t>
  </si>
  <si>
    <t>Schenker AG</t>
  </si>
  <si>
    <t>Schenker &amp; Co. AG</t>
  </si>
  <si>
    <t>Schenker A.E.</t>
  </si>
  <si>
    <t>allocation of customers and transport volumes, price coordination</t>
  </si>
  <si>
    <t>train transport</t>
  </si>
  <si>
    <t>Groupe Danone</t>
  </si>
  <si>
    <t>Greece</t>
  </si>
  <si>
    <t>beer</t>
  </si>
  <si>
    <t>agreement on acquisitions, equilibrium of distribution  networks</t>
  </si>
  <si>
    <t>Ireland</t>
  </si>
  <si>
    <t>air transport</t>
  </si>
  <si>
    <t>refusal to deal, tariff application</t>
  </si>
  <si>
    <t>British Sugar plc</t>
  </si>
  <si>
    <t>Tate &amp; Lyle plc</t>
  </si>
  <si>
    <t>Napier Brown &amp; Company Ltd</t>
  </si>
  <si>
    <t>James Budgett Sugars Ltd</t>
  </si>
  <si>
    <t>industrial sugar, retail sugar</t>
  </si>
  <si>
    <t>construction</t>
  </si>
  <si>
    <t>Amsterdamse Aannemers Vereniging</t>
  </si>
  <si>
    <t>Algemene Aannemersvereniging voor Waterbouwkundige Werken</t>
  </si>
  <si>
    <t>Aannemersvereniging van Boorondernemers en Buizenleggers</t>
  </si>
  <si>
    <t>Aannemersvereniging Velsen, Beverwijk en Omstreken</t>
  </si>
  <si>
    <t>Aannemers Vereniging Haarlem-Bollenstreek</t>
  </si>
  <si>
    <t>Aannemersvereniging Veluwe en Zuidelijke IJsselmeerpolders</t>
  </si>
  <si>
    <t>Combinatie van Aannemers in het Noorden</t>
  </si>
  <si>
    <t>Vereniging Centrale Prijsregeling Kabelwerken</t>
  </si>
  <si>
    <t>Delftse Aannemers Vereniging</t>
  </si>
  <si>
    <t>Economisch Nationaal Verbond van Aannemers van Sloopwerken</t>
  </si>
  <si>
    <t>Aannemersvereniging 'Gouda en Omstreken'</t>
  </si>
  <si>
    <t>Gelderse Aannemers Vereniging inzake Aanbestedingen</t>
  </si>
  <si>
    <t>Gooise Aannemers Vereniging</t>
  </si>
  <si>
    <t>'s-Gravenhaagse Aannemersvereniging</t>
  </si>
  <si>
    <t>Leidse Aannemersvereniging</t>
  </si>
  <si>
    <t>Vereniging Markeer Aannemers Combinatie</t>
  </si>
  <si>
    <t>Nederlandse Aannemers- en Patroonsbond voor de Bouwbedrijven (NAPB Dordrecht)</t>
  </si>
  <si>
    <t>Noordhollandse Aannemers Vereniging voor Waterbouwkundige Werken</t>
  </si>
  <si>
    <t>Oostnederlandse-Vereniging-Aanbestedings-Regeling</t>
  </si>
  <si>
    <t>Provinciale Vereniging van Bouwbedrijven in Groningen en Drenthe</t>
  </si>
  <si>
    <t>Rotterdamse Aannemersvereniging</t>
  </si>
  <si>
    <t>Aannemersvereniging 'de Rijnstreek'</t>
  </si>
  <si>
    <t>Stichting Aanbestedingsregeling van de Samenwerkende Bouwbedrijven in Friesland</t>
  </si>
  <si>
    <t>Samenwerkende Prijsregelende Vereniging</t>
  </si>
  <si>
    <t>Samenwerkende Patroons Verenigingen in de Bouwbedrijven Noord-Holland-Noord</t>
  </si>
  <si>
    <t>Utrechtse Aannemers Vereniging</t>
  </si>
  <si>
    <t>Vereniging Wegenbouw Aannemers Combinatie Nederland</t>
  </si>
  <si>
    <t>Zuid Nederlandse Aannemers Vereniging</t>
  </si>
  <si>
    <t>Akzo Nobel NV</t>
  </si>
  <si>
    <t>Almamet GmbH</t>
  </si>
  <si>
    <t>AlzChem Hart GmbH</t>
  </si>
  <si>
    <t>ARQUES Industries AG</t>
  </si>
  <si>
    <t>Carbide Sweden AB</t>
  </si>
  <si>
    <t>Donau Chemie AG</t>
  </si>
  <si>
    <t>ECKA Granulate GmbH &amp; Co KG</t>
  </si>
  <si>
    <t>Evonik Degussa GmbH</t>
  </si>
  <si>
    <t>Holding Slovenske elektrarne d.o.o.</t>
  </si>
  <si>
    <t>non ferrum Metallpulver GmbH &amp; Co KG</t>
  </si>
  <si>
    <t>Novácke chemické závody a.s.</t>
  </si>
  <si>
    <t>SKW Stahl-Metallurgie GmbH</t>
  </si>
  <si>
    <t>SKW Stahl-Metallurgie Holding AG</t>
  </si>
  <si>
    <t>TDR Metalurgija d.d.</t>
  </si>
  <si>
    <t>calcium carbide and magnesium sectors</t>
  </si>
  <si>
    <t>price fixing, fixing quotas</t>
  </si>
  <si>
    <t>Esso Société Anonyme Française</t>
  </si>
  <si>
    <t>Slovakia</t>
  </si>
  <si>
    <t>Slovenia</t>
  </si>
  <si>
    <t>Exxon Mobil Corporation</t>
  </si>
  <si>
    <t>Esso Deutschland GmbH</t>
  </si>
  <si>
    <t>Tudapetrol Mineralölerzeugnisse Nils Hansen KG</t>
  </si>
  <si>
    <t>Hansen &amp; Rosenthal KG</t>
  </si>
  <si>
    <t>H&amp;R Wax Company Vertrieb GmbH</t>
  </si>
  <si>
    <t>H&amp;R ChemPharm GmbH</t>
  </si>
  <si>
    <t>Sasol Wax GmbH</t>
  </si>
  <si>
    <t>Sasol Wax International AG</t>
  </si>
  <si>
    <t>Sasol Holding in Germany GmbH</t>
  </si>
  <si>
    <t>Shell Deutschland Oil GmbH</t>
  </si>
  <si>
    <t>Shell Deutschland Schmierstoff GmbH</t>
  </si>
  <si>
    <t>Deutsche Shell GmbH</t>
  </si>
  <si>
    <t>RWE-Dea AG</t>
  </si>
  <si>
    <t>RWE AG</t>
  </si>
  <si>
    <t>paraffin waxes</t>
  </si>
  <si>
    <t>Hungary</t>
  </si>
  <si>
    <t>Bolloré SA</t>
  </si>
  <si>
    <t>Carrs Paper Ltd</t>
  </si>
  <si>
    <t>Distribuidora Vizcaína de Papeles S.L</t>
  </si>
  <si>
    <t>Mitsubishi HiTech Paper Bielefeld GmbH</t>
  </si>
  <si>
    <t>Papelera Guipuzoana de Zicuñaga SA</t>
  </si>
  <si>
    <t>Papeteries Mougeot SA</t>
  </si>
  <si>
    <t>Torraspapel SA</t>
  </si>
  <si>
    <t>Zanders Feinpapiere AG</t>
  </si>
  <si>
    <t>Papierfabrik August Koehler AG</t>
  </si>
  <si>
    <t>Republic of South Africa</t>
  </si>
  <si>
    <t>agreements and concerted practice</t>
  </si>
  <si>
    <t>carbonless paper</t>
  </si>
  <si>
    <t>COMP/E-1/36.212</t>
  </si>
  <si>
    <t>ECSC</t>
  </si>
  <si>
    <t>AGC Flat Glass Europe SA/NV</t>
  </si>
  <si>
    <t>AGC Automotive Europe SA</t>
  </si>
  <si>
    <t>Glaverbel France SA</t>
  </si>
  <si>
    <t>Splintex France Sarl</t>
  </si>
  <si>
    <t>AGC Automotive Germany GmbH</t>
  </si>
  <si>
    <t>Saint-Gobain Glass France SA</t>
  </si>
  <si>
    <t>Saint-Gobain Sekurit Deutschland GmbH &amp; Co. KG</t>
  </si>
  <si>
    <t>Saint-Gobain Sekurit France SA</t>
  </si>
  <si>
    <t>Pilkington Automotive Ltd</t>
  </si>
  <si>
    <t>Pilkington Automotive Deutschland GmbH</t>
  </si>
  <si>
    <t>Pilkington Holding GmbH</t>
  </si>
  <si>
    <t>Pilkington Italia Spa</t>
  </si>
  <si>
    <t>Soliver NV</t>
  </si>
  <si>
    <t>carglass</t>
  </si>
  <si>
    <t>Cascades SA</t>
  </si>
  <si>
    <t>Enso-Gutzeit Oy</t>
  </si>
  <si>
    <t>Europa Carton AG</t>
  </si>
  <si>
    <t>Finnboard — the Finnish Board Mills Association</t>
  </si>
  <si>
    <t>Oy Kyro Ab</t>
  </si>
  <si>
    <t>Metsä-Serla Oy</t>
  </si>
  <si>
    <t>Tampella Corporation</t>
  </si>
  <si>
    <t>United Paper Mills</t>
  </si>
  <si>
    <t>Fiskeby Board AB</t>
  </si>
  <si>
    <t>Gruber &amp; Weber GmbH &amp; Co KG</t>
  </si>
  <si>
    <t>Kartonfabriek 'de Eendracht' NV (trading as BPB de Eendracht)</t>
  </si>
  <si>
    <t>NV Koninklijke KNP BT NV</t>
  </si>
  <si>
    <t>Laakmann Karton GmbH &amp; Co KG</t>
  </si>
  <si>
    <t>Mo Och Domsjö AB</t>
  </si>
  <si>
    <t>Mayr-Melnhof Karton GmbH</t>
  </si>
  <si>
    <t>Papeteries de Lancey SA</t>
  </si>
  <si>
    <t>Sarrió SpA</t>
  </si>
  <si>
    <t>SCA Holding Ltd</t>
  </si>
  <si>
    <t>Stora Kopparbergs Bergslags AB</t>
  </si>
  <si>
    <t>Enso Española SA</t>
  </si>
  <si>
    <t>Moritz J. Weig GmbH &amp; Co KG</t>
  </si>
  <si>
    <t>cartonboard</t>
  </si>
  <si>
    <t>agreement on market sharing, prices</t>
  </si>
  <si>
    <t>Cembureau-The European Cement Association</t>
  </si>
  <si>
    <t>EUROC AB</t>
  </si>
  <si>
    <t>Bundesverband der Deutschen Zementindustrie</t>
  </si>
  <si>
    <t>Alsen-Breitenberg Zement- und Kalkwerke GmbH</t>
  </si>
  <si>
    <t>Dyckerhoff AG</t>
  </si>
  <si>
    <t>Heidelberger Zement AG</t>
  </si>
  <si>
    <t>Nordcement AG</t>
  </si>
  <si>
    <t>Fédération de l'Industrie Cimentière a.s.b.l.</t>
  </si>
  <si>
    <t>Aalborg Portland A/S</t>
  </si>
  <si>
    <t>Agrupación de Fabricantes de Cementos de España-Oficemen</t>
  </si>
  <si>
    <t>Syndicat Français de l'Industrie Cimentière</t>
  </si>
  <si>
    <t>Association of the Greek Cement Industry</t>
  </si>
  <si>
    <t>Heracles General Cement Company</t>
  </si>
  <si>
    <t>Irish Cement Ltd</t>
  </si>
  <si>
    <t>Vereniging Nederlandse CementIndustrie</t>
  </si>
  <si>
    <t>ATIC-Associação Tecnica da Industria do Cimento</t>
  </si>
  <si>
    <t>British Cement Association</t>
  </si>
  <si>
    <t>Castle Cement Ltd</t>
  </si>
  <si>
    <t>cement</t>
  </si>
  <si>
    <t>pararell sales, agreement, concerted practice</t>
  </si>
  <si>
    <t>worlwide</t>
  </si>
  <si>
    <t>Nedlloyd Lijnen BV</t>
  </si>
  <si>
    <t>market sharing</t>
  </si>
  <si>
    <t>E.I. DuPont de Nemours and Company</t>
  </si>
  <si>
    <t>DuPont Perfomance Elastomers L.L.C.</t>
  </si>
  <si>
    <t>The Dow Chemical Company</t>
  </si>
  <si>
    <t>Denki Kagaku Kogyo K.K.</t>
  </si>
  <si>
    <t>Denka Chemicals GmbH</t>
  </si>
  <si>
    <t>Tosoh Corporation</t>
  </si>
  <si>
    <t>chloroprene rubber</t>
  </si>
  <si>
    <t>market sharing, price agreements</t>
  </si>
  <si>
    <t>Bioproducts Incorporated</t>
  </si>
  <si>
    <t>DuCoa, L.P.</t>
  </si>
  <si>
    <t>choline chloride</t>
  </si>
  <si>
    <t>COMP/C2/38.698 – CISAC</t>
  </si>
  <si>
    <t>Ελληνική Εταιρεία Προστασίας της Πνευματικής Ιδιοκτησίας (AEPI)</t>
  </si>
  <si>
    <t>Autortiesibu un komunicesanas konsultaciju agentura – Latvijas Autoru apvieniba (AKKA/LAA),</t>
  </si>
  <si>
    <t>Latvia</t>
  </si>
  <si>
    <t>Staatlich genehmigte Gesellschaft der Autorem, Komponisten und Musikverleger reg.Gen.m.b.H (AKM)</t>
  </si>
  <si>
    <t>Magyar Szerzői Jogvédő Iroda Egyesület (ARTISJUS)</t>
  </si>
  <si>
    <t>Estonia</t>
  </si>
  <si>
    <t>Vereniging Buma (BUMA)</t>
  </si>
  <si>
    <t>Eesti Autorite Ühing (EAÜ)</t>
  </si>
  <si>
    <t>Gesellschaft für musikalische Aufführungs- und mechanische Vervielfältigungsrechte (GEMA)</t>
  </si>
  <si>
    <t>Komponistrettigheder i Danmark (KODA)</t>
  </si>
  <si>
    <t>Lietuvos autorių teisių gynimo asociacijos agentūra (LATGA-A)</t>
  </si>
  <si>
    <t>Lithuania</t>
  </si>
  <si>
    <t>Ochranný svaz autorský pro práva k dílům hudebním, o.s. (OSA)</t>
  </si>
  <si>
    <t>Czech Republic</t>
  </si>
  <si>
    <t>Société Belge des Auteurs, Compositeurs et Editeurs Scrl / Belgische Vereniging van Auteurs, Componisten en Uitgevers (SABAM)</t>
  </si>
  <si>
    <t>Société des Auteurs, Compositeurs et Editeurs de Musique (SACEM)</t>
  </si>
  <si>
    <t>Združenje skladateljev, avtorjev in založnikov za zaščito avtorskih pravic Slovenije (SAZAS)</t>
  </si>
  <si>
    <t>Sociedad General de Autores y Editores (SGAE)</t>
  </si>
  <si>
    <t>Societa Italiana degli Autori ed Editori (SIAE)</t>
  </si>
  <si>
    <t>Slovenský ochranný Zväz Autorský pre práva k hudobným dielam (SOZA)</t>
  </si>
  <si>
    <t>Sociedade Portuguesa de Autores (SPA)</t>
  </si>
  <si>
    <t>Samband Tónskalda og Eigenda Flutningsréttar (STEF)</t>
  </si>
  <si>
    <t>Iceland</t>
  </si>
  <si>
    <t>Svenska Tonsättares Internationella Musikbyrå (STIM)</t>
  </si>
  <si>
    <t>Säveltäjäin Tekijänoikeustoimisto teosto r.y.(TEOSTO)</t>
  </si>
  <si>
    <t>The Norwegian Performing Right Society (TONO)</t>
  </si>
  <si>
    <t>Stowarzyszenie Autorów ZAiKS (ZAIKS)</t>
  </si>
  <si>
    <t>Poland</t>
  </si>
  <si>
    <t>territorial delineations, exclusive rights</t>
  </si>
  <si>
    <t>authors' public performance rights of musical works</t>
  </si>
  <si>
    <t>Archer Daniels Midland Company Inc.</t>
  </si>
  <si>
    <t>Cerestar Bioproducts BV</t>
  </si>
  <si>
    <t>F. Hoffmann-La Roche AG</t>
  </si>
  <si>
    <t>Haarmann &amp; Reimer Corporation</t>
  </si>
  <si>
    <t>Jungbunzlauer AG</t>
  </si>
  <si>
    <t>citric acid</t>
  </si>
  <si>
    <t>Clearstream International SA</t>
  </si>
  <si>
    <t>refusal to supply, discrimination</t>
  </si>
  <si>
    <t>banking clearing and settlement service</t>
  </si>
  <si>
    <t>tariff for services provided by customs agents</t>
  </si>
  <si>
    <t>Consiglio nazionale degli spedizionieri doganali (CNSD)</t>
  </si>
  <si>
    <t>association of undertakings</t>
  </si>
  <si>
    <t>Colegio Oficial de Agentes de la Propiedad Industrial (Coapi)</t>
  </si>
  <si>
    <t>minimum scales of charges, domestic discriminatory protection</t>
  </si>
  <si>
    <t>association of industrial property agents</t>
  </si>
  <si>
    <t>industrial property services</t>
  </si>
  <si>
    <t>shipping conferencees</t>
  </si>
  <si>
    <t>market sharing, abuse of joint dominant position</t>
  </si>
  <si>
    <t>abuse of joint dominant position</t>
  </si>
  <si>
    <t>Henkel AG &amp; Co. KGaA</t>
  </si>
  <si>
    <t>The Procter &amp; Gamble Company</t>
  </si>
  <si>
    <t>Procter &amp; Gamble International S.à.r.l.</t>
  </si>
  <si>
    <t>Unilever NV</t>
  </si>
  <si>
    <t>market sharing, price coordination</t>
  </si>
  <si>
    <t>heavy duty laundry detergent powders</t>
  </si>
  <si>
    <t>Boliden AB</t>
  </si>
  <si>
    <t>Boliden Fabrication AB</t>
  </si>
  <si>
    <t>Austria Buntmetall AG</t>
  </si>
  <si>
    <t>Buntmetall Amstetten Ges.m.b.H.</t>
  </si>
  <si>
    <t>Wieland Werke AG</t>
  </si>
  <si>
    <t>HME Nederland BV</t>
  </si>
  <si>
    <t>IMI plc</t>
  </si>
  <si>
    <t>KM Europa Metal AG</t>
  </si>
  <si>
    <t>Tréfimétaux SA</t>
  </si>
  <si>
    <t>Europa Metalli SpA</t>
  </si>
  <si>
    <t>Outokumpu Oyj</t>
  </si>
  <si>
    <t>Outokumpu Copper Products Oy</t>
  </si>
  <si>
    <t>price fixing, market sharing</t>
  </si>
  <si>
    <t>Mueller Industries Inc</t>
  </si>
  <si>
    <t>DENO Holding Company Inc.</t>
  </si>
  <si>
    <t>DENO Aquisition EURL</t>
  </si>
  <si>
    <t>WTC Holding Company, Inc.</t>
  </si>
  <si>
    <t>copper plumbing tubes</t>
  </si>
  <si>
    <t>Schott AG</t>
  </si>
  <si>
    <t>DaimlerChrysler AG</t>
  </si>
  <si>
    <t>parallel trade, vertical restraint</t>
  </si>
  <si>
    <t>passenger cars</t>
  </si>
  <si>
    <t>De Post-La Poste</t>
  </si>
  <si>
    <t>discriminatory tariff</t>
  </si>
  <si>
    <t>postal service</t>
  </si>
  <si>
    <t>public undertaking</t>
  </si>
  <si>
    <t>Deutsche Post AG</t>
  </si>
  <si>
    <t>fidelity rebates, predatory pricing</t>
  </si>
  <si>
    <t>price discrimination, refusal to supply, unfair selling prices, limitiation of production</t>
  </si>
  <si>
    <t>Deutsche Telekom AG</t>
  </si>
  <si>
    <t>local access to fixed telecommunications networks</t>
  </si>
  <si>
    <t>margin squeeze</t>
  </si>
  <si>
    <t>90 Tour Italia SpA</t>
  </si>
  <si>
    <t>Col Italia/Italia '90</t>
  </si>
  <si>
    <t>Compagnia Italiana Turismo SpA</t>
  </si>
  <si>
    <t>Federation internationale de football association</t>
  </si>
  <si>
    <t>Federazione italiana gioco calcio</t>
  </si>
  <si>
    <t>Italia Tour SpA</t>
  </si>
  <si>
    <t>sale of package tours</t>
  </si>
  <si>
    <t>exclusive supply of tickets, distribution</t>
  </si>
  <si>
    <t>International Union of Railways</t>
  </si>
  <si>
    <t>standard tariff, distribution of railway tickets</t>
  </si>
  <si>
    <t>railway tickets</t>
  </si>
  <si>
    <t>Micron Technology Inc.</t>
  </si>
  <si>
    <t>Micron Semiconductor (Deutschland) GmbH</t>
  </si>
  <si>
    <t>Samsung Semiconductor Europe GmbH</t>
  </si>
  <si>
    <t>Samsung Semiconductor France Sarl</t>
  </si>
  <si>
    <t>Hynix Semiconductor Inc.</t>
  </si>
  <si>
    <t>Hynix Semiconductor Deutschland GmbH</t>
  </si>
  <si>
    <t>lnﬁneon Technologies AG</t>
  </si>
  <si>
    <t>NEC Corporation</t>
  </si>
  <si>
    <t>Renesas Electronics Europe GmbH (formerly NEC Electronics (Europe) GmbH)</t>
  </si>
  <si>
    <t>Toshiba Electronics Europe GmbH</t>
  </si>
  <si>
    <t>Mitsubishi Electric Corp.</t>
  </si>
  <si>
    <t>Mitsubishi Electric Europe BV</t>
  </si>
  <si>
    <t>Elpida Memory Inc.</t>
  </si>
  <si>
    <t>Elpida Memory (Europe) GmbH</t>
  </si>
  <si>
    <t>Nanya Technology Corp.</t>
  </si>
  <si>
    <t>price coordination</t>
  </si>
  <si>
    <t>Taiwan</t>
  </si>
  <si>
    <t>dram chips</t>
  </si>
  <si>
    <t>Der Grüne Punkt  Duales System Deutschland AG</t>
  </si>
  <si>
    <t>explotative abuse, trade mark agreement</t>
  </si>
  <si>
    <t>take-back system for used packaging</t>
  </si>
  <si>
    <t>E.ON AG</t>
  </si>
  <si>
    <t>E.ON Ruhrgas AG</t>
  </si>
  <si>
    <t>market sharing agreement</t>
  </si>
  <si>
    <t>natural gas pipeline</t>
  </si>
  <si>
    <t>Peugeot SA</t>
  </si>
  <si>
    <t>Automobiles Peugeot SA</t>
  </si>
  <si>
    <t>agreement or at least concerted practice, exclusive or selective distribution</t>
  </si>
  <si>
    <t>car distribution</t>
  </si>
  <si>
    <t>C. Conradty Nürnberg GmbH</t>
  </si>
  <si>
    <t>Hoffmann &amp; Co. Elektrokohle AG</t>
  </si>
  <si>
    <t>Morgan Crucible Company plc</t>
  </si>
  <si>
    <t>Schunk GmbH</t>
  </si>
  <si>
    <t>Schunk Kohlenstofftechnik GmbH</t>
  </si>
  <si>
    <t>SGL Carbon AG</t>
  </si>
  <si>
    <t>electrical and mechanical carbon and graphite products</t>
  </si>
  <si>
    <t>KONE CORPORATION</t>
  </si>
  <si>
    <t>KONE GmbH</t>
  </si>
  <si>
    <t>KONE LUXEMBOURG SARL</t>
  </si>
  <si>
    <t>UNITED TECHNOLOGIES CORPORATION</t>
  </si>
  <si>
    <t>OTIS GmbH &amp; Co. OHG</t>
  </si>
  <si>
    <t>GENERAL TECHNIC SARL</t>
  </si>
  <si>
    <t>SCHINDLER HOLDING LTD</t>
  </si>
  <si>
    <t>SCHINDLER DEUTSCHLAND HOLDING GMBH</t>
  </si>
  <si>
    <t>THYSSENKRUPP AG</t>
  </si>
  <si>
    <t>THYSSENKRUPP ELEVATOR AG</t>
  </si>
  <si>
    <t>THYSSENKRUPP AUFZÜGE GMBH</t>
  </si>
  <si>
    <t>THYSSENKRUPP FAHRTREPPEN GMBH</t>
  </si>
  <si>
    <t>THYSSENKRUPP ASCENSEURS LUXEMBOURG SARL</t>
  </si>
  <si>
    <t>THYSSENKRUPP LIFTEN BV</t>
  </si>
  <si>
    <t>MITSUBISHI ELEVATOR EUROPE BV</t>
  </si>
  <si>
    <t>elevators and escalators</t>
  </si>
  <si>
    <t>Bong AB</t>
  </si>
  <si>
    <t>Bong Sverige AB</t>
  </si>
  <si>
    <t>Bong GmbH</t>
  </si>
  <si>
    <t>GPV France SAS</t>
  </si>
  <si>
    <t>Edlef Bartl Holding GmbH</t>
  </si>
  <si>
    <t>mayer-network GmbH</t>
  </si>
  <si>
    <t>Mayer-Kuvert-network GmbH</t>
  </si>
  <si>
    <t>TOMPLA SOBRE EXPRES, S.L.</t>
  </si>
  <si>
    <t>TOMPLA SCANDINAVIA AB</t>
  </si>
  <si>
    <t>TOMPLA FRANCE SARL</t>
  </si>
  <si>
    <t>TOMPLA DRUCKERZEUGNISSE VERTRIEBS GMBH</t>
  </si>
  <si>
    <t>envelopes</t>
  </si>
  <si>
    <t>price coordination, customer allocationm exchange of information</t>
  </si>
  <si>
    <t>AT.39914 - Euro interest rate derivatives</t>
  </si>
  <si>
    <t>Barclays plc</t>
  </si>
  <si>
    <t>Barclays Bank plc</t>
  </si>
  <si>
    <t>Barclays Directors ltd</t>
  </si>
  <si>
    <t>Barclays Group Holdings ltd</t>
  </si>
  <si>
    <t>Barclays Capital Services ltd</t>
  </si>
  <si>
    <t>Barclays Services Jersey ltd</t>
  </si>
  <si>
    <t>Channel Islands</t>
  </si>
  <si>
    <t>Deutsche Bank AG</t>
  </si>
  <si>
    <t>DB Group Services (UK) ltd</t>
  </si>
  <si>
    <t>Société Generale</t>
  </si>
  <si>
    <t>The Royal Bank of Scotland Group plc</t>
  </si>
  <si>
    <t>The Royal Bank of Scotland plc</t>
  </si>
  <si>
    <t>euro interest rate derivatives</t>
  </si>
  <si>
    <t>Eurocheque International sc</t>
  </si>
  <si>
    <t>card payment system</t>
  </si>
  <si>
    <t>agreement on the acceptance by traders</t>
  </si>
  <si>
    <t>Hapag-Lloyd Container Linie GmbH</t>
  </si>
  <si>
    <t>Kawasaki Kisen Kaisha Ltd</t>
  </si>
  <si>
    <t>A.P. Møller - Maersk Line</t>
  </si>
  <si>
    <t>Neptune Orient Lines Ltd</t>
  </si>
  <si>
    <t>Nippon Yusen Kaisha</t>
  </si>
  <si>
    <t>Cho Yang Shipping Co. Ltd</t>
  </si>
  <si>
    <t>DSR-Senator Linie GmbH</t>
  </si>
  <si>
    <t>Evergreen Marine Corp. (Taiwan) Ltd</t>
  </si>
  <si>
    <t>Hanjin Shipping Co. Ltd</t>
  </si>
  <si>
    <t>Hyundai Merchant Marine Co. Ltd</t>
  </si>
  <si>
    <t>Yangming Marine Transport Corp</t>
  </si>
  <si>
    <t>Malaysia</t>
  </si>
  <si>
    <t>not to use capacity, exchange of information</t>
  </si>
  <si>
    <t>maritime transport services for the carriage of containerised cargo</t>
  </si>
  <si>
    <t>Arbed SA</t>
  </si>
  <si>
    <t>Unimétal</t>
  </si>
  <si>
    <t>Saarstahl AG</t>
  </si>
  <si>
    <t>Ferdofin SpA</t>
  </si>
  <si>
    <t>Krupp Hoesch Stahl AG</t>
  </si>
  <si>
    <t>NMH Stahlwerke GmbH</t>
  </si>
  <si>
    <t>Fundia Norsk Jernverk AS</t>
  </si>
  <si>
    <t>Inexa Profil AB</t>
  </si>
  <si>
    <t>SSAB Svenskt Stål</t>
  </si>
  <si>
    <t>Acciaierie de Ferriere Stefana F.lli fu Girolamo SpA</t>
  </si>
  <si>
    <t>Thyssen Stahl AG</t>
  </si>
  <si>
    <t>Preussag Stahl AG</t>
  </si>
  <si>
    <t>Empresa Nacional Siderúrgica SA</t>
  </si>
  <si>
    <t>Siderúrgica Aristrain Madrid</t>
  </si>
  <si>
    <t>Cockerill Sambre SA</t>
  </si>
  <si>
    <t>Fundia Steel AB</t>
  </si>
  <si>
    <t>fixing of prices, the allocation of quotas and an extensive exchange of information</t>
  </si>
  <si>
    <t>Chiquita Banana Company BV</t>
  </si>
  <si>
    <t>Chiquita Italia SpA</t>
  </si>
  <si>
    <t>FSL Holdings NV</t>
  </si>
  <si>
    <t>Firma Leon Van Parys NV</t>
  </si>
  <si>
    <t>Pacific Fruit Company Italy SpA</t>
  </si>
  <si>
    <t>In Italy by NCA</t>
  </si>
  <si>
    <t>exotic fruits, bananas</t>
  </si>
  <si>
    <t>CRT Glass</t>
  </si>
  <si>
    <t>Flughafen Frankfurt/Main AG</t>
  </si>
  <si>
    <t>airport services</t>
  </si>
  <si>
    <t>refusal to deal</t>
  </si>
  <si>
    <t>CMA CGM SA</t>
  </si>
  <si>
    <t>A.P. Møller Maersk Sealand</t>
  </si>
  <si>
    <t>Malaysia International Shipping Corporation Berhad</t>
  </si>
  <si>
    <t>Mitsui OSK Lines Ltd</t>
  </si>
  <si>
    <t>Orient Overseas Container Line Ltd</t>
  </si>
  <si>
    <t>DSR-Senator Lines GmbH</t>
  </si>
  <si>
    <t>Yangming Marine Transport Corp.</t>
  </si>
  <si>
    <t>agreement on tariffs</t>
  </si>
  <si>
    <t>maritime transport industry</t>
  </si>
  <si>
    <t>Croatia Line</t>
  </si>
  <si>
    <t>Croatia</t>
  </si>
  <si>
    <t>Lloyd Triestino di Navigazionie SpA</t>
  </si>
  <si>
    <t>AP Møller-Maersk Line</t>
  </si>
  <si>
    <t>P&amp;O Containers Ltd</t>
  </si>
  <si>
    <t>liner maritime transport services</t>
  </si>
  <si>
    <t>multimodal price fixing</t>
  </si>
  <si>
    <t>electrotechnical fittings</t>
  </si>
  <si>
    <t>collective exclusive dealing arrangement, horizontal price agreements</t>
  </si>
  <si>
    <t>recommended forwarding tariffs</t>
  </si>
  <si>
    <t>forwarding, logistic</t>
  </si>
  <si>
    <t>Nederlandse Organisatie voor Expeditie en Logistiek (Fenex)</t>
  </si>
  <si>
    <t>AT.39685 - FENTANYL</t>
  </si>
  <si>
    <t>Johnson &amp; Johnson</t>
  </si>
  <si>
    <t>Novartis AG</t>
  </si>
  <si>
    <t>fentanyl transdermal patches</t>
  </si>
  <si>
    <t>agreement</t>
  </si>
  <si>
    <t>P&amp;O European Ferries</t>
  </si>
  <si>
    <t>Stena Line UK</t>
  </si>
  <si>
    <t>Sea France</t>
  </si>
  <si>
    <t>North Sea Ferries</t>
  </si>
  <si>
    <t>provision of freight services by sea</t>
  </si>
  <si>
    <t>concerted practice to determine the reaction to</t>
  </si>
  <si>
    <t>Christie’s International plc</t>
  </si>
  <si>
    <t>Sotheby’s Holdings Inc.</t>
  </si>
  <si>
    <t>complex of agreements and concerted practices</t>
  </si>
  <si>
    <t>fine arts auction services</t>
  </si>
  <si>
    <t>US, May 1997</t>
  </si>
  <si>
    <t>Aalberts Industries NV</t>
  </si>
  <si>
    <t>Aquatis France SAS</t>
  </si>
  <si>
    <t>Simplex Armaturen + Fittings GmbH &amp; Co. KG</t>
  </si>
  <si>
    <t>Advanced Fluid Connections plc</t>
  </si>
  <si>
    <t>International Building Products France SA</t>
  </si>
  <si>
    <t>International Building Products GmbH</t>
  </si>
  <si>
    <t>Delta plc</t>
  </si>
  <si>
    <t>Flowflex Holdings Ltd</t>
  </si>
  <si>
    <t>Flowflex Components Ltd</t>
  </si>
  <si>
    <t>FRA.BO S.p.A</t>
  </si>
  <si>
    <t>IMI Kynoch Ltd</t>
  </si>
  <si>
    <t>Legris Industries SA</t>
  </si>
  <si>
    <t>Comap SA</t>
  </si>
  <si>
    <t>Mueller Industries Inc.</t>
  </si>
  <si>
    <t>Pegler Ltd</t>
  </si>
  <si>
    <t>SANHA Kaimer GmbH &amp; Co. KG</t>
  </si>
  <si>
    <t>Kaimer GmbH &amp; Co. Holdings KG</t>
  </si>
  <si>
    <t>Sanha Italia srl</t>
  </si>
  <si>
    <t>Supergrif SL</t>
  </si>
  <si>
    <t>Tomkins plc</t>
  </si>
  <si>
    <t>Viega GmbH &amp; Co. KG</t>
  </si>
  <si>
    <t>copper and copper alloy fittings</t>
  </si>
  <si>
    <t>fixing prices, agreeing on price lists, agreeing on discounts and rebates, agreeing on implementation mechanisms for introducing price increases, allocating national markets, allocating customers and exchanging other commercial information</t>
  </si>
  <si>
    <t>Guardian Industries Corp.</t>
  </si>
  <si>
    <t>Guardian Europe S.à.r.l.</t>
  </si>
  <si>
    <t>Pilkington Deutschland AG</t>
  </si>
  <si>
    <t>Compagnie de Saint-Gobain SA</t>
  </si>
  <si>
    <t>a complex of agreements and/or concerted practices</t>
  </si>
  <si>
    <t>flat glass</t>
  </si>
  <si>
    <t>German, French, Swedish and British NCAs</t>
  </si>
  <si>
    <t xml:space="preserve"> Flood flavour enhancers</t>
  </si>
  <si>
    <t>a complex of agreements and concerted practices</t>
  </si>
  <si>
    <t>Ajinomoto Company Incorporated</t>
  </si>
  <si>
    <t>US?.....worlwide cartel?</t>
  </si>
  <si>
    <t>tractors for agricultural use</t>
  </si>
  <si>
    <t>parallel trade, distribution system</t>
  </si>
  <si>
    <t>DSV Air &amp; Sea SAS</t>
  </si>
  <si>
    <t>China</t>
  </si>
  <si>
    <t>EGL, Inc.</t>
  </si>
  <si>
    <t>DHL Management (Schweiz) AG</t>
  </si>
  <si>
    <t>Expeditors International of Washington, Inc.</t>
  </si>
  <si>
    <t>Hellmann Worldwide Logistics GmbH &amp; Co. KG</t>
  </si>
  <si>
    <t>Panalpina Management AG</t>
  </si>
  <si>
    <t>Panalpina China Ltd</t>
  </si>
  <si>
    <t>Panalpina World Transport (Holding) Ltd</t>
  </si>
  <si>
    <t>UPS Supply Chain Solutions, Inc.</t>
  </si>
  <si>
    <t>United Parcel Service, Inc.</t>
  </si>
  <si>
    <t>UTi Worldwide (UK) Ltd</t>
  </si>
  <si>
    <t>UTi Worldwide, Inc.</t>
  </si>
  <si>
    <t>British Virgin Islands</t>
  </si>
  <si>
    <t>freight forwarding services</t>
  </si>
  <si>
    <t>fixing price and trading conditions</t>
  </si>
  <si>
    <t>US, New Zealand</t>
  </si>
  <si>
    <t>Reduction_1</t>
  </si>
  <si>
    <t>Reduction_2</t>
  </si>
  <si>
    <t>Reduction_3</t>
  </si>
  <si>
    <t>Reduction_4</t>
  </si>
  <si>
    <t>Fédération nationale des syndicats d’exploitants agricoles</t>
  </si>
  <si>
    <t>Fédération nationale bovine</t>
  </si>
  <si>
    <t>Fédération nationale des producteurs de lait</t>
  </si>
  <si>
    <t>Jeunes agriculteurs</t>
  </si>
  <si>
    <t>Fédération nationale de l’industrie et des commerces en gros des viandes</t>
  </si>
  <si>
    <t>Fédération nationale de la coopération bétail et viande</t>
  </si>
  <si>
    <t>fixing a minimum price, suspending imports of beef</t>
  </si>
  <si>
    <t>beef sector</t>
  </si>
  <si>
    <t>Delmas</t>
  </si>
  <si>
    <t>Hoegh SWAL</t>
  </si>
  <si>
    <t>RMS Afrika</t>
  </si>
  <si>
    <t>UWAS</t>
  </si>
  <si>
    <t>Splosna Plovba</t>
  </si>
  <si>
    <t>Deep Sea Shipping</t>
  </si>
  <si>
    <t>East Asiatic Company WAS</t>
  </si>
  <si>
    <t>Transmare</t>
  </si>
  <si>
    <t>Van Uden</t>
  </si>
  <si>
    <t>Mac Lines</t>
  </si>
  <si>
    <t>Deutsche Afrika Linien-Woermann</t>
  </si>
  <si>
    <t xml:space="preserve">Societe Navale de l'Ouest </t>
  </si>
  <si>
    <t>Societe Navale Caenriaise</t>
  </si>
  <si>
    <t>Gnazio Messina</t>
  </si>
  <si>
    <t>Liner transport services</t>
  </si>
  <si>
    <t>market sharing, co-option mechanism</t>
  </si>
  <si>
    <t>ALSTOM SA</t>
  </si>
  <si>
    <t>AREVA SA</t>
  </si>
  <si>
    <t>AREVA T&amp;D AG</t>
  </si>
  <si>
    <t>AREVA T&amp;D HOLDING SA</t>
  </si>
  <si>
    <t>AREVA T&amp;D SA</t>
  </si>
  <si>
    <t>FUJI ELECTRIC HOLDINGS CO., LTD</t>
  </si>
  <si>
    <t>FUJI ELECTRIC SYSTEMS CO., LTD</t>
  </si>
  <si>
    <t>JAPAN AE POWER SYSTEMS CORPORATION</t>
  </si>
  <si>
    <t>SCHNEIDER ELECTRIC SA</t>
  </si>
  <si>
    <t>SIEMENS AG</t>
  </si>
  <si>
    <t>SIEMENS TRANSMISSION &amp; DISTRIBUTION SA</t>
  </si>
  <si>
    <t>TOSHIBA CORPORATION</t>
  </si>
  <si>
    <t>VA TECH TRANSMISSION &amp; DISTRIBUTION GMBH &amp; CO KEG</t>
  </si>
  <si>
    <t>Gas Insulated Switchgear</t>
  </si>
  <si>
    <t>T-133/07</t>
  </si>
  <si>
    <t>COMP/38662 - GDF  decision GDF/ENEL</t>
  </si>
  <si>
    <t>Gaz de France</t>
  </si>
  <si>
    <t>geographical division</t>
  </si>
  <si>
    <t>COMP/38662  GDF  decision GDF/ENI</t>
  </si>
  <si>
    <t>restriction of the territory</t>
  </si>
  <si>
    <t>natural gas (distribution)</t>
  </si>
  <si>
    <t>parallel trade, wholesalers</t>
  </si>
  <si>
    <t>reimbursable drugs</t>
  </si>
  <si>
    <t>Commission Decision C(2001)2931 final of 2 October 2001 relating to a proceeding under Article 81 of the EC Treaty and Article 53 of the EEA Agreement (Case COMP/E-1/36.756 – Sodium Gluconate)</t>
  </si>
  <si>
    <t xml:space="preserve"> COMP/E-1/36.756 – Sodium Gluconate</t>
  </si>
  <si>
    <t>Avebe B.A.</t>
  </si>
  <si>
    <t>sodium gluconate</t>
  </si>
  <si>
    <t>agreement and/or concerted practice, slaes quotas, fixed prices</t>
  </si>
  <si>
    <t>USA, Canada</t>
  </si>
  <si>
    <t>Sodium gluconate</t>
  </si>
  <si>
    <t>Jungbunzlauer Ladenburg GmbH</t>
  </si>
  <si>
    <t>Jungbunzlauer Holding AG</t>
  </si>
  <si>
    <t>Jungbunzlauer Austria AG</t>
  </si>
  <si>
    <t>IV/32186 Gosme/Martell — DMP</t>
  </si>
  <si>
    <t>Distribution Martell Piper SA</t>
  </si>
  <si>
    <t>Martell et Cie SA</t>
  </si>
  <si>
    <t>distribution of cognac</t>
  </si>
  <si>
    <t>parallel exports, exclusive distribution agreement</t>
  </si>
  <si>
    <t>UCAR International Inc.</t>
  </si>
  <si>
    <t>VAW Aluminium AG</t>
  </si>
  <si>
    <t>Showa Denko K.K.</t>
  </si>
  <si>
    <t>Tokai Carbon Co. Ltd</t>
  </si>
  <si>
    <t>Nippon Carbon Co. Ltd</t>
  </si>
  <si>
    <t>SEC Corporation</t>
  </si>
  <si>
    <t>The Carbide Graphite Group Inc.</t>
  </si>
  <si>
    <t>graphite electrodes</t>
  </si>
  <si>
    <t>agreements and concerted practices</t>
  </si>
  <si>
    <t>USA, 5.6.1997</t>
  </si>
  <si>
    <t>Strintzis Lines</t>
  </si>
  <si>
    <t>Marlines SA</t>
  </si>
  <si>
    <t>Karageorgis Lines</t>
  </si>
  <si>
    <t>Ventouris Group Enterprises SA</t>
  </si>
  <si>
    <t>Adriatica di Navigazione SpA</t>
  </si>
  <si>
    <t>price fixing</t>
  </si>
  <si>
    <t>roll-on roll-off ferry services</t>
  </si>
  <si>
    <t>bank card payment system</t>
  </si>
  <si>
    <t>international rail passenger service</t>
  </si>
  <si>
    <t>A. RAYMOND SARL</t>
  </si>
  <si>
    <t>BERNING &amp; SÖHNE GmbH &amp; Co. KG</t>
  </si>
  <si>
    <t>COATS HOLDINGS LTD</t>
  </si>
  <si>
    <t>COATS DEUTSCHLAND GmbH</t>
  </si>
  <si>
    <t>SCOVILL FASTENERS Inc.</t>
  </si>
  <si>
    <t>PRYM INOVAN GmbH &amp; Co. KG</t>
  </si>
  <si>
    <t>YKK CORPORATION</t>
  </si>
  <si>
    <t>YKK STOCKO FASTENERS GmbH</t>
  </si>
  <si>
    <t>FACHVERBAND VERBINDUNGS- UND BEFESTIGUNGSTECHNIK</t>
  </si>
  <si>
    <t>coordinated price increases, exchange of information, fixing prices</t>
  </si>
  <si>
    <t>zip fasteners and attaching machines</t>
  </si>
  <si>
    <t>Akzo Nobel Chemicals GmbH</t>
  </si>
  <si>
    <t>Akcros Chemicals Ltd</t>
  </si>
  <si>
    <t>CECA SA</t>
  </si>
  <si>
    <t>MRF Michael Rosenthal GmbH</t>
  </si>
  <si>
    <t>Baerlocher GmbH</t>
  </si>
  <si>
    <t>GEA Group AG</t>
  </si>
  <si>
    <t>Chemson Polymer-Additive AG</t>
  </si>
  <si>
    <t>Aachener Chemische Werke Gesellschaft für glastechnische Produkte und Verfahren mbH</t>
  </si>
  <si>
    <t>Chemson GmbH</t>
  </si>
  <si>
    <t>Chemtura Corporation</t>
  </si>
  <si>
    <t>Chemtura Vinyl Additives GmbH</t>
  </si>
  <si>
    <t>complex of agreements and/or concerted practices, fixing prices, allocating markets</t>
  </si>
  <si>
    <t>tins stabilisers, esters</t>
  </si>
  <si>
    <t>Société Nationale des Chemins de Fer Belges</t>
  </si>
  <si>
    <t>NV Nederlandse Spoorwegen</t>
  </si>
  <si>
    <t>Transfracht</t>
  </si>
  <si>
    <t>Intercontainer</t>
  </si>
  <si>
    <t>carriage by rail of sea-borne containers</t>
  </si>
  <si>
    <t>AKZO NOBEL NV</t>
  </si>
  <si>
    <t>AKZO NOBEL CHEMICALS HOLDING AB</t>
  </si>
  <si>
    <t>CAFFARO Srl</t>
  </si>
  <si>
    <t>CHEMOXAL SA</t>
  </si>
  <si>
    <t>DEGUSSA AG</t>
  </si>
  <si>
    <t>EDISON Spa</t>
  </si>
  <si>
    <t>EKA CHEMICALS AB</t>
  </si>
  <si>
    <t>ELF AQUITAINE SA</t>
  </si>
  <si>
    <t>FMC Foret SA</t>
  </si>
  <si>
    <t>KEMIRA OYJ</t>
  </si>
  <si>
    <t>SNIA SpA</t>
  </si>
  <si>
    <t>SOLVAY SOLEXIS SpA</t>
  </si>
  <si>
    <t>hydrogen peroxide and sodium perborate</t>
  </si>
  <si>
    <t>exchanges between competitors of information on prices and sales volumes, agreements on prices, agreements on reduction of production capacity</t>
  </si>
  <si>
    <t>IV/32.732 — IJsselcentrale and others</t>
  </si>
  <si>
    <t>supply of electricity</t>
  </si>
  <si>
    <t>restriction of imports by private industrial consumers and of exports of production outside, import and export ban</t>
  </si>
  <si>
    <t>Ilmailulaitos/Luftfartsverket</t>
  </si>
  <si>
    <t>discriminatory landing charges</t>
  </si>
  <si>
    <t>airport administrator, access to airport facilities</t>
  </si>
  <si>
    <t>AGA AB</t>
  </si>
  <si>
    <t>Air Liquide BV</t>
  </si>
  <si>
    <t>Air Products Nederland BV</t>
  </si>
  <si>
    <t>BOC Group plc</t>
  </si>
  <si>
    <t>Messer Nederland BV</t>
  </si>
  <si>
    <t>Westfalen Gassen Nederland BV</t>
  </si>
  <si>
    <t>agreement and/or concerted practice</t>
  </si>
  <si>
    <t>industrial and medical gases</t>
  </si>
  <si>
    <t>Armando Álvarez SA</t>
  </si>
  <si>
    <t>Bernay Film Plastique</t>
  </si>
  <si>
    <t>Bischof + Klein France SAS</t>
  </si>
  <si>
    <t>Cofira-Sac SA</t>
  </si>
  <si>
    <t>FLSmidth &amp; Co. A/S</t>
  </si>
  <si>
    <t>FLS Plast A/S</t>
  </si>
  <si>
    <t>Groupe Gascogne</t>
  </si>
  <si>
    <t>JM Gesellschaft für industrielle Beteiligungen mbH &amp; Co. KGaA</t>
  </si>
  <si>
    <t>Koninklijke Verpakkingsindustrie Stempher C.V.</t>
  </si>
  <si>
    <t>Nordenia International AG</t>
  </si>
  <si>
    <t>Nordfolien GmbH</t>
  </si>
  <si>
    <t>RKW AG Rheinische Kunststoffwerke</t>
  </si>
  <si>
    <t>Sachsa Verpackung GmbH</t>
  </si>
  <si>
    <t>Trioplast Industrier AB</t>
  </si>
  <si>
    <t>Trioplast Wittenheim SA</t>
  </si>
  <si>
    <t>UPM-Kymmene Oyj</t>
  </si>
  <si>
    <t>Bischof + Klein GmbH &amp; Co. KG</t>
  </si>
  <si>
    <t>fixing of prices and the establishment of common price calculation models, the sharing of markets and the allocation of sales quotas, the assignment of customers, deals and orders, the submission of concerted bids in response to certain invitations to tender</t>
  </si>
  <si>
    <t>industrial bags</t>
  </si>
  <si>
    <t>Outokumpu OYj</t>
  </si>
  <si>
    <t>Europa Metalli S.p.A</t>
  </si>
  <si>
    <t>a complex of agreements and concerted practices consisting of price fixing and market sharing</t>
  </si>
  <si>
    <t>industrial tubes</t>
  </si>
  <si>
    <t>Intel Corporation</t>
  </si>
  <si>
    <t>foreclosing competitors from the market of x86 CPUs, granting conditional rabetes or payments</t>
  </si>
  <si>
    <t>market of x86 CPUs</t>
  </si>
  <si>
    <t>Interbrew NV</t>
  </si>
  <si>
    <t>Groupe Danone SA</t>
  </si>
  <si>
    <t>Alken-Maes NV</t>
  </si>
  <si>
    <t>NV Brouwerij Martens</t>
  </si>
  <si>
    <t>set of agreements and/or concerted practices relating to a general non-aggression pact, prices and promotions in the off-trade, customer sharing</t>
  </si>
  <si>
    <t>Allied Arthur Pierre NV</t>
  </si>
  <si>
    <t>Sirva Inc.</t>
  </si>
  <si>
    <t>North American Van Lines Inc.</t>
  </si>
  <si>
    <t>North American International Holding Corporation</t>
  </si>
  <si>
    <t>Exel International Holdings (Netherlands I) BV</t>
  </si>
  <si>
    <t>Exel International Holdings (Netherlands II) BV</t>
  </si>
  <si>
    <t>Exel International Holdings (Belgium) NV</t>
  </si>
  <si>
    <t>Compas International Movers NV</t>
  </si>
  <si>
    <t>Gosselin Group NV</t>
  </si>
  <si>
    <t>Stichting Administratiekantoor Portielje</t>
  </si>
  <si>
    <t>Interdean NV</t>
  </si>
  <si>
    <t>Interdean Holding BV</t>
  </si>
  <si>
    <t>Rondspant Holding BV</t>
  </si>
  <si>
    <t>Interdean SA</t>
  </si>
  <si>
    <t>Interdean AG</t>
  </si>
  <si>
    <t>Mozer Moving International SPRL</t>
  </si>
  <si>
    <t>Putters International NV</t>
  </si>
  <si>
    <t>Team Relocations NV</t>
  </si>
  <si>
    <t>Transworld International NV</t>
  </si>
  <si>
    <t>Verhuizingen Coppens NV</t>
  </si>
  <si>
    <t>Ziegler SA</t>
  </si>
  <si>
    <t>removal services</t>
  </si>
  <si>
    <t>sharing part of the market, and manipulating the procedure for the submission of tenders</t>
  </si>
  <si>
    <t>sugar</t>
  </si>
  <si>
    <t>fidelity rebate, price discrimination, export rebates, border rebates</t>
  </si>
  <si>
    <t>JCB Service</t>
  </si>
  <si>
    <t>Construction equipment</t>
  </si>
  <si>
    <t>distribution agreements (subsidaries!), restrictions on passive sales by authorised distributors, restrictions on sources of supply regarding purchases of contract goods by authorised distributors, fixing of discounts or resale prices applicable by authorised distributors, imposition of service support fees on sales, withdrawal of allowances depending on</t>
  </si>
  <si>
    <t>Ordre national des pharmaciens (National Pharmaceutical Society) or (ONP)</t>
  </si>
  <si>
    <t>clinical laboratory tests</t>
  </si>
  <si>
    <t>Conseil national de l’Ordre des pharmaciens (National Council)</t>
  </si>
  <si>
    <t>single economic entity!, minimum prices, restricting access by groups of laboratories to that market</t>
  </si>
  <si>
    <t>Conseil central de la Section G (Central Council of Section G)</t>
  </si>
  <si>
    <t>Langnese-Iglo GmbH</t>
  </si>
  <si>
    <t>ice cream (distribution)</t>
  </si>
  <si>
    <t>Samsung Electronics Co Ltd</t>
  </si>
  <si>
    <t>Samsung Electronics Taiwan Co Ltd</t>
  </si>
  <si>
    <t>LG Display Taiwan Co.</t>
  </si>
  <si>
    <t>AU Optronics Corporation</t>
  </si>
  <si>
    <t>Chimei InnoLux Corporation</t>
  </si>
  <si>
    <t>HannStar Display Corporation</t>
  </si>
  <si>
    <t>Liquid Crystal Display panels for TV</t>
  </si>
  <si>
    <t>agreement and concerted practice</t>
  </si>
  <si>
    <t>H. Lundbeck A/S</t>
  </si>
  <si>
    <t>Merck KGaA</t>
  </si>
  <si>
    <t>Arrow Group ApS</t>
  </si>
  <si>
    <t>Xellia Pharmaceuticals ApS</t>
  </si>
  <si>
    <t>Zoetis Products LLC</t>
  </si>
  <si>
    <t>A.L. Industrier AS</t>
  </si>
  <si>
    <t>India</t>
  </si>
  <si>
    <t>anti-depressant citalopram, pharmaceutical ingredient, generics</t>
  </si>
  <si>
    <t>agreement, reverse patent payments</t>
  </si>
  <si>
    <t>Danish NCA, Hungarian NCA</t>
  </si>
  <si>
    <t>Brasserie de Luxembourg Mousel-Diekirch SA</t>
  </si>
  <si>
    <t>Brasserie de Wiltz</t>
  </si>
  <si>
    <t>Brasserie Battin</t>
  </si>
  <si>
    <t>exclusive dealing clause for the purchase of certain types of beer</t>
  </si>
  <si>
    <t>beer (distribution)</t>
  </si>
  <si>
    <t>Bridgestone Corporation</t>
  </si>
  <si>
    <t>Dunlop Oil &amp; Marine Limite</t>
  </si>
  <si>
    <t>ContiTech AG</t>
  </si>
  <si>
    <t>Continental AG</t>
  </si>
  <si>
    <t>Trelleborg Industrie SAS</t>
  </si>
  <si>
    <t>Trelleborg AB</t>
  </si>
  <si>
    <t>Parker ITR S.r.l</t>
  </si>
  <si>
    <t>Parker Hannifin Corporation</t>
  </si>
  <si>
    <t>marine hose</t>
  </si>
  <si>
    <t>allocating tenders, fixing prices, fixing quotas, fixing sales conditions, geographic market sharing, and the exchange of sensitive information</t>
  </si>
  <si>
    <t>Akzo Nobel Nederland BV</t>
  </si>
  <si>
    <t>Akzo Nobel AB</t>
  </si>
  <si>
    <t>Akzo Nobel Chemicals BV</t>
  </si>
  <si>
    <t>Akzo Nobel Functional Chemicals BV</t>
  </si>
  <si>
    <t>Akzo Nobel Base Chemicals AB</t>
  </si>
  <si>
    <t>Eka Chemicals AB</t>
  </si>
  <si>
    <t>Hoechst AG</t>
  </si>
  <si>
    <t>Elf Aquitaine SA</t>
  </si>
  <si>
    <t>Clariant AG</t>
  </si>
  <si>
    <t>Clariant GmbH</t>
  </si>
  <si>
    <t>allocating volume quotas, allocating customers, agreeing concerted price increases, agreeing on a compensation mechanism, exchanging information</t>
  </si>
  <si>
    <t>monochloroacetic acid, sodium monochloroacetate</t>
  </si>
  <si>
    <t>Degussa AG</t>
  </si>
  <si>
    <t>Röhm GmbH &amp; Co. KG</t>
  </si>
  <si>
    <t>Para-Chemie GmbH</t>
  </si>
  <si>
    <t>Altuglas International SA</t>
  </si>
  <si>
    <t>Altumax Europe SAS</t>
  </si>
  <si>
    <t>Lucite International Ltd</t>
  </si>
  <si>
    <t>Lucite International UK Ltd</t>
  </si>
  <si>
    <t>Quinn Barlo Ltd</t>
  </si>
  <si>
    <t>Quinn Plastics NV</t>
  </si>
  <si>
    <t>Quinn Plastics GmbH</t>
  </si>
  <si>
    <t>complex of agreements and concerted practices agreeing, implementing and monitoring price agreements either in the form of price increases, or at least stabilisation of existing price levels</t>
  </si>
  <si>
    <t>Polymethyl-methacrylate (PMMA)-moulding compounds; Polymethyl-methacrylate (PMMA)-solid sheet and; Polymethyl-methacrylate (PMMA)-sanitary ware</t>
  </si>
  <si>
    <t>Aventis SA</t>
  </si>
  <si>
    <t>Aventis Animal Nutrition SA</t>
  </si>
  <si>
    <t>Nippon Soda Company Ltd</t>
  </si>
  <si>
    <t>methionine, amino acids</t>
  </si>
  <si>
    <t>Rhône-Poulenc Biochimie SA</t>
  </si>
  <si>
    <t>Aventis Pharma SA</t>
  </si>
  <si>
    <t>Merck KgaA</t>
  </si>
  <si>
    <t>fixed market shares for the product; agreed on price targets for the product; agreed on price lists</t>
  </si>
  <si>
    <t>Methylglucamine</t>
  </si>
  <si>
    <t>US, Canada</t>
  </si>
  <si>
    <t>Manufacture Française de Pneumatiques Michelin</t>
  </si>
  <si>
    <t>loyalty-inducing rebates</t>
  </si>
  <si>
    <t>replacement tyres for truck and buses</t>
  </si>
  <si>
    <t>refusal to supply, conditional supply</t>
  </si>
  <si>
    <t>Microsoft Corporation</t>
  </si>
  <si>
    <t>computer software, PC operating systems</t>
  </si>
  <si>
    <t>USA, 1998</t>
  </si>
  <si>
    <t>MasterCard Incorporated</t>
  </si>
  <si>
    <t>MasterCard International Incorporated</t>
  </si>
  <si>
    <t>MasterCard Europe S.p.r.l.</t>
  </si>
  <si>
    <t>bank cards, interchange fees</t>
  </si>
  <si>
    <t>Visa International Service Association</t>
  </si>
  <si>
    <t>VISA Europe</t>
  </si>
  <si>
    <t>bank card (membership)</t>
  </si>
  <si>
    <t>AT.39985 - Motorola - Enforcement of GPRS standard essential patents</t>
  </si>
  <si>
    <t>Motorola Mobility LLC</t>
  </si>
  <si>
    <t>by seeking and enforcing against Apple Inc., Apple Sales International and Apple Retail Germany GmbH in the Federal Republic of Germany, an injunction on the basis of the Cudak GPRS SEP, for which it has given an irrevocable commitment to license on fair, reasonable and non-discriminatory (FRAND) terms and conditions to the European Telecommunications Institute (ETSI)</t>
  </si>
  <si>
    <t>GPRS standard essential patents</t>
  </si>
  <si>
    <t>Roto Frank AG</t>
  </si>
  <si>
    <t>Gretsch-Unitas GmbH</t>
  </si>
  <si>
    <t>Gretsch-Unitas GmbH Baubeschläge</t>
  </si>
  <si>
    <t>Mayer &amp; Co. Beschläge GmbH</t>
  </si>
  <si>
    <t>Aug. Winkhaus GmbH &amp; Co. KG</t>
  </si>
  <si>
    <t>HAUTAU GmbH</t>
  </si>
  <si>
    <t>CARL FUHR GmbH &amp; Co. KG</t>
  </si>
  <si>
    <t>Heinrich Strenger GmbH &amp; Co. KG</t>
  </si>
  <si>
    <t>Alban Giacomo SpA</t>
  </si>
  <si>
    <t>mountings for windows and window doors</t>
  </si>
  <si>
    <t>agreements on price increases</t>
  </si>
  <si>
    <t>AT.39965 - Mushrooms</t>
  </si>
  <si>
    <t>Bonduelle SCA</t>
  </si>
  <si>
    <t>Bonduelle Conserve International SAS</t>
  </si>
  <si>
    <t>price coordination and customer allocation</t>
  </si>
  <si>
    <t>canned mushrooms</t>
  </si>
  <si>
    <t>COMP/E-1/36.756  Sodium Gluconate (Natriumglukonat)</t>
  </si>
  <si>
    <t>Editions Nathan</t>
  </si>
  <si>
    <t>Bricolux SA</t>
  </si>
  <si>
    <t>educational material for youn children</t>
  </si>
  <si>
    <t>agreements with its distributors restrictions, price levels, partitioning of national markets</t>
  </si>
  <si>
    <t>InBev NV</t>
  </si>
  <si>
    <t>InBev Nederland NV</t>
  </si>
  <si>
    <t>Heineken NV</t>
  </si>
  <si>
    <t>Heineken Nederland BV</t>
  </si>
  <si>
    <t>Koninklijke Grolsch NV</t>
  </si>
  <si>
    <t>Bavaria NV</t>
  </si>
  <si>
    <t>a complex of agreements and/or concerted practices, coordination of price increases, customer allocation, coordination of commercail conditions</t>
  </si>
  <si>
    <t>Prym Consumer GmbH &amp; Co. KG</t>
  </si>
  <si>
    <t>Entaco Ltd</t>
  </si>
  <si>
    <t>Entaco Group Ltd</t>
  </si>
  <si>
    <t>Coats Holdings Ltd</t>
  </si>
  <si>
    <t>hard haberdashery, needles</t>
  </si>
  <si>
    <t>geographic market sharing, product market sharing</t>
  </si>
  <si>
    <t>Dunlop Slazenger International Ltd</t>
  </si>
  <si>
    <t>All Weather Sports Benelux BV</t>
  </si>
  <si>
    <t>BTR plc</t>
  </si>
  <si>
    <t>Pinguin Sports BV</t>
  </si>
  <si>
    <t>tennis balls, squash balls</t>
  </si>
  <si>
    <t>ban on exporting its products, designed to protect its exclusive distribution, refusal to supply, parallel sale ban</t>
  </si>
  <si>
    <t>COMP/38.628 - Nitrile Butadiene Rubber</t>
  </si>
  <si>
    <t>BAYER AG</t>
  </si>
  <si>
    <t>ZEON CORPORATION</t>
  </si>
  <si>
    <t>ZEON EUROPE GMBH</t>
  </si>
  <si>
    <t>agreed and coordinated price increases</t>
  </si>
  <si>
    <t>Acrylonitrile butadiene rubber</t>
  </si>
  <si>
    <t>Systemform GmbH</t>
  </si>
  <si>
    <t>export ban and restrictions on resale prices in its contracts with distributors</t>
  </si>
  <si>
    <t>devices for handling and processing large computer printouts</t>
  </si>
  <si>
    <t>Opel Nederland BV</t>
  </si>
  <si>
    <t>General Motors Nederlands BV</t>
  </si>
  <si>
    <t>parallel sales prohibition, distribution agreement, export ban</t>
  </si>
  <si>
    <t>car industry, export of new vehicles</t>
  </si>
  <si>
    <t>Summary of Commission Decision of 21 October 2015 relating to a proceeding under Article 101 of the Treaty on the Functioning of the European Union and Article 53 of the EEA Agreement (Case AT.39639 — Optical Disk Drives) (notified under document C(2015) 7135)</t>
  </si>
  <si>
    <t>AT.39639 — Optical Disk Drives</t>
  </si>
  <si>
    <t>Philips Electronics North America Corporation</t>
  </si>
  <si>
    <t>Lite-On Technology Corporation</t>
  </si>
  <si>
    <t>Lite-On Sales &amp; Distribution, Inc.</t>
  </si>
  <si>
    <t>Philips &amp; Lite-On Digital Solutions Corporation</t>
  </si>
  <si>
    <t>Philips &amp; Lite-On Digital Solutions USA, Inc.</t>
  </si>
  <si>
    <t>Hitachi-LG Data Storage, Inc.</t>
  </si>
  <si>
    <t>Hitachi-LG Data Storage Korea, Inc.</t>
  </si>
  <si>
    <t>Toshiba Samsung Storage Technology Corporation</t>
  </si>
  <si>
    <t>Toshiba Samsung Storage Technology Korea Corporation</t>
  </si>
  <si>
    <t>Sony Corporation</t>
  </si>
  <si>
    <t>Sony Electronics Inc.</t>
  </si>
  <si>
    <t>Sony Optiarc Inc.</t>
  </si>
  <si>
    <t>Sony Optiarc America Inc.</t>
  </si>
  <si>
    <t>Quanta Storage Inc.</t>
  </si>
  <si>
    <t>network of parallel bilateral contacts to manipulate bids, substituting the uncertainties inherent in competition by collusion. The parties communicated to each other their intentions regarding ranking and/or pricing in procurement tenders and exchanged other commercially sensitive procurement-related information</t>
  </si>
  <si>
    <t>optical disk drives</t>
  </si>
  <si>
    <t>Peroxid Chemie GmbH &amp; Co. KG</t>
  </si>
  <si>
    <t>AC Treuhand AG</t>
  </si>
  <si>
    <t>organic peroxides</t>
  </si>
  <si>
    <t>set of agreements and concerted practices</t>
  </si>
  <si>
    <t>Webasto SE</t>
  </si>
  <si>
    <t>Webasto Thermo &amp; Comfort SE</t>
  </si>
  <si>
    <t>Webasto Fahrzeugtechnik GmbH</t>
  </si>
  <si>
    <t>Eberspächer Gruppe GmbH &amp; Co. KG</t>
  </si>
  <si>
    <t>Eberspächer Climate Control Systems GmbH &amp; Co. KG</t>
  </si>
  <si>
    <t>Eberspächer GmbH</t>
  </si>
  <si>
    <t>coordination of prices and the allocation of supplies</t>
  </si>
  <si>
    <t>fuel-operated parking heaters and fuel-operated auxiliary heaters for cars and trucks</t>
  </si>
  <si>
    <t>AT.39612 - Perindopril (Servier)</t>
  </si>
  <si>
    <t>Krka d.d.</t>
  </si>
  <si>
    <t>Mylan Inc.</t>
  </si>
  <si>
    <t>Teva Pharmaceutical Industries Ltd</t>
  </si>
  <si>
    <t>Israel</t>
  </si>
  <si>
    <t>reverse payment settlement, abuse of a dominant market position for Servier - exclusionary strategy</t>
  </si>
  <si>
    <t>generics, pharmaceuticals, perindopril formulation</t>
  </si>
  <si>
    <t>Gebrüder Knauf Westdeutsche Gipswerke KG</t>
  </si>
  <si>
    <t>plasterboard</t>
  </si>
  <si>
    <t>set of agreements and concerted practices (ECONOMIC EVIDENCE)</t>
  </si>
  <si>
    <t>AT.39801 — Polyurethanefoam</t>
  </si>
  <si>
    <t>Carpenter Co.</t>
  </si>
  <si>
    <t>Carpenter GmbH</t>
  </si>
  <si>
    <t>Carpenter Belgium NV</t>
  </si>
  <si>
    <t>Cayman Islands</t>
  </si>
  <si>
    <t>Caligen Europe BV</t>
  </si>
  <si>
    <t>Koepp Schaum GmbH</t>
  </si>
  <si>
    <t>Metzeler Schaum GmbH</t>
  </si>
  <si>
    <t>UAB Vita Baltic International</t>
  </si>
  <si>
    <t>Vita Polymers Poland Sp. z o.o.</t>
  </si>
  <si>
    <t>Veenendaal Schaumstoffwerk GmbH</t>
  </si>
  <si>
    <t>Eurofoam GmbH</t>
  </si>
  <si>
    <t>Eurofoam Deutschland GmbH</t>
  </si>
  <si>
    <t>Eurofoam KFM GmbH</t>
  </si>
  <si>
    <t>Eurofoam Hungary Kft</t>
  </si>
  <si>
    <t>Eurofoam Polska Sp. z o.o.</t>
  </si>
  <si>
    <t>Romania</t>
  </si>
  <si>
    <t>Recticel OU</t>
  </si>
  <si>
    <t>Recticel Verwaltung GmbH &amp; Co. KG</t>
  </si>
  <si>
    <t>Greiner Holding AG</t>
  </si>
  <si>
    <t>Polyurethane Foam</t>
  </si>
  <si>
    <t>direct and indirect price coordination</t>
  </si>
  <si>
    <t>AT.39610 — Power Cables</t>
  </si>
  <si>
    <t>ABB AB</t>
  </si>
  <si>
    <t>ABB Ltd</t>
  </si>
  <si>
    <t>Brugg Kabel AG</t>
  </si>
  <si>
    <t>Kabelwerke Brugg AG Holding</t>
  </si>
  <si>
    <t>Nexans France SAS</t>
  </si>
  <si>
    <t>Nexans SA</t>
  </si>
  <si>
    <t>nkt cables GmbH</t>
  </si>
  <si>
    <t>NKT Holding A/S</t>
  </si>
  <si>
    <t>The Goldman Sachs Group, Inc.</t>
  </si>
  <si>
    <t>Safran SA</t>
  </si>
  <si>
    <t>Silec Cable, SAS</t>
  </si>
  <si>
    <t>General Cable Corporation</t>
  </si>
  <si>
    <t>Hitachi Metals, Ltd</t>
  </si>
  <si>
    <t>J-Power Systems Corporation</t>
  </si>
  <si>
    <t>Fujikura Ltd</t>
  </si>
  <si>
    <t>VISCAS Corporation</t>
  </si>
  <si>
    <t>Mitsubishi Cable Industries, Ltd</t>
  </si>
  <si>
    <t>EXSYM Corporation</t>
  </si>
  <si>
    <t>LS Cable &amp; System Ltd</t>
  </si>
  <si>
    <t>Taihan Electric Wire Co.</t>
  </si>
  <si>
    <t>underground power cables and submarine power cables</t>
  </si>
  <si>
    <t>shared markets and allocated customers</t>
  </si>
  <si>
    <t>AT.39952 - Power Exchanges</t>
  </si>
  <si>
    <t>EPEX Spot</t>
  </si>
  <si>
    <t>Nord Pool Spot AS</t>
  </si>
  <si>
    <t>a non-competition arrangement, including an allocation of territories</t>
  </si>
  <si>
    <t>electricity trading (wholesale)</t>
  </si>
  <si>
    <t>COMP/39.129 — Power Transformers</t>
  </si>
  <si>
    <t>Summary of Commission Decision of 7 October 2009 relating to a proceeding under Article 81 of the EC Treaty and Article 53 of the EEA Agreement (Case COMP/39.129 — Power Transformers) (notified under document C(2009) 7601) (Text with EEA relevance)</t>
  </si>
  <si>
    <t>Clearstream Banking AG</t>
  </si>
  <si>
    <t>Siemens AG</t>
  </si>
  <si>
    <t>Siemens AG Österreich</t>
  </si>
  <si>
    <t>Fuji Electric Holdings Co., Ltd</t>
  </si>
  <si>
    <t>Hitachi Ltd</t>
  </si>
  <si>
    <t>Toshiba Corporation</t>
  </si>
  <si>
    <t>sharing of markets by means of the Gentlemen's Agreement (GA) between European and Japanese producers of power transformers to respect each others' home markets and to refrain from selling in those markets:</t>
  </si>
  <si>
    <t>power transformers</t>
  </si>
  <si>
    <t>Brugg Rohrsysteme GmbH</t>
  </si>
  <si>
    <t>Dansk Rørindustri A/S</t>
  </si>
  <si>
    <t>HFB Holding für Fernwärmetechnik Beteiligungsgesellschaft mbH &amp; Co KG</t>
  </si>
  <si>
    <t>Isoplus Fernwärmetechnik GmbH</t>
  </si>
  <si>
    <t>Isoplus Fernwärmetechnik Ges mbH</t>
  </si>
  <si>
    <t>Ke-Kelit Kunststoffwerk Ges mbH</t>
  </si>
  <si>
    <t>Oy KWH Tech AB</t>
  </si>
  <si>
    <t>Løgstør Rør A/S</t>
  </si>
  <si>
    <t>Pan-Isovit GmbH</t>
  </si>
  <si>
    <t>Sigma Tecnologie di Rivestimento Srl</t>
  </si>
  <si>
    <t>Tarco Energi A/S</t>
  </si>
  <si>
    <t>pre-insulated pipes</t>
  </si>
  <si>
    <t>allocating national markets, agreeing prices, in order to protect the cartel from competition from the only substantial non-member, Powerpipe AB, agreeing and taking concerted measures to hinder its commercial 7activity, damage its business or drive it out of the market altogether</t>
  </si>
  <si>
    <t>ArcelorMittal Wire France SA</t>
  </si>
  <si>
    <t>ArcelorMittal Fontaine SA</t>
  </si>
  <si>
    <t>ArcelorMittal Verderio Srl</t>
  </si>
  <si>
    <t>ArcelorMittal SA</t>
  </si>
  <si>
    <t>Trenzas y Cables de Acero P.S.C., SL</t>
  </si>
  <si>
    <t>voestalpine Austria Draht GmbH</t>
  </si>
  <si>
    <t>voestalpine AG</t>
  </si>
  <si>
    <t>Westfälische Drahtindustrie GmbH</t>
  </si>
  <si>
    <t>Westfälische Drahtindustrie Verwaltungsgesellschaft mbH &amp; Co. KG</t>
  </si>
  <si>
    <t>Pampus Industriebeteiligungen GmbH &amp; Co. KG</t>
  </si>
  <si>
    <t>Nedri Spanstaal BV</t>
  </si>
  <si>
    <t>Hit Groep BV</t>
  </si>
  <si>
    <t>DWK Drahtwerk Köln GmbH</t>
  </si>
  <si>
    <t>Ovako Hjulsbro AB</t>
  </si>
  <si>
    <t>Ovako Dalwire Oy Ab</t>
  </si>
  <si>
    <t>Ovako Bright Bar AB</t>
  </si>
  <si>
    <t>Rautaruukki Oyj</t>
  </si>
  <si>
    <t>prestressing steel</t>
  </si>
  <si>
    <t>German NCA</t>
  </si>
  <si>
    <t>Sony France SA</t>
  </si>
  <si>
    <t>Sony Europe Holding BV</t>
  </si>
  <si>
    <t>FUJIFILM Recording Media GmbH</t>
  </si>
  <si>
    <t>FUJIFILM Corporation</t>
  </si>
  <si>
    <t>FUJIFILM Holdings Corporation</t>
  </si>
  <si>
    <t>a complex of agreements and concerted practices with a view to increasing and to maintaining or stabilising prices</t>
  </si>
  <si>
    <t>Videotapes for professional use</t>
  </si>
  <si>
    <t>Tomra Systems ASA</t>
  </si>
  <si>
    <t>Tomra Europe AS</t>
  </si>
  <si>
    <t>Tomra Systems GmbH</t>
  </si>
  <si>
    <t>Tomra Butikksystemer AS</t>
  </si>
  <si>
    <t>Tomra Systems AB</t>
  </si>
  <si>
    <t>Tomra Leergutsysteme GmbH</t>
  </si>
  <si>
    <t>reverse vending machines (RVMs), recycling of used drink containers</t>
  </si>
  <si>
    <t>an exclusionary strategy involving exclusivity agreements, individualised quantity commitments and individualised retroactive rebate schemes, thus foreclosing competition on the markets (ECONOMIC STUDY - 2predatory rebates")</t>
  </si>
  <si>
    <t>BASF AG</t>
  </si>
  <si>
    <t>DSM NV</t>
  </si>
  <si>
    <t>Elf Atochem SA</t>
  </si>
  <si>
    <t>Enichem SpA</t>
  </si>
  <si>
    <t>Huels AG</t>
  </si>
  <si>
    <t>Limburgse Vinyl Maatschappij NV</t>
  </si>
  <si>
    <t>Imperial Chemical Industries plc</t>
  </si>
  <si>
    <t>Montedison SpA</t>
  </si>
  <si>
    <t>Société Artésienne de Vinyl SA</t>
  </si>
  <si>
    <t>Shell International Chemical Company Ltd</t>
  </si>
  <si>
    <t>Wacker Chemie GmbH</t>
  </si>
  <si>
    <t>fix target prices and target quotas, plan concerted initiatives to raise price levels</t>
  </si>
  <si>
    <t>PVC</t>
  </si>
  <si>
    <t>Quantel SA</t>
  </si>
  <si>
    <t>lasers for scientific and research purposes</t>
  </si>
  <si>
    <t>sharing of markets, distribution agreements</t>
  </si>
  <si>
    <t>Continuum</t>
  </si>
  <si>
    <t>Alliance One International, Inc.</t>
  </si>
  <si>
    <t>Associazione Professionale Trasformatori Tabacchi Italiani</t>
  </si>
  <si>
    <t>Mindo Srl</t>
  </si>
  <si>
    <t>Romana Tabacchi SpA</t>
  </si>
  <si>
    <t>Unione Italiana Tabacco</t>
  </si>
  <si>
    <t>Universal Corporation</t>
  </si>
  <si>
    <t>agreements and/or concerted practices</t>
  </si>
  <si>
    <t>raw tobacco</t>
  </si>
  <si>
    <t>Tabacos Españoles, s.l.</t>
  </si>
  <si>
    <t>Deltafina SpA</t>
  </si>
  <si>
    <t>Dimon Incorporated</t>
  </si>
  <si>
    <t>Standard Commercial Corporation</t>
  </si>
  <si>
    <t>Standard Commercial Tobacco Co. Inc.</t>
  </si>
  <si>
    <t>Trans-Continental Leaf Tobacco Corporation Ltd</t>
  </si>
  <si>
    <t>Liechtenstein</t>
  </si>
  <si>
    <t>Asociación Agraria de Jóvenes Agricultores</t>
  </si>
  <si>
    <t>Unión de Pequeños Agricultores</t>
  </si>
  <si>
    <t>Coordinadora de Organizaciones de Agricultores y Ganaderos</t>
  </si>
  <si>
    <t>Confederación de Cooperativas de Organizaciones Agrarias de España</t>
  </si>
  <si>
    <t>price fixing, quantity fixing</t>
  </si>
  <si>
    <t>Tecumseh Products Company Inc.</t>
  </si>
  <si>
    <t>Tecumseh Europe SA</t>
  </si>
  <si>
    <t>Appliances Components Companies SpA</t>
  </si>
  <si>
    <t>Elettromeccanica SpA</t>
  </si>
  <si>
    <t>Danfoss A/S</t>
  </si>
  <si>
    <t>Danfoss Flensburg GmbH</t>
  </si>
  <si>
    <t>Whirlpool SA</t>
  </si>
  <si>
    <t>Panasonic Corporation</t>
  </si>
  <si>
    <t>Brasil</t>
  </si>
  <si>
    <t>small hermetic reciprocating compressors</t>
  </si>
  <si>
    <t>restricting price competition</t>
  </si>
  <si>
    <t>Valsabbia Investimenti SpA</t>
  </si>
  <si>
    <t>Ferriera Valsabbia SpA</t>
  </si>
  <si>
    <t>Lucchini SpA</t>
  </si>
  <si>
    <t>Siderpotenza SpA</t>
  </si>
  <si>
    <t>Alfa Acciai SpA</t>
  </si>
  <si>
    <t>Riva Acciaio SpA</t>
  </si>
  <si>
    <t>Leali SpA</t>
  </si>
  <si>
    <t>Acciaierie e Ferriere Leali Luigi SpA in liquidazione (in liquidation)</t>
  </si>
  <si>
    <t>IRO Industrie Riunite Odolesi SpA</t>
  </si>
  <si>
    <t>Ferriere Nord SpA</t>
  </si>
  <si>
    <t>concrete reinforcing bar in bars or coils</t>
  </si>
  <si>
    <t xml:space="preserve"> </t>
  </si>
  <si>
    <t>fixing of prices and which provided the basis for agreements limiting or controlling output or sales, Article 65 ECSC</t>
  </si>
  <si>
    <t>Federazione delle Imprese Siderurgiche Italiane</t>
  </si>
  <si>
    <t>LINPAC Group Ltd</t>
  </si>
  <si>
    <t>Groupe Guillin SA</t>
  </si>
  <si>
    <t>VITEMBAL HOLDING SAS</t>
  </si>
  <si>
    <t>Magic Pack Srl</t>
  </si>
  <si>
    <t>CCPL S.c.</t>
  </si>
  <si>
    <t>Coopbox Hispania S.l.u.</t>
  </si>
  <si>
    <t>LINPAC Packaging GmbH</t>
  </si>
  <si>
    <t>VITEMBAL GmbH Verpackungsmittel</t>
  </si>
  <si>
    <t>Huhtamaki Flexible Packaging Germany GmbH &amp; Co. KG</t>
  </si>
  <si>
    <t>Silver Plastics GmbH</t>
  </si>
  <si>
    <t>Silver Plastics GmbH &amp; Co. KG</t>
  </si>
  <si>
    <t>Johannes Reifenhäuser Holding GmbH &amp; Co. KG</t>
  </si>
  <si>
    <t>LINPAC Packaging Polska Sp z.o.o.</t>
  </si>
  <si>
    <t>LINPAC Packaging Kereskedelmi Korlátolt Felelősségű Társaság</t>
  </si>
  <si>
    <t>LINPAC Packaging Spol S.r.o.</t>
  </si>
  <si>
    <t>LINPAC Packaging S.r.o.</t>
  </si>
  <si>
    <t>Petruzalek GmbH</t>
  </si>
  <si>
    <t>Petruzalek Kft.</t>
  </si>
  <si>
    <t>Petruzalek s.r.o.</t>
  </si>
  <si>
    <t>Petruzalek Spol. s.r.o.</t>
  </si>
  <si>
    <t>Coopbox Eastern s.r.o.</t>
  </si>
  <si>
    <t>PROPACK Kft.</t>
  </si>
  <si>
    <t>Bunzl plc</t>
  </si>
  <si>
    <t>LINPAC France SAS</t>
  </si>
  <si>
    <t>LINPAC Distribution SAS</t>
  </si>
  <si>
    <t>COVERIS RIGID (AUNEAU) FRANCE SAS</t>
  </si>
  <si>
    <t>Silver Plastics S.à r.l.</t>
  </si>
  <si>
    <t>LINPAC Packaging Holdings S.L.</t>
  </si>
  <si>
    <t>VITEMBAL España, S.L.</t>
  </si>
  <si>
    <t>VITEMBAL SOCIETE INDUSTRIELLE SAS</t>
  </si>
  <si>
    <t>price fixing, market sharing, exchange of sensitive information</t>
  </si>
  <si>
    <t>Crompton Manufacturing Company Inc.</t>
  </si>
  <si>
    <t>Crompton Europe Ltd</t>
  </si>
  <si>
    <t>General Química SA</t>
  </si>
  <si>
    <t>Repsol Química SA</t>
  </si>
  <si>
    <t>Repsol YPF SA</t>
  </si>
  <si>
    <t>a complex of agreements and concerted practices consisting of price fixing and the exchange of confidential information</t>
  </si>
  <si>
    <t>rubber chemicals</t>
  </si>
  <si>
    <t>Maersk Air A/S</t>
  </si>
  <si>
    <t>market-sharing agreement</t>
  </si>
  <si>
    <t>Schöller Lebensmittel GmbH &amp; Co . KG</t>
  </si>
  <si>
    <t>requiring retailers established in Germany to purchase single-item ice-cream for resale only from that undertaking, exclusive purchasing, prohibition on competition (inter brand)</t>
  </si>
  <si>
    <t>IV/33.494 — Scottish Salmon Board</t>
  </si>
  <si>
    <t>The Shetland Salmon Farmers' Association</t>
  </si>
  <si>
    <t>The Fiskeoppdretternes Salgslag A/L</t>
  </si>
  <si>
    <t>fix minimum prices</t>
  </si>
  <si>
    <t>farmed salmon</t>
  </si>
  <si>
    <t>The Members of the Eurosport Consortium, c/o Union Européenne de Radiodiffusion</t>
  </si>
  <si>
    <t>Sky Television plc</t>
  </si>
  <si>
    <t>Satellite Sport Sales Ltd</t>
  </si>
  <si>
    <t>Satellite Sports Services Ltd</t>
  </si>
  <si>
    <t>distribution of TV sports programmes</t>
  </si>
  <si>
    <t>Mannesmannröhren-Werke AG</t>
  </si>
  <si>
    <t>Vallourec SA</t>
  </si>
  <si>
    <t>Dalmine SpA</t>
  </si>
  <si>
    <t>Nippon Steel Corporation</t>
  </si>
  <si>
    <t>Kawasaki Steel Corporation</t>
  </si>
  <si>
    <t>NKK Corporation</t>
  </si>
  <si>
    <t>seamless standard threaded OCTG pipes and tubes and project line pipe</t>
  </si>
  <si>
    <t>Cases F-2/36.623/36.820/37.275 –  SEP and others/Automobiles Peugeot SA</t>
  </si>
  <si>
    <t>Peugeot Nederland NV</t>
  </si>
  <si>
    <t>retail distribution agreements, parallel sales</t>
  </si>
  <si>
    <t>cars, automobiles</t>
  </si>
  <si>
    <t>AT.39633 - Shrimps</t>
  </si>
  <si>
    <t>Goldfish BV</t>
  </si>
  <si>
    <t>Heiploeg BV</t>
  </si>
  <si>
    <t>Heiploeg Beheer BV</t>
  </si>
  <si>
    <t>Heiploeg Holding BV</t>
  </si>
  <si>
    <t>Holding L.J.M. Kok BV</t>
  </si>
  <si>
    <t>Klaas Puul BV</t>
  </si>
  <si>
    <t>Klaas Puul Beheer BV</t>
  </si>
  <si>
    <t>Klaas Puul Holding BV</t>
  </si>
  <si>
    <t>L. Kok International Seafood BV</t>
  </si>
  <si>
    <t>Stührk Delikatessen Import GmbH &amp; Co. KG</t>
  </si>
  <si>
    <t>price fixing and the exchange of sensitive commercial information on prices, customers and volumes, and for some of them also market sharing and customer allocations</t>
  </si>
  <si>
    <t>North Sea shrimps</t>
  </si>
  <si>
    <t>Dutch NCA, 14.1.2003</t>
  </si>
  <si>
    <t>AT.39523 - Slovak Telekom</t>
  </si>
  <si>
    <t>Slovak Telekom a.s.</t>
  </si>
  <si>
    <t>withholding from alternative operators network information, reducing the scope of its obligations, setting unfair terms and conditions, applying unfair tariffs, margin squeeze</t>
  </si>
  <si>
    <t>telecommunications, broadband access</t>
  </si>
  <si>
    <t>AT.39574 – Smart Card Chips</t>
  </si>
  <si>
    <t>Infineon Technologies AG</t>
  </si>
  <si>
    <t>Renesas Electronics Corporation</t>
  </si>
  <si>
    <t>smart card chips</t>
  </si>
  <si>
    <t>coordination of pricing, exchange of competitively sensitive information, Horizontal price-fixing, market-sharing and output-limitation agreements</t>
  </si>
  <si>
    <t>granting of substantial rebates, making the granting of rebates dependent upon the customer agreeing to buy the whole of its requirements</t>
  </si>
  <si>
    <t>Chemische Fabrik Kalk GmbH</t>
  </si>
  <si>
    <t>market-sharing agreement, slaes quotas</t>
  </si>
  <si>
    <t>governing tenders under the restricted and the open procedure</t>
  </si>
  <si>
    <t>granting of substantial rebates, making the granting of rebates dependent upon the customer agreeing to buy the whole of its requirements, exclusive requirements clauses</t>
  </si>
  <si>
    <t>IV/33.133-D: Soda-ash - ICI, 6.4.2000</t>
  </si>
  <si>
    <t>COMP/33.133-B: Soda-ash — Solvay, CFK, 6.4.2000</t>
  </si>
  <si>
    <t>IV/33.133-C: Soda-ash - Solvay, 6.4.2000</t>
  </si>
  <si>
    <t>EKA Chemicals AB</t>
  </si>
  <si>
    <t>Finnish Chemicals Oy</t>
  </si>
  <si>
    <t>Erikem Luxembourg SA</t>
  </si>
  <si>
    <t>Arkema France SA</t>
  </si>
  <si>
    <t>Aragonesas Industrias y Energia SAU</t>
  </si>
  <si>
    <t>Uralita SA</t>
  </si>
  <si>
    <t>allocating sales volumes, fixing prices, exchanging commercially sensitive information on prices and sales volumes</t>
  </si>
  <si>
    <t>sodium chlorate</t>
  </si>
  <si>
    <t>25.10.2011; T-348/08</t>
  </si>
  <si>
    <t>Chisso Corporation</t>
  </si>
  <si>
    <t>fix target prices and to allocate volume quotas</t>
  </si>
  <si>
    <t>sorbates</t>
  </si>
  <si>
    <t>US, Canada?</t>
  </si>
  <si>
    <t>The Topps Company, Inc.</t>
  </si>
  <si>
    <t>Topps Italia SRL</t>
  </si>
  <si>
    <t>complex of agreements and concerted practices with the object of restricting parallel imports</t>
  </si>
  <si>
    <t>stickers, trading cards or removable tattoos</t>
  </si>
  <si>
    <t>Intech EDM AG</t>
  </si>
  <si>
    <t>specialty graphite</t>
  </si>
  <si>
    <t>Krupp Stahl AG</t>
  </si>
  <si>
    <t>Terni Acciai Speciali Spa</t>
  </si>
  <si>
    <t>Thyssen Edelstahlwerke AG</t>
  </si>
  <si>
    <t>Ugine Aciers de Chatillon et Gueugnon</t>
  </si>
  <si>
    <t>Avesta Ab</t>
  </si>
  <si>
    <t>cold-rolled stainless steel flat products</t>
  </si>
  <si>
    <t>quota arrangements, concerted pricing practices, bilateral interpenetration agreements</t>
  </si>
  <si>
    <t>AT.39792 - Steel Abrasives</t>
  </si>
  <si>
    <t>Ervin Industries Inc.</t>
  </si>
  <si>
    <t>Ervin Amasteel</t>
  </si>
  <si>
    <t>WHA Holding SAS</t>
  </si>
  <si>
    <t>Winoa SA</t>
  </si>
  <si>
    <t>Metalltechnik Schmidt GmbH &amp; Co. KG</t>
  </si>
  <si>
    <t>Eisenwerk Würth GmbH</t>
  </si>
  <si>
    <t>coordination of their pricing behaviour</t>
  </si>
  <si>
    <t>steel abrasives</t>
  </si>
  <si>
    <t xml:space="preserve">Steel beams </t>
  </si>
  <si>
    <t>steel beams</t>
  </si>
  <si>
    <t>C-176/99, 2.10.2003</t>
  </si>
  <si>
    <t>British Steel plc</t>
  </si>
  <si>
    <t>Stichting Certificatie Kraanverhuurbedrijf</t>
  </si>
  <si>
    <t>Federatie van Nederlandse Kraanverhuurbedrijven</t>
  </si>
  <si>
    <t>crane hire</t>
  </si>
  <si>
    <t>by excluding undertakings which are not certified by SCK from hiring out mobile cranes and by imposing fixed price rates under their statutes and rules, a system of recommended and internal rates</t>
  </si>
  <si>
    <t>COMP/F/38.638 – Butadiene Rubber and Emulsion Styrene Butadiene Rubber</t>
  </si>
  <si>
    <t>Dow Deutschland Inc</t>
  </si>
  <si>
    <t>Dow Deutschland Anlagengesellschaft mbH</t>
  </si>
  <si>
    <t>Dow Europe GmbH</t>
  </si>
  <si>
    <t>Polimeri Europa S.p.A</t>
  </si>
  <si>
    <t>Unipetrol a.s.</t>
  </si>
  <si>
    <t>Kaucuk a.s.</t>
  </si>
  <si>
    <t>price targets, sharing customers, exchange of information</t>
  </si>
  <si>
    <t>Butadiene Rubber and Emulsion Styrene Butadiene Rubber</t>
  </si>
  <si>
    <t>UBS AG</t>
  </si>
  <si>
    <t>JPMorgan Chase &amp; Co.</t>
  </si>
  <si>
    <t>Credit Suisse Group AG</t>
  </si>
  <si>
    <t>Credit Suisse International</t>
  </si>
  <si>
    <t>JPMorgan Chase Bank, National Association</t>
  </si>
  <si>
    <t>short term over the counter Swiss Franc Interest Rate Derivatives of a maturity of up to 24 months, financial products, forwards, interest rate swaps</t>
  </si>
  <si>
    <t>Swiss Franc Interest Rate Derivatives ("CHIRDs") referenced to the Swiss Franc LIBOR ("CHF Libor"), (i) forward rate agreements, (ii) interest rate swaps, (iii) interest rate options and (iv) interest rate futures</t>
  </si>
  <si>
    <t>a non-compete agreement, included as clause nine of the Stock Purchase Agreement, market sharing</t>
  </si>
  <si>
    <t>Spanish NCA, September 2010</t>
  </si>
  <si>
    <t>telecommunications services</t>
  </si>
  <si>
    <t>Broadband Internet access</t>
  </si>
  <si>
    <t>refusal to supply, by refusing access to its wholesale broadband products which consisted of the following elements: a) Proposing unreasonable conditions in the draft contracts, b) Delaying the negotiations, c) Refusing access to its network, d) Refusing access to subscriber lines; e) Refusing access to General Information;</t>
  </si>
  <si>
    <t>IV/31043 - Tetra Pak II</t>
  </si>
  <si>
    <t>92/163/EEC</t>
  </si>
  <si>
    <t>Tetra Pak International SA</t>
  </si>
  <si>
    <t>binding, price discrimination, "eliminate competitiors"</t>
  </si>
  <si>
    <t>aseptic markets in machines and cartons intended for the packaging of liquid foods</t>
  </si>
  <si>
    <t>Tetra Pak Italiana SpA</t>
  </si>
  <si>
    <t>Ackermann Nähgarne GmbH &amp; Co</t>
  </si>
  <si>
    <t>Amann und Söhne GmbH &amp; Co KG</t>
  </si>
  <si>
    <t>Barbour Threads Ltd</t>
  </si>
  <si>
    <t>Coats UK Ltd</t>
  </si>
  <si>
    <t>Cousin Filterie SA</t>
  </si>
  <si>
    <t>Dollfus Mieg et Cie SA</t>
  </si>
  <si>
    <t>Donisthorpe &amp; Company Ltd</t>
  </si>
  <si>
    <t>Gütermann AG</t>
  </si>
  <si>
    <t>Hicking Pentecost plc</t>
  </si>
  <si>
    <t>Oxley Threads Ltd</t>
  </si>
  <si>
    <t>Perivale Gütermann Ltd</t>
  </si>
  <si>
    <t>Zwicky &amp; Co AG</t>
  </si>
  <si>
    <t>thread for industrial customers</t>
  </si>
  <si>
    <t>Sea-Land Service, Inc.</t>
  </si>
  <si>
    <t>Polish Ocean Lines</t>
  </si>
  <si>
    <t>A.P. Møller-Maersk Line</t>
  </si>
  <si>
    <t>Atlantic Container Line AB</t>
  </si>
  <si>
    <t>Cho Yang Shipping Company Ltd</t>
  </si>
  <si>
    <t>MSC Mediterranean Shipping Company</t>
  </si>
  <si>
    <t>Transportación Marítima Mexicana SA de CV (TMM)</t>
  </si>
  <si>
    <t>Tecomar SA de CV</t>
  </si>
  <si>
    <t>price-fixing and capacity</t>
  </si>
  <si>
    <t>containerized liner shipping services</t>
  </si>
  <si>
    <t>Orient Overseas Container Line (UK) Ltd</t>
  </si>
  <si>
    <t>Nippon Yusen Kaisha Line (Europe) Ltd</t>
  </si>
  <si>
    <t>Hapag-Lloyd AG</t>
  </si>
  <si>
    <t>P&amp;O Nedlloyd Container Line Ltd</t>
  </si>
  <si>
    <t>agreeing prices, fixing the amounts, levels or rates of brokerage and freight-forwarder remuneration; by altering the competitive structure of the market so as to reinforce the dominant position (FINE ONLY FOR A 102)</t>
  </si>
  <si>
    <t>inland transport services, containerised cargo, liner conferences</t>
  </si>
  <si>
    <t>Tretorn Sport Ltd</t>
  </si>
  <si>
    <t>Tretorn AB</t>
  </si>
  <si>
    <t>Fabra SPA</t>
  </si>
  <si>
    <t>Tenimport SA</t>
  </si>
  <si>
    <t>Zürcher AG</t>
  </si>
  <si>
    <t>Van Megen Tennis BV</t>
  </si>
  <si>
    <t>tennis ball</t>
  </si>
  <si>
    <t>export ban and the suspension of supplies, through the reporting of parallel imports, distribution system</t>
  </si>
  <si>
    <t>Chunghwa Picture Tubes (Malaysia) Sdn. Bhd.</t>
  </si>
  <si>
    <t>Samsung SDI Germany GmbH</t>
  </si>
  <si>
    <t>Samsung SDI (Malaysia) Berhad</t>
  </si>
  <si>
    <t>LG Electronics, Inc.</t>
  </si>
  <si>
    <t>colour display tubes used in computer monitors</t>
  </si>
  <si>
    <t>The Agricultural Engineers Association</t>
  </si>
  <si>
    <t>Massey-Ferguson (United Kingdom) Ltd</t>
  </si>
  <si>
    <t>J. I. Case Europe Ltd</t>
  </si>
  <si>
    <t>John Deere Ltd</t>
  </si>
  <si>
    <t>Renault Agriculture Ltd</t>
  </si>
  <si>
    <t>Watveare Ltd</t>
  </si>
  <si>
    <t>Fiatagri UK Ltd</t>
  </si>
  <si>
    <t>Same-Lamborghini (UK) Ltd</t>
  </si>
  <si>
    <t>exchange of information identifying sales of individual competitors, as well as information on dealer sales and imports of own products</t>
  </si>
  <si>
    <t>agricultural tractors</t>
  </si>
  <si>
    <t>Van den Bergh Foods Limited</t>
  </si>
  <si>
    <t>ice cream</t>
  </si>
  <si>
    <t>distribution agreements, exclusivity provision; dominant position, abuse of exclusivity</t>
  </si>
  <si>
    <t>Nintendo Corporation Ltd</t>
  </si>
  <si>
    <t>Nintendo of Europe GmbH</t>
  </si>
  <si>
    <t>John Menzies plc</t>
  </si>
  <si>
    <t>Concentra — Produtos para Crianças, SA</t>
  </si>
  <si>
    <t>Linea GIG SpA</t>
  </si>
  <si>
    <t>Nortec AE</t>
  </si>
  <si>
    <t>Bergsala AB</t>
  </si>
  <si>
    <t>Itochu Corporation</t>
  </si>
  <si>
    <t>CD-Contact Data GmbH</t>
  </si>
  <si>
    <t>complex of agreements and concerted practices, parallel export ban</t>
  </si>
  <si>
    <t>game consoles and game cartridges compatible with Nintendo</t>
  </si>
  <si>
    <t>Parker Pen Ltd</t>
  </si>
  <si>
    <t>Herlitz AG</t>
  </si>
  <si>
    <t>export ban, parallel imports</t>
  </si>
  <si>
    <t>writing utensils</t>
  </si>
  <si>
    <t>IV/32.879 - Viho/Toshiba</t>
  </si>
  <si>
    <t>Toshiba Europa (IE) GmbH</t>
  </si>
  <si>
    <t>export prohibition in agreements with its exclusive distributors</t>
  </si>
  <si>
    <t>electostatic and plain paper copying machines</t>
  </si>
  <si>
    <t>British Airways plc</t>
  </si>
  <si>
    <t>rewarding loyalty from the travel agents and by discriminating between travel agents, have the object and effect of excluding BA's; loyalty/fidelity rebates, target or kick-back rebates</t>
  </si>
  <si>
    <t>air travel agency services, air transport</t>
  </si>
  <si>
    <t>Takeda Chemical Industries Ltd</t>
  </si>
  <si>
    <t>Daiichi Pharmaceutical Co. Ltd</t>
  </si>
  <si>
    <t>Lonza AG</t>
  </si>
  <si>
    <t>Solvay Pharmaceuticals BV</t>
  </si>
  <si>
    <t>Eisai Co. Ltd</t>
  </si>
  <si>
    <t>Kongo Chemical Co. Ltd</t>
  </si>
  <si>
    <t>Sumitomo Chemical Co. Ltd</t>
  </si>
  <si>
    <t>Sumika Fine Chemicals Ltd</t>
  </si>
  <si>
    <t>Tanabe Seiyaku Co. Ltd</t>
  </si>
  <si>
    <t>vitamins, acid</t>
  </si>
  <si>
    <t>agreements, fixed prices for the different products, allocated sales quotas</t>
  </si>
  <si>
    <t>USA, 8.5.1998</t>
  </si>
  <si>
    <t>Volkswagen AG</t>
  </si>
  <si>
    <t>setting the selling price of the VW Passat on the basis of exhortations to its German authorised dealers to grant limited discounts or no discounts at all to customers in selling the VW Passat; distribution network, Resale price maintenance</t>
  </si>
  <si>
    <t>The car industry and the motor vehicle trade</t>
  </si>
  <si>
    <t>to prohibit or restrict sales to final consumers coming from another Member State, market partioning, parallel exports, exclusive and selective distribution network</t>
  </si>
  <si>
    <t>vehicles, distribution of vehicles</t>
  </si>
  <si>
    <t>COMP/38.233 - Wanadoo Interactive</t>
  </si>
  <si>
    <t>Wanadoo Interactive</t>
  </si>
  <si>
    <t>predatory prices</t>
  </si>
  <si>
    <t>high-speed Internet access for residential customers</t>
  </si>
  <si>
    <t>broadband internet access</t>
  </si>
  <si>
    <t>unfair tariffs in the form of disproportion between its wholesale and retail broadband access prices, margin squeeze</t>
  </si>
  <si>
    <t>The Gillette Company</t>
  </si>
  <si>
    <t>Eemland Holdings NV</t>
  </si>
  <si>
    <t>purchase of the Wilkinson Sword business from Stora as described in this Decision constitutes an abuse of a dominant position; sale agreement and the intellectual property manufacturing and distribution agreement</t>
  </si>
  <si>
    <t>razor blades</t>
  </si>
  <si>
    <t>Flamco GmbH</t>
  </si>
  <si>
    <t>Reflex Winkelmann GmbH &amp; Co. KG</t>
  </si>
  <si>
    <t>Winkelmann Group GmbH &amp; Co. KG</t>
  </si>
  <si>
    <t>TA Hydronics Switzerland AG</t>
  </si>
  <si>
    <t>Water Management Products</t>
  </si>
  <si>
    <t>agreement and/or concerted practice, price coordination, exchange of information</t>
  </si>
  <si>
    <t>COMP/37.975 PO/Yamaha</t>
  </si>
  <si>
    <t>Yamaha Corporation</t>
  </si>
  <si>
    <t>Yamaha Europa GmbH</t>
  </si>
  <si>
    <t>Yamaha Scandinavia AB</t>
  </si>
  <si>
    <t>resale price maintenance, restrictions of parallel trade, territorial protection, obligations on official dealers to purchase exclusively from the Yamaha national subsidiary</t>
  </si>
  <si>
    <t>distribution of musical instruments</t>
  </si>
  <si>
    <t>EniChem Agricoltura SpA</t>
  </si>
  <si>
    <t>EniChem Deutschland AG</t>
  </si>
  <si>
    <t>Stähler Agrochemie GmbH &amp; Co, KG</t>
  </si>
  <si>
    <t>exclusive distribution, absolute territorial protection through product differentiation, to protect the German market against parallel imports</t>
  </si>
  <si>
    <t>herbicide</t>
  </si>
  <si>
    <t>Wirtschaftsvereinigung Stahl</t>
  </si>
  <si>
    <t>EKO Stahl GmbH</t>
  </si>
  <si>
    <t>Krupp Thyssen Nirosta GmbH</t>
  </si>
  <si>
    <t>Stahlwerke Bremen GmbH</t>
  </si>
  <si>
    <t>exchange of information</t>
  </si>
  <si>
    <t>flat products, beams, sheet piling, permanent way material and wire rod of stainless steel</t>
  </si>
  <si>
    <t>Dr Hans Heubach GmbH &amp; Co. KG</t>
  </si>
  <si>
    <t>Société Nouvelle des Couleurs Zinciques SA</t>
  </si>
  <si>
    <t>zinc phosphate</t>
  </si>
  <si>
    <t>agreement and/or concerted practice, market sharing, price fixing</t>
  </si>
  <si>
    <t>AT.39861 – Yen interest rate derivatives</t>
  </si>
  <si>
    <t>Citigroup Inc.</t>
  </si>
  <si>
    <t>Citigroup Global Markets Japan Inc.</t>
  </si>
  <si>
    <t>R.P. Martin Holdings Ltd</t>
  </si>
  <si>
    <t>Martin Brokers (UK) Ltd</t>
  </si>
  <si>
    <t>Yen interest rate derivatives</t>
  </si>
  <si>
    <t>cartel</t>
  </si>
  <si>
    <t>AT.39861 – Yen interest rate derivatives - ICAP</t>
  </si>
  <si>
    <t>ICAP plc</t>
  </si>
  <si>
    <t>T‑655/11</t>
  </si>
  <si>
    <t>T‑588/08</t>
  </si>
  <si>
    <t>T-587/08</t>
  </si>
  <si>
    <t>Total Raffinage Marketing</t>
  </si>
  <si>
    <t>T‑566/08</t>
  </si>
  <si>
    <t>T-564/10</t>
  </si>
  <si>
    <t>Repsol SA</t>
  </si>
  <si>
    <t>Repsol Lubricantes y Especialidades SA</t>
  </si>
  <si>
    <t>T-562/08</t>
  </si>
  <si>
    <t>T-558/08</t>
  </si>
  <si>
    <t>T-551/08</t>
  </si>
  <si>
    <t>T-550/08</t>
  </si>
  <si>
    <t>T-548/08</t>
  </si>
  <si>
    <t>T-544/08</t>
  </si>
  <si>
    <t>T‑543/08</t>
  </si>
  <si>
    <t>T‑541/08</t>
  </si>
  <si>
    <t>T-540/08</t>
  </si>
  <si>
    <t>GC_case_SF</t>
  </si>
  <si>
    <t>GC_case_JSF1</t>
  </si>
  <si>
    <t>GC_case_JSF2</t>
  </si>
  <si>
    <t>IV/32.524 — Screensport/EBU Members (Eurosport)</t>
  </si>
  <si>
    <t>Alstom Grid SAS</t>
  </si>
  <si>
    <t>T‑521/09</t>
  </si>
  <si>
    <t>T‑519/09</t>
  </si>
  <si>
    <t>T‑517/09</t>
  </si>
  <si>
    <t>T-513/93</t>
  </si>
  <si>
    <t>T-497/07</t>
  </si>
  <si>
    <t>T-496/07</t>
  </si>
  <si>
    <t>T-495/07</t>
  </si>
  <si>
    <t>T-491/07</t>
  </si>
  <si>
    <t>T-489/09</t>
  </si>
  <si>
    <t>T-486/11</t>
  </si>
  <si>
    <t>Nynäs Petroleum AB</t>
  </si>
  <si>
    <t>T‑482/07</t>
  </si>
  <si>
    <t>T-472/09</t>
  </si>
  <si>
    <t>T‑462/07</t>
  </si>
  <si>
    <t>T‑461/07</t>
  </si>
  <si>
    <t>Compagnie Financière et de Participation Roullier</t>
  </si>
  <si>
    <t>T‑456/10</t>
  </si>
  <si>
    <t>T-456/05</t>
  </si>
  <si>
    <t>T-452/05</t>
  </si>
  <si>
    <t>T-451/08</t>
  </si>
  <si>
    <t>T‑450/05</t>
  </si>
  <si>
    <t>T‑448/07</t>
  </si>
  <si>
    <t>T-448/05</t>
  </si>
  <si>
    <t>T‑446/05</t>
  </si>
  <si>
    <t>T-445/07</t>
  </si>
  <si>
    <t>International Confederation of Societies of Authors and Composers (CISAC)</t>
  </si>
  <si>
    <t>T-442/08</t>
  </si>
  <si>
    <t>T-439/07</t>
  </si>
  <si>
    <t>T‑436/10</t>
  </si>
  <si>
    <t>T‑434/08</t>
  </si>
  <si>
    <t>T-432/08</t>
  </si>
  <si>
    <t>T‑428/08</t>
  </si>
  <si>
    <t>T‑426/10</t>
  </si>
  <si>
    <t>T-425/08</t>
  </si>
  <si>
    <t>T‑422/10</t>
  </si>
  <si>
    <t>Trafilerie Meridionali SpA</t>
  </si>
  <si>
    <t>T-422/08</t>
  </si>
  <si>
    <t>T‑421/08</t>
  </si>
  <si>
    <t>T‑420/08</t>
  </si>
  <si>
    <t>T‑419/08</t>
  </si>
  <si>
    <t>T‑418/10</t>
  </si>
  <si>
    <t>T‑417/08</t>
  </si>
  <si>
    <t>T‑416/08</t>
  </si>
  <si>
    <t>T‑415/08</t>
  </si>
  <si>
    <t>T‑414/08</t>
  </si>
  <si>
    <t>T‑413/10</t>
  </si>
  <si>
    <t>T‑413/08</t>
  </si>
  <si>
    <t>T-412/10</t>
  </si>
  <si>
    <t>T-411/10</t>
  </si>
  <si>
    <t>T‑411/08</t>
  </si>
  <si>
    <t>T‑410/09</t>
  </si>
  <si>
    <t>T-410/08</t>
  </si>
  <si>
    <t>T‑410/03</t>
  </si>
  <si>
    <t>T‑409/12</t>
  </si>
  <si>
    <t>T-408/10</t>
  </si>
  <si>
    <t>T‑406/10</t>
  </si>
  <si>
    <t>T‑406/09</t>
  </si>
  <si>
    <t>T-406/08</t>
  </si>
  <si>
    <t>T‑405/06</t>
  </si>
  <si>
    <t>ArcelorMittal Luxembourg SA</t>
  </si>
  <si>
    <t>ArcelorMittal Belval &amp; Differdange SA</t>
  </si>
  <si>
    <t>ArcelorMittal International SA</t>
  </si>
  <si>
    <t>T‑404/12</t>
  </si>
  <si>
    <t>T-404/08</t>
  </si>
  <si>
    <t>T-401/08</t>
  </si>
  <si>
    <t>T-400/09</t>
  </si>
  <si>
    <t>T‑399/09</t>
  </si>
  <si>
    <t>T-398/08</t>
  </si>
  <si>
    <t>T-396/10</t>
  </si>
  <si>
    <t>T-395/94</t>
  </si>
  <si>
    <t>Gigaset AG</t>
  </si>
  <si>
    <t>T-395/09</t>
  </si>
  <si>
    <t>T‑393/10</t>
  </si>
  <si>
    <t>T‑392/09</t>
  </si>
  <si>
    <t>T-392/08</t>
  </si>
  <si>
    <t>T‑391/10</t>
  </si>
  <si>
    <t>T-391/09</t>
  </si>
  <si>
    <t>AlzChem AG</t>
  </si>
  <si>
    <t>T‑389/10</t>
  </si>
  <si>
    <t>T‑386/10</t>
  </si>
  <si>
    <t>T‑386/06</t>
  </si>
  <si>
    <t>T‑385/06</t>
  </si>
  <si>
    <t>GC_case_JSF3</t>
  </si>
  <si>
    <t>GC_case_JSF4</t>
  </si>
  <si>
    <t>GC_case_JSF5</t>
  </si>
  <si>
    <t>T-384/09</t>
  </si>
  <si>
    <t>T‑384/06</t>
  </si>
  <si>
    <t>T‑382/06</t>
  </si>
  <si>
    <t>T‑381/06</t>
  </si>
  <si>
    <t>T‑380/10</t>
  </si>
  <si>
    <t>T‑379/10</t>
  </si>
  <si>
    <t>GC_case_JSF6</t>
  </si>
  <si>
    <t>T-376/10</t>
  </si>
  <si>
    <t>T‑375/10</t>
  </si>
  <si>
    <t>T-373/10</t>
  </si>
  <si>
    <t>T-368/10</t>
  </si>
  <si>
    <t>T-364/10</t>
  </si>
  <si>
    <t>T-379/06</t>
  </si>
  <si>
    <t>T‑378/06</t>
  </si>
  <si>
    <t>T‑377/06</t>
  </si>
  <si>
    <t>T-376/06</t>
  </si>
  <si>
    <t>T-375/06</t>
  </si>
  <si>
    <t>T‑372/10</t>
  </si>
  <si>
    <t>T‑370/09</t>
  </si>
  <si>
    <t>T-368/00</t>
  </si>
  <si>
    <t>T‑362/06</t>
  </si>
  <si>
    <t>T‑361/06</t>
  </si>
  <si>
    <t>T‑360/09</t>
  </si>
  <si>
    <t>T-360/06</t>
  </si>
  <si>
    <t>T-359/06</t>
  </si>
  <si>
    <t>T‑357/06</t>
  </si>
  <si>
    <t>T‑356/06</t>
  </si>
  <si>
    <t>T‑355/06</t>
  </si>
  <si>
    <t>Buchmann GmbH</t>
  </si>
  <si>
    <t>T-354/94</t>
  </si>
  <si>
    <t>C-286/98 P</t>
  </si>
  <si>
    <t>T-354/06</t>
  </si>
  <si>
    <t>T-353/06</t>
  </si>
  <si>
    <t>T-352/94</t>
  </si>
  <si>
    <t>T‑352/09</t>
  </si>
  <si>
    <t>T-352/06</t>
  </si>
  <si>
    <t>T-351/06</t>
  </si>
  <si>
    <t>T-349/08</t>
  </si>
  <si>
    <t>T-348/94</t>
  </si>
  <si>
    <t>T‑348/08</t>
  </si>
  <si>
    <t>T‑348/06</t>
  </si>
  <si>
    <t>T-347/94</t>
  </si>
  <si>
    <t>T‑343/08</t>
  </si>
  <si>
    <t>T‑343/06</t>
  </si>
  <si>
    <t>T-339/94</t>
  </si>
  <si>
    <t>T‑340/03</t>
  </si>
  <si>
    <t>France Télécom SA</t>
  </si>
  <si>
    <t>T-338/94</t>
  </si>
  <si>
    <t>T-337/94</t>
  </si>
  <si>
    <t>T-334/94</t>
  </si>
  <si>
    <t>T-327/94</t>
  </si>
  <si>
    <t>T-319/94</t>
  </si>
  <si>
    <t>T-317/94</t>
  </si>
  <si>
    <t>BPB de Eendracht NV</t>
  </si>
  <si>
    <t>T-311/94</t>
  </si>
  <si>
    <t>T-310/94</t>
  </si>
  <si>
    <t>T-309/94</t>
  </si>
  <si>
    <t>T-308/94</t>
  </si>
  <si>
    <t>C-279/98 P</t>
  </si>
  <si>
    <t>T-305/94</t>
  </si>
  <si>
    <t>T-304/94</t>
  </si>
  <si>
    <t>T‑336/07</t>
  </si>
  <si>
    <t>T-330/01</t>
  </si>
  <si>
    <t>T‑329/01</t>
  </si>
  <si>
    <t>T-325/01</t>
  </si>
  <si>
    <t>T‑322/01</t>
  </si>
  <si>
    <t>T‑321/05</t>
  </si>
  <si>
    <t>Coöperatieve Verkoop- en Productievereniging van Aardappelmeel en Derivaten Avebe BA</t>
  </si>
  <si>
    <t>T-314/01</t>
  </si>
  <si>
    <t>T-312/01</t>
  </si>
  <si>
    <t>Hoek Loos NV</t>
  </si>
  <si>
    <t>T‑304/02</t>
  </si>
  <si>
    <t>T-303/02</t>
  </si>
  <si>
    <t>T‑301/04</t>
  </si>
  <si>
    <t>T‑299/08</t>
  </si>
  <si>
    <t>T-295/94</t>
  </si>
  <si>
    <t>T‑286/09</t>
  </si>
  <si>
    <t>T-279/02</t>
  </si>
  <si>
    <t>CFJ, C-395/96 P</t>
  </si>
  <si>
    <t>T‑276/04</t>
  </si>
  <si>
    <t>T-271/03</t>
  </si>
  <si>
    <t>T‑270/12</t>
  </si>
  <si>
    <t>T-267/12</t>
  </si>
  <si>
    <t>T‑265/12</t>
  </si>
  <si>
    <t>T‑264/12</t>
  </si>
  <si>
    <t>T‑259/02</t>
  </si>
  <si>
    <t>BAWAG PSK Bank für Arbeit und Wirtschaft und Österreichische Postsparkasse AG</t>
  </si>
  <si>
    <t>T-252/03</t>
  </si>
  <si>
    <t>T‑251/12</t>
  </si>
  <si>
    <t>COMP/38.695 — Sodium Chlorate (amendment)</t>
  </si>
  <si>
    <t>T‑250/12</t>
  </si>
  <si>
    <t>T-241/01</t>
  </si>
  <si>
    <t>T-240/07</t>
  </si>
  <si>
    <t>T‑235/07</t>
  </si>
  <si>
    <t>T‑234/07</t>
  </si>
  <si>
    <t>GrafTech International Ltd</t>
  </si>
  <si>
    <t>T-236/01</t>
  </si>
  <si>
    <t>T-230/00</t>
  </si>
  <si>
    <t>T-224/00</t>
  </si>
  <si>
    <t>T-223/00</t>
  </si>
  <si>
    <t>T-220/00</t>
  </si>
  <si>
    <t>T-229/94</t>
  </si>
  <si>
    <t>T-228/97</t>
  </si>
  <si>
    <t>T-219/99</t>
  </si>
  <si>
    <t>T‑217/06</t>
  </si>
  <si>
    <t>T‑216/06</t>
  </si>
  <si>
    <t>T‑214/06</t>
  </si>
  <si>
    <t>T‑208/06</t>
  </si>
  <si>
    <t>T-206/06</t>
  </si>
  <si>
    <t>T‑217/03</t>
  </si>
  <si>
    <t>Senator Lines GmbH</t>
  </si>
  <si>
    <t>T-213/00</t>
  </si>
  <si>
    <t>T‑211/08</t>
  </si>
  <si>
    <t>T‑210/08</t>
  </si>
  <si>
    <t>T‑208/08</t>
  </si>
  <si>
    <t>T‑204/08</t>
  </si>
  <si>
    <t>T‑199/08</t>
  </si>
  <si>
    <t>T-208/01</t>
  </si>
  <si>
    <t>T-203/01</t>
  </si>
  <si>
    <t>T-202/98</t>
  </si>
  <si>
    <t>T-201/04</t>
  </si>
  <si>
    <t>T‑197/06</t>
  </si>
  <si>
    <t>T‑196/06</t>
  </si>
  <si>
    <t>T-195/06</t>
  </si>
  <si>
    <t>T‑194/06</t>
  </si>
  <si>
    <t>T‑192/06</t>
  </si>
  <si>
    <t>T‑191/06</t>
  </si>
  <si>
    <t>T‑190/06</t>
  </si>
  <si>
    <t>TOTAL SA</t>
  </si>
  <si>
    <t>T‑189/06</t>
  </si>
  <si>
    <t>T‑186/06</t>
  </si>
  <si>
    <t>SOLVAY SA</t>
  </si>
  <si>
    <t>T‑185/06</t>
  </si>
  <si>
    <t>T-191/98</t>
  </si>
  <si>
    <t>T-189/10</t>
  </si>
  <si>
    <t>T-175/95</t>
  </si>
  <si>
    <t>T-176/95</t>
  </si>
  <si>
    <t>T‑175/05</t>
  </si>
  <si>
    <t>T-174/05</t>
  </si>
  <si>
    <t>T-168/05</t>
  </si>
  <si>
    <t>T‑161/05</t>
  </si>
  <si>
    <t>T‑168/01</t>
  </si>
  <si>
    <t>T-157/94</t>
  </si>
  <si>
    <t>T-156/94</t>
  </si>
  <si>
    <t>T-151/94</t>
  </si>
  <si>
    <t>T-148/94</t>
  </si>
  <si>
    <t>T-147/94</t>
  </si>
  <si>
    <t>T-145/94</t>
  </si>
  <si>
    <t>T-141/94</t>
  </si>
  <si>
    <t>T-138/94</t>
  </si>
  <si>
    <t>T-137/94</t>
  </si>
  <si>
    <t>T-136/94</t>
  </si>
  <si>
    <t>T-134/94</t>
  </si>
  <si>
    <t>T‑155/06</t>
  </si>
  <si>
    <t>T‑154/09</t>
  </si>
  <si>
    <t>T‑147/09</t>
  </si>
  <si>
    <t>T‑146/09</t>
  </si>
  <si>
    <t>T‑151/07</t>
  </si>
  <si>
    <t>T‑144/07</t>
  </si>
  <si>
    <t>T-141/07</t>
  </si>
  <si>
    <t>T‑138/07</t>
  </si>
  <si>
    <t>T-151/01</t>
  </si>
  <si>
    <t>T-139/98</t>
  </si>
  <si>
    <t>Fuji Electric Co. Ltd</t>
  </si>
  <si>
    <t>T‑132/07</t>
  </si>
  <si>
    <t>SIEMENS AG ÖSTERREICH</t>
  </si>
  <si>
    <t>T‑122/07</t>
  </si>
  <si>
    <t>T‑117/07</t>
  </si>
  <si>
    <t>T‑113/07</t>
  </si>
  <si>
    <t>T-112/07</t>
  </si>
  <si>
    <t>T‑110/07</t>
  </si>
  <si>
    <t>T-128/98</t>
  </si>
  <si>
    <t>T‑128/11</t>
  </si>
  <si>
    <t>COMP/C.38.240 — Industrial tubes</t>
  </si>
  <si>
    <t>KME Germany AG</t>
  </si>
  <si>
    <t>KME France SAS</t>
  </si>
  <si>
    <t>KME Italy SpA</t>
  </si>
  <si>
    <t>T‑127/04</t>
  </si>
  <si>
    <t>T‑122/04</t>
  </si>
  <si>
    <t>Luvata Oy</t>
  </si>
  <si>
    <t>T‑116/04</t>
  </si>
  <si>
    <t>T‑123/02</t>
  </si>
  <si>
    <t>T‑120/04</t>
  </si>
  <si>
    <t>T‑112/05</t>
  </si>
  <si>
    <t>T‑111/08</t>
  </si>
  <si>
    <t>T‑109/02</t>
  </si>
  <si>
    <t>M‑real Zanders GmbH</t>
  </si>
  <si>
    <t>InnoLux Corp.</t>
  </si>
  <si>
    <t>T‑91/11</t>
  </si>
  <si>
    <t>T‑104/13</t>
  </si>
  <si>
    <t>T‑92/13</t>
  </si>
  <si>
    <t>T‑91/13</t>
  </si>
  <si>
    <t>T‑84/13</t>
  </si>
  <si>
    <t>T‑82/13</t>
  </si>
  <si>
    <t>T-103/08</t>
  </si>
  <si>
    <t>Versalis SpA</t>
  </si>
  <si>
    <t>T‑101/05</t>
  </si>
  <si>
    <t>UCB SA</t>
  </si>
  <si>
    <t>T‑99/04</t>
  </si>
  <si>
    <t>T-94/03</t>
  </si>
  <si>
    <t>Summary of Commission Decision of 8 December 2009 relating to a proceeding under Article 65 of the ECSC Treaty (Case COMP/37.956 — Reinforcing bars, readoption) (notified under document C(2009) 9912 final)</t>
  </si>
  <si>
    <t>COMP/37.956 — Reinforcing bars, readoption</t>
  </si>
  <si>
    <t>T-77/03</t>
  </si>
  <si>
    <t>T-92/10</t>
  </si>
  <si>
    <t>T‑91/10</t>
  </si>
  <si>
    <t>T-90/10</t>
  </si>
  <si>
    <t>T-85/10</t>
  </si>
  <si>
    <t>T-83/10</t>
  </si>
  <si>
    <t>Riva Fire SpA</t>
  </si>
  <si>
    <t>T‑90/11</t>
  </si>
  <si>
    <t>T-86/95</t>
  </si>
  <si>
    <t>T‑68/04</t>
  </si>
  <si>
    <t>T-85/06</t>
  </si>
  <si>
    <t>T-83/91</t>
  </si>
  <si>
    <t>T‑83/08</t>
  </si>
  <si>
    <t>T‑82/08</t>
  </si>
  <si>
    <t>T-79/06</t>
  </si>
  <si>
    <t>T-78/06</t>
  </si>
  <si>
    <t>T-77/92</t>
  </si>
  <si>
    <t>T‑77/08</t>
  </si>
  <si>
    <t>T‑76/08</t>
  </si>
  <si>
    <t>COMP/38.354 — Industrial bags</t>
  </si>
  <si>
    <t>T-76/06</t>
  </si>
  <si>
    <t>T‑73/04</t>
  </si>
  <si>
    <t>T‑72/09</t>
  </si>
  <si>
    <t>T-72/06</t>
  </si>
  <si>
    <t>Feralpi Holding SpA</t>
  </si>
  <si>
    <t>T-70/10</t>
  </si>
  <si>
    <t>T-69/10</t>
  </si>
  <si>
    <t>T‑69/04</t>
  </si>
  <si>
    <t>T‑68/09</t>
  </si>
  <si>
    <t>T-68/06</t>
  </si>
  <si>
    <t>T‑67/11</t>
  </si>
  <si>
    <t>T-67/01</t>
  </si>
  <si>
    <t>T-67/00</t>
  </si>
  <si>
    <t>JFE Engineering Corp.</t>
  </si>
  <si>
    <t>T-66/99</t>
  </si>
  <si>
    <t>T-66/92</t>
  </si>
  <si>
    <t>T‑66/01</t>
  </si>
  <si>
    <t>T-65/99</t>
  </si>
  <si>
    <t>T-65/98</t>
  </si>
  <si>
    <t>T‑65/06</t>
  </si>
  <si>
    <t>T‑64/06</t>
  </si>
  <si>
    <t>T-64/02</t>
  </si>
  <si>
    <t>T-63/11</t>
  </si>
  <si>
    <t>T-62/98</t>
  </si>
  <si>
    <t>T-62/11</t>
  </si>
  <si>
    <t>Waardals Kjemiske Fabrikker AS</t>
  </si>
  <si>
    <t>Union Pigments AS</t>
  </si>
  <si>
    <t>T-62/02</t>
  </si>
  <si>
    <t>T-61/99</t>
  </si>
  <si>
    <t>T-59/99</t>
  </si>
  <si>
    <t>T‑59/07</t>
  </si>
  <si>
    <t>T‑59/06</t>
  </si>
  <si>
    <t>T‑59/02</t>
  </si>
  <si>
    <t>Solvay SA</t>
  </si>
  <si>
    <t>T‑58/01</t>
  </si>
  <si>
    <t>T‑57/01</t>
  </si>
  <si>
    <t>T-56/99</t>
  </si>
  <si>
    <t>T‑56/11</t>
  </si>
  <si>
    <t>T‑56/09</t>
  </si>
  <si>
    <t>COMP/39.125 — Carglass</t>
  </si>
  <si>
    <t>T-56/02</t>
  </si>
  <si>
    <t>RKW SE</t>
  </si>
  <si>
    <t>T-55/06</t>
  </si>
  <si>
    <t>T-54/06</t>
  </si>
  <si>
    <t>T-54/03</t>
  </si>
  <si>
    <t>T-53/07</t>
  </si>
  <si>
    <t>T‑53/06</t>
  </si>
  <si>
    <t>T‑53/03</t>
  </si>
  <si>
    <t>T-52/03</t>
  </si>
  <si>
    <t>Knauf Gips KG</t>
  </si>
  <si>
    <t>T-52/02</t>
  </si>
  <si>
    <t>T-51/06</t>
  </si>
  <si>
    <t>Brasserie Nationale-Bofferding SA</t>
  </si>
  <si>
    <t>Brasserie Jules Simon et Cie SCS</t>
  </si>
  <si>
    <t>T‑49/02</t>
  </si>
  <si>
    <t>T-50/03</t>
  </si>
  <si>
    <t>Saint-Gobain Gyproc Belgium NV</t>
  </si>
  <si>
    <t>T-50/00</t>
  </si>
  <si>
    <t>T-49/95</t>
  </si>
  <si>
    <t>Van Megen Sports Group BV</t>
  </si>
  <si>
    <t>T-48/98</t>
  </si>
  <si>
    <t>Brouwerij Haacht NV</t>
  </si>
  <si>
    <t>T‑48/02</t>
  </si>
  <si>
    <t>Corus UK Ltd</t>
  </si>
  <si>
    <t>T-48/00</t>
  </si>
  <si>
    <t>T‑47/10</t>
  </si>
  <si>
    <t>T-46/11</t>
  </si>
  <si>
    <t>Fratelli Buzzi SpA</t>
  </si>
  <si>
    <t>Cementir-Cementerie del Tirreno SpA</t>
  </si>
  <si>
    <t>Italcementi-Fabbriche Riunite Cemento SpA</t>
  </si>
  <si>
    <t>Unicem SpA</t>
  </si>
  <si>
    <t>Ferrovie dello Stato SpA</t>
  </si>
  <si>
    <t>ENEL SpA</t>
  </si>
  <si>
    <t>ENEL Trade SpA</t>
  </si>
  <si>
    <t>ENI SpA</t>
  </si>
  <si>
    <t>Transcatab SpA in Liquidazione</t>
  </si>
  <si>
    <t>NUOVA MAGRINI GALILEO SpA</t>
  </si>
  <si>
    <t>Polimeri Europa SpA</t>
  </si>
  <si>
    <t>Fluorsid SpA</t>
  </si>
  <si>
    <t>Manuli Rubber Industries SpA</t>
  </si>
  <si>
    <t>Italcables SpA</t>
  </si>
  <si>
    <t>Antonini SpA</t>
  </si>
  <si>
    <t>Redaelli Tecna SpA</t>
  </si>
  <si>
    <t>CB Trafilati Acciai SpA</t>
  </si>
  <si>
    <t>I.T.A.S. - Industria Trafileria Applicazioni Speciali - SpA</t>
  </si>
  <si>
    <t>Siderurgica Latina Martin SpA</t>
  </si>
  <si>
    <t>Emme Holding SpA</t>
  </si>
  <si>
    <t>Baerlocher Italia SpA</t>
  </si>
  <si>
    <t>Faci SpA</t>
  </si>
  <si>
    <t>Reagens SpA</t>
  </si>
  <si>
    <t>Sirap-Gema SpA</t>
  </si>
  <si>
    <t>Italmobiliare SpA</t>
  </si>
  <si>
    <t>Nespak SpA</t>
  </si>
  <si>
    <t>Coopbox Group SpA</t>
  </si>
  <si>
    <t>Prysmian SpA</t>
  </si>
  <si>
    <t>Pirelli &amp; C. SpA</t>
  </si>
  <si>
    <t>Eni SpA</t>
  </si>
  <si>
    <t>Yamaha Musica Italia SpA</t>
  </si>
  <si>
    <t>Holderbank Financière Glaris SA</t>
  </si>
  <si>
    <t>Cimenteries CBR SA</t>
  </si>
  <si>
    <t>Asland SA</t>
  </si>
  <si>
    <t>Hispacement SA</t>
  </si>
  <si>
    <t>Hornos Ibéricos Alba SA</t>
  </si>
  <si>
    <t>Corporación Uniland SA</t>
  </si>
  <si>
    <t>Compañía Valenciana de Cementos Portland SA</t>
  </si>
  <si>
    <t>Cedest SA</t>
  </si>
  <si>
    <t>Société des Ciments Français SA</t>
  </si>
  <si>
    <t>Lafarge Coppée SA</t>
  </si>
  <si>
    <t>Vicat SA</t>
  </si>
  <si>
    <t>Halkis Cement Company SA</t>
  </si>
  <si>
    <t>Titan Cement Company SA</t>
  </si>
  <si>
    <t>Ciments Luxembourgeois SA</t>
  </si>
  <si>
    <t>Cimpor-Cimentos de Portugal SA</t>
  </si>
  <si>
    <t>SECIL-Companhia Geral de Cal e Cimento SA</t>
  </si>
  <si>
    <t>Le Carbone-Lorraine SA</t>
  </si>
  <si>
    <t>2004/420/EC: Commission Decision of 3 December 2003 relating to a proceeding under Article 81 of the EC Treaty and Article 53 of the EEA Agreement against C. Conradty Nürnberg GmbH, Hoffmann &amp; Co. Elektrokohle AG, Le Carbone Lorraine SA, Morgan Crucible Company plc, Schunk GmbH and Schunk Kohlenstofftechnik GmbH, jointly and severally, and SGL Carbon AG (Case No C.38.359 — Electrical and mechanical carbon and graphite products) (Text with EEA relevance) (notified under document number C(2003) 4457)</t>
  </si>
  <si>
    <t>Le Carbone Lorraine SA</t>
  </si>
  <si>
    <t>Atofina SA</t>
  </si>
  <si>
    <t>Peroxidos Organicos SA</t>
  </si>
  <si>
    <t>Boliden Cuivre &amp; Zinc SA</t>
  </si>
  <si>
    <t>Halcor SA</t>
  </si>
  <si>
    <t>Brasseries Kronenbourg SA</t>
  </si>
  <si>
    <t>Heineken France SA</t>
  </si>
  <si>
    <t>World Wide Tobacco España, SA</t>
  </si>
  <si>
    <t>Agroexpansión, SA</t>
  </si>
  <si>
    <t>Plásticos Españoles SA</t>
  </si>
  <si>
    <t>2006/903/EC: Commission Decision of 3 May 2006 relating to a proceeding under Article 81 of the Treaty establishing the European Community and Article 53 of the EEA Agreement against Akzo Nobel NV, Akzo Nobel Chemicals Holding AB, EKA Chemicals AB, Degussa AG, Edison SpA, FMC Corporation, FMC Foret SA, Kemira OYJ, L'Air Liquide SA, Chemoxal SA, Snia SpA, Caffaro Srl, Solvay SA/NV, Solvay Solexis SpA, Total SA, Elf Aquitaine SA and Arkema SA. (Case COMP/F/C.38.620 — Hydrogen Peroxide and perborate) (notified under document number C(2006) 1766)   (Text with EEA relevance)</t>
  </si>
  <si>
    <t>L'AIR LIQUIDE SA</t>
  </si>
  <si>
    <t>Telefónica SA</t>
  </si>
  <si>
    <t>Telefónica de España SAU.</t>
  </si>
  <si>
    <t>DuPont Perfomance Elastomers SA</t>
  </si>
  <si>
    <t>KONE BELGIUM SA</t>
  </si>
  <si>
    <t>OTIS SA</t>
  </si>
  <si>
    <t>Industrial Quimica de Mexico SA de C.V.</t>
  </si>
  <si>
    <t>Q.B. Industrias SAB. de C.V.</t>
  </si>
  <si>
    <t>Repsol YPF Lubricantes y Especialidades SA</t>
  </si>
  <si>
    <t>Repsol Petróleo SA</t>
  </si>
  <si>
    <t>Total France SA</t>
  </si>
  <si>
    <t>SCOVILL FASTENERS EUROPE SA</t>
  </si>
  <si>
    <t>ÉCLAIR PRYM GROUP SA</t>
  </si>
  <si>
    <t>GDF Suez SA</t>
  </si>
  <si>
    <t>Productos Asfálticos SA (Proas)</t>
  </si>
  <si>
    <t>BP Oil España SA</t>
  </si>
  <si>
    <t>BP España SA</t>
  </si>
  <si>
    <t>Nynäs Petróleo SA</t>
  </si>
  <si>
    <t>Petróleos de Portugal SA</t>
  </si>
  <si>
    <t>Galp Energia, SGPS, SA</t>
  </si>
  <si>
    <t>Emesa –Trefilería SA</t>
  </si>
  <si>
    <t>Industrias Galycas SA</t>
  </si>
  <si>
    <t>ArcelorMittal España SA</t>
  </si>
  <si>
    <t>Trefilerías Quijano SA</t>
  </si>
  <si>
    <t>Moreda-Riviere Trefilerías SA</t>
  </si>
  <si>
    <t>Global Steel Wire SA</t>
  </si>
  <si>
    <t>SOCITREL - Sociedade Industrial de Trefilaria, SA</t>
  </si>
  <si>
    <t>Companhia Previdente - Sociedade de Controle de Participações Financeiras SA</t>
  </si>
  <si>
    <t>Fapricela - Indústria de Trefilaria SA</t>
  </si>
  <si>
    <t>Proderac Productos Derivados del Acero SA</t>
  </si>
  <si>
    <t>ORI Martin SA</t>
  </si>
  <si>
    <t>Timab Industries SA</t>
  </si>
  <si>
    <t>Ercros Industrial SA</t>
  </si>
  <si>
    <t>Ercros SA</t>
  </si>
  <si>
    <t>Quimitécnica.com – Comércio e Indústria Química SA</t>
  </si>
  <si>
    <t>José de Mello SGPS SA</t>
  </si>
  <si>
    <t>Cargolux Airlines International SA</t>
  </si>
  <si>
    <t>LAN Airlines SA</t>
  </si>
  <si>
    <t>LAN Cargo SA</t>
  </si>
  <si>
    <t>Telekomunikacja Polska SA</t>
  </si>
  <si>
    <t>Technicolor SA</t>
  </si>
  <si>
    <t>Portugal Telecom SGPS, SA</t>
  </si>
  <si>
    <t>Bong Belgium SA</t>
  </si>
  <si>
    <t>HOLDHAM SA</t>
  </si>
  <si>
    <t>PRINTEOS, SA</t>
  </si>
  <si>
    <t>LINPAC Packaging Pravia SA</t>
  </si>
  <si>
    <t>Ovarpack Embalagens SA</t>
  </si>
  <si>
    <t>Roquette Freres SA</t>
  </si>
  <si>
    <t>ICOA France SAS.</t>
  </si>
  <si>
    <t>Tramico SAS.</t>
  </si>
  <si>
    <t>Yamaha Musique France SA</t>
  </si>
  <si>
    <t>T‑46/10</t>
  </si>
  <si>
    <t>Usinor SA</t>
  </si>
  <si>
    <t>Krupp Thyssen Stainless GmbH</t>
  </si>
  <si>
    <t>T-45/98</t>
  </si>
  <si>
    <t>T‑45/07</t>
  </si>
  <si>
    <t>T-45/03</t>
  </si>
  <si>
    <t>T‑44/07</t>
  </si>
  <si>
    <t>T-44/02</t>
  </si>
  <si>
    <t>T-44/00</t>
  </si>
  <si>
    <t>T-43/92</t>
  </si>
  <si>
    <t>T‑43/11</t>
  </si>
  <si>
    <t>T‑43/02</t>
  </si>
  <si>
    <t>T‑42/07</t>
  </si>
  <si>
    <t>T-41/96</t>
  </si>
  <si>
    <t>T‑41/05</t>
  </si>
  <si>
    <t>T-40/11</t>
  </si>
  <si>
    <t>Latam Airlines Group SA</t>
  </si>
  <si>
    <t>T-40/10</t>
  </si>
  <si>
    <t>T‑40/06</t>
  </si>
  <si>
    <t>T-39/92</t>
  </si>
  <si>
    <t>Europay International SA</t>
  </si>
  <si>
    <t>T-39/11</t>
  </si>
  <si>
    <t>T‑39/07</t>
  </si>
  <si>
    <t>T‑39/06</t>
  </si>
  <si>
    <t>T-38/92</t>
  </si>
  <si>
    <t>T-38/11</t>
  </si>
  <si>
    <t>T‑38/07</t>
  </si>
  <si>
    <t>T‑38/05</t>
  </si>
  <si>
    <t>T‑38/02</t>
  </si>
  <si>
    <t>T-37/91</t>
  </si>
  <si>
    <t>T-37/05</t>
  </si>
  <si>
    <t>T-36/11</t>
  </si>
  <si>
    <t>T‑36/05</t>
  </si>
  <si>
    <t>T-35/92</t>
  </si>
  <si>
    <t>T-34/92</t>
  </si>
  <si>
    <t>T-33/05</t>
  </si>
  <si>
    <t>Compañía española de tabaco en rama, SA (Cetarsa)</t>
  </si>
  <si>
    <t>T-33/02</t>
  </si>
  <si>
    <t>T-31/99</t>
  </si>
  <si>
    <t>T-31/91</t>
  </si>
  <si>
    <t>T-30/91</t>
  </si>
  <si>
    <t>T-32/91</t>
  </si>
  <si>
    <t>T‑30/10</t>
  </si>
  <si>
    <t>T-30/05</t>
  </si>
  <si>
    <t>T-29/92</t>
  </si>
  <si>
    <t>T‑29/05</t>
  </si>
  <si>
    <t>T-28/99</t>
  </si>
  <si>
    <t>Gyproc Benelux NV</t>
  </si>
  <si>
    <t>Belgian Sewing Thread NV</t>
  </si>
  <si>
    <t>Bonar Technical Fabrics NV</t>
  </si>
  <si>
    <t>Kendrion NV</t>
  </si>
  <si>
    <t>Flexsys NV</t>
  </si>
  <si>
    <t xml:space="preserve">OTIS ELEVATOR COMPANY NV </t>
  </si>
  <si>
    <t xml:space="preserve">SCHINDLER NV/SA </t>
  </si>
  <si>
    <t>THYSSENKRUPP LIFTEN /ASCENSEURS NV/SA</t>
  </si>
  <si>
    <t>Chiquita International Services Group NV</t>
  </si>
  <si>
    <t>Hansgrohe SA/NV</t>
  </si>
  <si>
    <t>Hüppe Belgium SA (NV)</t>
  </si>
  <si>
    <t>Grohe SA (NV)</t>
  </si>
  <si>
    <t>Villeroy &amp; Boch Belgium SA (NV)</t>
  </si>
  <si>
    <t>Tessenderlo Chemie NV</t>
  </si>
  <si>
    <t>Koninklijke Luchtvaart Maatschappij NV (KLM)</t>
  </si>
  <si>
    <t>Martinair Holland NV</t>
  </si>
  <si>
    <t>Koninklijke Philips NV</t>
  </si>
  <si>
    <t>Intech EDM BV</t>
  </si>
  <si>
    <t>Akzo Nobel Polymer Chemicals BV</t>
  </si>
  <si>
    <t>Akzo Nobel Chemicals International BV</t>
  </si>
  <si>
    <t>Bieze Stork BV</t>
  </si>
  <si>
    <t>Bisto Holding BV</t>
  </si>
  <si>
    <t>Combipac BV</t>
  </si>
  <si>
    <t>Fardem Packaging BV</t>
  </si>
  <si>
    <t>Stempher BV</t>
  </si>
  <si>
    <t>Tomra Systems BV</t>
  </si>
  <si>
    <t>Tosoh Europe BV</t>
  </si>
  <si>
    <t>KONE BV LIFTEN EN ROLTRAPPEN</t>
  </si>
  <si>
    <t>OTIS BV</t>
  </si>
  <si>
    <t>SCHINDLER LIFTEN BV</t>
  </si>
  <si>
    <t>YKK HOLDING EUROPE BV</t>
  </si>
  <si>
    <t>Hansgrohe BV</t>
  </si>
  <si>
    <t>Hüppe BV</t>
  </si>
  <si>
    <t>Grohe Nederland BV</t>
  </si>
  <si>
    <t>Ideal Standard Nederland BV</t>
  </si>
  <si>
    <t>Hansa Nederland BV</t>
  </si>
  <si>
    <t>Koninklijke Sphinx BV</t>
  </si>
  <si>
    <t>FMC Chemicals Netherlands BV</t>
  </si>
  <si>
    <t>Exel Group Holdings (Nederland) BV</t>
  </si>
  <si>
    <t>UTi Nederland BV</t>
  </si>
  <si>
    <t>Flamco Holding BV</t>
  </si>
  <si>
    <t>voestalpine Polynorm BV</t>
  </si>
  <si>
    <t>Janssen-Cilag BV</t>
  </si>
  <si>
    <t>Sandoz BV</t>
  </si>
  <si>
    <t>JTEKT Europe Bearings BV</t>
  </si>
  <si>
    <t>C4C Holding BV</t>
  </si>
  <si>
    <t>Lutèce Holding BV</t>
  </si>
  <si>
    <t>Lutèce BV</t>
  </si>
  <si>
    <t>Peffer Holding BV</t>
  </si>
  <si>
    <t>Prochamp BV</t>
  </si>
  <si>
    <t>Teva Pharmaceuticals Europe BV</t>
  </si>
  <si>
    <t>Draka Interfoam BV</t>
  </si>
  <si>
    <t>Recticel BV</t>
  </si>
  <si>
    <t>Shell Nederland BV</t>
  </si>
  <si>
    <t>Shell Nederland Chemie BV</t>
  </si>
  <si>
    <t>GrafTech International, ltd</t>
  </si>
  <si>
    <t>Ibiden Co., ltd</t>
  </si>
  <si>
    <t>Nippon Steel Chemical Co., ltd</t>
  </si>
  <si>
    <t>NSCC Techno Carbon Co., ltd</t>
  </si>
  <si>
    <t>Daicel Chemical Industries, ltd</t>
  </si>
  <si>
    <t>The Nippon Synthetic Chemical Industry Co, ltd</t>
  </si>
  <si>
    <t>Ueno Fine Chemicals Industry, ltd</t>
  </si>
  <si>
    <t>Mueller Europe ltd</t>
  </si>
  <si>
    <t>IMI Kynoch ltd</t>
  </si>
  <si>
    <t>Yorkshire Copper Tube ltd (formerly: IMI Yorkshire
Copper Tube ltd)</t>
  </si>
  <si>
    <t>ABB ltd</t>
  </si>
  <si>
    <t>HITACHI ltd</t>
  </si>
  <si>
    <t>HITACHI EUROPE ltd</t>
  </si>
  <si>
    <t>Hitachi Maxell, ltd</t>
  </si>
  <si>
    <t>Chiquita International ltd</t>
  </si>
  <si>
    <t>Samsung Semiconductor Europe ltd</t>
  </si>
  <si>
    <t>Hynix Semiconductor Europe Holding ltd</t>
  </si>
  <si>
    <t>Hynix Semiconductor United Kingdom ltd</t>
  </si>
  <si>
    <t>NEC Electronics (UK) ltd</t>
  </si>
  <si>
    <t>Hitachi ltd</t>
  </si>
  <si>
    <t>Hitachi Europe ltd</t>
  </si>
  <si>
    <t>LG Display Co., ltd</t>
  </si>
  <si>
    <t>Chunghwa Picture Tubes, ltd</t>
  </si>
  <si>
    <t>Samsung Corning Precision Materials Co., ltd</t>
  </si>
  <si>
    <t>Nippon Electric Glass Co., ltd</t>
  </si>
  <si>
    <t>Tecumseh do Brasil ltd</t>
  </si>
  <si>
    <t>Beijing Kintetsu World Express Co., ltd</t>
  </si>
  <si>
    <t>DHL Global Forwarding (China) Co., ltd</t>
  </si>
  <si>
    <t>DHL Logistics (China) Co., ltd</t>
  </si>
  <si>
    <t>Expeditors Hong Kong ltd</t>
  </si>
  <si>
    <t>Hellmann Worldwide Logistics ltd Hong Kong</t>
  </si>
  <si>
    <t>Nippon Express (China) Co., ltd</t>
  </si>
  <si>
    <t>Schenker China ltd</t>
  </si>
  <si>
    <t>Schenker International (H.K.) ltd</t>
  </si>
  <si>
    <t>UPS SCS (China) ltd</t>
  </si>
  <si>
    <t>Yusen Shenda Air &amp; Sea Service (Shanghai) ltd</t>
  </si>
  <si>
    <t>CPTF Optronics Co., ltd</t>
  </si>
  <si>
    <t>Samsung SDI Co., ltd</t>
  </si>
  <si>
    <t>MT Picture Display Co., ltd</t>
  </si>
  <si>
    <t>Sumitomo Electric Wiring Systems (Europe) ltd</t>
  </si>
  <si>
    <t>Yazaki Europe ltd</t>
  </si>
  <si>
    <t>NSK ltd</t>
  </si>
  <si>
    <t>NSK Europe ltd</t>
  </si>
  <si>
    <t>Bong U.K. ltd</t>
  </si>
  <si>
    <t>Heritage Envelopes ltd</t>
  </si>
  <si>
    <t>Fujisawa Pharmaceutical Company ltd</t>
  </si>
  <si>
    <t>ZEON CHEMICALS EUROPE ltd</t>
  </si>
  <si>
    <t>SWCC SHOWA HOLDINGS CO., ltd</t>
  </si>
  <si>
    <t>Trade-Stomil ltd</t>
  </si>
  <si>
    <t>UBS Securities Japan Co., ltd</t>
  </si>
  <si>
    <t>T-28/11</t>
  </si>
  <si>
    <t>T‑27/10</t>
  </si>
  <si>
    <t>T‑27/03</t>
  </si>
  <si>
    <t>T-26/02</t>
  </si>
  <si>
    <t>T-25/95</t>
  </si>
  <si>
    <t>Eerste Nederlandse Cement Industrie NV</t>
  </si>
  <si>
    <t>Groupe Origny SA</t>
  </si>
  <si>
    <t>Aker AS</t>
  </si>
  <si>
    <t>Scancem (publ) AB</t>
  </si>
  <si>
    <t>Alsen AG</t>
  </si>
  <si>
    <t>T‑25/06</t>
  </si>
  <si>
    <t>T‑25/05</t>
  </si>
  <si>
    <t>Compagnie Maritime Belge SA</t>
  </si>
  <si>
    <t>T-24/93</t>
  </si>
  <si>
    <t>Dafra-Lines AS</t>
  </si>
  <si>
    <t>T‑24/07</t>
  </si>
  <si>
    <t>T‑24/05</t>
  </si>
  <si>
    <t>T-23/99</t>
  </si>
  <si>
    <t>LR af 1998 A/S</t>
  </si>
  <si>
    <t>T‑23/10</t>
  </si>
  <si>
    <t>T-22/02</t>
  </si>
  <si>
    <t>T-21/99</t>
  </si>
  <si>
    <t>Chalkor AE Epexergasias Metallon</t>
  </si>
  <si>
    <t>T-21/05</t>
  </si>
  <si>
    <t>T-20/05</t>
  </si>
  <si>
    <t>T‑19/06</t>
  </si>
  <si>
    <t>T‑19/05</t>
  </si>
  <si>
    <t>Outokumpu Copper Fabrication AB</t>
  </si>
  <si>
    <t>Outokumpu Copper BCZ SA</t>
  </si>
  <si>
    <t>T-18/05</t>
  </si>
  <si>
    <t>T-18/03</t>
  </si>
  <si>
    <t>T-17/99</t>
  </si>
  <si>
    <t>Lögstör Rör (Deutschland) GmbH</t>
  </si>
  <si>
    <t>T-16/99</t>
  </si>
  <si>
    <t>Samenwerkende Elektriciteitsproduktiebedrijven NV</t>
  </si>
  <si>
    <t>Electriciteitsbedrijf Zuid-Holland NV</t>
  </si>
  <si>
    <t>Energieproduktiebedrijf UNA NV</t>
  </si>
  <si>
    <t>Elektriciteits-Produktiemaatschappij ZuidNederland EPZ NV</t>
  </si>
  <si>
    <t>Elektriciteits-Produktiemaatschappij Oost- en Noord-Nederland NV</t>
  </si>
  <si>
    <t>T-15/99</t>
  </si>
  <si>
    <t>T-15/02</t>
  </si>
  <si>
    <t>T-14/93</t>
  </si>
  <si>
    <t>T-13/03</t>
  </si>
  <si>
    <t>T‑12/06</t>
  </si>
  <si>
    <t>T-12/03</t>
  </si>
  <si>
    <t>T‑11/06</t>
  </si>
  <si>
    <t>T-11/05</t>
  </si>
  <si>
    <t>T-9/99</t>
  </si>
  <si>
    <t>Isoplus Fernwärmetechnik Vertriebsgesellschaft mbH</t>
  </si>
  <si>
    <t>T-9/93</t>
  </si>
  <si>
    <t>T-9/92</t>
  </si>
  <si>
    <t>T-7/93</t>
  </si>
  <si>
    <t>Nederlandse Federatieve Vereniging voor de Groothandel op Elektrotechnisch Gebied (FEG)</t>
  </si>
  <si>
    <t>Technische Unie BV</t>
  </si>
  <si>
    <t>T-5/00</t>
  </si>
  <si>
    <t>T‑2/09</t>
  </si>
  <si>
    <t>T‑378/10</t>
  </si>
  <si>
    <t>C‑679/11 P</t>
  </si>
  <si>
    <t>C-668/11 P</t>
  </si>
  <si>
    <t>C-654/11 P</t>
  </si>
  <si>
    <t>C‑652/11 P</t>
  </si>
  <si>
    <t>C‑634/13 P</t>
  </si>
  <si>
    <t>C-628/10 P</t>
  </si>
  <si>
    <t>C‑612/12 P</t>
  </si>
  <si>
    <t>ECJ_SF_fine</t>
  </si>
  <si>
    <t>ECJ_JSF1</t>
  </si>
  <si>
    <t>C‑603/13 P</t>
  </si>
  <si>
    <t>ECJ_JSF2</t>
  </si>
  <si>
    <t>C‑597/13 P</t>
  </si>
  <si>
    <t>C‑593/11 P</t>
  </si>
  <si>
    <t>C-586/12 P</t>
  </si>
  <si>
    <t>C‑580/12 P</t>
  </si>
  <si>
    <t>C‑578/11 P</t>
  </si>
  <si>
    <t>C‑564/08 P</t>
  </si>
  <si>
    <t>C-554/08 P</t>
  </si>
  <si>
    <t>C-552/03 P</t>
  </si>
  <si>
    <t>C-551/03 P</t>
  </si>
  <si>
    <t>General Motors BV</t>
  </si>
  <si>
    <t>C‑549/10 P</t>
  </si>
  <si>
    <t>C‑534/07 P</t>
  </si>
  <si>
    <t>C‑521/09 P</t>
  </si>
  <si>
    <t>C‑520/09 P</t>
  </si>
  <si>
    <t>C-511/11 P</t>
  </si>
  <si>
    <t>C-511/06 P</t>
  </si>
  <si>
    <t>C‑510/11 P</t>
  </si>
  <si>
    <t>C‑510/06 P</t>
  </si>
  <si>
    <t>C-508/11 P</t>
  </si>
  <si>
    <t>C-501/11 P</t>
  </si>
  <si>
    <t>SCHINDLER SARL</t>
  </si>
  <si>
    <t>C‑501/06 P</t>
  </si>
  <si>
    <t>GlaxoSmithKline Services Unlimited</t>
  </si>
  <si>
    <t>C-499/11 P</t>
  </si>
  <si>
    <t>C-497/99 P</t>
  </si>
  <si>
    <t>C-495/11 P</t>
  </si>
  <si>
    <t>C‑494/11 P</t>
  </si>
  <si>
    <t>Otis Luxembourg Sàrl</t>
  </si>
  <si>
    <t>C‑493/11 P</t>
  </si>
  <si>
    <t>C‑468/07 P</t>
  </si>
  <si>
    <t>C‑467/13 P</t>
  </si>
  <si>
    <t>C-457/10 P</t>
  </si>
  <si>
    <t>C‑455/11 P</t>
  </si>
  <si>
    <t>C-452/11 P</t>
  </si>
  <si>
    <t>C-449/11 P</t>
  </si>
  <si>
    <t>C-448/11 P</t>
  </si>
  <si>
    <t>C-447/11 P</t>
  </si>
  <si>
    <t>C-446/11 P</t>
  </si>
  <si>
    <t>C-445/11 P</t>
  </si>
  <si>
    <t>C‑444/11 P</t>
  </si>
  <si>
    <t>C‑441/11 P</t>
  </si>
  <si>
    <t>C-440/11 P</t>
  </si>
  <si>
    <t>C-439/11 P</t>
  </si>
  <si>
    <t>C-436/97 P</t>
  </si>
  <si>
    <t>C‑434/13 P</t>
  </si>
  <si>
    <t>C-429/11 P</t>
  </si>
  <si>
    <t>C‑421/11 P</t>
  </si>
  <si>
    <t>C‑415/14 P</t>
  </si>
  <si>
    <t>C-414/12 P</t>
  </si>
  <si>
    <t>C‑413/08 P</t>
  </si>
  <si>
    <t>Lafarge SA</t>
  </si>
  <si>
    <t>C-411/04 P</t>
  </si>
  <si>
    <t>C‑408/12 P</t>
  </si>
  <si>
    <t>C‑407/08 P</t>
  </si>
  <si>
    <t>C-407/04 P</t>
  </si>
  <si>
    <t>C‑404/11 P</t>
  </si>
  <si>
    <t>C-403/04 P</t>
  </si>
  <si>
    <t>JFE Steel Corp.</t>
  </si>
  <si>
    <t>C-397/03 P</t>
  </si>
  <si>
    <t>C-395/96 P</t>
  </si>
  <si>
    <t>C‑389/10 P</t>
  </si>
  <si>
    <t>C-386/10 P</t>
  </si>
  <si>
    <t>C‑385/07 P</t>
  </si>
  <si>
    <t>C‑382/12 P</t>
  </si>
  <si>
    <t>C‑373/14 P</t>
  </si>
  <si>
    <t>C-359/01 P</t>
  </si>
  <si>
    <t>ThyssenKrupp Nirosta GmbH</t>
  </si>
  <si>
    <t>C‑352/09 P</t>
  </si>
  <si>
    <t>C-338/00 P</t>
  </si>
  <si>
    <t>C-333/94 P</t>
  </si>
  <si>
    <t>T-71/03</t>
  </si>
  <si>
    <t>C-328/05 P</t>
  </si>
  <si>
    <t>C-322/93 P</t>
  </si>
  <si>
    <t>C-322/07 P</t>
  </si>
  <si>
    <t>C‑308/04 P</t>
  </si>
  <si>
    <t>C-298/98 P</t>
  </si>
  <si>
    <t>C-297/98 P</t>
  </si>
  <si>
    <t>C‑295/12 P</t>
  </si>
  <si>
    <t>Metsä-Serla Oyj</t>
  </si>
  <si>
    <t>Tamrock Oy</t>
  </si>
  <si>
    <t>Kyro Oyj Abp</t>
  </si>
  <si>
    <t>C-294/98 P</t>
  </si>
  <si>
    <t>C‑293/13 P</t>
  </si>
  <si>
    <t>C-291/98 P</t>
  </si>
  <si>
    <t>C‑291/14 P</t>
  </si>
  <si>
    <t>C-290/11 P</t>
  </si>
  <si>
    <t>C‑289/11 P</t>
  </si>
  <si>
    <t>C-289/04 P</t>
  </si>
  <si>
    <t>C-287/95 P</t>
  </si>
  <si>
    <t>C‑287/11 P</t>
  </si>
  <si>
    <t>C-286/95 P</t>
  </si>
  <si>
    <t>C‑286/13 P</t>
  </si>
  <si>
    <t>C‑286/11 P</t>
  </si>
  <si>
    <t>C-282/98 P</t>
  </si>
  <si>
    <t>C-280/98 P</t>
  </si>
  <si>
    <t>C‑280/08 P</t>
  </si>
  <si>
    <t>C-279/95 P</t>
  </si>
  <si>
    <t>C‑276/11 P</t>
  </si>
  <si>
    <t>C-272/09 P</t>
  </si>
  <si>
    <t>C-266/06 P</t>
  </si>
  <si>
    <t>C-264/95 P</t>
  </si>
  <si>
    <t>C-264/11 P</t>
  </si>
  <si>
    <t>Activision Blizzard Germany GmbH</t>
  </si>
  <si>
    <t>C‑260/09 P</t>
  </si>
  <si>
    <t>C‑247/11 P</t>
  </si>
  <si>
    <t>T &amp; D Holding SA</t>
  </si>
  <si>
    <t>Alstom Grid AG</t>
  </si>
  <si>
    <t>C‑243/12 P</t>
  </si>
  <si>
    <t>C-240/11 P</t>
  </si>
  <si>
    <t>C‑239/11 P</t>
  </si>
  <si>
    <t>C-238/99 P</t>
  </si>
  <si>
    <t>C‑238/12 P</t>
  </si>
  <si>
    <t>C-236/03 P</t>
  </si>
  <si>
    <t>C‑231/14 P</t>
  </si>
  <si>
    <t>C‑231/11 P</t>
  </si>
  <si>
    <t>ECJ_JSF3</t>
  </si>
  <si>
    <t>C‑227/14 P</t>
  </si>
  <si>
    <t>C-204/00 P</t>
  </si>
  <si>
    <t>Buzzi Unicem SpA</t>
  </si>
  <si>
    <t>C‑202/07 P</t>
  </si>
  <si>
    <t>C‑201/09 P</t>
  </si>
  <si>
    <t>C-199/99 P</t>
  </si>
  <si>
    <t>C-198/99 P</t>
  </si>
  <si>
    <t>C-196/99 P</t>
  </si>
  <si>
    <t>C-195/99 P</t>
  </si>
  <si>
    <t>C-194/99 P</t>
  </si>
  <si>
    <t>C‑194/14 P</t>
  </si>
  <si>
    <t>C-189/02 P</t>
  </si>
  <si>
    <t>LR af 1998 (Deutschland) GmbH</t>
  </si>
  <si>
    <t>C-182/99 P</t>
  </si>
  <si>
    <t>Salzgitter AG</t>
  </si>
  <si>
    <t>Eurofer ASBL</t>
  </si>
  <si>
    <t>C-179/99 P</t>
  </si>
  <si>
    <t>C‑179/12 P</t>
  </si>
  <si>
    <t>C-176/99 P</t>
  </si>
  <si>
    <t>C‑172/12 P</t>
  </si>
  <si>
    <t>C-167/04 P</t>
  </si>
  <si>
    <t>Vereniging van Samenwerkende Prijsregelende Organisaties in de Bouwnijverheid</t>
  </si>
  <si>
    <t>C-137/95 P</t>
  </si>
  <si>
    <t>C‑125/07 P</t>
  </si>
  <si>
    <t>Erste Group Bank AG</t>
  </si>
  <si>
    <t>Bank Austria AG</t>
  </si>
  <si>
    <t>Bank für Arbeit und Wirtschaft AG</t>
  </si>
  <si>
    <t>Raiffeisen Zentralbank Österreich AG</t>
  </si>
  <si>
    <t>Österreichische Postsparkasse AG</t>
  </si>
  <si>
    <t>Österreichische Volksbanken AG</t>
  </si>
  <si>
    <t>Niederösterreichische Landesbank-Hypothekenbank AG</t>
  </si>
  <si>
    <t>Bank Austria Creditanstalt AG</t>
  </si>
  <si>
    <t>C-121/04 P</t>
  </si>
  <si>
    <t>C‑113/04 P</t>
  </si>
  <si>
    <t>T‑456/08</t>
  </si>
  <si>
    <t>C‑112/09 P</t>
  </si>
  <si>
    <t>C-112/04 P</t>
  </si>
  <si>
    <t>C-111/04 P</t>
  </si>
  <si>
    <t>C‑110/10 P</t>
  </si>
  <si>
    <t>C-110/04 P</t>
  </si>
  <si>
    <t>C‑109/10 P</t>
  </si>
  <si>
    <t>C-105/04 P</t>
  </si>
  <si>
    <t>C‑101/07 P</t>
  </si>
  <si>
    <t>Coop de France bétail et viande</t>
  </si>
  <si>
    <t>C‑97/08 P</t>
  </si>
  <si>
    <t>C-95/04 P</t>
  </si>
  <si>
    <t>C‑93/13 P</t>
  </si>
  <si>
    <t>1. garantovaná a.s.</t>
  </si>
  <si>
    <t>C‑90/13 P</t>
  </si>
  <si>
    <t>C‑90/09 P</t>
  </si>
  <si>
    <t>C-82/01 P</t>
  </si>
  <si>
    <t>C-76/06 P</t>
  </si>
  <si>
    <t>C-74/04 P</t>
  </si>
  <si>
    <t>C‑73/10 P</t>
  </si>
  <si>
    <t>C‑70/12 P</t>
  </si>
  <si>
    <t>C‑67/13 P</t>
  </si>
  <si>
    <t>ThyssenKrupp Acciai speciali Terni SpA</t>
  </si>
  <si>
    <t>ThyssenKrupp Stainless GmbH</t>
  </si>
  <si>
    <t>C-65/02 P</t>
  </si>
  <si>
    <t>C‑58/12 P</t>
  </si>
  <si>
    <t>C-57/02 P</t>
  </si>
  <si>
    <t>C-53/15 P</t>
  </si>
  <si>
    <t>C‑50/12 P</t>
  </si>
  <si>
    <t>Gascogne Sack Deutschland GmbH</t>
  </si>
  <si>
    <t>C‑40/12 P</t>
  </si>
  <si>
    <t>C‑36/12 P</t>
  </si>
  <si>
    <t>C‑35/12 P</t>
  </si>
  <si>
    <t>C-8/95 P</t>
  </si>
  <si>
    <t>C-7/95 P</t>
  </si>
  <si>
    <t>C-3/06 P</t>
  </si>
  <si>
    <t>C-2/01 P</t>
  </si>
  <si>
    <t>C‑623/15 P</t>
  </si>
  <si>
    <t>C‑608/15 P</t>
  </si>
  <si>
    <t>C‑615/15 P</t>
  </si>
  <si>
    <t>C‑523/15 P</t>
  </si>
  <si>
    <t>C-514/15 P</t>
  </si>
  <si>
    <t>C-490/15 P</t>
  </si>
  <si>
    <t>C‑519/15 P</t>
  </si>
  <si>
    <t>C‑411/15 P</t>
  </si>
  <si>
    <t>C‑101/15 P</t>
  </si>
  <si>
    <t>C-95/15 P</t>
  </si>
  <si>
    <t>T‑95/15</t>
  </si>
  <si>
    <t>T‑758/14</t>
  </si>
  <si>
    <t>T‑762/14</t>
  </si>
  <si>
    <t>C‑155/14 P</t>
  </si>
  <si>
    <t>C‑154/14 P</t>
  </si>
  <si>
    <t>T‑54/14</t>
  </si>
  <si>
    <t>C‑609/13 P</t>
  </si>
  <si>
    <t>C‑638/13 P</t>
  </si>
  <si>
    <t>C‑637/13 P</t>
  </si>
  <si>
    <t>C‑613/13 P</t>
  </si>
  <si>
    <t>C‑611/13 P</t>
  </si>
  <si>
    <t>C‑619/13 P</t>
  </si>
  <si>
    <t>C‑618/13 P</t>
  </si>
  <si>
    <t>C‑626/13 P</t>
  </si>
  <si>
    <t>C‑617/13 P</t>
  </si>
  <si>
    <t>C‑616/13 P</t>
  </si>
  <si>
    <t>C‑608/13 P</t>
  </si>
  <si>
    <t>C‑614/13 P</t>
  </si>
  <si>
    <t>C‑604/13 P</t>
  </si>
  <si>
    <t>T‑472/13</t>
  </si>
  <si>
    <t>T‑471/13</t>
  </si>
  <si>
    <t>Alpharma LLC</t>
  </si>
  <si>
    <t>T‑470/13</t>
  </si>
  <si>
    <t>T‑469/13</t>
  </si>
  <si>
    <t>T‑460/13</t>
  </si>
  <si>
    <t>Sun Pharmaceuticals Industries Ltd</t>
  </si>
  <si>
    <t>T‑467/13</t>
  </si>
  <si>
    <t>T‑216/13</t>
  </si>
  <si>
    <t>T‑208/13</t>
  </si>
  <si>
    <t>C-487/16 P</t>
  </si>
  <si>
    <t>C-601/16 P</t>
  </si>
  <si>
    <t>C-586/16 P</t>
  </si>
  <si>
    <t>C-588/16 P</t>
  </si>
  <si>
    <t>C-614/16 P</t>
  </si>
  <si>
    <t>C-611/16 P</t>
  </si>
  <si>
    <t>C-591/16 P</t>
  </si>
  <si>
    <t>T-455/14</t>
  </si>
  <si>
    <t>T-419/14</t>
  </si>
  <si>
    <t>T-438/14</t>
  </si>
  <si>
    <t>T-439/14</t>
  </si>
  <si>
    <t>T-446/14</t>
  </si>
  <si>
    <t>T-447/14</t>
  </si>
  <si>
    <t>T-448/14</t>
  </si>
  <si>
    <t>T-449/14</t>
  </si>
  <si>
    <t>T-422/14</t>
  </si>
  <si>
    <t>T-441/14</t>
  </si>
  <si>
    <t>T-444/14</t>
  </si>
  <si>
    <t>T-445/14</t>
  </si>
  <si>
    <t>T-451/14</t>
  </si>
  <si>
    <t>T-475/14</t>
  </si>
  <si>
    <t>T-450/14</t>
  </si>
  <si>
    <t>C-413/14 P</t>
  </si>
  <si>
    <t>T-677/14</t>
  </si>
  <si>
    <t>T-679/14</t>
  </si>
  <si>
    <t>T-680/14</t>
  </si>
  <si>
    <t>T-705/14</t>
  </si>
  <si>
    <t>T-691/14</t>
  </si>
  <si>
    <t>Les Laboratoires Servier SAS</t>
  </si>
  <si>
    <t>T-682/14</t>
  </si>
  <si>
    <t>T-684/14</t>
  </si>
  <si>
    <t>T-701/14</t>
  </si>
  <si>
    <t>Philips France SAS</t>
  </si>
  <si>
    <t>C-98/17 P</t>
  </si>
  <si>
    <t>C-99/17 P</t>
  </si>
  <si>
    <t>T-851/14</t>
  </si>
  <si>
    <t>T-827/14</t>
  </si>
  <si>
    <t>C-94/15 P</t>
  </si>
  <si>
    <t>C-85/15 P</t>
  </si>
  <si>
    <t>C-86/15 P</t>
  </si>
  <si>
    <t>C-88/15 P</t>
  </si>
  <si>
    <t>C-89/15 P</t>
  </si>
  <si>
    <t>C-90/15 P</t>
  </si>
  <si>
    <t>T-180/15</t>
  </si>
  <si>
    <t>VSH Italia Srl</t>
  </si>
  <si>
    <t>Glaverbel Italy Srl</t>
  </si>
  <si>
    <t>Hansgrohe Srl</t>
  </si>
  <si>
    <t>Ideal Standard Italia Srl</t>
  </si>
  <si>
    <t>Hansa Italiana Srl</t>
  </si>
  <si>
    <t>Embraco Europe Srl</t>
  </si>
  <si>
    <t>LINPAC Packaging Verona Srl</t>
  </si>
  <si>
    <t>Poliemme Srl</t>
  </si>
  <si>
    <t>S.C. Eurofoam Srl</t>
  </si>
  <si>
    <t>Prysmian Cavi e Sistemi Srl</t>
  </si>
  <si>
    <t>T-522/15</t>
  </si>
  <si>
    <t>C-469/15 P</t>
  </si>
  <si>
    <t>C-516/15 P</t>
  </si>
  <si>
    <t>Huhtamaki Oyj</t>
  </si>
  <si>
    <t>T-530/15</t>
  </si>
  <si>
    <t>T-531/15</t>
  </si>
  <si>
    <t>C-588/15 P</t>
  </si>
  <si>
    <t>T-582/15</t>
  </si>
  <si>
    <t>T-763/15</t>
  </si>
  <si>
    <t>T-8/16</t>
  </si>
  <si>
    <t>T-762/15</t>
  </si>
  <si>
    <t>T-772/15</t>
  </si>
  <si>
    <t>Case</t>
  </si>
  <si>
    <t>European producers of cold-rolled stainless steel flat products</t>
  </si>
  <si>
    <t>Bayer Dental</t>
  </si>
  <si>
    <t>Soda-ash - Solvay, ICI</t>
  </si>
  <si>
    <t>Soda-ash - Solvay, CFK</t>
  </si>
  <si>
    <t>Soda-ash - Solvay, CFK, readoption</t>
  </si>
  <si>
    <t>Soda-ash - Solvay</t>
  </si>
  <si>
    <t>Soda-ash - Solvay, readoption</t>
  </si>
  <si>
    <t>Soda-ash - ICI</t>
  </si>
  <si>
    <t>Soda-ash - ICI, readoption</t>
  </si>
  <si>
    <t>Ansac</t>
  </si>
  <si>
    <t>Building and construction industry in the Netherlands</t>
  </si>
  <si>
    <t>British Midland v. Aer Lingus</t>
  </si>
  <si>
    <t>Newitt/Dunlop Slazenger International and Others</t>
  </si>
  <si>
    <t>Eurocheque: Helsinki Agreement</t>
  </si>
  <si>
    <t>French-West African shipowners' committees</t>
  </si>
  <si>
    <t>Viho/Parker Pen</t>
  </si>
  <si>
    <t>IV/32.800 and IV/33.335 - Quantel International - Continuum/Quantel SA</t>
  </si>
  <si>
    <t>92/427/EEC: Commission Decision of 27 July 1992 relating to a proceeding under Article 85 of the EEC Treaty (Cases IV/32.800 and IV/33.335 - Quantel International - Continuum/Quantel SA) (Only the French and English  texts are authentic)</t>
  </si>
  <si>
    <t>Quantel International - Continuum/Quantel SA</t>
  </si>
  <si>
    <t>Distribution of package tours during the 1990 World Cup</t>
  </si>
  <si>
    <t>Distribution of railway tickets by travel agents</t>
  </si>
  <si>
    <t>Eco System/Peugeot</t>
  </si>
  <si>
    <t>Ford Agricultural</t>
  </si>
  <si>
    <t>Astra</t>
  </si>
  <si>
    <t>Cewal, Cowac and Ukwal</t>
  </si>
  <si>
    <t>Schöller Lebensmittel GmbH' Co. KG</t>
  </si>
  <si>
    <t>Zera/Montedison</t>
  </si>
  <si>
    <t>CNSD</t>
  </si>
  <si>
    <t>Warner-Lambert/Gillette and Others</t>
  </si>
  <si>
    <t>Auditel</t>
  </si>
  <si>
    <t>Steel beams</t>
  </si>
  <si>
    <t>Steel beams, readoption</t>
  </si>
  <si>
    <t>HOV SVZ/MCN</t>
  </si>
  <si>
    <t>Cartonboard</t>
  </si>
  <si>
    <t>Trans-atlantic Agreement</t>
  </si>
  <si>
    <t>Cement</t>
  </si>
  <si>
    <t>Far Eastern Freight Conference</t>
  </si>
  <si>
    <t>Tretorn and others</t>
  </si>
  <si>
    <t>Coapi</t>
  </si>
  <si>
    <t>BASF Lacke+Farben AG, and Accinauto SA</t>
  </si>
  <si>
    <t>ADALAT</t>
  </si>
  <si>
    <t>Fenex</t>
  </si>
  <si>
    <t>Ferry operators - Currency surcharges</t>
  </si>
  <si>
    <t>Novalliance/Systemform</t>
  </si>
  <si>
    <t>Irish Sugar plc</t>
  </si>
  <si>
    <t>Reinforcing bars</t>
  </si>
  <si>
    <t>FAG - Flughafen Frankfurt/Main AG</t>
  </si>
  <si>
    <t>Alloy surcharge</t>
  </si>
  <si>
    <t>VW</t>
  </si>
  <si>
    <t>Alpha Flight Services/Aéroports de Paris</t>
  </si>
  <si>
    <t>IV/35.134 - Trans-Atlantic Conference Agreement</t>
  </si>
  <si>
    <t>Trans-Atlantic Conference Agreement</t>
  </si>
  <si>
    <t>Pre-Insulated Pipe Cartel</t>
  </si>
  <si>
    <t>Greek Ferries</t>
  </si>
  <si>
    <t>Virgin/British Airways</t>
  </si>
  <si>
    <t>1998 Football World Cup</t>
  </si>
  <si>
    <t>Nederlandse Federative Vereniging (FEG and TU)</t>
  </si>
  <si>
    <t>Seamless steel tubes</t>
  </si>
  <si>
    <t>Far East Trade Tariff Charges and Surcharges Agreement (FETTCSA)</t>
  </si>
  <si>
    <t>Amino Acids</t>
  </si>
  <si>
    <t>Nathan-Bricolux</t>
  </si>
  <si>
    <t>Opel</t>
  </si>
  <si>
    <t>JCB</t>
  </si>
  <si>
    <t>DSD</t>
  </si>
  <si>
    <t>Glaxo Wellcome</t>
  </si>
  <si>
    <t>Michelin</t>
  </si>
  <si>
    <t>Volkswagen</t>
  </si>
  <si>
    <t>SAS Maersk Air</t>
  </si>
  <si>
    <t>Graphite electrodes</t>
  </si>
  <si>
    <t>Deutsche Post AG - Interception of cross-border mail</t>
  </si>
  <si>
    <t>Mercedes-Benz</t>
  </si>
  <si>
    <t>Vitamins</t>
  </si>
  <si>
    <t>Citric acid</t>
  </si>
  <si>
    <t>Luxembourg Brewers</t>
  </si>
  <si>
    <t>Bank charges for exchanging euro-zone currencies — Germany</t>
  </si>
  <si>
    <t>Zinc phosphate</t>
  </si>
  <si>
    <t>Austrian banks — "Lombard Club"</t>
  </si>
  <si>
    <t>Methionine</t>
  </si>
  <si>
    <t>Industrial and medical gases</t>
  </si>
  <si>
    <t>Video Games</t>
  </si>
  <si>
    <t>Fine art auction houses</t>
  </si>
  <si>
    <t>Plasterboard</t>
  </si>
  <si>
    <t>Flood flavour enhancers</t>
  </si>
  <si>
    <t>Reinforcing bars, readoption</t>
  </si>
  <si>
    <t>Specialty Graphite</t>
  </si>
  <si>
    <t>French beef</t>
  </si>
  <si>
    <t>GVG/FS</t>
  </si>
  <si>
    <t>Sorbates</t>
  </si>
  <si>
    <t>Electrical and mechanical carbon and graphite products</t>
  </si>
  <si>
    <t>Organic peroxides</t>
  </si>
  <si>
    <t>Industrial tubes</t>
  </si>
  <si>
    <t>Cewal, Cowac and Ukwal, readoption</t>
  </si>
  <si>
    <t>Microsoft</t>
  </si>
  <si>
    <t>Souris-Topps</t>
  </si>
  <si>
    <t>Belgian Architects' Association</t>
  </si>
  <si>
    <t>Copper Plumbing tubes</t>
  </si>
  <si>
    <t>Brasseries Kronenbourg - Brasseries Heineken</t>
  </si>
  <si>
    <t>Raw tobacco - Spain</t>
  </si>
  <si>
    <t>GDF/ENEL</t>
  </si>
  <si>
    <t>GDF/ENI</t>
  </si>
  <si>
    <t>Choline Chloride</t>
  </si>
  <si>
    <t>Carbonless paper</t>
  </si>
  <si>
    <t>MCAA</t>
  </si>
  <si>
    <t>SEP and others Automobiles Peugeot SA</t>
  </si>
  <si>
    <t>Raw tobacco Italy</t>
  </si>
  <si>
    <t>Industrial bags</t>
  </si>
  <si>
    <t>Rubber chemicals</t>
  </si>
  <si>
    <t>Prokent/Tomra</t>
  </si>
  <si>
    <t>Methacrylates</t>
  </si>
  <si>
    <t>Hydrogen Peroxide and perborate</t>
  </si>
  <si>
    <t>Bitumen (NL)</t>
  </si>
  <si>
    <t>Fittings</t>
  </si>
  <si>
    <t>AstraZeneca</t>
  </si>
  <si>
    <t>Alloy surcharge, readoption</t>
  </si>
  <si>
    <t>Dutch beer market</t>
  </si>
  <si>
    <t>Wanadoo España v Telefónica</t>
  </si>
  <si>
    <t>Morgan Stanley/Visa International and Visa Europe</t>
  </si>
  <si>
    <t>Flat Glass</t>
  </si>
  <si>
    <t>Chloroprene Rubber</t>
  </si>
  <si>
    <t>MasterCard</t>
  </si>
  <si>
    <t>International removal services</t>
  </si>
  <si>
    <t>Elevators and Escalators</t>
  </si>
  <si>
    <t>Sodium Chlorate</t>
  </si>
  <si>
    <t>Aluminium fluoride</t>
  </si>
  <si>
    <t>CISAC</t>
  </si>
  <si>
    <t>Candle Waxes</t>
  </si>
  <si>
    <t>Bananas</t>
  </si>
  <si>
    <t>Groupement des Cartes Bancaires 'CB'</t>
  </si>
  <si>
    <t>COMP/D1/38.606 – GROUPEMENT DES CARTES BANCAIRES "CB"</t>
  </si>
  <si>
    <t>Summary of Commission Decision of 17 October 2007 relating to a proceeding under Article 81 of the EC Treaty (Case COMP/D1/38.606) (Notified under document C(2007) 5060 final)</t>
  </si>
  <si>
    <t>Carglass</t>
  </si>
  <si>
    <t>Marine Hoses</t>
  </si>
  <si>
    <t>Hard Haberdashery: Fasteners</t>
  </si>
  <si>
    <t>Intel</t>
  </si>
  <si>
    <t>E.ON/GDF</t>
  </si>
  <si>
    <t>Clearstream (Clearing and Settlement)</t>
  </si>
  <si>
    <t>Power Transformers</t>
  </si>
  <si>
    <t>Calcium Carbide and magnesium based reagents for the steel and gas industries</t>
  </si>
  <si>
    <t>Bitumen Spain</t>
  </si>
  <si>
    <t>DRAMs</t>
  </si>
  <si>
    <t>Bathroom fittings and fixtures</t>
  </si>
  <si>
    <t>Carbonless paper, readoption</t>
  </si>
  <si>
    <t>Prestressing Steel</t>
  </si>
  <si>
    <t>Animal feed phosphates</t>
  </si>
  <si>
    <t>Airfreight</t>
  </si>
  <si>
    <t>Heat Stabilisers</t>
  </si>
  <si>
    <t>LCD</t>
  </si>
  <si>
    <t>LABCO/ONP</t>
  </si>
  <si>
    <t>Consumer detergents</t>
  </si>
  <si>
    <t>Telekomunikacja Polska</t>
  </si>
  <si>
    <t>Exotic Fruit (Bananas)</t>
  </si>
  <si>
    <t>Refrigeration compressors</t>
  </si>
  <si>
    <t>Sodium Chlorate (amendment)</t>
  </si>
  <si>
    <t>Freight forwarding</t>
  </si>
  <si>
    <t>Mountings for windows and window doors</t>
  </si>
  <si>
    <t>Water management products</t>
  </si>
  <si>
    <t>Gas Insulated Switchgear, readoption</t>
  </si>
  <si>
    <t>TV and computer monitor tubes</t>
  </si>
  <si>
    <t>Telefónica/Portugal Telecom</t>
  </si>
  <si>
    <t>Lundbeck</t>
  </si>
  <si>
    <t>Automotive wire harnesses</t>
  </si>
  <si>
    <t>Fentanyl</t>
  </si>
  <si>
    <t>Bearings</t>
  </si>
  <si>
    <t>Swiss Franc Interest Rate Derivatives  (CHF LIBOR)</t>
  </si>
  <si>
    <t xml:space="preserve">Swiss Franc Interest Rate Derivatives (Bid Ask Spread Infringement) </t>
  </si>
  <si>
    <t>Envelopes</t>
  </si>
  <si>
    <t>Parking heaters</t>
  </si>
  <si>
    <t>Retail food packaging</t>
  </si>
  <si>
    <t>Blocktrains</t>
  </si>
  <si>
    <t>Euro interest rate derivatives</t>
  </si>
  <si>
    <t>Sodium Gluconate</t>
  </si>
  <si>
    <t>Sodium Gluconate, readoption</t>
  </si>
  <si>
    <t>Gosme/Martell — DMP</t>
  </si>
  <si>
    <t>GROUPEMENT DES CARTES BANCAIRES "CB"</t>
  </si>
  <si>
    <t>IJsselcentrale and others</t>
  </si>
  <si>
    <t>Motorola</t>
  </si>
  <si>
    <t>Mushrooms</t>
  </si>
  <si>
    <t>Nitrile Butadiene Rubber</t>
  </si>
  <si>
    <t>Optical Disk Drives</t>
  </si>
  <si>
    <t>Perindopril (Servier)</t>
  </si>
  <si>
    <t>Polyurethanefoam</t>
  </si>
  <si>
    <t>Power Cables</t>
  </si>
  <si>
    <t>Power Exchanges</t>
  </si>
  <si>
    <t>Scottish Salmon Board</t>
  </si>
  <si>
    <t>ScreensportEBU Members (Eurosport)</t>
  </si>
  <si>
    <t>Shrimps</t>
  </si>
  <si>
    <t>Slovak Telekom</t>
  </si>
  <si>
    <t>Smart Card Chips</t>
  </si>
  <si>
    <t>Steel Abrasives</t>
  </si>
  <si>
    <t>Tetra Pak II</t>
  </si>
  <si>
    <t>Viho/Toshiba</t>
  </si>
  <si>
    <t>Yamaha</t>
  </si>
  <si>
    <t>Yen interest rate derivatives - ICAP</t>
  </si>
  <si>
    <t>Interbrew and Alken-Maes</t>
  </si>
  <si>
    <t>Thread</t>
  </si>
  <si>
    <t>Needles</t>
  </si>
  <si>
    <t>polystyrene plastic trays</t>
  </si>
  <si>
    <t>C-123/16 P</t>
  </si>
  <si>
    <t>C-271/16 P</t>
  </si>
  <si>
    <t>C-264/16 P</t>
  </si>
  <si>
    <t>C-263/16 P</t>
  </si>
  <si>
    <t>T‑254/12</t>
  </si>
  <si>
    <t>Kühne + Nagel ltd</t>
  </si>
  <si>
    <t>Kühne + Nagel Management AG</t>
  </si>
  <si>
    <t>Kühne + Nagel ltd, Shanghai</t>
  </si>
  <si>
    <t>Kühne + Nagel ltd, Hong Kong</t>
  </si>
  <si>
    <t>C-261/16 P</t>
  </si>
  <si>
    <t>C-180/16 P</t>
  </si>
  <si>
    <t>T-58/14</t>
  </si>
  <si>
    <t>General Chemical (Soda Ash) Partners</t>
  </si>
  <si>
    <t>Blue Circle Industries plc</t>
  </si>
  <si>
    <t>The Rugby Group plc</t>
  </si>
  <si>
    <t>GlaxoSmithkline plc</t>
  </si>
  <si>
    <t>BPB plc</t>
  </si>
  <si>
    <t>Low &amp; Bonar plc</t>
  </si>
  <si>
    <t>British Polythene Industries plc</t>
  </si>
  <si>
    <t>AstraZeneca plc</t>
  </si>
  <si>
    <t>Unilever plc</t>
  </si>
  <si>
    <t>Holding</t>
  </si>
  <si>
    <t>E:ACX</t>
  </si>
  <si>
    <t>D:TKA</t>
  </si>
  <si>
    <t>Ugine SA</t>
  </si>
  <si>
    <t>D:BAYN</t>
  </si>
  <si>
    <t>B:SOL</t>
  </si>
  <si>
    <t>ICI</t>
  </si>
  <si>
    <t>Tenneco Inc.</t>
  </si>
  <si>
    <t>U:TEN</t>
  </si>
  <si>
    <t>Ford, Fiat</t>
  </si>
  <si>
    <t>U:F, I:FCA</t>
  </si>
  <si>
    <t>New Zealand</t>
  </si>
  <si>
    <t>BT.A</t>
  </si>
  <si>
    <t>B:CMB</t>
  </si>
  <si>
    <t>H:RPN</t>
  </si>
  <si>
    <t>C:CAS</t>
  </si>
  <si>
    <t>M:EGR</t>
  </si>
  <si>
    <t>M:METS</t>
  </si>
  <si>
    <t>W:MODA</t>
  </si>
  <si>
    <t>D:DYK</t>
  </si>
  <si>
    <t>D:HEI</t>
  </si>
  <si>
    <t>N:ADAG</t>
  </si>
  <si>
    <t>E:CPL</t>
  </si>
  <si>
    <t>F:FCS</t>
  </si>
  <si>
    <t>F:LG</t>
  </si>
  <si>
    <t>F:VCT</t>
  </si>
  <si>
    <t>G:TITK</t>
  </si>
  <si>
    <t>I:ITCF</t>
  </si>
  <si>
    <t>I:BZU</t>
  </si>
  <si>
    <t>P:CPR</t>
  </si>
  <si>
    <t>BCI</t>
  </si>
  <si>
    <t>RGBY</t>
  </si>
  <si>
    <t>D:BAS</t>
  </si>
  <si>
    <t>W:AVF</t>
  </si>
  <si>
    <t>ABF</t>
  </si>
  <si>
    <t>TATE</t>
  </si>
  <si>
    <t>U:ADM</t>
  </si>
  <si>
    <t>KO:DSN</t>
  </si>
  <si>
    <t>D:DPW</t>
  </si>
  <si>
    <t>S:ROG</t>
  </si>
  <si>
    <t>D:CBK</t>
  </si>
  <si>
    <t>D:DRB</t>
  </si>
  <si>
    <t>D:HVM</t>
  </si>
  <si>
    <t>D:DVB</t>
  </si>
  <si>
    <t>D:VHB</t>
  </si>
  <si>
    <t>O:ERS</t>
  </si>
  <si>
    <t>D:DTE</t>
  </si>
  <si>
    <t>W:BOL</t>
  </si>
  <si>
    <t>U:MLI</t>
  </si>
  <si>
    <t>G:VEK</t>
  </si>
  <si>
    <t>IMI</t>
  </si>
  <si>
    <t>M:OUTO</t>
  </si>
  <si>
    <t>F:BSN</t>
  </si>
  <si>
    <t>H:HB</t>
  </si>
  <si>
    <t>B:UCB</t>
  </si>
  <si>
    <t>AWA</t>
  </si>
  <si>
    <t>F:MATI</t>
  </si>
  <si>
    <t>E:IBG</t>
  </si>
  <si>
    <t>R:SAPJ</t>
  </si>
  <si>
    <t>D:ZAN</t>
  </si>
  <si>
    <t>H:BAM</t>
  </si>
  <si>
    <t>BP.</t>
  </si>
  <si>
    <t>H:VWS</t>
  </si>
  <si>
    <t>27205E</t>
  </si>
  <si>
    <t>AZN</t>
  </si>
  <si>
    <t>I:ENI</t>
  </si>
  <si>
    <t>J:TSHC</t>
  </si>
  <si>
    <t>TN:ICF</t>
  </si>
  <si>
    <t>Industries Chimiques du Fluor SA</t>
  </si>
  <si>
    <t>F:ESSO</t>
  </si>
  <si>
    <t>U:XOM</t>
  </si>
  <si>
    <t>HN:MMG</t>
  </si>
  <si>
    <t>E:REP</t>
  </si>
  <si>
    <t>D:SAOA</t>
  </si>
  <si>
    <t>D:RWE</t>
  </si>
  <si>
    <t>U:FDP</t>
  </si>
  <si>
    <t>F:SGO</t>
  </si>
  <si>
    <t>D:DB1</t>
  </si>
  <si>
    <t>D:KNIA</t>
  </si>
  <si>
    <t>J:NSKC</t>
  </si>
  <si>
    <t>W:SKFB</t>
  </si>
  <si>
    <t>J:NTN</t>
  </si>
  <si>
    <t>J:SUEL</t>
  </si>
  <si>
    <t>D:LEO</t>
  </si>
  <si>
    <t>D:HEN</t>
  </si>
  <si>
    <t>U:PG</t>
  </si>
  <si>
    <t>ULVR</t>
  </si>
  <si>
    <t>C:AC</t>
  </si>
  <si>
    <t>F:UTA</t>
  </si>
  <si>
    <t>BAY</t>
  </si>
  <si>
    <t>K:CATH</t>
  </si>
  <si>
    <t>CL:LAN</t>
  </si>
  <si>
    <t>D:LHA</t>
  </si>
  <si>
    <t>W:SAS</t>
  </si>
  <si>
    <t>T:SAIR</t>
  </si>
  <si>
    <t>M:KEMR</t>
  </si>
  <si>
    <t>B:TES</t>
  </si>
  <si>
    <t>E:ECR</t>
  </si>
  <si>
    <t>U:FMC</t>
  </si>
  <si>
    <t>U:MAS</t>
  </si>
  <si>
    <t>D:VIB3</t>
  </si>
  <si>
    <t>KO:SGL</t>
  </si>
  <si>
    <t>KO:HYI</t>
  </si>
  <si>
    <t>D:IFX</t>
  </si>
  <si>
    <t>J:ELPD</t>
  </si>
  <si>
    <t>TW:NYT</t>
  </si>
  <si>
    <t>E:CEP</t>
  </si>
  <si>
    <t>P:GES</t>
  </si>
  <si>
    <t>SK:GRM</t>
  </si>
  <si>
    <t>D:SK1A</t>
  </si>
  <si>
    <t>R.93.19 - Other sports activities</t>
  </si>
  <si>
    <t>H.51 - Air transport</t>
  </si>
  <si>
    <t>ACE Aviation Holdings Inc.</t>
  </si>
  <si>
    <t>Air France-KLM Group</t>
  </si>
  <si>
    <t>by 23.8.2005 Air France-KLM group  shared 50 % with A.P. Möller-Maersk, By 31.12.2008 Air France-KLM group owns 100%.</t>
  </si>
  <si>
    <t>SAS is a mother company</t>
  </si>
  <si>
    <t>C.24 - Manufacture of basic metals</t>
  </si>
  <si>
    <t>ThyssenKrupp Stainless AG ceased to be active in stainless steel sector on 31.12.1994</t>
  </si>
  <si>
    <t>C.20.1 - Manufacture of basic chemicals, fertilisers and nitrogen compounds, plastics and synthetic rubber in primary forms</t>
  </si>
  <si>
    <t>in 2001, Outokumpu Oyj, a Finnish company, acquired 100% of the shares in Norzink A/S, which subsequently changed its name to Outokumpu Norzink A/S. In 2003, Boliden AB, a Swedish company, acquired 100% of the shares in Outokumpu Norzink A/S, which subsequently changed its name to Boliden Odda A/S.</t>
  </si>
  <si>
    <t>It merged with the Dutch steel producer Koninklijke Hoogovens to form Corus Group on 6 October 1999.[6] Corus itself was taken over in March 2007 by the Indian steel operator Tata Steel.</t>
  </si>
  <si>
    <t>In the face of a continuing decline in the German steelmaking industry, Thyssen and rival steelmaker Krupp GmbH in 1997 merged their steel operations in a new joint venture, Thyssen Krupp Stahl AG, that represented the third-largest steelmaker in the world. In 1999 Thyssen and Krupp combined all of their remaining businesses to create ThyssenKrupp AG,</t>
  </si>
  <si>
    <t>In 1997, the flat steel production divisions of both groups were merged to form Thyssen Krupp Stahl AG.</t>
  </si>
  <si>
    <t>On 17 March 1999, a new group formed by the merger of Thyssen and Krupp was registered, and on 23 October of the same year the merger took place, forming Thyssen-Krupp AG.[2</t>
  </si>
  <si>
    <t>General Chemical Group Inc.</t>
  </si>
  <si>
    <t>Kerr-McGee Chemical Corporation</t>
  </si>
  <si>
    <t>Kerr-McGee bought the American Potash and Chemical Company in 1967, including its Rare Earths Facility that processed uranium and thorium. AMPOT became Kerr-McGee Chemical Company around 1970 or 1974. In 2005 this became Tronox. Tronox became independent in 2006, a few months before Kerr-McGee was sold to Anadarko Petroleum. Tronox later went bankrupt, blaming in part the environmental liabilities inherited from KMC. In 2009 purchasers of Tronox filed a class action lawsuit against Anadarko for having allegedly misled investors</t>
  </si>
  <si>
    <t>Kerr-McGee Corporation</t>
  </si>
  <si>
    <t>F:SNEA</t>
  </si>
  <si>
    <t>Ford New Holland Ltd</t>
  </si>
  <si>
    <t>USA, Italy</t>
  </si>
  <si>
    <t>Deere &amp; Company</t>
  </si>
  <si>
    <t>U:DE</t>
  </si>
  <si>
    <t>Renault SA</t>
  </si>
  <si>
    <t>F:RENU</t>
  </si>
  <si>
    <t>Fiat</t>
  </si>
  <si>
    <t>I:FCA</t>
  </si>
  <si>
    <t>Aer Lingus plc</t>
  </si>
  <si>
    <t>AERL</t>
  </si>
  <si>
    <t>26.9.2006-16.9.2015</t>
  </si>
  <si>
    <t>Bollore SA</t>
  </si>
  <si>
    <t>1991 - Takeover of Delmas-Vieljeux. Merger with the SCAC and creation of SDV (SCAC- Delmas Vieljeux)</t>
  </si>
  <si>
    <t>In 1971, 51% of the shares of the SNO were transferred to the Norwegian company Leif Hoegh, which commissioned Denis Frères, a partner of the SNO since 1955, to manage the fleet of the SNO via the Navalden joint-venture.</t>
  </si>
  <si>
    <t>N:LHO</t>
  </si>
  <si>
    <t>Hoegh SWAL, Bollore SA</t>
  </si>
  <si>
    <t>Leta 1988 je družina odstopila od SNC, tako da je svoj delež prodala družbi Bolloré Group, ki je zaključila 150-letno avanturo.</t>
  </si>
  <si>
    <t>D:HEZ3</t>
  </si>
  <si>
    <t>F:PGT</t>
  </si>
  <si>
    <t>Enichem Augusta</t>
  </si>
  <si>
    <t>I:EA</t>
  </si>
  <si>
    <t>GILT</t>
  </si>
  <si>
    <t>B:ARBB</t>
  </si>
  <si>
    <t>D:ARRA</t>
  </si>
  <si>
    <t>Since setting up operations in Trinidad and Tobago in 1989, some of its major acquisitions are Siderurgica del Balsas (Mexico) in 1992, Sidbec (Canada) in 1994, Karmet (Kazakhstan) and Hamburger Stahlwerke (Germany) in 1995, Thyssen Duisburg (Germany) in 1997, Inland Steel (US) in 1998, Unimetal (France) in 1999, Sidex (Romania) and Annaba (Algeria) in 2001, Nova Hut (Czech Republic) in 2003, BH Steel (Bosnia), Balkan Steel (Macedonia), PHS (Poland) and Iscor (South Africa) in 2004, ISG (US), Kryvorizhstal (Ukraine), as well as a significant interest in Hunan Valin Steel (China) in 2005, and three Stelco Inc. subsidiaries (Canada) in 2006.</t>
  </si>
  <si>
    <t>At the time of the merger with Mittal Steel, Arcelor was the second-largest steel producer in the world.</t>
  </si>
  <si>
    <t>In 2007 the newly merged ArcelorMittal continued to pursue an expansive growth strategy, with 35 transactions announced worldwide.</t>
  </si>
  <si>
    <t>Cascades Inc.</t>
  </si>
  <si>
    <t>Enso-Gutzeit Oy , later Enso Oyj , was a Finnish forest industry company, which was merged in 1998 with Stora AB (formerly Stora Kopparbergs Bergslags AB) into Stora Enso Oyj .  In 1995 a decision was made to merge two state owned forest giants together. The merger materialized next year when Enso-Gutzeit Oy and North Finland based Veitsiluoto Oy formed Enso Oyj.
In 1998, the company merged with Stora to form Stora Enso.</t>
  </si>
  <si>
    <t>866928 In May 1993 the FCP Group (Folding Carton Partners) was founded through the merger of the folding carton division of Europa Carton AG, Germany and the French Cajofé Group.</t>
  </si>
  <si>
    <t>The plant was operated by Kyro Corporation in 1995 when Metsä-Serla (the current Forest Board) purchased Kyro's forest industry. From the year 2001 to the beginning of 2012, the plant was operated by M-real-mark. </t>
  </si>
  <si>
    <t>UPM-Kymmene was formed by the merger of Kymmene Corporation with Repola Oy and its subsidiary United Paper Mills Ltd in 1996</t>
  </si>
  <si>
    <t>Repola</t>
  </si>
  <si>
    <t>Rena Kartonfabrik AS</t>
  </si>
  <si>
    <t>SVCBY  13.9.2000-22.1.2018</t>
  </si>
  <si>
    <t xml:space="preserve">Enso-Gutzeit Oy , later Enso Oyj , was a Finnish forest industry company, which was merged in 1998 with Stora AB (formerly Stora Kopparbergs Bergslags AB) into Stora Enso Oyj .  In 1995 a decision was made to merge two state owned forest giants together. The merger materialized next year when Enso-Gutzeit Oy and North Finland based Veitsiluoto Oy formed Enso Oyj.
In 1998, the company merged with Stora to form Stora Enso.          Stora joined the Finnish forest industry group Enso in 1998 and Stora Enso Oyj was formed. 1997, the year before the merger with Enso, the Stora Group had a turnover of 44.5 billion. </t>
  </si>
  <si>
    <t>W:STEB</t>
  </si>
  <si>
    <t>At the beginning of the 90’s the Finnish group Enso Gutzeit bought the Tampella group which resulted a new name change in the company, Enso Española.</t>
  </si>
  <si>
    <t>H:DSM</t>
  </si>
  <si>
    <t>1992: Atochem becomes Elf Atochem.
2000: Creation of Atofina by merging TotalFina and Elf’s chemical businesses following the two companies’ 1999 merger.
2004: Creation of Arkema on October 1.
2006: Arkema IPO on the Paris Bourse on May 18 [5]
2007: Arkema sells its agrochemical activities (CEREXAGRI)[6] and its formaldehyde activities [7]</t>
  </si>
  <si>
    <t>HFB Holding für Fernwärmetechnik Beteiligungsgesellschaft mbH Verwaltungsgesellschaft</t>
  </si>
  <si>
    <t> that became Aventis Deutschland after its merger with France's Rhône-Poulenc S.A. in 1999. With the new company's 2004 merger with Sanofi-Synthélabo, it became a subsidiary of the resulting Sanofi-Aventis pharmaceuticals group.</t>
  </si>
  <si>
    <t>on January 1, 1998. Together with Degussa AG, it continued its focus on specialty chemicals after the merger into Degussa-Hüls AG in February 1999. </t>
  </si>
  <si>
    <t>Royal Dutch Shell plc</t>
  </si>
  <si>
    <t>H:RDSA</t>
  </si>
  <si>
    <t>CSX Transportation</t>
  </si>
  <si>
    <t>In March 1999, CSX separated SeaLand into three entities: an international shipping company, a domestic shipping company, and a terminal operator.[8]
In December 1999, Maersk Line’s parent company A.P. Moller – Maersk acquired the international container shipping business and the SeaLand name.[9][10]
In 2000, Maersk Line changed its commercial name globally to "Maersk SeaLand"[11] as a result of SeaLand’s acquisition the previous year.
In 2003, the Carlisle Group bought the domestic shipping line from CSX and changed the name to Horizon Lines.[12]
In 2006, the commercial name SeaLand ceased to exist when, the then known as "Maersk SeaLand," changed its name to "Maersk Line" after the purchase of Royal P&amp;O Nedlloyd.[13]</t>
  </si>
  <si>
    <t>PO:OCE    On 29 June 1999 the state company was transformed into a joint stock company. By this stage, companies within the group employed only about 3 thousand people</t>
  </si>
  <si>
    <t>DK:DSB</t>
  </si>
  <si>
    <t>N:ACL</t>
  </si>
  <si>
    <t>D:HPL</t>
  </si>
  <si>
    <t>J:NY@N</t>
  </si>
  <si>
    <t>In 1996, Nedlloyd Lines – the liner shipping division – merged with British P&amp;O Containers Ltd to become P&amp;O Nedlloyd, which was in turn taken over in 2005 by Maersk.[3] </t>
  </si>
  <si>
    <t>F:PAO</t>
  </si>
  <si>
    <t>T:NOLS</t>
  </si>
  <si>
    <t>MX:MMA</t>
  </si>
  <si>
    <t>K:OROC</t>
  </si>
  <si>
    <t>In 2001, the company changed its name from "Holderbank Financière Glaris" to Holcim (short for Holderbank ciment).[ by 2014, roughly tied with rival Lafarge. In April 2014, the two companies agreed to a US$60 billion "merger of equals". The companies merged on 10 July 2015</t>
  </si>
  <si>
    <t>N:AKER</t>
  </si>
  <si>
    <t xml:space="preserve">The more than 150-year history of the Holcim Germany Group consists of two main strands until the end of 2014: the development of Alsen-Breitenburg Zement- und Kalkwerke GmbH and that of Nordcement AG. The development of the two main strands themselves was also marked by numerous corporate mergers. Both companies merged in 1997 into Alsen AG, which became Holcim (Deutschland) AG in May 2003.              At the beginning of 2015, an important third pillar was added: Holcim Germany acquired business units in western and south-western Germany from a competitor, thereby optimizing its strategic portfolio. In December 2015, the legal form of the company was changed. Since then, the company operates under the name Holcim (Germany) GmbH.                     Alsen-Breitenburg is merged with Nordcement AG to form "Alsen AG". Also on the north Cement AG Holderbank had since 1968 a majority stake </t>
  </si>
  <si>
    <t>Cementos Portland Valderrivas SA</t>
  </si>
  <si>
    <t>In April 1992, the Italian group Italcementi acquired a controlling interest in Ciments Français, thus becoming one of the world cement leaders.</t>
  </si>
  <si>
    <t>G:HPAK</t>
  </si>
  <si>
    <t>CRH plc</t>
  </si>
  <si>
    <t>The company was formed in September 1999 when Buzzi Cementi (founded as Fratelli Buzzi SpA in TrinoVercellese by the brothers Pietro and Antonio Buzzi in 1907) took over Unicem (founded as Cementi Marchino in Casale by Luigi Marchino in 1878), and took on the name of Buzzi Unicem.</t>
  </si>
  <si>
    <t>In 1996, CGM was privatized and sold to Compagnie Maritime d'Affrètement (CMA) to form CMA CGM.</t>
  </si>
  <si>
    <t>J:KK@N</t>
  </si>
  <si>
    <t>L:MISC</t>
  </si>
  <si>
    <t>N:WWI</t>
  </si>
  <si>
    <t>Stena Line AB</t>
  </si>
  <si>
    <t>W:STBF</t>
  </si>
  <si>
    <t>Brittany Ferries SA</t>
  </si>
  <si>
    <t>North Sea Ferries was a ferry company which operated between 1965 and 1996 when it was merged into P&amp;O Operations (P&amp;O North Sea Ferries) Following a consultation with the Competition Commission beginning 28 November 1996,[2] P&amp;O European Ferries split into three separate subsidiaries: P&amp;O Portsmouth, P&amp;O North Sea and the creation of a joint venture between P&amp;O and the Swedish ferry company Stena AB's UK subsidiary Stena Line (UK) Ltd to create P&amp;O Stena Line in Dover</t>
  </si>
  <si>
    <t>Greencore Group plc</t>
  </si>
  <si>
    <t>GNC</t>
  </si>
  <si>
    <t>AG der Dillinger Huttenwerke</t>
  </si>
  <si>
    <t>The acquisition of a majority interest in Hoesch AG in Dortmund is followed by its merger with Fried. Krupp AG, as the company has been called since March 1992. The new company Fried. Krupp AG Hoesch-Krupp is entered in the Essen and Dortmund commercial registers in December. In the subsequent years the activities of the expanded group are reorganized. Key objectives are greater closeness to customers, enhanced market presence, concentrating on core businesses and the utilization of merger-related synergies.                       That year, Gerhard Cromme became chairman and chief executive of Krupp. After its hostile takeover of rival steelmaker Hoesch AG in 1990–1991, the companies were merged in 1992 as "Fried. Krupp AG Hoesch Krupp," under Cromme. After closing one main steel plant and laying off 20,000 employees, the company had a steelmaking capacity of around eight million metric tons and sales of about 28 billion DM (US$18.9 billion). The new Krupp had six divisions: steel, engineering, plant construction, automotive supplies, trade, and services. After two years of heavy losses, a modest net profit of 40 million DM (US$29.2 million) followed in 1994.</t>
  </si>
  <si>
    <t>D:FRA 8.6.2001-23.1.2018</t>
  </si>
  <si>
    <t>Usinor was a French steel making group formed in 1948. The group was merged with Sacilor in 1986, becoming Usinor-Sacilor and was privatised in 1995, and renamed Usinor in 1997.
In 2001 it merged with Arbed (Luxembourg) and Aceralia (Spain) to form the European company Arcelor, which became part of ArcelorMittal in 2006</t>
  </si>
  <si>
    <t>D:VOW</t>
  </si>
  <si>
    <t>KO:HJT</t>
  </si>
  <si>
    <t>Korea</t>
  </si>
  <si>
    <t>KO:HMA</t>
  </si>
  <si>
    <t>Løgstør acquired the German producer Pan-Isovit
(also an addressee of this Decision) with effect
from 1 January 1997.</t>
  </si>
  <si>
    <t>G:MINO</t>
  </si>
  <si>
    <t>G:ANEK</t>
  </si>
  <si>
    <t>Minoan Lines SA</t>
  </si>
  <si>
    <t>Anek Lines SA</t>
  </si>
  <si>
    <t>Europe Asia Trades Agreement</t>
  </si>
  <si>
    <t>Compagnie Générale Maritime (CGM)</t>
  </si>
  <si>
    <t>J:MO@N</t>
  </si>
  <si>
    <t>TW:EVE</t>
  </si>
  <si>
    <t>Hanjin Transportation</t>
  </si>
  <si>
    <t>The Mannesmannröhren- works were in 2000 after the spectacular hostile takeover of Mannesmann Group by the British telecommunications company Vodafone to in 2000 Salzgitter AG sold. In 2005, the stake in the joint venture Vallourec &amp; Mannesmann Tubes was completely transferred by Salzgitter to the French Vallourec . [5]The Mannesmannröhren-Werke, which have since been converted into a limited liability company, today mainly produce welded tubes.</t>
  </si>
  <si>
    <t>F:VLR</t>
  </si>
  <si>
    <t>J:SUME</t>
  </si>
  <si>
    <t>JFE Holdings, Inc. (JFE ホールディングス株式会社 Jeiefuī Hōrudingusu Kabushiki-gaisha) is a corporation headquartered in Tokyo, Japan. It was formed in 2002 by the merger of NKK (日本鋼管株式会社 Nippon Kōkan Kabushiki Kaisha) and Kawasaki Steel Corporation (川崎製鉄株式会社 Kawasaki Seitetsu Kabushiki-gaisha). At the time, NKK Corporation was Japan's second largest steelmaker and Kawasaki Steel was the third largest steelmaker.[3] Both companies were major military vessel manufacturers during World War II.</t>
  </si>
  <si>
    <t>J:KL@N</t>
  </si>
  <si>
    <t>J:AJ@N</t>
  </si>
  <si>
    <t>J:KH@N</t>
  </si>
  <si>
    <t>General Motors Company</t>
  </si>
  <si>
    <t>U:GM</t>
  </si>
  <si>
    <t>GSK</t>
  </si>
  <si>
    <t>F:MCL</t>
  </si>
  <si>
    <t>D:SGL</t>
  </si>
  <si>
    <t>Union Carbide was reorganized in 1989, with the Carbon Products Division renamed as the UCAR Carbon Company.[2]
In 1990, the company introduced first 30-inch diameter graphite electrodes for UHP DC arc furnaces
In 1995, the company developed new graphite for the US Advanced Battery Consortium for lithium batteries in electric vehicles.
In 1995, the company went public via an initial public offering.[3]
In 1999, the company developed first natural graphite-based heat spreaders for electronic thermal management.
In 2002, the company changed its name from UCAR to Graftech.[3]</t>
  </si>
  <si>
    <t>J:SW@N</t>
  </si>
  <si>
    <t>J:EL@N</t>
  </si>
  <si>
    <t>J:FG@N</t>
  </si>
  <si>
    <t>J:SECC</t>
  </si>
  <si>
    <t>Benz &amp; Company, 1883–1926
Daimler Motoren Gesellschaft AG, 1890–1926
Daimler-Benz AG, 1926–1998
DaimlerChrysler AG, 1998–2007
Daimler AG, 2007–present</t>
  </si>
  <si>
    <t>D:DAI</t>
  </si>
  <si>
    <t>Roche Holding AG</t>
  </si>
  <si>
    <t>F:RPP</t>
  </si>
  <si>
    <t>Takeda Pharmaceutical Company Ltd</t>
  </si>
  <si>
    <t>J:TA@N</t>
  </si>
  <si>
    <t>D:MRK</t>
  </si>
  <si>
    <t>J:DPRM</t>
  </si>
  <si>
    <t>S:LONN</t>
  </si>
  <si>
    <t>J:ES@N</t>
  </si>
  <si>
    <t>J:SC@N</t>
  </si>
  <si>
    <t>J:EF@N</t>
  </si>
  <si>
    <t>Interbrew was a large Belgium-based brewing company which owned many internationally known beers, as well as some smaller local beers. In 2004, Interbrew merged with Brazilian brewer AmBev to form InBev, which at the time became the largest brewer in the world by volume, with a 13% global market share. In 2008, InBev further merged with American brewer Anheuser-Busch to form Anheuser-Busch InBev(abbreviated AB InBev). Interbrew is now a division of Anheuser-Busch InBev SA/NV since the latter acquired SABMiller in October 2016.[1]</t>
  </si>
  <si>
    <t>B:ABI</t>
  </si>
  <si>
    <t>25.4.2005 O:RAI</t>
  </si>
  <si>
    <t>In 1991, savings bank Zentralsparkasse und Kommerzialbank der gemeinde Wien and financially depressed, state-owned Österreichische Länderbank merged to form Bank Austria, by then the biggest bank in the country. Current corporation was established in 1996 and German WestLB took a 9.1% share.[5] The same year, the government announced the privatization of Creditanstalt, of which it held a 51% stake. In January 1997 Bank Austria finally managed to buy the stake for about 1.25 billion euros. In turn, Bank Austria sold a majority stake in GiroCredit 8.24 billion schillings (about 600 million euros) to Erste Bank. In February 1998, the state sold its last shares and the remaining shares on the market were exchanged with shares in Bank Austria, and Creditanstalt was delisted from the Vienna Stock Exchange.
In 2000, HVB Group took over Bank Austria through a share exchange procedure, and Bank Austria was delisted. An assets exchange procedure led to the transfert of HVB's assets in central and eastern Europe to Bank Austria, and reversely. In March 2003, Bank Austria's merger with CreditAnstalt being fully effective, and IPO was offered for the new BA-CA.
In June 2005 Italian group UniCredit disclosed the acquisition of Hypovereinsbank, along with BA-CA. Restructuring led to the creation of a new holding for BA-CA foreign assets in eastern Europe, the transformation of the Polish activity to a full affiliate, the shrinking of BA-CA per se to a smaller market, and the shrinking of HVB to the German market. In order to respect cartel restriction, BA-CA's affiliate Splitska banka had to be sold to Société Générale, for UniCredit already owned Zagrebačka banka, what management was transferred to BA-CA.[citation needed] BA-CA acquired Koç Finansal Hizmetler (Turkey), Zagrebačka banka (Croatia), Bulbank (Bulgaria), Živnostenska banka (Czech Republic), UniBanka (Slovakia) and UniCredit Romania from UniCredit in that operation.[6]
In 2006 BA-CA continued its expansion in Russia by acquiring remaining shares in International Moscow Bank[citation needed] and 100% of institutional business of Aton Capital - a Russian brokerage. [7] Moreover, Kazakh bank ATFBank was acquired in 2007.[8]
Since 31 March 2008 the bank has been operating under the brand name "Bank Austria" and they have got a new logo to show the connection to the UniCredit Group. It has the strongest capital base among the large banks in Austria, its Core Tier 1 ratio amounted to 10.55% and its Total Capital ratio to 12.7% as of 31 December 2011.</t>
  </si>
  <si>
    <t>O:ZLBP, O:BKAU</t>
  </si>
  <si>
    <t>D:DGX</t>
  </si>
  <si>
    <t>J:JO@N</t>
  </si>
  <si>
    <t>Linde AG</t>
  </si>
  <si>
    <t>D:LIN</t>
  </si>
  <si>
    <t>Air Products and Chemicals Inc.</t>
  </si>
  <si>
    <t>U:APD</t>
  </si>
  <si>
    <t>Air Liquide SA</t>
  </si>
  <si>
    <t>F:AIR</t>
  </si>
  <si>
    <t>J:NNDO</t>
  </si>
  <si>
    <t>MNZS</t>
  </si>
  <si>
    <t>J:ITCN</t>
  </si>
  <si>
    <t>Activision Blizzard, Inc.</t>
  </si>
  <si>
    <t xml:space="preserve"> @ATVI</t>
  </si>
  <si>
    <t>U:BID</t>
  </si>
  <si>
    <t>BPB</t>
  </si>
  <si>
    <t xml:space="preserve">In 2005, the company was purchased by Saint-Gobain of France. </t>
  </si>
  <si>
    <t>J:IBIN</t>
  </si>
  <si>
    <t>J:T@TA</t>
  </si>
  <si>
    <t>100% of Intech EDM
AG shares were transferred to AGIE Charmilles Holding AG, Zug, Switzerland.
Therefore, since 1997 Intech EDM AG is the subsidiary of AGIE Charmilles Holding
AG40.</t>
  </si>
  <si>
    <t>S:AGIN</t>
  </si>
  <si>
    <t>J:DC@N</t>
  </si>
  <si>
    <t>D:HOE</t>
  </si>
  <si>
    <t>J:CV@N</t>
  </si>
  <si>
    <t>J:CHIS, 1.5.1990-31.3.2000</t>
  </si>
  <si>
    <t>H:AKZA</t>
  </si>
  <si>
    <t>Degussa UK Holdings Limited
(formerly known as Laporte plc.) was bought in April 2001 by Degussa AG of
Germany and renamed from Laporte plc. into Degussa UK Holdings Limited
in June 20017.</t>
  </si>
  <si>
    <t xml:space="preserve"> @MSFT</t>
  </si>
  <si>
    <t>association of professionals</t>
  </si>
  <si>
    <t>LX:GDF 22.7.2008</t>
  </si>
  <si>
    <t>I:ENEL</t>
  </si>
  <si>
    <t>In 1991 it merged with Arjomari-Prioux of France to form Arjowiggins Appleton.[1] Its distribution business was demerged in 2000 as Antalis.[4]
It was acquired by Worms &amp; Cie in 2000.[5]</t>
  </si>
  <si>
    <t>Mitsubishi Paper Mills Ltd</t>
  </si>
  <si>
    <t>Iberpapel Gestion SA</t>
  </si>
  <si>
    <t>South Africa</t>
  </si>
  <si>
    <t>F:AKE</t>
  </si>
  <si>
    <t>S:CLN</t>
  </si>
  <si>
    <t>COA</t>
  </si>
  <si>
    <t>Fardis NV</t>
  </si>
  <si>
    <t>B:FAR</t>
  </si>
  <si>
    <t>The ultimate parent company of the BPI group, British Polythene Industries PLC, based in the United Kingdom, took its current name in 1990 (it was previously called Scott &amp; Robertson Plc). Ceisa sold its open mouth bags
business in May 1993. It claims to have abandoned production of FFS bags in 1997,
although the equipment was not disposed of until July and November 1998 and sales
continued in 1998.
(101) Ceisa states that it withdrew permanently from the industrial bags business in 1997.
The company was placed under receivership in February 2004 and made the subject of a sell-off plan on 11 June 2004. It has changed its name to Bernay Film Plastique17</t>
  </si>
  <si>
    <t>BPI</t>
  </si>
  <si>
    <t>H:SCHV</t>
  </si>
  <si>
    <t>F:ALBI</t>
  </si>
  <si>
    <t>M:UPM</t>
  </si>
  <si>
    <t>Solutia Inc., AKZO Nobel NV</t>
  </si>
  <si>
    <t>895888, H:AKZA</t>
  </si>
  <si>
    <t>USA, Netherlands</t>
  </si>
  <si>
    <t>72563P</t>
  </si>
  <si>
    <t>N:TOM</t>
  </si>
  <si>
    <t>The BOC Group sold its gases operations in the Benelux and Germany to the Air Liquide Group at the end of 1998 for a total cash consideration of GBP 112 million.</t>
  </si>
  <si>
    <t>Barlo Group plc, Quinn-Group Ltd</t>
  </si>
  <si>
    <t>On 7 May 2004, Quinn Group Ltd, Gortmullen, Northern Ireland - an Irish company conglomerate - took over the entire share capital of Barlo Group plc which up to that date had been the ultimate parent company of the Barlo group of companies with a 100% shareholding. This acquisition included Barlo Plastics, in which the PMMA-business was grouped. Following the acquisition, Barlo Group plc was delisted and changed into Barlo Group  Limited. In 8.6.2004, January 2005, Quinn Group integrated all of the former Barlo businesses in the Quinn organisation and renamed Barlo Group Limited as  Quinn Barlo Ltd and Barlo Plastics as Quinn Plastics.</t>
  </si>
  <si>
    <t>4. Since April 2000 Atofina has been controlled  (96.48%) by Elf Aquitaine, which is now in turn almost wholly owned (99.43%)  by Total SA (formerly TotalFinaElf SA, hereinafter “Total”), a company listed on the Paris stock exchange.</t>
  </si>
  <si>
    <t>I:SN</t>
  </si>
  <si>
    <t>I:EDNR</t>
  </si>
  <si>
    <t>H:BALL</t>
  </si>
  <si>
    <t>18.9.2003v last date</t>
  </si>
  <si>
    <t>27205E without prices…..</t>
  </si>
  <si>
    <t>On 31 December 1999 Wintershall sold its complete downstream oil activities - including bitumen - to Veba Oel AG. In</t>
  </si>
  <si>
    <t>H:AALB</t>
  </si>
  <si>
    <t>DLTA</t>
  </si>
  <si>
    <t>On 23 November 2001, the fittings companies belonging to Delta plc were sold to Oystertec plc (“Oystertec” or “Oystertec Group”). When Oystertec acquired Delta’s fittings business, it formed a new company, named IBP Limited, which is distinct from the “old” IBP Limited. The latter is now called Aldway Nine Limited and continues to be part of the Delta group. (33) On 1 June 2005, Oystertec plc changed its name to Advanced Fluid Connections plc.
Since the acquisition, Oystertec has been the holding company for this group</t>
  </si>
  <si>
    <t>F:LEGR</t>
  </si>
  <si>
    <t>In August 2002, Aalberts bought the fittings activities of IMI (see recitals (11) and (12)) and on 26 August 2005 Aalberts bought the United Kingdom based undertaking Pegler Ltd.</t>
  </si>
  <si>
    <t>F:ALOT</t>
  </si>
  <si>
    <t>J:FECL</t>
  </si>
  <si>
    <t>J:HC@N</t>
  </si>
  <si>
    <t>It is a joint venture between Hitachi Ltd. (50% owner), Fuji Electric System Co. Ltd (FES, a 100% subsidiary of Fuji Electric Holding Co. Ltd, 30% owner); and Meidensha Corporation (20% owner).</t>
  </si>
  <si>
    <t>J:UM@N</t>
  </si>
  <si>
    <t>J:TS@N</t>
  </si>
  <si>
    <t>D:SIE</t>
  </si>
  <si>
    <t>its T&amp;D business was operated through its joint-venture with Toshiba, TM T&amp;D. After the dissolution of TM T&amp;D (30 April 2005), Melco continued its activities in the GIS business TM T&amp;D was dissolved on 30 April 2005. Assets have been acquired by the parent companies.</t>
  </si>
  <si>
    <t>F:QT@F</t>
  </si>
  <si>
    <t>H:GROL</t>
  </si>
  <si>
    <t>D:HNK1X</t>
  </si>
  <si>
    <t>E:TEF</t>
  </si>
  <si>
    <t>Visa Inc.</t>
  </si>
  <si>
    <t>U:V</t>
  </si>
  <si>
    <t>J:AG@N</t>
  </si>
  <si>
    <t>D:FDD</t>
  </si>
  <si>
    <t>PILK</t>
  </si>
  <si>
    <t>15.6.2006 In late 2005 the company received a takeover bid from the smaller Japanese company NSG. The initial bid and the first revised bid were not accepted, but on 16 February 2006 NSG increased its offer for the 80% it did not already own to 165 pence per share (£1.8 billion or $3.14 billion in total) and this was accepted by Pilkington's major institutional shareholders, enabling NSG to compulsorily acquire by scheme of arrangement the smaller holdings of other shareholders,[16] many of them being existing and retired employees, who had not wished to support the takeover. The combined company would compete for global leadership in the glass industry with the leading Japanese glassmaker Asahi Glass, which had around a quarter of the global market at the time of the deal. Pilkington had 19% and NSG around half that.[17]
The acquisition was completed in June 2006, after the European Commission stated that it would not be opposed.[18]</t>
  </si>
  <si>
    <t>J:EC@N</t>
  </si>
  <si>
    <t>U:MA</t>
  </si>
  <si>
    <t>On 1 April 1996 it became active on the CR market via its participation in DuPont Dow Elastomers L.L.C. and DuPont Dow Elastomers S.A., a 50/50 joint venture with DuPont (see recital (31)). It remained active in the business via that joint venture until 30 June 2005               On September 1, 2017 it merged with DuPont to create DowDuPont Inc., the world's largest chemical company in terms of sales.</t>
  </si>
  <si>
    <t>J:FP@N</t>
  </si>
  <si>
    <t>J:SO@N</t>
  </si>
  <si>
    <t>J:HS@N</t>
  </si>
  <si>
    <t>Allied Arthur Pierre under the control of Exel Investments Limited from 1992 to 1999</t>
  </si>
  <si>
    <t>NFC Plc changed its name to Exel Plc on 23 February 2000, to Exel Investments Plc on 26 July 2000 and to Exel Investments Limited on</t>
  </si>
  <si>
    <t>27971J</t>
  </si>
  <si>
    <t>EXL NFC Plc changed its name to Exel Plc on 23 February 2000, to Exel Investments Plc on 26 July 2000 and to Exel Investments Limited on 16 November 2000</t>
  </si>
  <si>
    <t>EXL In May 2000 NFC plc merged with Ocean Group plc and, adopting the name of its American subsidiary, became Exel plc.</t>
  </si>
  <si>
    <t>EXL On 14 December 2005 Deutsche Post announced the completion of the acquisition of Exel plc</t>
  </si>
  <si>
    <t>M:KNEBV</t>
  </si>
  <si>
    <t>S:SCHN</t>
  </si>
  <si>
    <t>D:URA1</t>
  </si>
  <si>
    <t>Minmet Financing Company SA</t>
  </si>
  <si>
    <t>MOL plc</t>
  </si>
  <si>
    <t>28.3.2003 In August 2013, Dole announced that CEO David Murdock would acquire the outstanding stock of the company for $1.2 billion.[12] The sale closed in October 2013, but was challenged by shareholders</t>
  </si>
  <si>
    <t>J:SG@N</t>
  </si>
  <si>
    <t>Nippon Sheet Glass Company Ltd</t>
  </si>
  <si>
    <t>PILK 15.6.2006</t>
  </si>
  <si>
    <t>J:BR@N</t>
  </si>
  <si>
    <t>J:YORU</t>
  </si>
  <si>
    <t>On 2 November 2004 Continental AG acquired approximately 75,6% of the share capital in Phoenix AG, following a merger approval given by the European Commission in a Decision of 26 October 2004 (Case M.3436).17 On 7 November 2004, these shares were transferred to ContiTech AG, a wholly owned subsidiary of Continental AG. On 16 November 2004, the executive boards of ContiTech AG and Phoenix AG concluded a […] and a merger agreement, both approved by the shareholders' meetings of ContiTech AG and Phoenix AG.18 According to the Continental AG Annual Report 2004, "the effective date of the merger is 1 January 2005".19 The management and profit and loss pooling agreement was entered in the commercial register on 9 March 2005,20 while the entry into force of the merger agreement was delayed by Phoenix AG minority shareholders' court actions and only occurred on 16 January 2007.</t>
  </si>
  <si>
    <t>W:TT@G</t>
  </si>
  <si>
    <t>U:PH</t>
  </si>
  <si>
    <t>27715T - no price 30.9.2003-24.1.2018</t>
  </si>
  <si>
    <t xml:space="preserve"> @INTC</t>
  </si>
  <si>
    <t>D:EOAN</t>
  </si>
  <si>
    <t>Deutsche Boerse AG</t>
  </si>
  <si>
    <t>During the period of the infringement, more than 70% of NCHZ was owned, directly or indirectly38, by 1.garantovaná, a.s. (Slovakia), an investment company with economic activities throughout Slovakia.39 1.garantovaná, a.s. divested its shareholding in NCHZ in 2007 to its subsidiary G1 Investments Limited (Cyprus).40 In 2008, Disor Holdings Limited (Cyprus) acquired 100% of NCHZ</t>
  </si>
  <si>
    <t>In 2004, up to and including 30 August, SKW Stahl-Technik GmbH &amp; Co. KG, the predecessor of SKW Stahl-Metallurgie GmbH, was directly owned to 100% by Degussa AG (now Evonik Degussa GmbH and hereinafter referred to as "Degussa")</t>
  </si>
  <si>
    <t>Galp Energia España SAU</t>
  </si>
  <si>
    <t xml:space="preserve"> @MU</t>
  </si>
  <si>
    <t>J:NJ@N</t>
  </si>
  <si>
    <t>join tventure between NEC and Hitachi in the determined period</t>
  </si>
  <si>
    <t>D:GR@X</t>
  </si>
  <si>
    <t>5.6.2008 It sold its bath business ion 31.10.2007 On 17 December 2007, Ingersoll Rand announced an offer to purchase HVAC supplier Trane, in a stock and cash transaction. The purchase was approved by Trane's stockholders, and the unit became a part of the climate control technologies business, which is divided into commercial and residential business units, each reporting directly to the chairman.[12] The sale was completed on 5 June 2008</t>
  </si>
  <si>
    <t>WABCO Austria GesmbH operates as a subsidiary of WABCO Holdings Inc.</t>
  </si>
  <si>
    <t>IK Investment Partners (“IK”), a Pan-European private equity firm, announces today that it has agreed to acquire 99.74% of Hansa Metallwerke AG which includes its Swiss subsidiary KWC AG (“Hansa Group” or the “Company”) from its current owners.                    IK Investment Partners’ (“IK”) IK2007 Fund has agreed to sell Hansa Metallwerke AG (“Hansa”), one of Germany’s leading suppliers of sanitary fittings to Oras Group, the industry leader in Northern Europe.  The transaction is expected to close by the end of September 2013.</t>
  </si>
  <si>
    <t xml:space="preserve"> on 18 September the Finnish valve manufacturer Oras took over Hansa Metallwerke. In 2014, Hansa Metallwerke AG became Hansa Armaturen GmbH.</t>
  </si>
  <si>
    <t xml:space="preserve"> M:SANI In 1999 Sanitec was listed on the Helsinki stock exchange. It was delisted on 1 November 2001 after being acquired by Pool Acquisition Helsinki Oy, a company Sanitec merged with on 31 March 2002. In the beginning of 2005 the merged company was completely acquired by EQT.[1]
In February 2015, Sanitec was acquired by the Swiss firm Geberit for $US1.4 billion.[3</t>
  </si>
  <si>
    <t>S:GEBN, geberit</t>
  </si>
  <si>
    <t>Allia SAS</t>
  </si>
  <si>
    <t>From 24.12.1987 until 30.06.1999, Tréfileurope was owned and controlled indirectly also amongst others via Unimétal SA (a company incorporated under French law) by Usinor Sacilor SA. (a company organised under French law, as of 09.06.1997 called Usinor SA13, as of 07.04.2006 called Arcelor France SA14, now called ArcelorMittal France SA)15.</t>
  </si>
  <si>
    <t>Usinor SA sold Unimétal SA, including its subsidiary Tréfileurope and the latter's subsidiaries Fontainunion and Tréfileurope Italia, on 01.07.1999 to Ispat International SA. (15) Usinor SA itself merged with effect from 18.02.2002 with Arbed SA (Luxembourg) and Aceralia SA (Spain).</t>
  </si>
  <si>
    <t>As of 18.02.2002, after the merger of Aceralia (now ArcelorMittal España) with Arbed SA and Usinor SA (now ArcelorMittal France) mentioned in recital (15), Aceralia was part of the Arcelor Group, headed by Arcelor SA.</t>
  </si>
  <si>
    <t>Fundia ab</t>
  </si>
  <si>
    <t xml:space="preserve"> Sanitec Group was acquired by Geberit in February 2015 and the Sanitec share was delisted from Nasdaq Stockholm with last day of trading on February 27, 2015.</t>
  </si>
  <si>
    <t>H:MT</t>
  </si>
  <si>
    <t>E:GSW</t>
  </si>
  <si>
    <t>O:VAS</t>
  </si>
  <si>
    <t>J:JA@N</t>
  </si>
  <si>
    <t>28131L By 27.7.2005 DL Ag controlled 49% of Swiss shares, by 1.7.2007 100 %</t>
  </si>
  <si>
    <t>Akcros Chemicals was created, in 1993, as a 50/50 joint venture between the Akzo Group a</t>
  </si>
  <si>
    <t>The previous ultimate parent company of the Chemson companies, Metallgesellschaft AG (see recital (39)), merged in 2005 with the company GEA and changed its name to GEA Group AG.</t>
  </si>
  <si>
    <t>D:G1A</t>
  </si>
  <si>
    <t>Fides and AC Treuhand organised a series of meetings relating to the cartels at issue in this Decision (hereinafter referred to as “Fides meetings” or “AC Treuhand meetings” respectively).</t>
  </si>
  <si>
    <t>Samsung Electronics Co ltd</t>
  </si>
  <si>
    <t>KO:LGL</t>
  </si>
  <si>
    <t>TW:ADT</t>
  </si>
  <si>
    <t>TW:INN</t>
  </si>
  <si>
    <t>TW:HDC</t>
  </si>
  <si>
    <t xml:space="preserve">As of October 21, 2015, the largest shareholder of the company was French Orange SA , holding 50.67% of shares </t>
  </si>
  <si>
    <t>PO:ORK</t>
  </si>
  <si>
    <t>J:LO@N</t>
  </si>
  <si>
    <t xml:space="preserve"> April 2013, Danfoss A/S acquired all remaining shares in Sauer-Danfoss Inc., a company formed in 2000 through a merger between Sauer-Sundstrand and Danfoss Fluid Power. Sauer-Danfoss was delisted from NYSE and became a privately owned company, 100% owned by Danfoss.
In September 2013, Sauer-Danfoss officially changed name to Danfoss and now operates as a new business segment in Danfoss known as Danfoss Power Solutions.
Sauer-Danfoss
Sauer-Danfoss was a result of a carefully crafted merger in May 2000 and a series of strategic acquisitions along the way – all enhancing our product offerings and system solution capabilities</t>
  </si>
  <si>
    <t>27162T - no price!!!!</t>
  </si>
  <si>
    <t>Whirlpool Corporation</t>
  </si>
  <si>
    <t>U:WHR</t>
  </si>
  <si>
    <t>J:MI@N</t>
  </si>
  <si>
    <t>DFDS A/S</t>
  </si>
  <si>
    <t>DK:DFD</t>
  </si>
  <si>
    <t>Agility Public Warehousing Company</t>
  </si>
  <si>
    <t>Kintetsu World Express, Inc.</t>
  </si>
  <si>
    <t>J:KIWE</t>
  </si>
  <si>
    <t xml:space="preserve"> @EXPD</t>
  </si>
  <si>
    <t>Nippon Express Co. Ltd.</t>
  </si>
  <si>
    <t>J:NX@N</t>
  </si>
  <si>
    <t>The BALtrans group, through its holding company BALtrans Holdings Limited, was listed on The Hong Kong Stock Exchange from 1992 to 2008. (51) On 19 December 2007, Toll Group Australia, through its subsidiary Toll (BVI) Limited, made a public cash offer to acquire all the issued shares of BALtrans Holdings Limited. On 9 April 2008, BALtrans Holdings Limited (later renamed Toll Global Forwarding Limited) was privatised becoming a wholly owned subsidiary of Toll Group. It is an investment holding company within the Toll Group. Toll Holdings Limited, the ultimate entity of the Toll Group, is listed on the Australian Securities Exchange.</t>
  </si>
  <si>
    <t>U:UPS</t>
  </si>
  <si>
    <t>In 2007, Yusen Shanghai achieved a worldwide turnover of approximately EUR 60.6 million53. (62) Yusen Shanghai is part of the group owned by Yusen Air &amp; Sea Service Co., Ltd. (hereinafter "Yusen Japan").The principal shareholder of Yusen Japan is Nippon Yusen Kabushi Kaisha with a 59.68% shareholding with the remaining shares held mainly by financial institutions and financial investors. Yusen Japan group is active in the business of freight forwarding, in particular by air.</t>
  </si>
  <si>
    <t>Melco and Toshiba participated in the cartel via their joint venture T&amp;M TD, the Commission used the world-wide GIS turnover of TM T&amp;D in 200336 to establish a starting amount</t>
  </si>
  <si>
    <t>KO:SCT</t>
  </si>
  <si>
    <t>KO:JHD</t>
  </si>
  <si>
    <t>On 1 July 2001 Philips transferred its CRT business to a newly created joint venture under the company [Philips/LGE joint venture] (hereinafter "[Philips/LGE joint venture]", see Section 2.2.1.5).</t>
  </si>
  <si>
    <t>On 1 July 2001, LGE Inc. transferred its CRT business into the joint venture company [Philips/LGE joint venture's parent company] (see Section 2.2.1.5). Throughout the period covered by this Decision, LGE Inc. used CRTs to manufacture colour TV sets and computer monitors.59</t>
  </si>
  <si>
    <t>H:PHIL</t>
  </si>
  <si>
    <t>F:TCH</t>
  </si>
  <si>
    <t>J:MI@N, J:TS@N</t>
  </si>
  <si>
    <t>P:PHR</t>
  </si>
  <si>
    <t>DK:LUN</t>
  </si>
  <si>
    <t>Mitsubishi Tanabe Pharma Corporation is a Japanese pharmaceuticals company, a subsidiary of Mitsubishi Chemical Holdings Corporation. Mitsubishi Pharma Corporation 三菱ウェルファーマ株式会社 Mitsubishi Werufāma Kabushiki-gaisha) was formed in 2001 from the merger of Mitsubishi-Tokyo Pharmaceuticals and Welfide Corporation. On October 1, 2007 Tanabe Seiyaku Co., Ltd. merged with Mitsubishi Pharma to form Mitsubishi Tanabe Pharma.[1]
Mitsubishi Tanaba Pharma is a member of the Mitsubishi UFJ Financial Group (MUFJ) keiretsu</t>
  </si>
  <si>
    <t>Alpharma Inc. itself, with its remaining business divisions of branded pharmaceuticals and animal health, was acquired by King Pharmaceuticals, Inc., a United States company, on 29 December 2008.91 In April 2010, Alpharma Inc. was changed into a limited liability company and in line with that its name became Alpharma, LLC.92 In February 2011, the King Pharmaceuticals Group was acquired by Pfizer Inc, another United States pharmaceutical company.93 Alpharma, LLC initially remained a separate legal entity within the Pfizer group of companies.94 However, on 15 April 2013, Alpharma, LLC changed its name to Zoetis Products LLC as part of re-structuring by Pfizer that consolidated Pfizer's animal health businesses under a new publicly listed company Zoetis Inc</t>
  </si>
  <si>
    <t>Pfizer Inc, King Pharmaceuticals, Inc.</t>
  </si>
  <si>
    <t>IN:RXL</t>
  </si>
  <si>
    <t>J:FU@N</t>
  </si>
  <si>
    <t>U:JNJ</t>
  </si>
  <si>
    <t>S:NOVN</t>
  </si>
  <si>
    <t>J:OE@N</t>
  </si>
  <si>
    <t>J:FK@N</t>
  </si>
  <si>
    <t>RBS</t>
  </si>
  <si>
    <t>U:JPM</t>
  </si>
  <si>
    <t>S:UBSG</t>
  </si>
  <si>
    <t>S:CSGN</t>
  </si>
  <si>
    <t>27533W - no price</t>
  </si>
  <si>
    <t>Sirap France SAS</t>
  </si>
  <si>
    <t>I:ITM</t>
  </si>
  <si>
    <t>F:ALGI</t>
  </si>
  <si>
    <t>M:HUIF</t>
  </si>
  <si>
    <t>BARC</t>
  </si>
  <si>
    <t>D:DBK</t>
  </si>
  <si>
    <t>F:SGE</t>
  </si>
  <si>
    <t>J:FM@N</t>
  </si>
  <si>
    <t>702590 2.10.1985-24.11.1992</t>
  </si>
  <si>
    <t>SEP is a public limited company intended to serve as a vehicle for cooperation between the electricity generators.</t>
  </si>
  <si>
    <t>17.12.2010-21.5.2012 Motorola Mobility LLC has infringed Article 102 TFEU and Article 54 of the EEA Agreement by seeking and enforcing against Apple Inc., Apple Sales International and Apple Retail Germany GmbH in the Federal Republic of Germany, an injunction on the basis of the Cudak GPRS SEP                   Motorola Mobility is an American consumer electronics and telecommunications company founded in 2011 as the result of a split of Motorola. Motorola Mobility, formerly owned by Google, but now owned by the Chinese company Lenovo, is based in Chicago, Illinois. From the January 2011 split, Motorola Mobility took on the company's consumer-oriented product lines, including its mobile phone business and its cable modems and set-top boxes for digital cable and satellite television services, while Motorola Solutions retained the company's enterprise-oriented product lines.                           In August 2011, only seven months after the split, Google acquired Motorola Mobility for US $12.5 billion. Google's stated intent for the purchase was to gain control of Motorola Mobility's portfolio of patents so it could adequately protect other Android vendors from lawsuits. The deal closed in May 2012, after which it also sold its cable modem and set-top box business to Arris Group. Under Google ownership, Motorola Mobility increased its focus on the entry-level smartphone market, introduced one of the first Android Wear smartwatches, and began development on Project Ara, a platform for modular smartphones with interchangeable components.
Google's ownership of the company was short-lived because it announced in January 2014 that it would sell most of Motorola Mobility to Chinese technology company Lenovo for $2.91 billion. The sale, which excluded all but 2,000 of Motorola's patents and ATAP, its team-based division who worked on Ara, was completed on October 30, 2014.[2] Lenovo disclosed an intent to use Motorola Mobility as a way to expand into the United States smartphone market.</t>
  </si>
  <si>
    <t>Google, Lenovo</t>
  </si>
  <si>
    <t>USA, Hong Kong</t>
  </si>
  <si>
    <t>F:BOND</t>
  </si>
  <si>
    <t>J:JG@N</t>
  </si>
  <si>
    <t>TW:LOT</t>
  </si>
  <si>
    <t>TW:QSI</t>
  </si>
  <si>
    <t>J:TS@N, KO:SGL</t>
  </si>
  <si>
    <t>Japan, Korea</t>
  </si>
  <si>
    <t>Servier SAS</t>
  </si>
  <si>
    <t>Biogaran SAS</t>
  </si>
  <si>
    <t>SV:KRK</t>
  </si>
  <si>
    <t>IN:LUP</t>
  </si>
  <si>
    <t>IN:UCL</t>
  </si>
  <si>
    <t>On 21 December 2006, a company49 within the Mylan Laboratories Inc. group ("Mylan") acquired a 20% shareholding in Matrix. On 8 January 2007, this shareholding was increased to 71.5%50 and from that date Mylan had a controlling interest in Matrix.51 Following a further purchase of shares during 2009, Mylan's shareholding increased from 71.5% to 94.36%.52 As of 22 August 2011, Mylan held 97-98% of Matrix's shares.53</t>
  </si>
  <si>
    <t>Mylan N.V.</t>
  </si>
  <si>
    <t xml:space="preserve"> @MYL</t>
  </si>
  <si>
    <t>Eurofoam is a 50/50 Joint Venture between Recticel N.V./S.A. and Greiner Holding AG. Eurofoam produces and supplies polyurethane foam in particular in Central and Eastern Europe. Eurofoam’s worldwide turnover in 2013 was EUR 370.4 million.</t>
  </si>
  <si>
    <t>B:REC</t>
  </si>
  <si>
    <t>(693) The subjects of Union competition rules are undertakings, a concept which is not identical with that of corporate legal personality for the purposes of national commercial or fiscal law. The undertaking that participated in the infringement is therefore not necessarily identical with the precise legal entity within the group of companies whose representatives actually took part in the cartel meetings. The term 'undertaking' is not defined in the Treaty. The case law has confirmed that Article 101 of the Treaty is aimed at economic units which consist of a unitary organisation of personal, tangible and intangible elements which pursue a specific economic aim on a long-term basis and can contribute to the commission of an infringement of the kind referred to in that provision.1041</t>
  </si>
  <si>
    <t>However, the Commission's investigation has shown that The Goldman Sachs Group, Inc. controlled 100% of the voting rights in Prysmian S.p.A. throughout the whole period before the IPO, from 29 July 2005 to 3 May 2007.</t>
  </si>
  <si>
    <t>As mentioned in footnotes 1102 and 1103, The Goldman Sachs Group, Inc. incorporated two companies, GSCP Athena S.r.l and GSCP Athena Energia S.r.l. on 9 and 11 May 2005, in preparation of the acquisition of Pirelli &amp; C. S.p.A 's cable business.</t>
  </si>
  <si>
    <t>Ex owner of Prysmian SpA</t>
  </si>
  <si>
    <t>SWCC SHOWA HOLDINDS CO., LTD. (formerly Showa Electric Wire &amp; Cable Co., Ltd.)22 ("Showa"), is a Japanese company which was active in the production and supply of UG and SM power cables at least between 5 September 2001 and 30 June 2002.</t>
  </si>
  <si>
    <t>Join venture, On 1 October 2001, Furukawa and Fujikura transferred to their joint venture VISCAS Corporation ("VISCAS"), in which each of them owned 50% of the voting shares, part of their power cable business including the design and sale of certain UG and SM power cables for projects outside of [country, covered by the home territory principle].          At the beginning of 2005, Furukawa and Fujikura transferred their respective power cable manufacturing facilities and certain sales to VISCAS, but they still retained the sales in [country, covered by the home territory principle] to certain reserved customers.17</t>
  </si>
  <si>
    <t>On 1 October 2001, Sumitomo and Hitachi transferred the responsibility for the production and export sales activities for UG and SM power cables to their joint venture J-Power Systems Corporation ("JPS").13 Sumitomo and Hitachi each own 50% of the voting shares in JPS.</t>
  </si>
  <si>
    <t>NXG</t>
  </si>
  <si>
    <t>U:C</t>
  </si>
  <si>
    <t>J:IN@N</t>
  </si>
  <si>
    <t>Orange SA</t>
  </si>
  <si>
    <t>F:ORA</t>
  </si>
  <si>
    <t>S:DOW, 4.11.2014</t>
  </si>
  <si>
    <t>CZ:UNP</t>
  </si>
  <si>
    <t>Renesas Technology Corp. was established on 1 April 2003 as a joint venture to which Hitachi, Ltd. ('Hitachi Ltd' or 'Hitachi') and Mitsubishi Electric Corporation ('Melco') contributed certain of their conductor businesses, including Hitachi’s smart card chip business. Prior to 1 April 2003, Hitachi’s wholly-owned subsidiary Hitachi Europe Ltd operated the smart card business in Europe.21 (16) Upon the creation of Renesas Technology Corp., the assets that constituted Hitachi's smart card business in Europe, Japan and the United States were transferred to Renesas and Hitachi ceased all activities in this business. Melco for its part had already ceased its activities in smart card chips prior to April 2003 and hence did not contribute any smart card business to Renesas Technology Corp.22 Between the establishment of Renesas Technology Corp. on 1 April 2003 and the date when it ceased to exist after the merger with NEC Electronics Corporation on 1 April 2010, Hitachi held a 55 percent shareholding in Renesas Technology Corp while Melco held the other 45 percent.23                                        The shareholding of Renesas has evolved significantly in recent years. As from 1 April 2010, the major shareholders of Renesas Electronics Corporation were NEC Corporation (33.97%), Hitachi (30.62%), and Melco (25.05%); and as from 17
February 201125, Hitachi (30.62%), Melco (25.05%) and Japan Trustee Services Bank, Ltd (JTSB), which held 18.75 %. On 1 May 201226, the major shareholders of Renesas were Japan Trustee Services Bank, Ltd (JTSB) with 32.44%, followed by Hitachi (30.62%) and Melco (25.05%). From 30 September 201327, the share of thosec ompanies was significantly reduced through a third party allotment which rendered Innovation Network Corporation of Japan (INCJ) a 69.16% owner of Renesas, followed by Japan Trustee Services Bank (JTSB) with 8.12%, Hitachi (7.66%) and Melco (6.27%). Therefore, as from 30 September 2013, Hitachi and Melco are no longer major shareholders of Renesas.28</t>
  </si>
  <si>
    <t>J:RENE</t>
  </si>
  <si>
    <t>Joint venture, Renesas Electronics Corporation was established through the merger of Renesas Technology Corp. and NEC Electronics Corporation on 1 April 2010.</t>
  </si>
  <si>
    <t>As on January 28, 2014, Heiploeg B.V. is in liquidation.</t>
  </si>
  <si>
    <t>SKY, 7.12.1994-29.1.2018 Sky Television plc was a public limited company which operated a nine-channel satellite television service, launched by Rupert Murdoch's News International on 5 February 1989. Sky Television and its rival British Satellite Broadcasting suffered large financial losses and merged on 2 November 1990 to form British Sky Broadcasting (BSkyB). Programming merger took effect on 1 December 1990.</t>
  </si>
  <si>
    <t>News International plc</t>
  </si>
  <si>
    <t>NEWS</t>
  </si>
  <si>
    <t>KO:TWR</t>
  </si>
  <si>
    <t>KO:CSL</t>
  </si>
  <si>
    <t>F:NXS</t>
  </si>
  <si>
    <t>DK:NKT</t>
  </si>
  <si>
    <t>U:GS</t>
  </si>
  <si>
    <t>I:PC, I:PIRL</t>
  </si>
  <si>
    <t>U:BGC</t>
  </si>
  <si>
    <t>J:SHEW</t>
  </si>
  <si>
    <t>Mitsubishi Materials Corp.</t>
  </si>
  <si>
    <t>J:LM@N</t>
  </si>
  <si>
    <t>J:GG@N</t>
  </si>
  <si>
    <t>J:HM@N</t>
  </si>
  <si>
    <t>J.L. Cruz Vilaça, President, D.P.M. Barrington, A. Saggio, H. Kirschner and A. Kalogeropoulos</t>
  </si>
  <si>
    <t>L. Sevón (Rapporteur), President of the First Chamber, acting for the President of the Fifth Chamber, P.J.G. Kapteyn, P. Jann, H. Ragnemalm and M. Wathelet</t>
  </si>
  <si>
    <t>N. Fennelly</t>
  </si>
  <si>
    <t>A.W.H. Meij, President, V. Vadapalas (Rapporteur) and A. Dittrich</t>
  </si>
  <si>
    <t>J. Kokott</t>
  </si>
  <si>
    <t>V. Skouris, President, J.N. Cunha Rodrigues, K. Lenaerts, J.‑C. Bonichot and U. Lõhmus,  Presidents of Chambers, A. Rosas (Rapporteur), R. Silva de Lapuerta, E. Levits, A. Ó Caoimh, L. Bay Larsen,
T. von Danwitz, A. Arabadjiev and E. Jarašiūnas</t>
  </si>
  <si>
    <t>J. L. Cruz Vilaça, President, D. P. M. Barrington, A. Saggio, H. Kirschner and A. Kalogeropoulos</t>
  </si>
  <si>
    <t>V. Skouris, President, J.N. Cunha Rodrigues, K. Lenaerts, J.‑C. Bonichot and U. Lõhmus, Presidents of Chambers, A. Rosas (Rapporteur), R. Silva de Lapuerta, E. Levits, A. Ó Caoimh, L. Bay Larsen, T. von Danwitz, A. Arabadjiev and E. Jarašiūnas</t>
  </si>
  <si>
    <t>R. Schintgen, President of the Chamber, H. Kirschner, B. Vesterdorf, K. Lenaerts and C.W. Bellamy</t>
  </si>
  <si>
    <t>M. B. Elmer</t>
  </si>
  <si>
    <t>G.C. Rodríguez Iglesias, President, C.N. Kakouris, D.A.O. Edward, J.-P. Puissochet and G. Hirsch (Presidents of Chambers), G.F. Mancini, F.A. Schockweiler, J.C. Moitinho de Almeida, P.J.G.Kapteyn, C. Gulmann, J.L. Murray, P. Jann (Rapporteur), H. Ragnemalm, L. Sevón and M. Wathelet</t>
  </si>
  <si>
    <t>J.L. Cruz Vilaça, President, C.P. Briët, D.P.M. Barrington, A. Saggio and J. Biancarelli</t>
  </si>
  <si>
    <t>D. Ruiz-Jarabo Colomer</t>
  </si>
  <si>
    <t>C. Gulmann, President of the Chamber, J.C. Moitinho de Almeida, D.A.O. Edward, P. Jann and L. Sevón (Rapporteur)</t>
  </si>
  <si>
    <t>C. Gulmann, President of the Chamber, J.C. Moitinho de Almeida, D.A.O. Edward, P. Jann and L. Sevón (Rapporteur),</t>
  </si>
  <si>
    <t>J.L. Cruz Vilaça, President, C.P. Briët, A. Kalogeropoulos, D.P.M. Barrington and J. Biancarelli</t>
  </si>
  <si>
    <t>R. Schintgen, President, R. García-Valdecasas, H. Kirschner, B. Vesterdorf and K. Lenaerts</t>
  </si>
  <si>
    <t>R. Schintgen, President, R. García-Valdecasas, H. Kirschner, B. Vesterdorf and C.W. Bellamy</t>
  </si>
  <si>
    <t>J. Biancarelli, President, R. Schintgen, C.P. Briët, R. García-Valdecasas and C.W. Bellamy</t>
  </si>
  <si>
    <t>C.O. Lenz</t>
  </si>
  <si>
    <t>G.C. Rodríguez Iglesias, President, G.F. Mancini, J.C. Moitinho de Almeida and J.L. Murray (Presidents of Chambers), P.J.G. Kapteyn, C. Gulmann, D.A.O. Edward, J.-P. Puissochet, G. Hirsch, P. Jann (Rapporteur) and M. Wathelet</t>
  </si>
  <si>
    <t>J.L. Cruz Vilaça, President, D.P.M. Barrington, J. Biancarelli, A. Saggio and C. Briët</t>
  </si>
  <si>
    <t>G.F. Mancini, President of the Chamber, M. Diez de Velasco, C.N. Kakouris, F.A. Schockweiler (Rapporteur) and P.J.G. Kapteyn,</t>
  </si>
  <si>
    <t>C.P. Briët, President, P. Lindh, A. Potocki, R.M. Moura Ramos and J.D. Cooke</t>
  </si>
  <si>
    <t>D.A.O. Edward (Rapporteur), President of the Chamber, J.C. Moitinho de Almeida, L. Sevón, C. Gulmann and P. Jann</t>
  </si>
  <si>
    <t>B. Vesterdorf, President, D.P.M. Barrington, A. Saggio, H. Kirschner and A. Kalogeropoulos</t>
  </si>
  <si>
    <t>C. Gulmann, President of the Chamber, M. Wathelet, J.C. Moitinho de Almeida, P. Jann and L. Sevón (Rapporteur)</t>
  </si>
  <si>
    <t>J.D. Cooke, President, R. García-Valdecasas, P. Lindh, J. Pirrung and M. Vilaras</t>
  </si>
  <si>
    <t>M. Wathelet, President of the Chamber, D.A.O. Edward, A. La Pergola, P. Jann (Rapporteur) and S. von Bahr</t>
  </si>
  <si>
    <t>C. Stix-Hackl</t>
  </si>
  <si>
    <t>V. Skouris, President, A. Tizzano, J.N. Cunha Rodrigues, K. Lenaerts, J.‑C. Bonichot, K. Schiemann, A. Arabadjiev (Rapporteur) and J.‑J. Kasel, Presidents of Chambers, E. Juhász, G. Arestis, A. Borg Barthet, T. von Danwitz and C. Toader</t>
  </si>
  <si>
    <t>Y. Bot</t>
  </si>
  <si>
    <t>N.J. Forwood (Rapporteur), President, D. Šváby and L. Truchot</t>
  </si>
  <si>
    <t>A. Saggio, President, A. Kalogeropoulos, V. Tiili, R.M. Moura Ramos and M. Jaeger</t>
  </si>
  <si>
    <t>J.-P. Puissochet, President, P. Jann (Rapporteur), C. Gulmann, D.A.O. Edward and L. Sevón</t>
  </si>
  <si>
    <t>B. Vesterdorf, President, C.P. Briët, P. Lindh, A. Potocki and J.D. Cooke</t>
  </si>
  <si>
    <t>B. Vesterdorf, President, K. Lenaerts, J. Pirrung, M. Vilaras and N.J. Forwood</t>
  </si>
  <si>
    <t>A. La Pergola, President of the Chamber, M. Wathelet (Rapporteur), D.A.O. Edward, P. Jann, and L. Sevón</t>
  </si>
  <si>
    <t>J. Mischo</t>
  </si>
  <si>
    <t>A. La Pergola, President of the Chamber, M. Wathelet (Rapporteur), D.A.O. Edward, P. Jann and L. Sevón</t>
  </si>
  <si>
    <t>V. Tiili, President, K. Lenaerts and A. Potocki</t>
  </si>
  <si>
    <t>G.C. Rodríguez Iglesias, President, J.-P. Puissochet (President of Chamber), C. Gulmann (Rapporteur), D.A.O. Edward, A. La Pergola, P. Jann, F. Macken, N. Colneric and S. von Bahr</t>
  </si>
  <si>
    <t>K. Lenaerts, President, J. Azizi and M. Jaeger</t>
  </si>
  <si>
    <t>P. Lindh, President, R. Garcia-Valdecasas, K. Lenaerts, J. Azizi and M. Jaeger</t>
  </si>
  <si>
    <t>P. Jann, acting for the President of the Fifth Chamber, D.A.O. Edward (Rapporteur) and A. La Pergola</t>
  </si>
  <si>
    <t>K. Lenaerts, President, P. Lindh and J.D. Cooke</t>
  </si>
  <si>
    <t>B. Vesterdorf, President, R.M. Moura Ramos and P. Mengozzi</t>
  </si>
  <si>
    <t>K. Lenaerts, President, P. Lindh, J. Azizi, J.D. Cooke and M. Jaeger</t>
  </si>
  <si>
    <t>M. Jaeger, President, K. Lenaerts and J. Azizi</t>
  </si>
  <si>
    <t>A. La Pergola, President of the Chamber, P. Jann, L. Sevón, S. von Bahr (Rapporteur) and C.W.A. Timmermans</t>
  </si>
  <si>
    <t>B. Vesterdorf, President, M. Vilaras and N.J. Forwood</t>
  </si>
  <si>
    <t>P. Jann, President of the Chamber, A. Rosas, R. Silva de Lapuerta, K. Lenaerts and S. von Bahr (Rapporteur)</t>
  </si>
  <si>
    <t>P. Léger</t>
  </si>
  <si>
    <t>R.M. Moura Ramos, President, V. Tiili and P. Mengozzi</t>
  </si>
  <si>
    <t>J.-P. Puissochet, President of the Chamber, C. Gulmann, V. Skouris (Rapporteur), F. Macken and N. Colneric</t>
  </si>
  <si>
    <t>R. García-Valdecasas, President, P. Lindh and J.D. Cooke</t>
  </si>
  <si>
    <t>J. Malenovský, President of Chamber, J.‑P. Puissochet (Rapporteur) and U. Lõhmus</t>
  </si>
  <si>
    <t>C. Gulmann, acting for the President of the Sixth Chamber, V. Skouris, F. Macken, N. Colneric and J.N. Cunha Rodrigues (Rapporteur)</t>
  </si>
  <si>
    <t>P. Lindh, President, R. García-Valdecasas and J.D. Cooke</t>
  </si>
  <si>
    <t>P. Mengozzi, President, V. Tiili and R.M. Moura Ramos</t>
  </si>
  <si>
    <t>P. Jann, acting for the President of the Fifth Chamber, C.W.A Timmermans and S. von Bahr (Rapporteur)</t>
  </si>
  <si>
    <t>V. Skouris, President, P. Jann, C.W.A. Timmermans (Rapporteur) and R. Silva de Lapuerta, Presidents of Chamber, C. Gulmann, R. Schintgen, N. Colneric, S. von Bahr and J.N. Cunha Rodrigues</t>
  </si>
  <si>
    <t>A. Tizzano</t>
  </si>
  <si>
    <t>J.D. Cooke, President, R. García-Valdecasas and P. Lindh</t>
  </si>
  <si>
    <t>J. D. Cooke, President, R. García-Valdecasas and P. Lindh</t>
  </si>
  <si>
    <t>J. Malenovský, President of the Chamber, J.-P. Puissochet (Rapporteur) and S. von Bahr</t>
  </si>
  <si>
    <t>A. Borg Barthet, President of the Chamber, A. La Pergola and J.-P. Puissochet (Rapporteur)</t>
  </si>
  <si>
    <t>J. Malenovský, President of the Chamber, J.-P. Puissochet (Rapporteur) and A. Ó Caoimh</t>
  </si>
  <si>
    <t>B. Vesterdorf, President, M. Jaeger and H. Legal</t>
  </si>
  <si>
    <t>A. Rosas (Rapporteur), President of the Chamber, A. Borg Barthet and J. Malenovský</t>
  </si>
  <si>
    <t>B. Vesterdorf, President, N.J. Forwood and H. Legal</t>
  </si>
  <si>
    <t>P. Jann, President of Chamber, K. Schiemann (Rapporteur), N. Colneric, E. Juhász and E. Levits</t>
  </si>
  <si>
    <t>N.J. Forwood, President, J. Pirrung and A.W.H. Meij</t>
  </si>
  <si>
    <t>P. Jann, President of Chamber, K. Lenaerts, E. Juhász, K. Schiemann and M. Ilešič (Rapporteur)</t>
  </si>
  <si>
    <t>L.A. Geelhoed</t>
  </si>
  <si>
    <t>C.W.A. Timmermans (Rapporteur), President of the Chamber, R. Silva de Lapuerta, R. Schintgen, G. Arestis and J. Klučka</t>
  </si>
  <si>
    <t>M. Vilaras, President, V. Tiili and P. Mengozzi</t>
  </si>
  <si>
    <t>P. Jann, President of the Chamber, K. Schiemann, N. Colneric (Rapporteur), E. Juhász and E. Levits</t>
  </si>
  <si>
    <t>A. Rosas, President of the Chamber, J. Malenovský, S. von Bahr (Rapporteur), A. Borg Barthet and U. Lõhmus</t>
  </si>
  <si>
    <t>B. Vesterdorf, President, J. Azizi and H. Legal</t>
  </si>
  <si>
    <t>C.W.A. Timmermans, President of Chamber, J. Makarczyk, R. Silva de Lapuerta, P. Kūris and G. Arestis (Rapporteur)</t>
  </si>
  <si>
    <t>F.G. Jacobs</t>
  </si>
  <si>
    <t>R. García-Valdecasas, President, J.D. Cooke and I. Labucka</t>
  </si>
  <si>
    <t>V. Skouris, President, P. Jann, C.W.A. Timmermans, A. Rosas, K. Lenaerts, M. Ilešič (Rapporteur), J.-C. Bonichot and T. von Danwitz, Presidents of Chambers, J.N. Cunha Rodrigues, R. Silva de Lapuerta, A. Arabadjiev, C. Toader and J.-J. Kasel</t>
  </si>
  <si>
    <t>H. Legal, President, P. Lindh, I. Wiszniewska‑Białecka, V. Vadapalas and E. Moavero Milanesi</t>
  </si>
  <si>
    <t>A. Rosas, President of Chamber, A. Ó Caoimh, J. Klučka (Rapporteur), U. Lõhmus and A. Arabadjiev</t>
  </si>
  <si>
    <t>V. Trstenjak</t>
  </si>
  <si>
    <t>V. Tiili, President, P. Mengozzi and M. Vilaras</t>
  </si>
  <si>
    <t>A. Rosas, President of the Chamber, J. Malenovský, J.-P. Puissochet, S. von Bahr (Rapporteur) and U. Lõhmus</t>
  </si>
  <si>
    <t>J. Azizi, President, M. Jaeger and F. Dehousse</t>
  </si>
  <si>
    <t>C.W.A. Timmermans, President of the Chamber, R. Silva de Lapuerta (Rapporteur), P. Kūris, G. Arestis and J. Klučka</t>
  </si>
  <si>
    <t>H. Legal, President, P. Mengozzi and I. Wiszniewska-Białecka</t>
  </si>
  <si>
    <t>A. Tizzano, acting as President of the First Chamber, M. Ilešič, A. Borg Barthet, E. Levits (Rapporteur) and J.-J. Kasel</t>
  </si>
  <si>
    <t>P. Mengozzi</t>
  </si>
  <si>
    <t>A.W.H. Meij, President, N.J. Forwood and I. Pelikánová</t>
  </si>
  <si>
    <t>M. Vilaras, President, E. Martins Ribeiro and K. Jürimäe</t>
  </si>
  <si>
    <t>C.W.A. Timmermans, President of the Chamber, J. Klučka, R. Silva de Lapuerta (Rapporteur), J. Makarczyk and L. Bay Larsen</t>
  </si>
  <si>
    <t>M. Poiares Maduro</t>
  </si>
  <si>
    <t>M. Vilaras, President of the Chamber, M.E. Martins Ribeiro and K. Jürimäe</t>
  </si>
  <si>
    <t>P. Lindh, President of the Chamber, R. García‑Valdecasas and J. D. Cooke</t>
  </si>
  <si>
    <t>K. Lenaerts, President of the Chamber, E. Juhász, R. Silva de Lapuerta (Rapporteur), G. Arestis and T. von Danwitz</t>
  </si>
  <si>
    <t>J. Pirrung, President, N.J. Forwood and S. Papasavvas</t>
  </si>
  <si>
    <t>C.W.A. Timmermans, President of the Chamber, J.‑C. Bonichot, P. Kūris (Rapporteur), L. Bay Larsen and C. Toader</t>
  </si>
  <si>
    <t>M. Jaeger, President, V. Tiili and O. Czúcz</t>
  </si>
  <si>
    <t>K. Lenaerts, President, G. Arestis (rapporteur), R. Silva de Lapuerta, E. Juhász et T. von Danwitz</t>
  </si>
  <si>
    <t>M. Vilaras, President, F. Dehousse and D. Šváby</t>
  </si>
  <si>
    <t>M.E. Martins Ribeiro, President, S. Papasavvas and N. Wahl (Rapporteur)</t>
  </si>
  <si>
    <t>A. Tizzano, President of the Chamber, J.-J. Kasel, M. Ilešič (Rapporteur), E. Levits and M. Safjan</t>
  </si>
  <si>
    <t>J.N. Cunha Rodrigues, President of the Chamber, P. Lindh, U. Lõhmus, A. Ó Caoimh and A. Arabadjiev (Rapporteur)</t>
  </si>
  <si>
    <t>J. Mazák</t>
  </si>
  <si>
    <t>M. Vilaras, President, M.E. Martins Ribeiro, F. Dehousse, D. Šváby and K. Jürimäe</t>
  </si>
  <si>
    <t>J. Pirrung, President, A.W.H. Meij and N.J. Forwood</t>
  </si>
  <si>
    <t>A. Rosas, President of the Chamber, A. Ó Caoimh, J.N. Cunha Rodrigues, J. Klučka and U. Lõhmus (Rapporteur)</t>
  </si>
  <si>
    <t>M. Vilaras, President, M.E. Martins Ribeiro, D. Šváby, K. Jürimäe and N. Wahl</t>
  </si>
  <si>
    <t>J.N. Cunha Rodrigues, President of the Chamber, A. Arabadjiev, U. Lõhmus, A. Ó Caoimh (Rapporteur) and P. Lindh</t>
  </si>
  <si>
    <t>M. Vilaras (Rapporteur), President, M. Prek and V. Ciucă</t>
  </si>
  <si>
    <t>K. Lenaerts, President of the Chamber, Silva de Lapuerta (Rapporteur), E. Juhász, J. Malenovský, R. and T. von Danwitz</t>
  </si>
  <si>
    <t>M. Jaeger, President, J. Azizi and O. Czúcz</t>
  </si>
  <si>
    <t>M. Jaeger, President, J. Azizi and E. Cremona</t>
  </si>
  <si>
    <t>E. Martins Ribeiro, President, S. Papasavvas and N. Wahl (Rapporteur)</t>
  </si>
  <si>
    <t>J.N. Cunha Rodrigues, President of the Chamber, U. Lõhmus, A. Rosas (Rapporteur), A. Ó Caoimh and A. Arabadjiev</t>
  </si>
  <si>
    <t>E. Sharpston</t>
  </si>
  <si>
    <t>O. Czúcz, President, J.D. Cooke (Rapporteur) and I. Labucka</t>
  </si>
  <si>
    <t>B. Vesterdorf, President, M. Jaeger, J. Pirrung, R. García‑Valdecasas, V. Tiili, J. Azizi, J.D. Cooke, A.W.H. Meij, N.J. Forwood, E. Martins Ribeiro, I. Wiszniewska-Białecka, V. Vadapalas and I. Labucka</t>
  </si>
  <si>
    <t>O. Czúcz, President, I. Labucka and K. O’Higgins (Rapporteur)</t>
  </si>
  <si>
    <t>V. Skouris, President, A. Tizzano, J.N. Cunha Rodrigues, K. Lenaerts, M. Safjan and A. Prechal, Presidents of Chambers, K. Schiemann, E. Juhász, G. Arestis, A. Arabadjiev (Rapporteur), D. Šváby, M. Berger and E. Jarašiūnas</t>
  </si>
  <si>
    <t>J. Malenovský, President of the Chamber, U. Lõhmus (Rapporteur) and M. Safjan</t>
  </si>
  <si>
    <t>U. Lõhmus, President, A. Arabadjiev and C. G. Fernlund (Rapporteur)</t>
  </si>
  <si>
    <t>A.W.H. Meij, acting as President, N.J. Forwood and S. Papasavvas</t>
  </si>
  <si>
    <t>A. Rosas, President of the Chamber, J.N. Cunha Rodrigues, J. Klučka, P. Lindh and A. Arabadjiev (Rapporteur)</t>
  </si>
  <si>
    <t>A. Rosas, President of Chamber, A. Ó Caoimh, J. Klučka (Rapporteur), U. Lõhmus and P. Lindh</t>
  </si>
  <si>
    <t>N.J. Forwood, President, D. Šváby (Rapporteur) and L. Truchot</t>
  </si>
  <si>
    <t>J.N. Cunha Rodrigues, President of the Chamber, A. Arabadjiev, A. Rosas, A. Ó Caoimh (Rapporteur) and P. Lindh</t>
  </si>
  <si>
    <t>M. Vilaras, President, M. Prek (Rapporteur) and V.M. Ciucă</t>
  </si>
  <si>
    <t>M. Vilaras (Rapporteur), President, M. Prek and V.M. Ciucă</t>
  </si>
  <si>
    <t>J. Azizi, President, E. Cremona (Rapporteur) and S. Frimodt Nielsen</t>
  </si>
  <si>
    <t>R. Silva de Lapuerta, President of the Chamber, J.L. da Cruz Vilaça, G. Arestis, J.-C. Bonichot and A. Arabadjiev (Rapporteur)</t>
  </si>
  <si>
    <t>A. Rosas, acting as President of the Sixth Chamber, U. Lõhmus and A. Arabadjiev (Rapporteur)</t>
  </si>
  <si>
    <t>G. Arestis, President of the Chamber, J.‑C. Bonichot and A. Arabadjiev (Rapporteur)</t>
  </si>
  <si>
    <t>A.W.H. Meij (Rapporteur), President, V. Vadapalas and L. Truchot</t>
  </si>
  <si>
    <t>I. Pelikánová, President, K. Jürimäe and M. van der Woude (Rapporteur)</t>
  </si>
  <si>
    <t>A. Borg Barthet, President of the Chamber, E. Levits and M. Berger (Rapporteur)</t>
  </si>
  <si>
    <t>V. Skouris, President, K. Lenaerts, Vice-President, R. Silva de Lapuerta, M. Ilešič, L. Bay Larsen, M. Safjan, Presidents of Chambers, J. Malenovský, E. Levits, A. Ó Caoimh, J.‑C. Bonichot, A. Arabadjiev, D. Šváby and M. Berger (Rapporteur)</t>
  </si>
  <si>
    <t>A. Tizzano, President of the Chamber, A. Borg Barthet, E. Levits, M. Berger (Rapporteur) and S. Rodin</t>
  </si>
  <si>
    <t>A.W.H. Meij, President, and V. Vadapalas (Rapporteur) and I. Labucka</t>
  </si>
  <si>
    <t>A. Tizzano (Rapporteur), President of the Chamber, J.-J. Kasel, M. Ilešič, E. Levits and M. Safjan</t>
  </si>
  <si>
    <t>M. Vilaras, President, M. Prek and V.M. Ciucă (Rapporteur)</t>
  </si>
  <si>
    <t>K. Lenaerts, President of the Chamber, R. Silva de Lapuerta (Rapporteur), E. Juhász, G. Arestis and T. von Danwitz</t>
  </si>
  <si>
    <t>O. Czúcz, President, I. Labucka (Rapporteur) and K. O’Higgins</t>
  </si>
  <si>
    <t>O. Czúcz, President, I. Labucka (Rapporteur) and D. Gratsias</t>
  </si>
  <si>
    <t>G. Arestis, President of the Chamber, A. Arabadjiev and J.L. da Cruz Vilaça (Rapporteur)</t>
  </si>
  <si>
    <t>J. Malenovský, President, R. Silva de Lapuerta and T. von Danwitz (Rapporteur),</t>
  </si>
  <si>
    <t>V. Vadapalas (Rapporteur), acting for the President, M. Prek, A. Dittrich, L. Truchot and K. O’Higgins</t>
  </si>
  <si>
    <t>V. Vadapalas (Rapporteur), acting for the President, A. Dittrich and L. Truchot</t>
  </si>
  <si>
    <t>R. Silva de Lapuerta, President of the Chamber, J.L. da Cruz Vilaça, G. Arestis (Rapporteur), J.‑C. Bonichot and A. Arabadjiev</t>
  </si>
  <si>
    <t>J. Malenovský, President , T. von Danwitz (Rapporteur) and D. Šváby</t>
  </si>
  <si>
    <t>M. Jaeger, President, N. Wahl and S. Soldevila Fragoso (Rapporteur)</t>
  </si>
  <si>
    <t>T. von Danwitz, President of the Chamber, E. Juhász, A. Rosas, D. Šváby (Rapporteur) and S. Rodin</t>
  </si>
  <si>
    <t>E. Juhász, President de chambre, A. Rosas and D. Šváby (Rapporteur)</t>
  </si>
  <si>
    <t>M.E. Martins Ribeiro, President, N. Wahl (Rapporteur) and A. Dittrich</t>
  </si>
  <si>
    <t>K. Lenaerts, acting as President of the Third Chamber, E. Juhász (Rapporteur), G. Arestis, T. von Danwitz and D. Šváby</t>
  </si>
  <si>
    <t>K. Lenaerts, acting as President of the Third Chamber, R. Silva de Lapuerta, E. Juhász (Rapporteur), T. von Danwitz and D. Šváby</t>
  </si>
  <si>
    <t>A.W.H. Meij (Rapporteur), President, V. Vadapalas, N. Wahl, L. Truchot and S. Frimodt Nielsen</t>
  </si>
  <si>
    <t>A. Tizzano, acting as President of the First Chamber, M. Ilešič (Rapporteur), E. Levits, J.-J. Kasel and M. Safjan</t>
  </si>
  <si>
    <t>V. Skouris, President, K. Lenaerts, Vice-President, A. Tizzano, M. Ilešič, G. Arestis, M. Berger and E. Jarašiūnas, Presidents of Chambers, E. Juhász (Rapporteur), A. Borg Barthet, J.‑C. Bonichot, M. Safjan, D. Šváby and A. Prechal</t>
  </si>
  <si>
    <t>A. Rosas, President, E. Juhász (Rapporteur) and C. Vajda</t>
  </si>
  <si>
    <t>M. K. Lenaerts, Président, E. Juhász (Rapporteur), G. Arestis, T. von Danwitz and D. Šváby</t>
  </si>
  <si>
    <t>I. Pelikánová (Rapporteur), President, K. Jürimäe and S. Soldevila Fragoso</t>
  </si>
  <si>
    <t>L. Bay Larsen, President of the Chamber, K. Lenaerts, Vice-President of the Court, acting as Judge of the Fourth Chamber, M. Safjan, J. Malenovský and A. Prechal (Rapporteur)</t>
  </si>
  <si>
    <t>V. Vadapalas, acting for the President, A. Dittrich and L. Truchot (Rapporteur)</t>
  </si>
  <si>
    <t>R. Silva de Lapuerta (Rapporteur), President, G. Arestis and J. Malenovský</t>
  </si>
  <si>
    <t>L. Truchot, President, M.E. Martins Ribeiro (Rapporteur) and H. Kanninen</t>
  </si>
  <si>
    <t>M. Wathelet</t>
  </si>
  <si>
    <t>T. von Danwitz, President of the Chamber, E. Juhász, A. Rosas, D. Šváby and C. Vajda (Rapporteur)</t>
  </si>
  <si>
    <t>M. Jaeger, President, V. Vadapalas and M. Prek (Rapporteur)</t>
  </si>
  <si>
    <t>H. Kanninen, President, N. Wahl and S. Soldevila Fragoso (Rapporteur)</t>
  </si>
  <si>
    <t>M. Ilešič, President of the Chamber, A. Ó Caoimh, C. Toader, E. Jarašiūnas and C.G. Fernlund (Rapporteur)</t>
  </si>
  <si>
    <t>A. Dittrich, President, I. Wiszniewska-Białecka (Rapporteur) and M. Prek</t>
  </si>
  <si>
    <t>T. von Danwitz, President of the Chamber, C. Vajda, A. Rosas (Rapporteur), E. Juhász and D. Šváby,</t>
  </si>
  <si>
    <t>P. Cruz Villalón</t>
  </si>
  <si>
    <t>A. Dittrich, President, I. Wiszniewska-Białecka and M. Prek (Rapporteur)</t>
  </si>
  <si>
    <t>M. Ilešič, President of the Chamber, C.G. Fernlund, A. Ó Caoimh (Rapporteur), C. Toader and E. Jarašiūnas</t>
  </si>
  <si>
    <t>S. Papasavvas, acting President, N. Wahl and A. Dittrich (Rapporteur)</t>
  </si>
  <si>
    <t>M. Ilešič, President of the Chamber, E. Jarašiūnas (Rapporteur), A. Ó Caoimh, C. Toader and C.G. Fernlund</t>
  </si>
  <si>
    <t>S. Papasavvas, acting as President, N. Wahl and A. Dittrich (Rapporteur)</t>
  </si>
  <si>
    <t>L. Bay Larsen, acting as President of the Fourth Chamber, J.‑C. Bonichot, C. Toader, A. Prechal and E. Jarašiūnas (Rapporteur)</t>
  </si>
  <si>
    <t>M.E. Martins Ribeiro (Rapporteur), President, N. Wahl and A. Dittrich</t>
  </si>
  <si>
    <t>A. Rosas (Rapporteur), acting as President of the Tenth Chamber, D. Šváby and C. Vajda</t>
  </si>
  <si>
    <t>T. von Danwitz, President of the Chamber, A. Rosas (Rapporteur), E. Juhász, D. Šváby and C. Vajda</t>
  </si>
  <si>
    <t>U. Lõhmus, President of the Chamber, A. Rosas (Rapporteur) and C.G. Fernlund,</t>
  </si>
  <si>
    <t>I. Pelikánová, President, K. Jürimäe (Rapporteur) and S. Soldevila Fragoso</t>
  </si>
  <si>
    <t>J. Malenovský, President, R. Silva de Lapuerta and T. von Danwitz (Rapporteur)</t>
  </si>
  <si>
    <t>J. Azizi (Rapporteur), President, I. Labucka and S. Frimodt Nielsen</t>
  </si>
  <si>
    <t>E. Juhász, Président, D. Šváby (Rapporteur) and C. Vajda</t>
  </si>
  <si>
    <t>H. Kanninen (Rapporteur), President, S. Soldevila Fragoso and M. van der Woude</t>
  </si>
  <si>
    <t>N. J. Forwood (Rapporteur), President, D. Šváby and E. Moavero Milanesi</t>
  </si>
  <si>
    <t>C. Toader, President of the Chamber, K. Schiemann (Rapporteur) and L. Bay Larsen</t>
  </si>
  <si>
    <t>O. Czúcz (Rapporteur), President, I. Labucka and K. O’Higgins</t>
  </si>
  <si>
    <t>O. Czúcz (Rapporteur), President, I. Labucka and D. Gratsias</t>
  </si>
  <si>
    <t>J. L. da Cruz Vilaça (Rapporteur), President, M. Berger, A. Borg Barthet, E. Levits and F. Biltgen</t>
  </si>
  <si>
    <t>T. von Danwitz, President of the Chamber, A. Rosas, E. Juhász (Rapporteur), D. Šváby and A. Prechal</t>
  </si>
  <si>
    <t>N. Wahl</t>
  </si>
  <si>
    <t>M.E. Martins Ribeiro (Rapporteur), President, S. Papasavvas and A. Dittrich</t>
  </si>
  <si>
    <t>K. Schiemann, President of the Chamber, C. Toader and A. Prechal (Rapporteur)</t>
  </si>
  <si>
    <t>R. Silva de Lapuerta, President of the Chamber, K. Lenaerts, Vice-President of the Court, acting as Judge of the Second Chamber, J.-C. Bonichot, A. Arabadjiev (Rapporteur), and J.L. da Cruz Vilaça</t>
  </si>
  <si>
    <t>N.J. Forwood (Rapporteur), President, F. Dehousse and J. Schwarcz</t>
  </si>
  <si>
    <t>T. von Danwitz, President of the Chamber, C. Lycourgos, E. Juhász, C. Vajda and K. Jürimäe (Rapporteur)</t>
  </si>
  <si>
    <t>J. Azizi, President, M. Prek and S. Frimodt Nielsen (Rapporteur)</t>
  </si>
  <si>
    <t>A. Tizzano, President of the Chamber, S. Rodin, E. Levits, M. Berger (Rapporteur) and F. Biltgen</t>
  </si>
  <si>
    <t>R. Silva de Lapuerta, President of the Chamber, J.L. da Cruz Vilaça (Rapporteur), G. Arestis, J.-C. Bonichot and A. Arabadjiev</t>
  </si>
  <si>
    <t>A. Dittrich (Rapporteur), President, I. Wiszniewska-Białecka, M. Prek, J. Schwarcz and M. Kancheva</t>
  </si>
  <si>
    <t>K. Lenaerts, President, A. Tizzano, Vice-President, R. Silva de Lapuerta, M. Ilešič, J.L. da Cruz Vilaça (Rapporteur), E. Juhász, M. Berger, M. Vilaras and E. Regan, Presidents of Chambers, A. Rosas, J. Malenovský, E. Levits, F. Biltgen, K. Jürimäe and C. Lycourgos</t>
  </si>
  <si>
    <t>P. Jann (Rapporteur), President of the Chamber, A. Tizzano, A. Borg Barthet, M. Ilešič and J.-J. Kasel</t>
  </si>
  <si>
    <t>S. Papasavvas (Rapporteur), President, V. Vadapalas and K. O’Higgins</t>
  </si>
  <si>
    <t>D. Gratsias, acting President, O. Czúcz (Rapporteur) and I. Labucka</t>
  </si>
  <si>
    <t>R. Silva de Lapuerta, President of the First Chamber, acting as President of the Second Chamber, J.L. da Cruz Vilaça (Rapporteur), A. Arabadjiev, C. Lycourgos and J.-C. Bonichot</t>
  </si>
  <si>
    <t>M.E. Martins Ribeiro (Rapporteur), acting as President, A. Popescu and G. Berardis</t>
  </si>
  <si>
    <t>O. Czúcz, President, I. Labucka and D. Gratsias (Rapporteur)</t>
  </si>
  <si>
    <t>R. Silva de Lapuerta (Rapporteur), President of the Chamber, J.L. da Cruz Vilaça, G. Arestis, J.-C. Bonichot and A. Arabadjiev</t>
  </si>
  <si>
    <t>T. von Danwitz, President of the Fourth Chamber, acting as President of the Fifth Chamber, D. Šváby (Rapporteur), A. Rosas, E. Juhász and C. Vajda</t>
  </si>
  <si>
    <t>L. Truchot (Rapporteur), President, M.E. Martins Ribeiro and A. Popescu</t>
  </si>
  <si>
    <t>T. von Danwitz, President of the Fourth Chamber, acting as President of the Fifth Chamber, K. Lenaerts, President of the Court, acting as a Judge of the Fifth Chamber, D. Šváby (Rapporteur), A. Rosas and C. Vajda</t>
  </si>
  <si>
    <t>N. Jääskinen</t>
  </si>
  <si>
    <t>E. Juhász, President of the Chamber, C. Vajda (Rapporteur) and C. Lycourgos</t>
  </si>
  <si>
    <t>I. Pelikánová, President, K. Jürimäe (Rapporteur) and M. van der Woude</t>
  </si>
  <si>
    <t>A. Tizzano, Vice-President of the Court, acting as President of the First Chamber, M. Berger, E. Levits, S. Rodin (Rapporteur) and F. Biltgen</t>
  </si>
  <si>
    <t>N.J. Forwood, President, F. Dehousse (Rapporteur) and J. Schwarcz</t>
  </si>
  <si>
    <t>E. Juhász, President, A. Rosas and C. Vajda (Rapporteur)</t>
  </si>
  <si>
    <t>S. Frimodt Nielsen (Rapporteur), President, F. Dehousse and A.M. Collins</t>
  </si>
  <si>
    <t>A. Arabadjiev, President of the Chamber, J.-C. Bonichot and E. Regan (Rapporteur)</t>
  </si>
  <si>
    <t>C. Toader, President, A. Rosas and A. Prechal (Rapporteur)</t>
  </si>
  <si>
    <t>D. Gratsias, President, O. Czúcz, A. Popescu, M. Kancheva and C. Wetter (Rapporteur)</t>
  </si>
  <si>
    <t>D. Gratsias, President, M. Kancheva and C. Wetter (Rapporteur)</t>
  </si>
  <si>
    <t>M. Berger (Rapporteur), President of the Chamber, E. Levits and F. Biltgen</t>
  </si>
  <si>
    <t>H. Saugmandsgaard Øe</t>
  </si>
  <si>
    <t>T. von Danwitz, President, D. Šváby, A. Rosas, E. Juhász (Rapporteur) and C. Vajda</t>
  </si>
  <si>
    <t>H. Kanninen (Rapporteur), President, I. Pelikánová and E. Buttigieg</t>
  </si>
  <si>
    <t>M. Prek, President, I. Labucka (Rapporteur) and V. Kreuschitz</t>
  </si>
  <si>
    <t>J.-C. Bonichot, President of the Chamber, J. L. da Cruz Vilaça (Rapporteur) and C. Lycourgos</t>
  </si>
  <si>
    <t>J.L. da Cruz Vilaça (Rapporteur), President of the Chamber, M. Berger, A. Borg Barthet, E. Levits and F. Biltgen</t>
  </si>
  <si>
    <t>H. Kanninen, President, G. Berardis (Rapporteur) and C. Wetter</t>
  </si>
  <si>
    <t>M. Ilešič, President of the Chamber, A.Ó Caoimh (Rapporteur), C. Toader, E. Jarašiūnas and C.G. Fernlund</t>
  </si>
  <si>
    <t>A. Ó Caoimh (Rapporteur), President of the Chamber, C. Toader and C.G. Fernlund</t>
  </si>
  <si>
    <t>G. Berardis, President, O. Czúcz (Rapporteur) and A. Popescu</t>
  </si>
  <si>
    <t>D. Gratsias, President, M. Kancheva (Rapporteur) and C. Wetter</t>
  </si>
  <si>
    <t>M.E. Martins Ribeiro (Rapporteur), President, S. Gervasoni and L. Madise</t>
  </si>
  <si>
    <t>R. Silva de Lapuerta, President of the Chamber, E. Regan, J.‑C. Bonichot (Rapporteur), C.G. Fernlund and S. Rodin</t>
  </si>
  <si>
    <t>M.E. Martins Ribeiro, President, S. Gervasoni and L. Madise (Rapporteur)</t>
  </si>
  <si>
    <t>S. Papasavvas (Rapporteur), President, N.J. Forwood and E. Bieliūnas</t>
  </si>
  <si>
    <t>M. Vilaras (Rapporteur), President of the Chamber, J. Malenovský and M. Safjan</t>
  </si>
  <si>
    <t>D. Šváby, President of the Chamber, J. Malenovský and M. Vilaras (Rapporteur)</t>
  </si>
  <si>
    <t>M. Vilaras (Rapporteur), President of the Chamber, J. Malenovský and D. Šváby</t>
  </si>
  <si>
    <t>V. Skouris, President, P. Jann, C.W.A. Timmermans and J.N. Cunha Rodrigues (Presidents of Chambers), D.A.O. Edward (Rapporteur), A. La Pergola, J.-P. Puissochet, R. Schintgen, F. Macken, N. Colneric and S. von Bahr</t>
  </si>
  <si>
    <t>H. Kanninen, President, I. Pelikánová (Rapporteur) and E. Buttigieg</t>
  </si>
  <si>
    <t>A. Prechal (Rapporteur), President of the Chamber, A. Rosas and C. Toader</t>
  </si>
  <si>
    <t>E. Tanchev</t>
  </si>
  <si>
    <t>M. E. Martins Ribeiro (Rapporteur), President, S. Gervasoni and L. Madise</t>
  </si>
  <si>
    <t>J.‑C. Bonichot (Rapporteur), President, S. Rodin and E. Regan</t>
  </si>
  <si>
    <t>G. Berardis (Rapporteur), President, O. Czúcz and A. Pope</t>
  </si>
  <si>
    <t>M. Prek, President, I. Labucka, J. Schwarcz, V. Tomljenović and V. Kreuschitz (Rapporteur)</t>
  </si>
  <si>
    <t>P. Jann, President of the Chamber, A. Tizzano, A. Borg Barthet, E. Levits (Rapporteur) and J.-J. Kasel</t>
  </si>
  <si>
    <t>G. Berardis, President, O. Czúcz and A. Popescu (Rapporteur)</t>
  </si>
  <si>
    <t>A. Dittrich, President, J. Schwarcz and V. Tomljenović (Rapporteur)</t>
  </si>
  <si>
    <t>F. Dehousse (Rapporteur), acting for the President, I. Wiszniewska‑Białecka and N. Wahl</t>
  </si>
  <si>
    <t>A. Tizzano, President of the Chamber, M. Berger (Rapporteur), A. Borg Barthet, E. Levits and J.-J. Kasel</t>
  </si>
  <si>
    <t>J.L. Cruz Vilaça, President, C.P. Briët, A. Kalogeropoulos, A. Saggio and J. Biancarelli</t>
  </si>
  <si>
    <t>L. Sevón, President of the First Chamber, acting for the President of the Fifth Chamber, C. Gulmann, D.A.O. Edward, J.-P. Puissochet and P. Jann (Rapporteur)</t>
  </si>
  <si>
    <t>P. Jann, President of the Chamber, M. Ilešič, A. Tizzano (Rapporteur), A. Borg Barthet and J.‑J. Kasel</t>
  </si>
  <si>
    <t>M. Prek (Rapporteur), President, E. Buttigieg, F. Schalin, B. Berke and J. Costeira</t>
  </si>
  <si>
    <t>Ticker_undertaking</t>
  </si>
  <si>
    <t>Ticker_firm</t>
  </si>
  <si>
    <t>NACE_code</t>
  </si>
  <si>
    <t>InfrBegin1</t>
  </si>
  <si>
    <t>InfrEnd1</t>
  </si>
  <si>
    <t>InfrBegin2</t>
  </si>
  <si>
    <t>InfrEnd2</t>
  </si>
  <si>
    <t>InfrBegin3</t>
  </si>
  <si>
    <t>InfrEnd3</t>
  </si>
  <si>
    <t>InfrBegin4</t>
  </si>
  <si>
    <t>InfrEnd4</t>
  </si>
  <si>
    <t>InfrBegin5</t>
  </si>
  <si>
    <t>InfrEnd5</t>
  </si>
  <si>
    <t>InfrEnd6</t>
  </si>
  <si>
    <t>InfrBegin7</t>
  </si>
  <si>
    <t>InfrEnd7</t>
  </si>
  <si>
    <t>InfrBegin8</t>
  </si>
  <si>
    <t>InfrEnd8</t>
  </si>
  <si>
    <t>InfrBegin9</t>
  </si>
  <si>
    <t>InfrEnd9</t>
  </si>
  <si>
    <t>InfrBegin10</t>
  </si>
  <si>
    <t>InfrEnd11</t>
  </si>
  <si>
    <t>InfrBegin11</t>
  </si>
  <si>
    <t>InfrEnd10</t>
  </si>
  <si>
    <t>InfrBegin12</t>
  </si>
  <si>
    <t>InfrEnd12</t>
  </si>
  <si>
    <t>Readoption_amendment</t>
  </si>
  <si>
    <t>GC_new_party_state</t>
  </si>
  <si>
    <t>GC_Case_number</t>
  </si>
  <si>
    <t>GC_Filing_action</t>
  </si>
  <si>
    <t>GC_Decision_date</t>
  </si>
  <si>
    <t>EC_Date_of_decision</t>
  </si>
  <si>
    <t>GC_Chamber_of_3</t>
  </si>
  <si>
    <t>GC_Chamber_of_5</t>
  </si>
  <si>
    <t>GC_Grand_Chamber</t>
  </si>
  <si>
    <t>GC_Manifestly_inadmissible</t>
  </si>
  <si>
    <t>GC_Inadmissible</t>
  </si>
  <si>
    <t>GC_Total_action_success</t>
  </si>
  <si>
    <t>GC_No_need_to_adjudicate</t>
  </si>
  <si>
    <t>GC_Partial_annulment_of_EC_decision</t>
  </si>
  <si>
    <t>GC_Total_annulment_of_EC_decision</t>
  </si>
  <si>
    <t>GC_Fine_partial_change_of_EC_decision</t>
  </si>
  <si>
    <t>GC_Change_of_other_remedies_of_EC_decision</t>
  </si>
  <si>
    <t>GC_judgment_Paragraphs</t>
  </si>
  <si>
    <t>GC_judgement_Summary</t>
  </si>
  <si>
    <t>ECJ_New_party</t>
  </si>
  <si>
    <t>ECJ_new_party_State</t>
  </si>
  <si>
    <t>ECJ_Commission_appeal</t>
  </si>
  <si>
    <t>ECJ_Cross_appeal_of_Commission</t>
  </si>
  <si>
    <t>ECJ_Case_number</t>
  </si>
  <si>
    <t>ECJ_Appeal_lodged</t>
  </si>
  <si>
    <t>ECJ_Decision_date</t>
  </si>
  <si>
    <t>ECJ_Chamber_of_3</t>
  </si>
  <si>
    <t>ECJ_Chamber_of_5</t>
  </si>
  <si>
    <t>ECJ_Grand_Chamber</t>
  </si>
  <si>
    <t>AG_opinion</t>
  </si>
  <si>
    <t>ECJ_Dissmissing_appeal</t>
  </si>
  <si>
    <t>ECJ_Partial_referral</t>
  </si>
  <si>
    <t>ECJ_total_referral</t>
  </si>
  <si>
    <t>ECJ_Total_change_of_GC_judgement</t>
  </si>
  <si>
    <t>ECJ_Total_party_appeal_success</t>
  </si>
  <si>
    <t>ECJ_Partial_change_of_EC_decision</t>
  </si>
  <si>
    <t>ECJ_Total_annulment_of_EC_decision</t>
  </si>
  <si>
    <t>ECJ_Partial_annulment_of_EC_decision</t>
  </si>
  <si>
    <t>ECJ_Fine_partial_change_of_EC_decision</t>
  </si>
  <si>
    <t>ECJ_Change_of_other_remedies_of_EC_decision</t>
  </si>
  <si>
    <t>ECJ_judgement_Paragraphs</t>
  </si>
  <si>
    <t>ECJ_judgement_Articles</t>
  </si>
  <si>
    <t>ECJ_judgement_Summary</t>
  </si>
  <si>
    <t>GC_judgement_Articles</t>
  </si>
  <si>
    <t>CJE_Appeal</t>
  </si>
  <si>
    <t>CJE_Case_number_for_referral</t>
  </si>
  <si>
    <t>GC_referral_new_party_state</t>
  </si>
  <si>
    <t>GC_referral_Case_number</t>
  </si>
  <si>
    <t>GC_referral_Decision_date</t>
  </si>
  <si>
    <t>GC_referral_Chamber_of_3</t>
  </si>
  <si>
    <t>GC_referral_Chamber_of_5</t>
  </si>
  <si>
    <t>GC_referral_Grand_Chamber</t>
  </si>
  <si>
    <t>GC_referral_Manifestly_inadmissible</t>
  </si>
  <si>
    <t>GC_referral_Inadmissible</t>
  </si>
  <si>
    <t>GC_referral_Total_action_success</t>
  </si>
  <si>
    <t>GC_referral_No_need_to_adjudicate</t>
  </si>
  <si>
    <t>GC_referral_Total_annulment_of_EC_decision</t>
  </si>
  <si>
    <t>GC_referral_Partial_annulment_of_EC_decision</t>
  </si>
  <si>
    <t>GC_referral_Fine_partial_change_of_EC_decision</t>
  </si>
  <si>
    <t>GC_referral_Change_of_other_remedies_of_EC_decision</t>
  </si>
  <si>
    <t>GC_referral_judgment_Paragraphs</t>
  </si>
  <si>
    <t>GC_referral_judgement_Articles</t>
  </si>
  <si>
    <t>GC_referral_judgement_Summary</t>
  </si>
  <si>
    <t xml:space="preserve"> @GNMP</t>
  </si>
  <si>
    <t>Case Corporation</t>
  </si>
  <si>
    <t>???</t>
  </si>
  <si>
    <t>AGIE Charmilles Holding
AG</t>
  </si>
  <si>
    <t>AGIE Charmilles Holding AG</t>
  </si>
  <si>
    <t>J:PP@N</t>
  </si>
  <si>
    <t>BGA</t>
  </si>
  <si>
    <t>Hong Kong, Australia</t>
  </si>
  <si>
    <t>683363, U:PFE</t>
  </si>
  <si>
    <t>Notification_additional_to_complaint</t>
  </si>
  <si>
    <t>Complaint_post_initiation</t>
  </si>
  <si>
    <t>Jordan</t>
  </si>
  <si>
    <t>Scandinavian</t>
  </si>
  <si>
    <t>InfrBegin6</t>
  </si>
  <si>
    <t>T-1/16</t>
  </si>
  <si>
    <t>C-593/18 P</t>
  </si>
  <si>
    <t>C-591/18 P</t>
  </si>
  <si>
    <t>C-606/18 P</t>
  </si>
  <si>
    <t>C-607/18 P</t>
  </si>
  <si>
    <t>C-601/18 P</t>
  </si>
  <si>
    <t>C-595/18 P</t>
  </si>
  <si>
    <t>C-611/18 P</t>
  </si>
  <si>
    <t>C-599/18 P</t>
  </si>
  <si>
    <t>C-590/18 P</t>
  </si>
  <si>
    <t>C-582/18 P</t>
  </si>
  <si>
    <t>C-589/18 P</t>
  </si>
  <si>
    <t>C-596/18 P</t>
  </si>
  <si>
    <t>C-39/18 P</t>
  </si>
  <si>
    <t>Orange Polska SA</t>
  </si>
  <si>
    <t>M. Ilešič, President of the Chamber, A. Rosas, C. Toader, A. Prechal and E. Jarašiūnas (Rapporteur)</t>
  </si>
  <si>
    <t>C. G. Fernlund (rapporteur), president, J.-C. Bonichot and E. Regan</t>
  </si>
  <si>
    <t>C.G. Fernlund (Rapporteur), President, J.-C. Bonichot and E. Regan</t>
  </si>
  <si>
    <t>M. Szpunar</t>
  </si>
  <si>
    <t>V. Tomljenović, President, E. Bieliūnas (Rapporteur) and A. Kornezov</t>
  </si>
  <si>
    <t>GC_case_JSF7</t>
  </si>
  <si>
    <t>A.M. Collins, President, M. Kancheva (Rapporteur) and R. Barents</t>
  </si>
  <si>
    <t>H. Kanninen, president, L. Calvo‑Sotelo Ibáñez‑Martín (rapporteur) et I. Reine</t>
  </si>
  <si>
    <t>M. van der Woude, President, S. Gervasoni, L. Madise, R. da Silva Passos (Rapporteur) and K. Kowalik-Bańczyk</t>
  </si>
  <si>
    <t>T. von Danwitz, President, C. Vajda, E. Juhász, K. Jürimäe (Rapporteur) and C. Lycourgos</t>
  </si>
  <si>
    <t>W:ABB</t>
  </si>
  <si>
    <t>IS:TEVA</t>
  </si>
  <si>
    <t>U:PYX, Alliance One International was established in 2005, as a result of the corporate merger between DIMON Incorporated and Standard Commercial Corporation</t>
  </si>
  <si>
    <t>U:PYX</t>
  </si>
  <si>
    <t>H:HEIJ</t>
  </si>
  <si>
    <t>U:ZTS</t>
  </si>
  <si>
    <t xml:space="preserve"> @CSX</t>
  </si>
  <si>
    <t>CRH</t>
  </si>
  <si>
    <t>K:BALT, A:TOLX</t>
  </si>
  <si>
    <t>S:PWTN</t>
  </si>
  <si>
    <t>KU:603</t>
  </si>
  <si>
    <t>1. 10. 2015 EXSYM Corporation was acquired by SWCC Showa Cable Systems Co., Ltd.. Joint venture On 1 July 2002, Showa and Mitsubishi transferred their power cable operations entirely to EXSYM Corporation ("EXSYM"),23 with the exception of sales of power  cables to Japanese companies other than power utilities which they retained.24 Until 29 September 2005, both Showa and Mitsubishi held 50% of the shares in EXSYM. On 30 September 2005, the allocation of new shares to Showa resulted in Showa holding 60% and Mitsubishi holding the remaining 40% of the shares.25</t>
  </si>
  <si>
    <t>SKF ab</t>
  </si>
  <si>
    <t>Altice Portugal (formerly known as Portugal Telecom or PT) is the largest telecommunications service provider in Portugal. Since June 2, 2015, the company is a wholly owned subsidiary of Altice Group, a multinational cable and telecommunications company with a presence in France, Israel, Belgium &amp; Luxembourg, Portugal, French West Indies/Indian Ocean Area and Dominican Republic (“Overseas Territories”), Switzerland, and the United States. Its assets in Portugal were sold to Altice[3] in 2015 in a move of its owner, Oi SA,[4] to reduce debt. The African assets were mostly sold for the same reason. Portugal Telecom, SGPS SA was split in separate companies: PT Portugal (now Altice Portugal) and Pharol (formerly PT SGPS), which owns a 27,5% stake in Oi.[5][6]</t>
  </si>
  <si>
    <t xml:space="preserve"> In 2004, it listed its shares in the first section of the Tokyo Stock Exchange. In 2012, those shares were delisted as a result of its bankruptcy. In 2013, Elpida was acquired by Micron Technology.[1]</t>
  </si>
  <si>
    <t xml:space="preserve">Holding??? Guinness Peat Group plc GPG’s subsidiary, Coats Group Limited, has issued the following statement in relation to the European Commission’s decision on fasteners. </t>
  </si>
  <si>
    <t>ExxonMobil Petroleum Chemical BVB.A.</t>
  </si>
  <si>
    <t>In 1992 Ceisa became a subsidiary of Société Générale des Grandes Sources (Perrier group). The Perrier group
was itself bought by Nestlé that year. Ceisa became part of Perrier Vittel France.
(99) In April 2000 Ceisa was sold by Perrier Vittel France to the Belgian company Fardis. Powerpack NV was formerly known as Fardis NV and changed its name to Powerpack NV in 2003. The company was founded in 1963 and is based in Beerse, Belgium. Powerpack NV operates as a subsidiary of Nicoba NV</t>
  </si>
  <si>
    <t>Alliance One International, Inc. “Alliance One International, Inc. Announces Upcoming Name Change to Pyxus International, Inc.” PR Newswire: News Distribution, Targeting and Monitoring, 11 Sept. 2018</t>
  </si>
  <si>
    <t>Hoechst AG (German pronunciation: [ˈhøːkst]) was a German chemicals then life-sciences company that became Aventis Deutschland after its merger with France's Rhône-Poulenc S.A. in 1999. With the new company's 2004 merger with Sanofi-Synthélabo, it became a subsidiary of the resulting Sanofi-Aventis pharmaceuticals group.</t>
  </si>
  <si>
    <t>evonik industries ag, Degussa UK Holdings Limited In February 1999, Degussa AG merged with the VEBA subsidiary Hüls AG of Marl to become the new Degussa-Hüls AG with headquarters in Frankfurt/Main. As part of the merger of VEBA and VIAG to form EON AG, Degussa-Hüls and the VIAG subsidiary SKW Trostberg AG were combined in 2001 to form Degussa AG of Düsseldorf.
In several stages ending in 2006, Essen-based RAG Beteiligungs AG acquired all shares of Degussa AG, which subsequently was converted to a GmbH (limited liability company under German law). After RAG Beteiligungs AG was converted to Evonik Industries AG on September 12, 2007 the businesses of the former Degussa GmbH were transferred to the new company.
(formerly known as Laporte plc.) was bought in April 2001 by Degussa AG of
Germany and renamed from Laporte plc. into Degussa UK Holdings Limited
in June 20017.</t>
  </si>
  <si>
    <t>As of January 18, 2007, Agie Charmilles Holding AG was acquired by Georg Fischer AG. Agie Charmilles Holding AG manufactures and markets electric discharge machines (EDM) and high-speed milling machines (HSM). The company was formerly known as Agie Holding Ltd. and changed its name to Agie Charmilles Holding AG in 1996. The company is based in Zug, Switzerland.</t>
  </si>
  <si>
    <t>Erste Group was founded in 1819 as Erste österreichische Spar-Casse in Leopoldstadt, a suburb of Vienna. After the demise of Communism, the company started a strong expansion into Central and Eastern Europe and by 2008 it had acquired 10 banks. In 1997, it went public and today the company is listed on the exchanges of Vienna, Prague and Bucharest and included in the indices CEETX, ATX and PX.
On 9 August 2008 the former Erste Bank Oesterreich was split up into the newly founded holding company Erste Group Bank AG and the subsidiary Erste Bank der österreichischen Sparkassen AG; the foreign subsidiaries were taken over by the new holding company. Erste Group now includes all companies of the Group.
The IPO in Vienna in 1997 was carried out by what was then the unitary Erste Bank (see link), which was also the institution which carried out further capital increases up until 2006, as well as a share split. Some of these transactions were the largest of their kind ever carried out in Vienna as a financial center. The capital generated by these transactions was used to finance acquisitions. On July 18, 2013 Erste Group successfully completed a capital increase in the amount of EUR 660.6 million. Erste Group shares are listed on the Vienna, Prague and Bucharest stock exchanges. Erste Group Bank AG is the most heavily weighted component of the "ATX" share index, which tracks the blue-chip shares traded on the Vienna Stock Exchange. (25 June 2018) [2]</t>
  </si>
  <si>
    <t>1997:
Miwon and Sewon merge to form the Daesang Corporation.
1998:
Daesang launches a restructuring and streamlining effort, refocusing around a core of food products and corn wet milling.
2003:
Aspartame production operations are sold to Nutrasweet.
2005:
The restructuring is completed with the merging of Daesang Foods into the Daesang Corporation</t>
  </si>
  <si>
    <t>As of July, 24 2006 Hapag-Lloyd Container Linie GmbH was acquired by Hapag-Lloyd AG. Hapag-Lloyd Container Linie GmbH operates in transport and logistics markets worldwide. It offers logistics services for the chemical, oil, and petrochemical industries in Europe, as well as storage and distribution of consumer goods. The company was founded in 1970 and is based in Hamburg, Germany.</t>
  </si>
  <si>
    <t> Hapag-Lloyd AG</t>
  </si>
  <si>
    <t>SeaLand is an American regional maritime and logistic operator, that offers intermodal services in between North, Central and South America. It is part of A.P. Moller - Maersk since 1999.</t>
  </si>
  <si>
    <t>P&amp;O Nedlloyd Container Line Limited was an Anglo-Dutch worldwide ocean-going container shipping line, with dual headquarters in London and Rotterdam. The company was formed in 1997 by the merger of the container-shipping interests of Dutch transportation company Royal Nedlloyd (Nedlloyd Line) and the British maritime shipping giant P&amp;O Group (P&amp;O Containers).</t>
  </si>
  <si>
    <t>It merged with the Dutch steel producer Koninklijke Hoogovens to form Corus Group on 6 October 1999.[6] Corus itself was taken over in March 2007 by the Indian steel operator Tata Steel.          Tata Steel Europe Ltd. (formerly Corus Group plc) is a steelmaking company headquartered in London, United Kingdom, with its main operations in the United Kingdom and the Netherlands.
Corus Group was formed through the merger of Koninklijke Hoogovens and British Steel plc in 1999 and was a constituent of the FTSE 100 Index. It was acquired by Tata of India in 2007, and renamed Tata Steel Europe in September 2010.</t>
  </si>
  <si>
    <t>??? Ticker ali holding ???</t>
  </si>
  <si>
    <t>Associated British Foods plc</t>
  </si>
  <si>
    <t>Between 1982 and 1990, British Sugar was a subsidiary of S &amp; W Berisford plc (14). It was acquired by Associated British Foods plc (15) in December 1990/January 1991.</t>
  </si>
  <si>
    <t>?????? Ticker or holding!!!!!</t>
  </si>
  <si>
    <t>???? Ticker or holding???</t>
  </si>
  <si>
    <t>? Ticker firm? Greencore Group plc is a food companyin Ireland. Established by the Irish government in 1991 when they privatised Irish Sugar, today its lines span mainly convenience food related interests in the Republic of Ireland and the United Kingdom.</t>
  </si>
  <si>
    <t>Ticker? Holding?</t>
  </si>
  <si>
    <t>As from 1990 Nedlloyd was facing a financial disaster and was forced to cash in by selling most of its non-shipping assets, and for the first time in its long history, banks were dictating the rules and pulling the strings. The shipping group no longer owned the new buildings and lease plans were created to finance the new building program and save the group from insolvency.
In 1996, Nedlloyd Lines – the liner shipping division – merged with British P&amp;O Containers Ltd to become P&amp;O Nedlloyd, which was in turn taken over in 2005 by Maersk.[5] The Nedlloyd brand, with its roots in facilitating Dutch trading in a bygone colonial era, thereafter ceased to exist.</t>
  </si>
  <si>
    <t>The company, P&amp;O Nedlloyd, a 50/50 joint venture was formed in December 1996; when P&amp;O Containers Limited (formerly OCL'), a British shipping giant merged its container-shipping interests with the Dutch container transportation company, Royal Nedlloyd Lines. P&amp;O Nedlloyd was the largest partner in the Grand Alliance, which also included shippings concerns such as OOCL, Hapag Lloyd and NYK Lines.</t>
  </si>
  <si>
    <t>Cemex</t>
  </si>
  <si>
    <t>????Ticker or holding</t>
  </si>
  <si>
    <t>PVC, readoption</t>
  </si>
  <si>
    <t>Tessenderlo Group NV</t>
  </si>
  <si>
    <t>Oy Tampella Ab was a Finnish heavy industry manufacturer, a maker of paper machines, locomotives, military weaponry, as well as wood-based products such as packaging. The company was based mainly in the city of Tampere.
Until 1963 the company was called Tampereen Pellava- ja Rauta-Teollisuus Osake-Yhtiö (The Flax and Iron Industry of Tampere Stock Company). In Swedish it was called Tammerfors Linne-&amp;Jern-Manufakt.A.B.. In 1993 the company’s forest and packaging business was bought by Enso-Gutzeit Oy.</t>
  </si>
  <si>
    <t>ticker or holding?</t>
  </si>
  <si>
    <t>Stauffer Chemical Company is a former American chemical company which manufactured herbicides for corn and rice. It was acquired by Imperial Chemical Industries from Chesebrough-Pond's Inc. in 1987.[1] In 1987, Stauffer's head office was in Westport, Connecticut.[1] Late that year, Imperial sold Stauffer's basic chemicals business to Rhône-Poulenc S.A.</t>
  </si>
  <si>
    <t>In May 1996, The General Chemical Group went public with an initial public offering (IPO) of 7.5 million shares, with each share priced at $17.50 on the New York Stock Exchange. Salomon Brothers were the lead underwriters of the IPO, which raised $41 million for the company. Five million shares were sold on behalf of a single shareholder, the offshore Stonor Group, a Liberian corporation with a Cayman Island parent that at least one analyst believed represented Michael Dingman. Although 34 percent of General Chemical's equity was available for sale, its Class B shares were retained by its original owners. Less than five percent of the firm's voting rights were available to new shareholders, with Montrone and the Stonor Group retaining control of 95.2 percent of voting rights.</t>
  </si>
  <si>
    <t>?No data</t>
  </si>
  <si>
    <t>Altice - new holding</t>
  </si>
  <si>
    <t>Altice Europe NV</t>
  </si>
  <si>
    <t>O:RAI</t>
  </si>
  <si>
    <t>Wilhwil. Wilhelmsen Holding</t>
  </si>
  <si>
    <t>Arcelor Luxembourg SA</t>
  </si>
  <si>
    <t>Arcelor Profil Luxembourg SA</t>
  </si>
  <si>
    <t>Arcelor International SA</t>
  </si>
  <si>
    <t>J:MITC, -8.3.2010, Mitsubishi Cable Industries, Ltd. ("Mitsubishi") is a Japanese company which was active in the production and supply of UG and SM power cables at least between 5 September 2001 and 30 June 2002.</t>
  </si>
  <si>
    <t>Recticel SA</t>
  </si>
  <si>
    <t>Bonduelle SA</t>
  </si>
  <si>
    <t>Compañía Española de Petróleos SA</t>
  </si>
  <si>
    <t>Hollandsche Beton Groep NV</t>
  </si>
  <si>
    <t>(</t>
  </si>
  <si>
    <t>EC_dec_event</t>
  </si>
  <si>
    <t>EC_dec_2M</t>
  </si>
  <si>
    <t>EC_dec_15d</t>
  </si>
  <si>
    <t>EC_dec_15d_DJN</t>
  </si>
  <si>
    <t>EC_dec_15d_R</t>
  </si>
  <si>
    <t>EC_dec_15d_FT</t>
  </si>
  <si>
    <t>EC_dec_15d_WSJ</t>
  </si>
  <si>
    <t>EC_pre_dec_event</t>
  </si>
  <si>
    <t>GC_dec_event</t>
  </si>
  <si>
    <t>GC_dec_2M</t>
  </si>
  <si>
    <t>GC_dec_15d</t>
  </si>
  <si>
    <t>GC_dec_15d_FT</t>
  </si>
  <si>
    <t>GC_dec_15d_R</t>
  </si>
  <si>
    <t>GC_dec_15d_DJN</t>
  </si>
  <si>
    <t>GC_dec_15d_WSJ</t>
  </si>
  <si>
    <t>GC_pre_dec_event</t>
  </si>
  <si>
    <t>DR_dec_event</t>
  </si>
  <si>
    <t>DR_dec_2M</t>
  </si>
  <si>
    <t>DR_dec_15d</t>
  </si>
  <si>
    <t>DR_dec_15d_DJN</t>
  </si>
  <si>
    <t>DR_dec_15d_R</t>
  </si>
  <si>
    <t>DR_dec_15d_FT</t>
  </si>
  <si>
    <t>DR_dec_15d_WSJ</t>
  </si>
  <si>
    <t>C-706/19 P</t>
  </si>
  <si>
    <t>C-702/19 P</t>
  </si>
  <si>
    <t>S. Gervasoni (rapporteur), president, L. Madise and R. da Silva Passos</t>
  </si>
  <si>
    <t>S. Gervasoni (rapporteur), président, E. Bieliūnas, L. Madise, R. da Silva Passos and K. Kowalik-Bańczyk</t>
  </si>
  <si>
    <t>C-700/19 P</t>
  </si>
  <si>
    <t>D. Gratsias, President, I. Labucka and I. Ulloa Rubio (Rapporteur)</t>
  </si>
  <si>
    <t>C-697/19 P</t>
  </si>
  <si>
    <t>C-698/19 P</t>
  </si>
  <si>
    <t>C-699/19 P</t>
  </si>
  <si>
    <t>C-176/19 P</t>
  </si>
  <si>
    <t>C-207/19 P</t>
  </si>
  <si>
    <t>C-151/19 P</t>
  </si>
  <si>
    <t>C-144/19 P</t>
  </si>
  <si>
    <t>C-197/19 P</t>
  </si>
  <si>
    <t>C-164/19 P</t>
  </si>
  <si>
    <t>C-166/19 P</t>
  </si>
  <si>
    <t>C-198/19 P</t>
  </si>
  <si>
    <t>C-165/19 P</t>
  </si>
  <si>
    <t>C-152/19 P</t>
  </si>
  <si>
    <t>P.G. Xuereb (Rapporteur), President, T. von Danwitz and A. Kumin</t>
  </si>
  <si>
    <t>E. Tanchev</t>
  </si>
  <si>
    <t>A. Prechal, President, F. Biltgen, J. Malenovský, C.G. Fernlund (Rapporteur) and L.S. Rossi</t>
  </si>
  <si>
    <t>C.W. Bellamy, President, A. Potocki and J. Pirrung</t>
  </si>
  <si>
    <t>Case_File</t>
  </si>
  <si>
    <t>Case_File_summary</t>
  </si>
  <si>
    <t>Case_File_French</t>
  </si>
  <si>
    <t>Case_File_Italian</t>
  </si>
  <si>
    <t>Case_File_German</t>
  </si>
  <si>
    <t>Case_File_Dutch</t>
  </si>
  <si>
    <t>GC_File</t>
  </si>
  <si>
    <t>GC_File_summary</t>
  </si>
  <si>
    <t>GC_File_French</t>
  </si>
  <si>
    <t>GC_File_Italian</t>
  </si>
  <si>
    <t>GC_File_German</t>
  </si>
  <si>
    <t>GC_File_Dutch</t>
  </si>
  <si>
    <t>T-31-91, Soda-ash Solvay, CFK, summary, 1995.pdf</t>
  </si>
  <si>
    <t>T-58-01, Soda ash – Solvay, CFK, 2009.pdf</t>
  </si>
  <si>
    <t>T-32-91, Soda-ash Solvay, 1995.pdf</t>
  </si>
  <si>
    <t>T-57-01, Soda ash – Solvay, 2009.pdf</t>
  </si>
  <si>
    <t>T-30-91, Soda-ash Solvay, ICI, 1995.pdf</t>
  </si>
  <si>
    <t>T-37-91, Soda-ash ICI, 1995.pdf</t>
  </si>
  <si>
    <t>T-66-01, Soda ash – ICI, 2010.pdf</t>
  </si>
  <si>
    <t>T-29-92, Building and Construction Industry in the Netherlands, Vereniging, 1995.pdf</t>
  </si>
  <si>
    <t>T-34-92, UK Agricultural Tractor Registration Exchange, Fiatagri, 1994.pdf</t>
  </si>
  <si>
    <t>T-35-92, UK Agricultural Tractor Registration Exchange, John Deere, 1994.pdf</t>
  </si>
  <si>
    <t>T-43-92, Newitt Dunlop Slazenger International and Others, 1994.pdf</t>
  </si>
  <si>
    <t>T-38-92, Newitt Dunlop Slazenger International and Others, 1994.pdf</t>
  </si>
  <si>
    <t>T-39-92, Eurocheque Helsinki Agreement, 1994.pdf</t>
  </si>
  <si>
    <t>T-77-92, Viho Parker Pen, 1994.pdf</t>
  </si>
  <si>
    <t>T-66-92, Viho Parker Pen, Herlitz, 1994.pdf</t>
  </si>
  <si>
    <t>T-14-93, Distribution of railway tickets by travel agents, 1995.pdf</t>
  </si>
  <si>
    <t>T-9-92, Eco System Peugeot, 1993.pdf</t>
  </si>
  <si>
    <t>T-24-93, Cewal, CMB, 1996.pdf</t>
  </si>
  <si>
    <t>T-9-93, Scholler Lebensmittel GmbH &amp; Co. KG, 1995.pdf</t>
  </si>
  <si>
    <t>T-7-93, Langnese-Iglo GmbH, 1995.pdf</t>
  </si>
  <si>
    <t>T-513-93, CNSD, 2000.pdf</t>
  </si>
  <si>
    <t>T-137-94, Steel beams, summary, 1999.pdf</t>
  </si>
  <si>
    <t>T-137-94, Steel beams, French, 1999.pdf</t>
  </si>
  <si>
    <t>T-151-94, Steel beams, British steel, 1999.pdf</t>
  </si>
  <si>
    <t>T-145-94, Steel beams, summary, 1999.pdf</t>
  </si>
  <si>
    <t>T-145-94, Steel beams, French, 1999.pdf</t>
  </si>
  <si>
    <t>T-147-94, Steel beams, summary, 1999.pdf</t>
  </si>
  <si>
    <t>T-147-94, Steel beams, German, 1999.pdf</t>
  </si>
  <si>
    <t>T-134-94, Steel beams, NMH Stahlwerke, summary, 1999.pdf</t>
  </si>
  <si>
    <t>T-134-94, Steel beams, NMH Stahlwerke, German, 1999.pdf</t>
  </si>
  <si>
    <t>T-141-94, Steel beams, Thyssen, 1999.pdf</t>
  </si>
  <si>
    <t>T-148-94, Steel beams, German, 1999.pdf</t>
  </si>
  <si>
    <t>T-157-94, Steel beams, summary, 1999.pdf</t>
  </si>
  <si>
    <t>GC_File_Spanish</t>
  </si>
  <si>
    <t>T-157-94, Steel beams, Spanish, 1999.pdf</t>
  </si>
  <si>
    <t>T-156-94, Steel beams, summary, 1999.pdf</t>
  </si>
  <si>
    <t>T-156-94, Steel beams, Spanish, 1999.pdf</t>
  </si>
  <si>
    <t>T-138-94, Steel beams, summary, 1999.pdf</t>
  </si>
  <si>
    <t>T-138-94, Steel beams, French 1999.pdf</t>
  </si>
  <si>
    <t>T-136-94, Steel beams, Eurofer, 1999.pdf</t>
  </si>
  <si>
    <t>T-405-06, Steel beams, ArcelorMittal, 2009.pdf</t>
  </si>
  <si>
    <t>T-229-94, HOV SVZ MCN, Deutsche Bahn, 1997.pdf</t>
  </si>
  <si>
    <t>T-295-94, Cartonboard, Buchmann, 1998.pdf</t>
  </si>
  <si>
    <t>T-308-94, Cartonboard, Cascades SA, 1998.pdf</t>
  </si>
  <si>
    <t>T-337-94, Cartonboard, Enso-Gutzeit, 1998.pdf</t>
  </si>
  <si>
    <t>T-304-94, Cartonboard, Europa Carton, 1998.pdf</t>
  </si>
  <si>
    <t>T-338-94, Cartonboard, Finnish Board, 1998.pdf</t>
  </si>
  <si>
    <t>T-339-94, Cartonboard, Metsa, 1998.pdf</t>
  </si>
  <si>
    <t>T-319-94, Cartonboard, Fiskey, 1998.pdf</t>
  </si>
  <si>
    <t>T-310-94, Cartonboard, Gruber, 1998.pdf</t>
  </si>
  <si>
    <t>T-311-94, Cartonboard, BPB, 1998.pdf</t>
  </si>
  <si>
    <t>T-309-94, Cartonboard, Koninklijke, 1998.pdf</t>
  </si>
  <si>
    <t>T-352-94, Cartonboard, Mo Och Domsjo, 1998.pdf</t>
  </si>
  <si>
    <t>T-347-94, Cartonboard, Mayr-Melnhof, 1998.pdf</t>
  </si>
  <si>
    <t>T-334-94, Cartonboard, Sarrio, 1998.pdf</t>
  </si>
  <si>
    <t>T-327-94, Cartonboard, SCA Holding, 1998.pdf</t>
  </si>
  <si>
    <t>T-354-94, Cartonboard, Stora, 1998.pdf</t>
  </si>
  <si>
    <t>T-348-94, Cartonboard, Enso Espanola, 1998.pdf</t>
  </si>
  <si>
    <t>T-317-94, Cartonboard, Moritz, 1998.pdf</t>
  </si>
  <si>
    <t>T-305-94, PVC, 1999.pdf</t>
  </si>
  <si>
    <t>T-395-94, Trans-Atlantic Agreement, Atlantic Container, 2002.pdf</t>
  </si>
  <si>
    <t>T-86-95, Far Eastern Freight Conference, CGM, 2002.pdf</t>
  </si>
  <si>
    <t>T-25-95, Cement, 2000.pdf</t>
  </si>
  <si>
    <t>T-49-95, Tretorn and others, 1996.pdf</t>
  </si>
  <si>
    <t>T-175-95, BASF Lacke+Farben AG, and Accinauto SA, BASF, 1999.pdf</t>
  </si>
  <si>
    <t>T-176-95, BASF Lacke+Farben AG, and Accinauto SA, Accinauto, 1999.pdf</t>
  </si>
  <si>
    <t>T-213-95, Stichting Certificatie Kraanverhuurbedrijf SCK, 1997.pdf</t>
  </si>
  <si>
    <t>T-213/95</t>
  </si>
  <si>
    <t>T-41-96, Adalat, Bayer, 2000.pdf</t>
  </si>
  <si>
    <t>T-228-97, Irish Sugar, 1999.pdf</t>
  </si>
  <si>
    <t>T-48-98, Alloy Surcharge, 2001.pdf</t>
  </si>
  <si>
    <t>T-45-98, Alloy surcharge, 2001.pdf</t>
  </si>
  <si>
    <t>T-62-98, VW, 2000.pdf</t>
  </si>
  <si>
    <t>T-65-98, Van den Bergh Foods Limited, 2003.pdf</t>
  </si>
  <si>
    <t>T-128-98, Alpha Flight Services Aéroports de Paris AFS ADP, 2000.pdf</t>
  </si>
  <si>
    <t>T-139-98, Amministrazione Autonoma dei Monopoli di Stato AAMS, 2001.pdf</t>
  </si>
  <si>
    <t>T-191-98, Trans-Atlantic Conference Agreement TACA, Atlantic Container, 2003.pdf</t>
  </si>
  <si>
    <t>T-202-98, British sugar, 2001.pdf</t>
  </si>
  <si>
    <t>T-31-99, Pre-Insulated Pipe Cartel, ABB, 2002.pdf</t>
  </si>
  <si>
    <t>T-15-99, Pre-Insulated Pipe Cartel, Brugg, summary, 2002.pdf</t>
  </si>
  <si>
    <t>T-15-99, Pre-Insulated Pipe Cartel, Brugg, German, 2002.pdf</t>
  </si>
  <si>
    <t>T-21-99, Pre-Insulated Pipe Cartel, summary, 2002.pdf</t>
  </si>
  <si>
    <t>T-21-99, Pre-Insulated Pipe Cartel, French, 2002.pdf</t>
  </si>
  <si>
    <t>T-9-99, Pre-Insulated Pipe Cartel, HFB, summary, 2002.pdf</t>
  </si>
  <si>
    <t>T-9-99, Pre-Insulated Pipe Cartel, HFB, German, 2002.pdf</t>
  </si>
  <si>
    <t>T-17-99, Pre-Insulated Pipe Cartel, KE Kelikt, summary, 2002.pdf</t>
  </si>
  <si>
    <t>T-17-99, Pre-Insulated Pipe Cartel, KE Kelikt, German, 2002.pdf</t>
  </si>
  <si>
    <t>T-23-99, Pre-Insulated Pipe Cartel, 2002.pdf</t>
  </si>
  <si>
    <t>T-16-99, Pre-Insulated Pipe Cartel, summary, 2002.pdf</t>
  </si>
  <si>
    <t>T-16-99, Pre-Insulated Pipe Cartel, German, 2002.pdf</t>
  </si>
  <si>
    <t>T-28-99, Pre-Insulated Pipe Cartel, Sigma, summary, 2002.pdf</t>
  </si>
  <si>
    <t>T-28-99, Pre-Insulated Pipe Cartel, Sigma, French, 2002.pdf</t>
  </si>
  <si>
    <t>T-66-99, Greek ferries, Minoan, 2003.pdf</t>
  </si>
  <si>
    <t>T-65-99, Greek ferries, Strintzis, 2003.pdf</t>
  </si>
  <si>
    <t>T-56-99, Greek ferries, Marlines, 2003.pdf</t>
  </si>
  <si>
    <t>T-61-99, Greek Ferries, Adriatica, 2003.pdf</t>
  </si>
  <si>
    <t>T-219-99, Virgin British Airways, 2003.pdf</t>
  </si>
  <si>
    <t>T-5-00, Nederlandse Federative Vereniging (FEG and TU), 2003.pdf</t>
  </si>
  <si>
    <t>T-44-00, Seamless steel tubes, Mannesmannrohren, 2003.pdf</t>
  </si>
  <si>
    <t>T-48-00, Seamless steel tubes, Corus, 2004.pdf</t>
  </si>
  <si>
    <t>T-50-00, Seamless steel tubes, Dalmine, 2004.pdf</t>
  </si>
  <si>
    <t>T-67-00, Seamless steel tubes, 2004.pdf</t>
  </si>
  <si>
    <t>T-213-00, Far East Trade Tariff Charges and Surcharges Agreement (FETTCSA), CMA, 2003.pdf</t>
  </si>
  <si>
    <t>T-224-00, Amino Acids, Archer, 2003.pdf</t>
  </si>
  <si>
    <t>T-223-00, Amino Acids, Kyowa, 2003.pdf</t>
  </si>
  <si>
    <t>T-230-00, Amino Acids, Daesang, 2003.pdf</t>
  </si>
  <si>
    <t>T-220-00, Amino Acids, Cheil Jedang, 2003.pdf</t>
  </si>
  <si>
    <t>T-368-00, Opel, 2003.pdf</t>
  </si>
  <si>
    <t>T-67-01, JCB, 2004.pdf</t>
  </si>
  <si>
    <t>T-151-01, DSD, Der Grune Punkt, 2007.pdf</t>
  </si>
  <si>
    <t>T-168-01, Glaxo Wellcome, GlaxoSmithKline, 2006.pdf</t>
  </si>
  <si>
    <t>T-203-01, Michelin, 2003.pdf</t>
  </si>
  <si>
    <t>T-208-01, Volkswagen, 2003.pdf</t>
  </si>
  <si>
    <t>T-241-01, SAS Maersk Air,  Scandinavian, 2005.pdf</t>
  </si>
  <si>
    <t>T-236-01, Graphite electrodes, Tokai, 2004.pdf</t>
  </si>
  <si>
    <t>T-325-01, Mercedes‑Benz, Daimler, 2005.pdf</t>
  </si>
  <si>
    <t>T-15-02, Vitamins, BASF, 2006.pdf</t>
  </si>
  <si>
    <t>T-26-02, Vitamins, Daiichi, 2006.pdf</t>
  </si>
  <si>
    <t>T-22-02, Vitamins, 2005.pdf</t>
  </si>
  <si>
    <t>T-59-02, Citric acid, Archer, 2006.pdf</t>
  </si>
  <si>
    <t>T-43-02, Citric acid, Jungbunzlauer, 2006.pdf</t>
  </si>
  <si>
    <t>T-49-02, Luxembourg Brewers, 2005.pdf</t>
  </si>
  <si>
    <t>T-38-02, PO Interbrew and Alken-Maes, 2005.pdf</t>
  </si>
  <si>
    <t>T-48-02, PO Interbrew and Alken-Maes, 2005.pdf</t>
  </si>
  <si>
    <t>T-44-02, Bank charges for exchanging euro-zone currencies, Dresdner, German, 2006.pdf</t>
  </si>
  <si>
    <t>T-56-02, Bank charges for exchanging euro-zone currencies, Bayerische Hypo, 2004.pdf</t>
  </si>
  <si>
    <t>T-33-02, Zinc phosphate, Britannia, 2005.pdf</t>
  </si>
  <si>
    <t>T-64-02, Zinc phosphate, Hans Heubach, 2005.pdf</t>
  </si>
  <si>
    <t>T-52-02, Zinc phosphate, Societe nouvelle, 2005.pdf</t>
  </si>
  <si>
    <t>T-62-02, Zinc phosphate, Union Pigments, 2005.pdf</t>
  </si>
  <si>
    <t>T-259-02, Austrian banks – ‘Lombard Club’, Raiffeisen, 2006.pdf</t>
  </si>
  <si>
    <t>T-279-02, Methionine, Degussa, 2006.pdf</t>
  </si>
  <si>
    <t>T-304-02, Industrial and medical gases, Hoek, 2006.pdf</t>
  </si>
  <si>
    <t>T-303-02, Industrial and medical gases, Westfalen, 2006.pdf</t>
  </si>
  <si>
    <t>T-13-03, Video Games, Nintendo, 2009.pdf</t>
  </si>
  <si>
    <t>T-12-03, Video Games, Itochu, 2009.pdf</t>
  </si>
  <si>
    <t>T-18-03, Video Games, CD-Contact, 2009.pdf</t>
  </si>
  <si>
    <t>T-53-03, Plasterboard, BPB, 2008.pdf</t>
  </si>
  <si>
    <t>T-52-03, Plasterboard, summary, 2008.pdf</t>
  </si>
  <si>
    <t>T-52-03, Plasterboard, German, 2008.pdf</t>
  </si>
  <si>
    <t>T-54-03, Plasterboard, summary, 2008.pdf</t>
  </si>
  <si>
    <t>T-54-03, Plasterboard, French, 2008.pdf</t>
  </si>
  <si>
    <t>T-50-03, Plasterboard, Saint-Gobain, summary, 2008.pdf</t>
  </si>
  <si>
    <t>T-50-03, Plasterboard, Saint-Gobain, French, 2008.pdf</t>
  </si>
  <si>
    <t>T-77-03, Reinforcing bars, summary, 2007.pdf</t>
  </si>
  <si>
    <t>T-77-03, Reinforcing bars, Italian, 2007.pdf</t>
  </si>
  <si>
    <t>T-27-03, Reinforcing bars, 2007.pdf</t>
  </si>
  <si>
    <t>T-45-03, Reinforcing bars, summary, 2007.pdf</t>
  </si>
  <si>
    <t>T-45-03, Reinforcing bars, French, 2007.pdf</t>
  </si>
  <si>
    <t>T-94-03, Reinforcing bars, summary, 2007.pdf</t>
  </si>
  <si>
    <t>T-94-03, Reinforcing bars, Italian, 2007.pdf</t>
  </si>
  <si>
    <t>T-71-03, Speciality graphite, 2005.pdf</t>
  </si>
  <si>
    <t>T-217-03, French beef, Fedaration nationale, 2006.pdf</t>
  </si>
  <si>
    <t>T-252-03, French beef, 2004.pdf</t>
  </si>
  <si>
    <t>T-410-03, Sorbates, 2008.pdf</t>
  </si>
  <si>
    <t>T-73-04, Electrical and mechanical carbon and graphite products, Le Carbone-Lorraine, 2008.pdf</t>
  </si>
  <si>
    <t>T-69-04, Electrical and mechanical carbon and graphite products, Schunk, 2008.pdf</t>
  </si>
  <si>
    <t>T-68-04, Electrical and mechanical carbon and graphite products, SGL Carbon, 2008.pdf</t>
  </si>
  <si>
    <t>T-99-04, Organic peroxides, AC-Treuhand, 2008.pdf</t>
  </si>
  <si>
    <t>T-120-04, Organic peroxides, 2006.pdf</t>
  </si>
  <si>
    <t>T-116-04, Industrial tubes, Wieland-Werke, 2009.pdf</t>
  </si>
  <si>
    <t>T-122-04, Industrial tubes, 2009.pdf</t>
  </si>
  <si>
    <t>T-127-04, Industrial tubes, KME Germany, 2009.pdf</t>
  </si>
  <si>
    <t>T-276-04, Cewal, Cowac and Ukwal, readoption, Compagnie Maritime Belge, 2008.pdf</t>
  </si>
  <si>
    <t>T-201-04, Microsoft, 2007.pdf</t>
  </si>
  <si>
    <t>T-19-05, Copper plumbing tubes, Boliden, 2010.pdf</t>
  </si>
  <si>
    <t>T-11-05, Copper plumbing tubes, Wieland, summary, 2010.pdf</t>
  </si>
  <si>
    <t>T-11-05, Copper plumbing tubes, Wieland, German, 2010.pdf</t>
  </si>
  <si>
    <t>T-21-05, Copper plumbing tubes, Chalkor, 2010.pdf</t>
  </si>
  <si>
    <t>T-18-05, Copper plumbing tubes, IMI, 2010.pdf</t>
  </si>
  <si>
    <t>T-25-05, Copper plumbing tubes, KME, 2010.pdf</t>
  </si>
  <si>
    <t>T-20-05, Copper plumbing tubes, Outokumpu, 2010.pdf</t>
  </si>
  <si>
    <t>T-33-05, Raw tobacco – Spain, Cetarsa, summary, 2011.pdf</t>
  </si>
  <si>
    <t>T-33-05, Raw tobacco – Spain, Cetarsa, Spanish, 2011.pdf</t>
  </si>
  <si>
    <t>T-38-05, Raw tobacco – Spain, Agroexpansion, 2011.pdf</t>
  </si>
  <si>
    <t>T-29-05, Raw tobacco – Spain, Deltafina, 2010.pdf</t>
  </si>
  <si>
    <t>T-41-05, Raw tobacco – Spain, Alliance, 2011.pdf</t>
  </si>
  <si>
    <t>T-24-05, Raw tobacco – Spain, Alliance, 2010.pdf</t>
  </si>
  <si>
    <t>T-37-05, Raw tobacco – Spain, World wide, summary, 2011.pdf</t>
  </si>
  <si>
    <t>T-37-05, Raw tobacco – Spain, World wide, French, 2011.pdf</t>
  </si>
  <si>
    <t>T-112-05, Choline chloride, Akzo, 2007.pdf</t>
  </si>
  <si>
    <t>T-101-05, Choline chloride, BASF, 2007.pdf</t>
  </si>
  <si>
    <t>T-109-02, Carbonless paper, Bollore, 2007.pdf</t>
  </si>
  <si>
    <t>T-123-02, Carbonless paper, Carrs, order, 2006.pdf</t>
  </si>
  <si>
    <t>T-175-05, MCCA, 2009.pdf</t>
  </si>
  <si>
    <t>T-161-05, MCCA, 2009.pdf</t>
  </si>
  <si>
    <t>T-174-05, MCCA, summary, 2009.pdf</t>
  </si>
  <si>
    <t>T-174-05, MCCA, French, 2009.pdf</t>
  </si>
  <si>
    <t>T-168-05, MCCA, summary, 2009.pdf</t>
  </si>
  <si>
    <t>T-168-05, MCCA, French, 2009.pdf</t>
  </si>
  <si>
    <t>T-446-05, Thread, 2010.pdf</t>
  </si>
  <si>
    <t>T-452-05, Thread, 2010.pdf</t>
  </si>
  <si>
    <t>T-456-05, Thread, 2010.pdf</t>
  </si>
  <si>
    <t>T-448-05, Thread, 2010.pdf</t>
  </si>
  <si>
    <t>T-450-05, SEP Peugeot, 2009.pdf</t>
  </si>
  <si>
    <t>T-25-06, Raw tobacco – Italy, 2011.pdf</t>
  </si>
  <si>
    <t>T-39-06, Raw tobacco – Italy, 2011.pdf</t>
  </si>
  <si>
    <t>T-19-06, Raw tobacco – Italy, 2011.pdf</t>
  </si>
  <si>
    <t>T-12-06, Raw tobacco – Italy, 2011.pdf</t>
  </si>
  <si>
    <t>T-11-06, Raw tobacco – Italy, 2011.pdf</t>
  </si>
  <si>
    <t>T-78-06, Industrial bags, Alvarez, summary, 2011.pdf</t>
  </si>
  <si>
    <t>T-78-06, Industrial bags, Alvarez, Spanish, 2011.pdf</t>
  </si>
  <si>
    <t>T-76-06, Industrial bags, ASPLA, summary, 2011.pdf</t>
  </si>
  <si>
    <t>T-76-06, Industrial bags, ASPLA, Spanish, 2011.pdf</t>
  </si>
  <si>
    <t>T-59-06, Industrial bags, Bonar, 2011.pdf</t>
  </si>
  <si>
    <t>T-51-06, Industrial bags, Fardem, summary, 2011.pdf</t>
  </si>
  <si>
    <t>T-51-06, Industrial bags, Fardem, French, 2011.pdf</t>
  </si>
  <si>
    <t>T-54-06, Industrial bags, Kendrion, summary, 2011.pdf</t>
  </si>
  <si>
    <t>T-54-06, Industrial bags, Kendrion, French, 2011.pdf</t>
  </si>
  <si>
    <t>T-65-06, Industrial bags, FLS, 2012.pdf</t>
  </si>
  <si>
    <t>T-64-06, Industrial bags, FLS, 2012.pdf</t>
  </si>
  <si>
    <t>T-40-06, Industrial bags, Trioplast, 2010.pdf</t>
  </si>
  <si>
    <t>T-72-06, Industrial bags, Groupe Gascogne, summary, 2011.pdf</t>
  </si>
  <si>
    <t>T-72-06, Industrial bags, Groupe Gascogne, French, 2011.pdf</t>
  </si>
  <si>
    <t>T-79-06, Industrial bags, Sachsa Verpackung, summary, 2011.pdf</t>
  </si>
  <si>
    <t>T-79-06, Industrial bags, Sachsa Verpackung, French, 2011.pdf</t>
  </si>
  <si>
    <t>T-55-06, Industrial bags, RKW, summary, 2011.pdf</t>
  </si>
  <si>
    <t>T-55-06, Industrial bags, RKW, German, 2011.pdf</t>
  </si>
  <si>
    <t>T-68-06, Industrial bags, Stempher, summary, 2011.pdf</t>
  </si>
  <si>
    <t>T-68-06, Industrial bags, Stempher, French, 2011.pdf</t>
  </si>
  <si>
    <t>T-53-06, Industrial bags, UPM, 2012.pdf</t>
  </si>
  <si>
    <t>T-85-06, Rubber chemicals, General Quimica, summary, 2008.pdf</t>
  </si>
  <si>
    <t>T-85-06, Rubber chemicals, General Quimica, Spanish, 2008.pdf</t>
  </si>
  <si>
    <t>T-155-06, Prokent‑Tomra, Tomra, 2010.pdf</t>
  </si>
  <si>
    <t>T-206-06, Methacrylates, summary, 2011.pdf</t>
  </si>
  <si>
    <t>T-206-06, Methacrylates, French, 2011.pdf</t>
  </si>
  <si>
    <t>T-217-06, Methacrylates, 2011.pdf</t>
  </si>
  <si>
    <t>T-214-06, Methacrylates, 2012.pdf</t>
  </si>
  <si>
    <t>T-216-06, Methacrylates, 2011.pdf</t>
  </si>
  <si>
    <t>T-208-06, Methacrylates, 2011.pdf</t>
  </si>
  <si>
    <t>T-189-06, Hydrogen, 2011.pdf</t>
  </si>
  <si>
    <t>T-190-06, Hydrogen, 2011.pdf</t>
  </si>
  <si>
    <t>T-192-06, Hydrogen, 2011.pdf</t>
  </si>
  <si>
    <t>T-194-06, Hydrogen, 2011.pdf</t>
  </si>
  <si>
    <t>T-185-06, Hydrogen, 2011.pdf</t>
  </si>
  <si>
    <t>T-197-06, Hydrogen, 2011.pdf</t>
  </si>
  <si>
    <t>T-191-06, Hydrogen, 2011.pdf</t>
  </si>
  <si>
    <t>T-186-06, Hydrogen, 2011.pdf</t>
  </si>
  <si>
    <t>T-195-06, Hydrogen, French, 2011.pdf</t>
  </si>
  <si>
    <t>T-195-06, Hydrogen, summary, 2011.pdf</t>
  </si>
  <si>
    <t>T-196-06, Hydrogen, 2011.pdf</t>
  </si>
  <si>
    <t>T-496-07, Bitumen Spain, summary, 2013.pdf</t>
  </si>
  <si>
    <t>T-496-07, Bitumen Spain, Spanish, 2013.pdf</t>
  </si>
  <si>
    <t>T-495-07, Bitumen Spain, summary, 2013.pdf</t>
  </si>
  <si>
    <t>T-495-07, Bitumen Spain, Spanish, 2013.pdf</t>
  </si>
  <si>
    <t>T-497-07, Bitumen Spain, summary, 2013.pdf</t>
  </si>
  <si>
    <t>T-497-07, Bitumen Spain, Spanish, 2013.pdf</t>
  </si>
  <si>
    <t>T-482-07, Bitumen Spain, 2013.pdf</t>
  </si>
  <si>
    <t>T-462-07, Bitumen Spain, 2013.pdf</t>
  </si>
  <si>
    <t>T-385-06, Fittings, 2011.pdf</t>
  </si>
  <si>
    <t>T-378-10, Bathroom fittings, 2013.pdf</t>
  </si>
  <si>
    <t>T-378-06, Fittings, 2011.pdf</t>
  </si>
  <si>
    <t>T-384-06, Fittings, 2011.pdf</t>
  </si>
  <si>
    <t>T-381-06, Fittings, 2011.pdf</t>
  </si>
  <si>
    <t>T-376-06, Fittings, summary, 2011.pdf</t>
  </si>
  <si>
    <t>T-376-06, Fittings, French, 2011.pdf</t>
  </si>
  <si>
    <t>T-377-06, Fittings, 2011.pdf</t>
  </si>
  <si>
    <t>T-386-06, Fittings, 2011.pdf</t>
  </si>
  <si>
    <t>T-382-06, Fittings, 2011.pdf</t>
  </si>
  <si>
    <t>T-379-06, Fittings, summary, 2011.pdf</t>
  </si>
  <si>
    <t>T-379-06, Fittings, German, 2011.pdf</t>
  </si>
  <si>
    <t>T-375-06, Fittings, summary, 2011.pdf</t>
  </si>
  <si>
    <t>T-375-06, Fittings, German, 2011.pdf</t>
  </si>
  <si>
    <t>T-321-05, AstraZeneca, 2010.pdf</t>
  </si>
  <si>
    <t>T-24-07, Alloy surcharge, readoption, 2009.pdf</t>
  </si>
  <si>
    <t>T-117-07, Gas insulated, 2011.pdf</t>
  </si>
  <si>
    <t>T-132-07, Gas insulated, 2011.pdf</t>
  </si>
  <si>
    <t>T-112-07, Gas insulated, 2011.pdf</t>
  </si>
  <si>
    <t>T-133-07, Gas insulated, 2011.pdf</t>
  </si>
  <si>
    <t>T-113-07, Gas insulated, 2011.pdf</t>
  </si>
  <si>
    <t>T-110-07, Gas insulated, 2011.pdf</t>
  </si>
  <si>
    <t>T-122-07, Gas insulated, 2011.pdf</t>
  </si>
  <si>
    <t>T-240-07, Dutch beer market, 2011.pdf</t>
  </si>
  <si>
    <t>T-234-07, Dutch beer market, 2011.pdf</t>
  </si>
  <si>
    <t>T-235-07. Dutch beer market, 2011.pdf</t>
  </si>
  <si>
    <t>T-336-07, Wanadoo España vs. Telefónica, 2012.pdf</t>
  </si>
  <si>
    <t>T-461-07, Morgan Stanley Visa, 2011.pdf</t>
  </si>
  <si>
    <t>T-82-08, Flat glass, 2012.pdf</t>
  </si>
  <si>
    <t>T-76-08, Chloroprene Rubber, 2012.pdf</t>
  </si>
  <si>
    <t>T-77-08, Chloroprene Rubber, 2012.pdf</t>
  </si>
  <si>
    <t>T-83-08, Chloroprene Rubber, 2012.pdf</t>
  </si>
  <si>
    <t>T-103-08, Choloprene rubber, summary, 2012.pdf</t>
  </si>
  <si>
    <t>T-103-08, Choloprene rubber, Italian, 2012.pdf</t>
  </si>
  <si>
    <t>T-111-08, Mastercard, 2012.pdf</t>
  </si>
  <si>
    <t>T-208-08, International removal sevices, 2011.pdf</t>
  </si>
  <si>
    <t>T-211-08, International removal sevices, 2011.pdf</t>
  </si>
  <si>
    <t>T-204-08, International removal sevices, 2011.pdf</t>
  </si>
  <si>
    <t>T-210-08, International removal sevices,  2011.pdf</t>
  </si>
  <si>
    <t>T-199-08, International removal sevices, 2011.pdf</t>
  </si>
  <si>
    <t>T-151-07, Elevators and Escalators, 2011.pdf</t>
  </si>
  <si>
    <t>T-141-07, Elevators and Escalators, 2011.pdf</t>
  </si>
  <si>
    <t>T-138-07, Elevators and Escalators, 2011.pdf</t>
  </si>
  <si>
    <t>T-144-07, Elevators and Escalators,2011.pdf</t>
  </si>
  <si>
    <t>T-343-08, Sodium chlorate, 2011.pdf</t>
  </si>
  <si>
    <t>T-299-08, Sodium chlorate, 2011.pdf</t>
  </si>
  <si>
    <t>T-348-08, Sodium chlorate, 2011.pdf</t>
  </si>
  <si>
    <t>T-349-08, Sodium chlorate, 2011.pdf</t>
  </si>
  <si>
    <t>T-404-08, Aluminium fluoride, 2013.pdf</t>
  </si>
  <si>
    <t>T-406-08, Aluminium fluoride, 2013.pdf</t>
  </si>
  <si>
    <t>T-392-08, CISAC, summary, 2013.pdf</t>
  </si>
  <si>
    <t>T-392-08, CISAC, French, 2013.pdf</t>
  </si>
  <si>
    <t>T-414-08, CISAC, Autortiesibu, 2013.pdf</t>
  </si>
  <si>
    <t>T-432-08, CISAC, summary, 2013.pdf</t>
  </si>
  <si>
    <t>T-432-08, CISAC, German, 2013.pdf</t>
  </si>
  <si>
    <t>T-411-08, CISAC, Artisjus, 2013.pdf</t>
  </si>
  <si>
    <t>T-416-08, CISAC, Eesti, 2013.pdf</t>
  </si>
  <si>
    <t>T-410-08, CISAC, summary, 2013.pdf</t>
  </si>
  <si>
    <t>T-410-08, CISAC, French, 2013.pdf</t>
  </si>
  <si>
    <t>T-415-08, CISAC, Irish music, 2013.pdf</t>
  </si>
  <si>
    <t>T-425-08, CISAC, summary, 2013.pdf</t>
  </si>
  <si>
    <t>T-425-08, CISAC, French, 2013.pdf</t>
  </si>
  <si>
    <t>T-419-08, CISAC, LATAGA-A, 2013.pdf</t>
  </si>
  <si>
    <t>T-421-08, CISAC, Performing, 2013.pdf</t>
  </si>
  <si>
    <t>T-422-08, CISAC, summary, 2013.pdf</t>
  </si>
  <si>
    <t>T-422-08, CISAC, French, 2013.pdf</t>
  </si>
  <si>
    <t>T-420-08, CISAC, SAZAS, 2013.pdf</t>
  </si>
  <si>
    <t>T-456-08, CISAC, order, French, 2009.pdf</t>
  </si>
  <si>
    <t>T-413-08, CISAC, SOZA, 2013.pdf</t>
  </si>
  <si>
    <t>T-417-08, CISAC, Sociedade Portugesa, 2013.pdf</t>
  </si>
  <si>
    <t>T-428-08, CISAC, STEF, 2013.pdf</t>
  </si>
  <si>
    <t>T-451-08, CISAC, 2013.pdf</t>
  </si>
  <si>
    <t>T-401-08, CISAC, Saveltajanin, 2013.pdf</t>
  </si>
  <si>
    <t>T-434-08, CISAC, Tono, 2013.pdf</t>
  </si>
  <si>
    <t>T-398-08, CISAC, summary, 2013.pdf</t>
  </si>
  <si>
    <t>T-398-08, CISAC, French, 2013.pdf</t>
  </si>
  <si>
    <t>T-442-08, CISAC, International Confederation, 2013.pdf</t>
  </si>
  <si>
    <t>T-558-08, Candle waxes, 2014.pdf</t>
  </si>
  <si>
    <t>T-540-08, Candle waxes, 2014.pdf</t>
  </si>
  <si>
    <t>T-550-08, Candle waxes, summary, 2014.pdf</t>
  </si>
  <si>
    <t>T-550-08, Candle waxes, German, 2014.pdf</t>
  </si>
  <si>
    <t>T-544-08, Candle waxes, summary, 2014.pdf</t>
  </si>
  <si>
    <t>T-544-08, Candle waxes, French, 2014.pdf</t>
  </si>
  <si>
    <t>T-551-08, Candle waxes, 2014.pdf</t>
  </si>
  <si>
    <t>T-562-08, Candle waxes, summary, 2014.pdf</t>
  </si>
  <si>
    <t>T-562-08, Candle waxes, French, 2014.pdf</t>
  </si>
  <si>
    <t>T-541-08, Candle waxes, 2014.pdf</t>
  </si>
  <si>
    <t>T-543-08, Candle waxes, 2014.pdf</t>
  </si>
  <si>
    <t>T-566-08, Candle waxes, 2013.pdf</t>
  </si>
  <si>
    <t>T-548-08, Candle waxes, summary, 2013.pdf</t>
  </si>
  <si>
    <t>T-548-08, Candle waxes, French, 2013.pdf</t>
  </si>
  <si>
    <t>T-588-08, Bananas, 2013.pdf</t>
  </si>
  <si>
    <t>T-2-09, Bananas, order, 2009.pdf</t>
  </si>
  <si>
    <t>T-587-08, Bananas, Fresh Del Monte, 2013.pdf</t>
  </si>
  <si>
    <t>T-56-09, Carglass, Saint-Gobain, 2014.pdf</t>
  </si>
  <si>
    <t>T-72-09, Carglass, 2014.pdf</t>
  </si>
  <si>
    <t>T-68-09, Carglass, Soliver, 2014.pdf</t>
  </si>
  <si>
    <t>T-147-09, Marine hoses, 2013.pdf</t>
  </si>
  <si>
    <t>T-146-09, Marine hoses, Parker, 2013.pdf</t>
  </si>
  <si>
    <t>T-154-09, Marine hoses, 2013.pdf</t>
  </si>
  <si>
    <t>T-439-07, Fasteners, 2012.pdf</t>
  </si>
  <si>
    <t>T-445-07, Fasteners, summary, 2012.pdf</t>
  </si>
  <si>
    <t>T-445-07, Fasteners, French, 2012.pdf</t>
  </si>
  <si>
    <t>T-448-07, Fasteners, 2012.pdf</t>
  </si>
  <si>
    <t>T-286-09, Intel, 2014.pdf</t>
  </si>
  <si>
    <t>T-30-05, Needles, summary, 2007.pdf</t>
  </si>
  <si>
    <t>T-30-05, Needles, German, 2007.pdf</t>
  </si>
  <si>
    <t>T-36-05, Needles, 2007.pdf</t>
  </si>
  <si>
    <t>T-360-09, E.ON GDF, 2012.pdf</t>
  </si>
  <si>
    <t>T-370-09, E.ON GDF, 2012.pdf</t>
  </si>
  <si>
    <t>T-301-04, Clearstream, Clearing and Settlement, Clearstream Banking, 2009.pdf</t>
  </si>
  <si>
    <t>T-521-09, Power transformers, 2014.pdf</t>
  </si>
  <si>
    <t>T-517-09, Power transformers, 2014.pdf</t>
  </si>
  <si>
    <t>T-70-10, Reinforcing bars, readoption, summary, 2014.pdf</t>
  </si>
  <si>
    <t>T-70-10, Reinforcing bars, readoption, Italian, 2014.pdf</t>
  </si>
  <si>
    <t>T-92-10, Reinforcing bars, readoption, summary, 2014.pdf</t>
  </si>
  <si>
    <t>T-92-10, Reinforcing bars, readoption, Italian, 2014.pdf</t>
  </si>
  <si>
    <t>T-91-10, Reinforcing bars, readoption, 2014.pdf</t>
  </si>
  <si>
    <t>T-472-09, Reinforcing bars, readoption, 2014.pdf</t>
  </si>
  <si>
    <t>T-85-10, Reinforcing bars, readoption, summary, 2014.pdf</t>
  </si>
  <si>
    <t>T-90-10, Reinforcing bars, readoption, Italian, 2014.pdf</t>
  </si>
  <si>
    <t>T-83-10, Reinforcing bars, readoption, summary, 2014.pdf</t>
  </si>
  <si>
    <t>T-83-10, Reinforcing bars, readoption, Italian, 2014.pdf</t>
  </si>
  <si>
    <t>T-489-09, Reinforcing bars, readoption, summary, 2014.pdf</t>
  </si>
  <si>
    <t>T-489-09, Reinforcing bars, readoption, Italian, 2014.pdf</t>
  </si>
  <si>
    <t>T-69-10, Reinforcing bars, readoption, summary, 2014.pdf</t>
  </si>
  <si>
    <t>T-69-10, Reinforcing bars, readoption, Italian, 2014.pdf</t>
  </si>
  <si>
    <t>T-90-10, Reinforcing bars, readoption, summary, 2014.pdf</t>
  </si>
  <si>
    <t>T-410-09, Calcium carbide, 2012.pdf</t>
  </si>
  <si>
    <t>T-391-09, Calcium carbide, summary, 2014.pdf</t>
  </si>
  <si>
    <t>T-391-09, Calcium carbide, French, 2014.pdf</t>
  </si>
  <si>
    <t>T-384-09, Calcium carbide, summary, 2014.pdf</t>
  </si>
  <si>
    <t>T-384-09, Calcium carbide, German, 2014.pdf</t>
  </si>
  <si>
    <t>T-395-09, Calcium carbide, summary, 2014.pdf</t>
  </si>
  <si>
    <t>T-395-09, Calcium carbide, French, 2014.pdf</t>
  </si>
  <si>
    <t>T-406-09, Calcium carbide, 2014.pdf</t>
  </si>
  <si>
    <t>T-400-09, Calcium carbide, summary, 2012.pdf</t>
  </si>
  <si>
    <t>T-400-09, Calcium carbide, French, 2012.pdf</t>
  </si>
  <si>
    <t>T-392-09, Calcium carbide, 2012.pdf</t>
  </si>
  <si>
    <t>T-352-09, Calcium carbide, Novacke, 2012.pdf</t>
  </si>
  <si>
    <t>T-399-09, Calcium carbide, 2013.pdf</t>
  </si>
  <si>
    <t>T-380-10, Bathroom fittings, 2013.pdf</t>
  </si>
  <si>
    <t>T-408-10, Bathroom fittings, summary, 2013.pdf</t>
  </si>
  <si>
    <t>T-408-10, Bathroom fittings, French, 2013.pdf</t>
  </si>
  <si>
    <t>T-411-10, Bathroom fittings, summary, 2013.pdf</t>
  </si>
  <si>
    <t>T-411-10, Bathroom fittings, French, 2013.pdf</t>
  </si>
  <si>
    <t>T-412-10, Bathroom fittings, summary, 2013.pdf</t>
  </si>
  <si>
    <t>T-412-10, Bathroom fittings, French, 2013.pdf</t>
  </si>
  <si>
    <t>T-375-10, Bathroom fittings, summary, 2013.pdf</t>
  </si>
  <si>
    <t>T-375-10, Bathroom fittings, German, 2013.pdf</t>
  </si>
  <si>
    <t>T-386-10, Bathroom fittings, 2013.pdf</t>
  </si>
  <si>
    <t>T-379-10, Bathroom fittings, 2013.pdf</t>
  </si>
  <si>
    <t>T-373-10, Bathroom fittings, summary, 2013.pdf</t>
  </si>
  <si>
    <t>T-373-10, Bathroom fittings, French, 2013.pdf</t>
  </si>
  <si>
    <t>T-364-10, Bathroom fittings, summary, 2013.pdf</t>
  </si>
  <si>
    <t>T-368-10, Bathroom fittings, French, 2013.pdf</t>
  </si>
  <si>
    <t>T-368-10, Bathroom fittings, summary, 2013.pdf</t>
  </si>
  <si>
    <t>T-376-10, Bathroom fittings, summary, 2013.pdf</t>
  </si>
  <si>
    <t>T-376-10, Bathroom fittings, French, 2013.pdf</t>
  </si>
  <si>
    <t>T-396-10, Bathroom fittings, 2013.pdf</t>
  </si>
  <si>
    <t>T-372-10, Carbonless, readoption, 2012.pdf</t>
  </si>
  <si>
    <t>T-406-10, Prestressing, 2015.pdf</t>
  </si>
  <si>
    <t>T-426-10, Prestressing, summary, 2014.pdf</t>
  </si>
  <si>
    <t>T-426-10, Prestressing, French, 2014.pdf</t>
  </si>
  <si>
    <t>T-413-10, Prestressing, 2015.pdf</t>
  </si>
  <si>
    <t>T-418-10, Prestressing, 2015.pdf</t>
  </si>
  <si>
    <t>T-393-10, Prestressing, 2015.pdf</t>
  </si>
  <si>
    <t>T-391-10, Prestressing, 2015.pdf</t>
  </si>
  <si>
    <t>T-436-10, Prestressing, 2015.pdf</t>
  </si>
  <si>
    <t>T-389-10, Prestressing, 2015.pdf</t>
  </si>
  <si>
    <t>T-422-10, Prestressing, 2015.pdf</t>
  </si>
  <si>
    <t>T-564-10, Animal feed phosphates, summary, 2014.pdf</t>
  </si>
  <si>
    <t>T-564-10, Animal feed phosphates, French, 2014.pdf</t>
  </si>
  <si>
    <t>T-456-10, Animal feed phosphates, 2015.pdf</t>
  </si>
  <si>
    <t>T-62-11, Airfreight, summary, 2015.pdf</t>
  </si>
  <si>
    <t>T-62-11, Airfreight, French, 2015.pdf</t>
  </si>
  <si>
    <t>T-63-11, Airfreight, summary, 2015.pdf</t>
  </si>
  <si>
    <t>T-63-11, Airfreight, French, 2015.pdf</t>
  </si>
  <si>
    <t>T-28-11, Airfreight, 2015.pdf</t>
  </si>
  <si>
    <t>T-39-11, Airfreight, 2015.pdf</t>
  </si>
  <si>
    <t>T-38-11, Airfreight, 2015.pdf</t>
  </si>
  <si>
    <t>T-36-11, Airfreight, 2015.pdf</t>
  </si>
  <si>
    <t>T-40-11, Airfreight, 2015.pdf</t>
  </si>
  <si>
    <t>T-46-11, Airfreight, summary, 2015.pdf</t>
  </si>
  <si>
    <t>T-46-11, Airfreight, French, 2015.pdf</t>
  </si>
  <si>
    <t>T-67-11, Airfreight, Martinair, 2015.pdf</t>
  </si>
  <si>
    <t>T-56-11, Airfreight, 2015.pdf</t>
  </si>
  <si>
    <t>T-43-11, Airfreight, 2015.pdf</t>
  </si>
  <si>
    <t>T-47-10, Heat stabilisers, 2014.pdf</t>
  </si>
  <si>
    <t>T-40-10, Heat stabilisers, summary, 2014.pdf</t>
  </si>
  <si>
    <t>T-40-10, Heat stabilisers, French, 2014.pdf</t>
  </si>
  <si>
    <t>T-23-10, Heat stabilisers, 2014.pdf</t>
  </si>
  <si>
    <t>T-189-10, Heat stabilisers, summary, 2015.pdf</t>
  </si>
  <si>
    <t>T-189-10, Heat stabilisers, German, 2015.pdf</t>
  </si>
  <si>
    <t>T-46-10, Heat stabilisers, 2014.pdf</t>
  </si>
  <si>
    <t>T-30-10, Heat stabilisers, 2014.pdf</t>
  </si>
  <si>
    <t>T-27-10, Heat stabilisers, 2014.pdf</t>
  </si>
  <si>
    <t>T-128-11, LCD, 2014.pdf</t>
  </si>
  <si>
    <t>T-91-11, LCD, 2014.pdf</t>
  </si>
  <si>
    <t>T-90-11, Labco ONP, 2014.pdf</t>
  </si>
  <si>
    <t>T-486-11, Telekomunikacja Polska, 2015.pdf</t>
  </si>
  <si>
    <t>T-655-11, Exotic Fruit (Bananas), 2015.pdf</t>
  </si>
  <si>
    <t>T-250-12, Sodium chlorate, amendment, 2015.pdf</t>
  </si>
  <si>
    <t>T-251-12, Freight forwarding, 2016.pdf</t>
  </si>
  <si>
    <t>T-254-12, Freight forwarding, summary, 2016.pdf</t>
  </si>
  <si>
    <t>T-254-12, Freight forwarding, French, 2016.pdf</t>
  </si>
  <si>
    <t>T-270-12, Freight forwarding, 2016.pdf</t>
  </si>
  <si>
    <t>T-265-12, Freight forwarding, 2016.pdf</t>
  </si>
  <si>
    <t>T-267-12, Freight forwarding, 2016.pdf</t>
  </si>
  <si>
    <t>T-264-12, Freight forwarding, 2016.pdf</t>
  </si>
  <si>
    <t>T-409-12, Gas insulated, readoption, 2016.pdf</t>
  </si>
  <si>
    <t>T-404-12, Gas insulated, readoption, 2016.pdf</t>
  </si>
  <si>
    <t>T-84-13, TV and computer monitor tubes, 2015.pdf</t>
  </si>
  <si>
    <t>T-92-13, TV and computer monitor tubes, 2015.pdf</t>
  </si>
  <si>
    <t>T-91-13, TV and computer monitor tubes, 2015.pdf</t>
  </si>
  <si>
    <t>T-82-13, TV and computer monitor tubes, 2015.pdf</t>
  </si>
  <si>
    <t>T-104-13, TV and computer monitor tubes, 2015.pdf</t>
  </si>
  <si>
    <t>T-216-13, Telefonica Portugal Telecom, 2016.pdf</t>
  </si>
  <si>
    <t>T-208-13, Telefonica Portugal Telecom, 2016.pdf</t>
  </si>
  <si>
    <t>T-472-13, Lundbeck, 2016.pdf</t>
  </si>
  <si>
    <t>T-469-13, Lundbeck, 2016.pdf</t>
  </si>
  <si>
    <t>T-470-13, Lundbeck, 2016.pdf</t>
  </si>
  <si>
    <t>T-467-13, Lundbeck, 2016.pdf</t>
  </si>
  <si>
    <t>T-471-13, Lundbeck, 2016.pdf</t>
  </si>
  <si>
    <t>T-460-13, Lundbeck, 2016.pdf</t>
  </si>
  <si>
    <t>T-95-15, Envelopes, 2016.pdf</t>
  </si>
  <si>
    <t>T-522-15, Retail food packaging, French, 2019.pdf</t>
  </si>
  <si>
    <t>T-530-15, Retail food packaging, 2019.pdf</t>
  </si>
  <si>
    <t>T-531-15, Retail food packaging, Coveris, 2018.pdf</t>
  </si>
  <si>
    <t>T-582-15, Retail food packaging, French, 2019.pdf</t>
  </si>
  <si>
    <t>T-330-01, Sodium Gluconate, Akzo, 2006.pdf</t>
  </si>
  <si>
    <t>T-329-01, Sodium Gluconate, Archer, 2006.pdf</t>
  </si>
  <si>
    <t>T-314-01, Sodium Gluconate, 2006.pdf</t>
  </si>
  <si>
    <t>T-312-01, Sodium Gluconate, Jungbunzlauer, 2002.pdf</t>
  </si>
  <si>
    <t>T-322-01, Sodium Gluconate, Roquette, 2006.pdf</t>
  </si>
  <si>
    <t>T-491-07, Groupment CB, summary, 2012.pdf</t>
  </si>
  <si>
    <t>T-491-07, Groupment CB, French, 2012.pdf</t>
  </si>
  <si>
    <t>T-1-16, Optical disk drives, Hitachi, 2019.pdf</t>
  </si>
  <si>
    <t>T-8-16, Optical disk drives, Toshiba, 2019.pdf</t>
  </si>
  <si>
    <t>T-762-15, Optical disk drives, Sony, 2019.pdf</t>
  </si>
  <si>
    <t>T-763-15, Optical disk drives, Sony, 2019.pdf</t>
  </si>
  <si>
    <t>T-772-15, Optical disk drives, Quanta, 2019.pdf</t>
  </si>
  <si>
    <t>T-691-14, Perindopril, Servier, French; 2018.pdf</t>
  </si>
  <si>
    <t>T-677-14, Perindopril, Servier, Biogaran, French; 2018.pdf</t>
  </si>
  <si>
    <t>T-684-14, Perindopril, Servier, Krka, 2018.pdf</t>
  </si>
  <si>
    <t>T-680-14, Perindopril, Sevier, Lupin, 2018.pdf</t>
  </si>
  <si>
    <t>T-682-14, Perindopril, Servier, Mylan, 2018.pdf</t>
  </si>
  <si>
    <t>T-701-14, Perindopril, Sevier, Niche, 2018.pdf</t>
  </si>
  <si>
    <t>T-705-14, Perindopril, Sevier, Unichem, 2018.pdf</t>
  </si>
  <si>
    <t>T-679-14, Perindopril, Servier, Teva, 2018.pdf</t>
  </si>
  <si>
    <t>T-445-14, Power cables, ABB, 2018.pdf</t>
  </si>
  <si>
    <t>T-444-14, Power cables, Furukawa, 2018.pdf</t>
  </si>
  <si>
    <t>T-441-14, Power cables, Brugg, French, 2018.pdf</t>
  </si>
  <si>
    <t>T-449-14, Power cables, Nexans, 2018.pdf</t>
  </si>
  <si>
    <t>T-447-14, Power cables, NKT, 2018.pdf</t>
  </si>
  <si>
    <t>T-475-14, Power cables, Prysmian, 2018.pdf</t>
  </si>
  <si>
    <t>T-419-14, Power cables, Goldman Sachs, 2018.pdf</t>
  </si>
  <si>
    <t>T-455-14, Power cables, Pirelli, French, 2018.pdf</t>
  </si>
  <si>
    <t>T-438-14, Power cables, Silec, 2018.pdf</t>
  </si>
  <si>
    <t>T-450-14, Power cables, Sumitomo, 2018.pdf</t>
  </si>
  <si>
    <t>T-448-14, Power cables, Hitachi, 2018.pdf</t>
  </si>
  <si>
    <t>T-451-14, Power cables, Fujikura, 2018.pdf</t>
  </si>
  <si>
    <t>T-422-14, Power cables, Viscas, 2018.pdf</t>
  </si>
  <si>
    <t>T-439-14, Power cables, LS Cable, 2018.pdf</t>
  </si>
  <si>
    <t>T-446-14, Power cables, Taihan, 2018.pdf</t>
  </si>
  <si>
    <t>T-54-14, Shrimps, 2016.pdf</t>
  </si>
  <si>
    <t>T-58-14, Shrimps, Stuhrk, summary, 2018.pdf</t>
  </si>
  <si>
    <t>T-58-14, Shrimps, Stuhrk, French, 2018.pdf</t>
  </si>
  <si>
    <t>T-851-14, Slovak Telekom, 2018.pdf</t>
  </si>
  <si>
    <t>T-827-14, Slovak Telekom, Deutsche Telekom, French, 2018.pdf</t>
  </si>
  <si>
    <t>T-827-14, Slovak Telekom, Deutsche Telekom, summary, 2018.pdf</t>
  </si>
  <si>
    <t>T-758-14, Smart card chips, 2016.pdf</t>
  </si>
  <si>
    <t>T-762-14, Smart card chips, 2016.pdf</t>
  </si>
  <si>
    <t>T-42-07, Butadiene Rubber and Emulsion Styrene Butadiene Rubber, 2011.pdf</t>
  </si>
  <si>
    <t>T-39-07, Butadiene Rubber and Emulsion Styrene Butadiene Rubber, Eni, 2011.pdf</t>
  </si>
  <si>
    <t>T-59-07, Butadiene Rubber and Emulsion Styrene Butadiene Rubber, 2011.pdf</t>
  </si>
  <si>
    <t>T-38-07, Butadiene Rubber and Emulsion Styrene Butadiene Rubber, 2011.pdf</t>
  </si>
  <si>
    <t>T-45-07, Butadiene Rubber and Emulsion Styrene Butadiene Rubber, 2011.pdf</t>
  </si>
  <si>
    <t>T-44-07, Butadiene Rubber and Emulsion Styrene Butadiene Rubber, 2011.pdf</t>
  </si>
  <si>
    <t>T-53-07, Butadiene Rubber and Emulsion Styrene Butadiene Rubber, 2011.pdf</t>
  </si>
  <si>
    <t>T-83-91, Tetra Pak II, 1994.pdf</t>
  </si>
  <si>
    <t>T-340-03, Wanadoo Interactive, France Telecom, 2007.pdf</t>
  </si>
  <si>
    <t>T-180-15, Yen interest rate derivatives, Icap, 2017.pdf</t>
  </si>
  <si>
    <t>ECJ_File_summary</t>
  </si>
  <si>
    <t>ECJ_File_French</t>
  </si>
  <si>
    <t>ECJ_File_Italian</t>
  </si>
  <si>
    <t>ECJ_File_German</t>
  </si>
  <si>
    <t>ECJ_File_Spanish</t>
  </si>
  <si>
    <t>ECJ_File</t>
  </si>
  <si>
    <t>C-286-95 P, Soda-ash - ICI, 2000.pdf</t>
  </si>
  <si>
    <t>C-287-95 P, Soda Ash - Solvay, CFK, 2000.pdf</t>
  </si>
  <si>
    <t>C-110-10 P, Soda-ash - Solvay, CFK, readoption, 2011.pdf</t>
  </si>
  <si>
    <t>C-109-10 P, Soda-ash - Solvay, readoption, 2011.pdf</t>
  </si>
  <si>
    <t>C-137-95 P, Building and Construction Industry in the Netherlands, Vereniging, order, 1996.pdf</t>
  </si>
  <si>
    <t>C-8-95 P, UK Agricultural Tractor Registration Exchange, New Holland, 1998.pdf</t>
  </si>
  <si>
    <t>C-7-95 P, UK Agricultural Tractor Registration Exchange, John Deere, 1998.pdf</t>
  </si>
  <si>
    <t>C-266-06 P, Methionine, French, 2008.pdf</t>
  </si>
  <si>
    <t>C-264-95 P, Distribution of railway tickets by travel agents, 1997.pdf</t>
  </si>
  <si>
    <t>C-322-93 P, Eco System Peugeot, 1994.pdf</t>
  </si>
  <si>
    <t>C-395-96 P, Cewal, CMB, 2000.pdf</t>
  </si>
  <si>
    <t>C-279-95 P, Langnese-Iglo GmbH, 1998.pdf</t>
  </si>
  <si>
    <t>C-176-99 P, Steel beams, Arbed, 2003.pdf</t>
  </si>
  <si>
    <t>C-199-99 P, Steel beams, Corus UK, 2003.pdf</t>
  </si>
  <si>
    <t>C-195-99 P, Steel beams, Krupp, 2003.pdf</t>
  </si>
  <si>
    <t>C-194-99 P, Steel beams, Thyssen, 2003.pdf</t>
  </si>
  <si>
    <t>C-182-99 P, Steel beams, Salzgitter, 2003.pdf</t>
  </si>
  <si>
    <t>C-198-99 P, Steel beams, Ensidesa, 2003.pdf</t>
  </si>
  <si>
    <t>C-196-99 P, Steel beams, Siderurgica, 2003.pdf</t>
  </si>
  <si>
    <t>C-179-99 P, Steel beams, Eurofer, 2003.pdf</t>
  </si>
  <si>
    <t>C-201-09 P, Steal beams, readoption, Arcelor, 2011.pdf</t>
  </si>
  <si>
    <t>C-436-97 P, HOV-SVZ MCN, Deutsche Bahn, 1999.pdf</t>
  </si>
  <si>
    <t>C-279-98 P, Cartonboard, Cascades, 2000.pdf</t>
  </si>
  <si>
    <t>C-298-98 P, Cartonboard, Metsa, 2000.pdf</t>
  </si>
  <si>
    <t>C-294-98 P, Cartonboard, 2000.pdf</t>
  </si>
  <si>
    <t>C-291-98 P, Cartonboard, 2000.pdf</t>
  </si>
  <si>
    <t>C-297-98 P, Cartonboard, SCA, 2000.pdf</t>
  </si>
  <si>
    <t>C-286-98 P, Cartonboard, Stora, 2000.pdf</t>
  </si>
  <si>
    <t>C-282-98 P, Cartonboard, Enso Espanola, 2000.pdf</t>
  </si>
  <si>
    <t>C-280-98 P, Cartonboard, Moritz, 2000.pdf</t>
  </si>
  <si>
    <t>C-238-99 P, PVC, readoption, Limburgse, 2002.pdf</t>
  </si>
  <si>
    <t>C-204-00 P, Cement, Aalborg, 2004.pdf</t>
  </si>
  <si>
    <t>C-2-01 P, Adalat, 2003.pdf</t>
  </si>
  <si>
    <t>C-497-99 P, Irish Sugar plc, 2001.pdf</t>
  </si>
  <si>
    <t>C-57-02 P, Alloy Surcharge, 2005.pdf</t>
  </si>
  <si>
    <t>C-65-02 P, Alloy surcharge, 2005.pdf</t>
  </si>
  <si>
    <t>C-338-00 P, VW, 2003.pdf</t>
  </si>
  <si>
    <t>C-552-03 P, Van den Bergh Foods Limited, 2006.pdf</t>
  </si>
  <si>
    <t>C-82-01 P, Alpha Flight Services Aéroports de Paris ADP AFS, 2002.pdf</t>
  </si>
  <si>
    <t>C-359-01 P, British Sugar plc, 2004.pdf</t>
  </si>
  <si>
    <t>C-189-02 P, Pre-Insulated Pipe Cartel, Dansk Rorindustri, 2005.pdf</t>
  </si>
  <si>
    <t>C-121-04 P, Greek ferries, summary, 2005.pdf</t>
  </si>
  <si>
    <t>C-121-04 P, Greek ferries, French, 2005.pdf</t>
  </si>
  <si>
    <t>C-110-04 P, Greek ferries, summary, 2006.pdf</t>
  </si>
  <si>
    <t>C-110-04 P, Greek ferries, French, 2006.pdf</t>
  </si>
  <si>
    <t>C-112-04 P, Greek ferries, summary, 2005.pdf</t>
  </si>
  <si>
    <t>C-112-04 P, Greek ferries, French, 2005.pdf</t>
  </si>
  <si>
    <t>C-111-04 P, Greek ferries, summary, 2006.pdf</t>
  </si>
  <si>
    <t>C-111-04 P, Greek ferries, French, 2006.pdf</t>
  </si>
  <si>
    <t>C-95-04 P, Virgin British Airways, 2007.pdf</t>
  </si>
  <si>
    <t>C-105-04 P Nederlandse Federative Vereniging (FEG and TU), 2006.pdf</t>
  </si>
  <si>
    <t>C-113-04 P, Nederlandse Federative Vereniging (FEG and TU), 2006.pdf</t>
  </si>
  <si>
    <t>C-411-04 P, Seamless steel tubes, 2006.pdf</t>
  </si>
  <si>
    <t>C-407-04 P, Seamless steel tubes, Dalmine, 2007.pdf</t>
  </si>
  <si>
    <t>C-403-04 P, Seamless steel tubes, Sumitorno, 2007.pdf</t>
  </si>
  <si>
    <t>C-236-03 P, Far East Trade Tariff Charges and Surcharges Agreement (FETTCSA), CMA, order, 2004.pdf</t>
  </si>
  <si>
    <t>C-397-03 P, Amino acids, Archer, 2006.pdf</t>
  </si>
  <si>
    <t>C-551-03 P, Opel, 2006.pdf</t>
  </si>
  <si>
    <t>C-167-04 P, JCB, 2006.pdf</t>
  </si>
  <si>
    <t>C-385-07 P, DSD, 2009.pdf</t>
  </si>
  <si>
    <t>C-501-06 P, Glaxo Wellcome, GlaxoSmithKline, 2009.pdf</t>
  </si>
  <si>
    <t>C-74-04 P, Volkswagen, 2006.pdf</t>
  </si>
  <si>
    <t>C-308-04 P, Graphite electrodes, 2006.pdf</t>
  </si>
  <si>
    <t>C-289-04 P, Graphite electrodes, Showa, 2006.pdf</t>
  </si>
  <si>
    <t>C-511-06 P, Citric acid, Archer Daniels, 2009.pdf</t>
  </si>
  <si>
    <t>C-3-06 P, PO Interbrew and Alken-Maes, 2007.pdf</t>
  </si>
  <si>
    <t>C-76-06 P, Zinc phosphate, 2007.pdf</t>
  </si>
  <si>
    <t>C-125-07 P, Austrian banks — ‘Lombard Club’, 2009.pdf</t>
  </si>
  <si>
    <t>C-266-06 P, Methionine, summary, 2008.pdf</t>
  </si>
  <si>
    <t>C-260-09 P, Video Games, 2011.pdf</t>
  </si>
  <si>
    <t>C-407-08 P, Plasterboard, Knauf, 2010.pdf</t>
  </si>
  <si>
    <t>C-413-08 P, Plasterboard, Lafarge, 2010.pdf</t>
  </si>
  <si>
    <t>C-328-05 P, Specialty Graphite, SGL Carbon, 2007.pdf</t>
  </si>
  <si>
    <t>C-101-07 P, French beef, 2008.pdf</t>
  </si>
  <si>
    <t>C-280-08 P, Deutsche Telekom AG, 2010.pdf</t>
  </si>
  <si>
    <t>C-554-08 P, Electrical and mechanical carbon and graphite products, summary, 2009.pdf</t>
  </si>
  <si>
    <t>C-554-08 P, Electrical and mechanical carbon and graphite products, French, 2009.pdf</t>
  </si>
  <si>
    <t>C-564-08 P, Electrical and mechanical carbon and graphite products, summary, 2009.pdf</t>
  </si>
  <si>
    <t>C-564-08 P, Electrical and mechanical carbon and graphite products, French, 2009.pdf</t>
  </si>
  <si>
    <t>C-272-09 P, Industrial tubes, KME Germany, 2011.pdf</t>
  </si>
  <si>
    <t>C-386-10 P, Copper plumbing tubes, Chalkor, 2011.pdf</t>
  </si>
  <si>
    <t>C-389-10 P, Copper plumbing tubes, KME Germany, 2011.pdf</t>
  </si>
  <si>
    <t>C-668-11 P,  Raw tobacco – Spain, Alliance, summary, 2013.pdf</t>
  </si>
  <si>
    <t>C-668-11 P,  Raw tobacco – Spain, Alliance, Spanish, 2013.pdf</t>
  </si>
  <si>
    <t>C-679-11 P,  Raw tobacco – Spain, 2013.pdf</t>
  </si>
  <si>
    <t>C-628-10 P, Raw tobacco - Spain, 2012.pdf</t>
  </si>
  <si>
    <t>C-240-11 P, Raw tobacco - Spain, summary, 2012.pdf</t>
  </si>
  <si>
    <t>C-240-11 P, Raw tobacco - Spain, French, 2012.pdf</t>
  </si>
  <si>
    <t>C-97-08 P, Choline Chloride, Akzo, 2009.pdf</t>
  </si>
  <si>
    <t>C-322-07 P, Carbonless paper, 2009.pdf</t>
  </si>
  <si>
    <t>C-521-09 P, MCAA, Elf, 2011.pdf</t>
  </si>
  <si>
    <t>C-520-09 P, MCAA, Arkema, 2011.pdf</t>
  </si>
  <si>
    <t>C-593-11 P, Raw tobacco – Italy, 2012.pdf</t>
  </si>
  <si>
    <t>C-654-11 P,  Raw tobacco – Italy, summary, 2012.pdf</t>
  </si>
  <si>
    <t>C-654-11 P,  Raw tobacco – Italy, French, 2012.pdf</t>
  </si>
  <si>
    <t>C-652-11 P,  Raw tobacco – Italy, 2013.pdf</t>
  </si>
  <si>
    <t>C-578-11 P, Raw tobacco – Italy, 2014.pdf</t>
  </si>
  <si>
    <t>C-36-12 P, Industrial bags, Armando, 2014.pdf</t>
  </si>
  <si>
    <t>C-35-12 P, Industrial bags, Plasticos, 2014.pdf</t>
  </si>
  <si>
    <t>C-50-12 P, Industrial bags, Kendrion, 2013.pdf</t>
  </si>
  <si>
    <t>C-238-12 P, Industrial bags, FLSmidth, 2014.pdf</t>
  </si>
  <si>
    <t>C-243-12 P, Industrial bags, FLS, 2014.pdf</t>
  </si>
  <si>
    <t>C-58-12 P, Industrial bags, Groupe Gascogne, 2013.pdf</t>
  </si>
  <si>
    <t>C-40-12 P, Industrial bags, Gascogne, 2013.pdf</t>
  </si>
  <si>
    <t>C-90-09 P, Rubber chemicals, General Quimica, 2011.pdf</t>
  </si>
  <si>
    <t>C-549-10 P, Prokent Tomra, 2012.pdf</t>
  </si>
  <si>
    <t>C-421-11 P, Methacrylates, summary, 2012.pdf</t>
  </si>
  <si>
    <t>C-421-11 P, Methacrylates, French, 2012.pdf</t>
  </si>
  <si>
    <t>C-70-12 P, Methacrylates, Quinn, 2013.pdf</t>
  </si>
  <si>
    <t>C-495-11 P, Hydrogen, summary, 2013.pdf</t>
  </si>
  <si>
    <t>C-495-11 P, Hydrogen, French, 2013.pdf</t>
  </si>
  <si>
    <t>C-447-11 P, Hydrogen, summary, 2013.pdf</t>
  </si>
  <si>
    <t>C-447-11 P, Hydrogen, French, 2013.pdf</t>
  </si>
  <si>
    <t>C-448-11 P, Hydrogen, summary, 2013.pdf</t>
  </si>
  <si>
    <t>C-448-11 P, Hydrogen, French, 2013.pdf</t>
  </si>
  <si>
    <t>C-455-11 P, Hydrogen, Solvay SA, 2013.pdf</t>
  </si>
  <si>
    <t>C-449-11 P, Hydrogen, summary, 2013.pdf</t>
  </si>
  <si>
    <t>C-449-11 P, Hydrogen, French, 2013.pdf</t>
  </si>
  <si>
    <t>C-446-11 P, Hydrogen, summary, 2013.pdf</t>
  </si>
  <si>
    <t>C-446-11 P, Hydrogen, French, 2013.pdf</t>
  </si>
  <si>
    <t>C-612-12 P, bitumen (NL), 2014.pdf</t>
  </si>
  <si>
    <t>C-586-12 P, Bitumen (NL), summary, 2013.pdf</t>
  </si>
  <si>
    <t>C-586-12 P, Bitumen (NL), French, 2013.pdf</t>
  </si>
  <si>
    <t>C-617-13 P, Bitumen Spain, 2016.pdf</t>
  </si>
  <si>
    <t>C-613-13 P, Bathroom fittings, 2017.pdf</t>
  </si>
  <si>
    <t>C-616-13 P, Bitumen Spain, 2016.pdf</t>
  </si>
  <si>
    <t>C-608-13 P, Bitumen Spain, 2016.pdf</t>
  </si>
  <si>
    <t>C-603-13 P, Bitumen Spain, Galp, 2016.pdf</t>
  </si>
  <si>
    <t>C-287-11 P, Fittings, 2013.pdf</t>
  </si>
  <si>
    <t>C-289-11 P, Fittings, summary, 2012.pdf</t>
  </si>
  <si>
    <t>C-289-11 P, Fittings, French, 2012.pdf</t>
  </si>
  <si>
    <t>C-290-11 P, Fittings, summary, 2012.pdf</t>
  </si>
  <si>
    <t>C-290-11 P, Fittings, French, 2012.pdf</t>
  </si>
  <si>
    <t>C-286-11 P, Fittings, 2013.pdf</t>
  </si>
  <si>
    <t>C-264-11 P, Fittings, summary, 2012.pdf</t>
  </si>
  <si>
    <t>C-264-11 P, Fittings, French, 2012.pdf</t>
  </si>
  <si>
    <t>C-276-11 P, Fittings, summary, 2013.pdf</t>
  </si>
  <si>
    <t>C-276-11 P, Fittings, German, 2013.pdf</t>
  </si>
  <si>
    <t>C-457-10 P, AstraZeneca, 2012.pdf</t>
  </si>
  <si>
    <t>C-352-09 P, Alloy surcharge – readoption, ThyssenKrupp, 2011.pdf</t>
  </si>
  <si>
    <t>C-247-11 P, Gas insulated switchgear, 2014.pdf</t>
  </si>
  <si>
    <t>C-239-11 P, Gas insulated switchgear, Siemens, 2013.pdf</t>
  </si>
  <si>
    <t>C-231-11 P, Gas insulated switchgear, Siemens, 2014.pdf</t>
  </si>
  <si>
    <t>C-452-11 P, Dutch beer market, summary, 2012.pdf</t>
  </si>
  <si>
    <t>C-452-11 P, Dutch beer market, French, 2012.pdf</t>
  </si>
  <si>
    <t>C-445-11 P, Dutch beer market, summary, 2012.pdf</t>
  </si>
  <si>
    <t>C-445-11 P, Dutch beer market, French, 2012.pdf</t>
  </si>
  <si>
    <t>C-295-12 P, Wanadoo España vs. Telefónica, 2014.pdf</t>
  </si>
  <si>
    <t>C-580-12 P, Flat glass, Guardian, 2014.pdf</t>
  </si>
  <si>
    <t>C-172-12 P, Chloroprene Rubber, 2013.pdf</t>
  </si>
  <si>
    <t>C-179-12 P, Chloroprene Rubber, The Dow Chemical, 2013.pdf</t>
  </si>
  <si>
    <t>C-93-13-P, Chloroprene Rubber, Versalis, 2015.pdf</t>
  </si>
  <si>
    <t>C-382-12 P, MasterCard, 2014.pdf</t>
  </si>
  <si>
    <t>C-429-11 P, International Removal Services, summary, 2013.pdf</t>
  </si>
  <si>
    <t>C-429-11 P, International Removal Services, French, 2013.pdf</t>
  </si>
  <si>
    <t>C-440-11 P, International Removal Services, Stichting, 2013.pdf</t>
  </si>
  <si>
    <t>C-444-11 P, International Removal Services, Team Relocations, 2013.pdf</t>
  </si>
  <si>
    <t>C-441-11 P, International Removal Services, 2012.pdf</t>
  </si>
  <si>
    <t>C-439-11 P, International Removal Services, Ziegler, 2013.pdf</t>
  </si>
  <si>
    <t>C-510-11 P, Elevators and Escalators, Kone, 2013.pdf</t>
  </si>
  <si>
    <t>C-493-11 P, Elevators and Escalators, 2012.pdf</t>
  </si>
  <si>
    <t>C-494-11 P, Elevators and Escalators, 2012.pdf</t>
  </si>
  <si>
    <t>C-501-11 P, Elevators and Escalators, Schindler, 2013.pdf</t>
  </si>
  <si>
    <t>C-404-11 P, Sodium chlorate, summary, 2012.pdf</t>
  </si>
  <si>
    <t>C-404-11 P, Sodium chlorate, French, 2012.pdf</t>
  </si>
  <si>
    <t>C-467-13 P, Aluminium fluoride, summary, 2014.pdf</t>
  </si>
  <si>
    <t>C-467-13 P, Aluminium fluoride, French, 2014.pdf</t>
  </si>
  <si>
    <t>C-112-09 P, CISAC, order, 2010.pdf</t>
  </si>
  <si>
    <t>C-94-15 P, Candle waxes, Tudapetrol, French, 2017.pdf</t>
  </si>
  <si>
    <t>C-90-15 P, Candle waxes, Hansen, French, 2017.pdf</t>
  </si>
  <si>
    <t>C-95-15 P, Candle waxes, summary, 2017.pdf</t>
  </si>
  <si>
    <t>C-95-15 P, Candle waxes, French, 2017.pdf</t>
  </si>
  <si>
    <t>C-634-13 P, Candle waxes, 2015.pdf</t>
  </si>
  <si>
    <t>C-597-13-P, Candle waxes, Total SA, 2015.pdf</t>
  </si>
  <si>
    <t>C-286-13 P, Bananas, Dole Food, 2015.pdf</t>
  </si>
  <si>
    <t>C-73-10 P, Bananas, 2010.pdf</t>
  </si>
  <si>
    <t>C-293-13 P, Bananas, 2015.pdf</t>
  </si>
  <si>
    <t>C-101-15 P, Carglass, 2016.pdf</t>
  </si>
  <si>
    <t>C-434-13 P, Marine hoses, Parker, 2014.pdf</t>
  </si>
  <si>
    <t>C-408-12, Fasteners 2014.pdf</t>
  </si>
  <si>
    <t>C-413-14 P, Intel, 2017.pdf</t>
  </si>
  <si>
    <t>C-534-07 P, Needles, 2009.pdf</t>
  </si>
  <si>
    <t>C-468-07 P, Needles, Coats, 2008.pdf</t>
  </si>
  <si>
    <t>C-373-14 P, Power Transformers, Toshiba, 2016.pdf</t>
  </si>
  <si>
    <t>C-85-15 P, Reinforcing bars, readoption, Feralpi, 2017.pdf</t>
  </si>
  <si>
    <t>C-86-15 P, Reinforcing bars, readoption, Ferriera, 2017.pdf</t>
  </si>
  <si>
    <t>C-89-15 P, Reinforcing bars, readoption, Riva, 2017.pdf</t>
  </si>
  <si>
    <t>C-88-15 P, Reinforcing bars, readoption, Ferriere, 2017.pdf</t>
  </si>
  <si>
    <t>C-155-14 P, Calcium carbide and magnesium based reagents, 2016.pdf</t>
  </si>
  <si>
    <t>C-154-14 P, Calcium carbide and magnesium based reagents, 2016.pdf</t>
  </si>
  <si>
    <t>C-90-13 P, Calcium carbide and magnesium based reagents, 2014.pdf</t>
  </si>
  <si>
    <t>C-614-13 P, Bathroom fittings, 2017.pdf</t>
  </si>
  <si>
    <t>C-637-13 P, Bathroom fittings, 2017.pdf</t>
  </si>
  <si>
    <t>C-638-13 P, Bathroom fittings, 2017.pdf</t>
  </si>
  <si>
    <t>C-611-13 P, Bathroom fittings, 2017.pdf</t>
  </si>
  <si>
    <t>C-604-13 P, Bathroom fittings, 2017.pdf</t>
  </si>
  <si>
    <t>C-626-13 P, Bathroom fittings, 2017.pdf</t>
  </si>
  <si>
    <t>C-609-13 P, Bathroom fittings, summary, 2017.pdf</t>
  </si>
  <si>
    <t>C-609-13 P, Bathroom fittings, French, 2017.pdf</t>
  </si>
  <si>
    <t>C-619-13 P, Bathroom fittings, 2017.pdf</t>
  </si>
  <si>
    <t>C-618-13 P, Bathroom fittings, 2017.pdf</t>
  </si>
  <si>
    <t>C-414-12 P, Carbonless paper, readoption, summary, 2014.pdf</t>
  </si>
  <si>
    <t>C-414-12 P, Carbonless paper, readoption, French, 2014.pdf</t>
  </si>
  <si>
    <t>C-53-15 P, Prestressing Steel, summary, 2015.pdf</t>
  </si>
  <si>
    <t>C-53-15 P, Prestressing Steel, French, 2015.pdf</t>
  </si>
  <si>
    <t>C-523-15 P, Prestressing steel, 2016.pdf</t>
  </si>
  <si>
    <t>C-514-15 P, Prestressing steel, summary, 2016.pdf</t>
  </si>
  <si>
    <t>C-514-15 P, Prestressing steel, French, 2016.pdf</t>
  </si>
  <si>
    <t>C-490-15 P, Prestressing steel, summary, 2016.pdf</t>
  </si>
  <si>
    <t>C-490-15 P, Prestressing steel, French, 2016.pdf</t>
  </si>
  <si>
    <t>C-519-15 P, Presressing steel, 2016.pdf</t>
  </si>
  <si>
    <t>C-415-14 P, Animal feed phosphates, French, 2016.pdf</t>
  </si>
  <si>
    <t>C-411-15 P, Animal feed phosphates, 2017.pdf</t>
  </si>
  <si>
    <t>C-516-15 P, Heat Stabilisers, Akzo, 2017.pdf</t>
  </si>
  <si>
    <t>C-291-14 P, Heat stabilisers, 2015.pdf</t>
  </si>
  <si>
    <t>C-194-14 P, Heat stabilisers, 2015.pdf</t>
  </si>
  <si>
    <t>C-227-14 P, LCD, LG Display, 2015.pdf</t>
  </si>
  <si>
    <t>C-231-14 P, LCD, InnoLux, 2015.pdf</t>
  </si>
  <si>
    <t>C-123-16 P, Telekomunikacja Polska, Orange Polska SA, 2018.pdf</t>
  </si>
  <si>
    <t>C-469-15 P,  Exotic Fruit, Bananas, FSL, 2017.pdf</t>
  </si>
  <si>
    <t>C-261-16 P, Freight forwarding, Kühne + Nagel, summary 2018.pdf</t>
  </si>
  <si>
    <t>C-261-16 P, Freight forwarding, Kühne + Nagel, French, 2018.pdf</t>
  </si>
  <si>
    <t>C-271-16 P, Freight forwarding, Panalpina, 2018.pdf</t>
  </si>
  <si>
    <t>C-263-16 P, Freight forwarding, Schenker, 2018.pdf</t>
  </si>
  <si>
    <t>C-264-16 P, Freight forwarding, Deutsche Bahn, 2018.pdf</t>
  </si>
  <si>
    <t>C-180-16 P, Gas insulated, readoption, 2017.pdf</t>
  </si>
  <si>
    <t>C-615-15, TV and computer monitor tubes, 2017.pdf</t>
  </si>
  <si>
    <t>C-588-15 P, TV and computer monitor tubes, LG Electronics, 2017.pdf</t>
  </si>
  <si>
    <t>C-608-15 P, TV and computer monitor tubes, 2016.pdf</t>
  </si>
  <si>
    <t>C-623-15 P, TV and computer monitor tubes, 2017.pdf</t>
  </si>
  <si>
    <t>C-487-16 P, Telefonica, French, 2017.pdf</t>
  </si>
  <si>
    <t>C-510-06 P, Sodium gluconate, Archer Daniels, 2009.pdf</t>
  </si>
  <si>
    <t>C-67-13 P, Groupement des cartes bancaires ‘CB’, 2014.pdf</t>
  </si>
  <si>
    <t>C-593-18 P, Power cables, ABB, 2019.pdf</t>
  </si>
  <si>
    <t>C-591-18 P, Power cables, Brugg, French, 2019.pdf</t>
  </si>
  <si>
    <t>C-599-18 P, Power cables, Silec, 2019.pdf</t>
  </si>
  <si>
    <t>C-590-18 P, Power cables, Fujikura, 2019.pdf</t>
  </si>
  <si>
    <t>C-582-18 P, Power cables, Viscas, 2019.pdf</t>
  </si>
  <si>
    <t>C-589-18 P, Power cables, Furukawa, 2019.pdf</t>
  </si>
  <si>
    <t>C-596-18 P, Power cables, LS Cable, 2019.pdf</t>
  </si>
  <si>
    <t>C-99-17 P, Smart card chips, Infineon, 2018.pdf</t>
  </si>
  <si>
    <t>C-98-17 P, Smart card chips, Koninklijke Philips, 2018.pdf</t>
  </si>
  <si>
    <t>C-499-11 P, Butadiene rubber and emulsion styrene-butadiene rubber, 2013.pdf</t>
  </si>
  <si>
    <t>C-508-11 P, Butadiene rubber and emulsion styrene-butadiene rubber, Eni, 2013.pdf</t>
  </si>
  <si>
    <t>C-511-11 P, Butadiene rubber and emulsion styrene-butadiene rubber, Versalis, 2013.pdf</t>
  </si>
  <si>
    <t>C-333-94 P, Tetra Pak II, 1996.pdf</t>
  </si>
  <si>
    <t>C-202-07 P, Wanadoo Interactive, France Telecom, 2009.pdf</t>
  </si>
  <si>
    <t>C-39-18 P, Yen interest rate derivatives - ICAP, 2019.pdf</t>
  </si>
  <si>
    <t>T-361-06, bitumen (NL), 2012.pdf</t>
  </si>
  <si>
    <t>T-362-06, bitumen (NL), 2012.pdf</t>
  </si>
  <si>
    <t>T-354-06, bitumen (NL), summary, 2012.pdf</t>
  </si>
  <si>
    <t>T-354-06, bitumen (NL), French, 2012.pdf</t>
  </si>
  <si>
    <t>T-355-06, bitumen (NL), summary, 2012.pdf</t>
  </si>
  <si>
    <t>T-355-06, bitumen (NL), French, 2012.pdf</t>
  </si>
  <si>
    <t>T-353-06, bitumen (NL), summary, 2012.pdf</t>
  </si>
  <si>
    <t>T-353-06, bitumen (NL), French, 2012.pdf</t>
  </si>
  <si>
    <t>T-351-06, bitumen (NL), summary, 2012.pdf</t>
  </si>
  <si>
    <t>T-351-06, bitumen (NL), French, 2012.pdf</t>
  </si>
  <si>
    <t>T-352-06, bitumen (NL), summary, 2012.pdf</t>
  </si>
  <si>
    <t>T-352-06, bitumen (NL), French, 2012.pdf</t>
  </si>
  <si>
    <t>T-360-06, bitumen (NL), summary, 2012.pdf</t>
  </si>
  <si>
    <t>T-360-06, bitumen (NL), French, 2012.pdf</t>
  </si>
  <si>
    <t>T-359-06, bitumen (NL), summary, 2012.pdf</t>
  </si>
  <si>
    <t>T-359-06, bitumen (NL), French, 2012.pdf</t>
  </si>
  <si>
    <t>T-356-06, bitumen (NL), summary, 2012.pdf</t>
  </si>
  <si>
    <t>T-356-06, bitumen (NL), French, 2012.pdf</t>
  </si>
  <si>
    <t>T-357-06, bitumen (NL), 2012.pdf</t>
  </si>
  <si>
    <t>T-343-06, bitumen (NL), Shell, 2012.pdf</t>
  </si>
  <si>
    <t>T-348-06, bitumen (NL), 2012.pdf</t>
  </si>
  <si>
    <t>GC_Event_File</t>
  </si>
  <si>
    <t>DR_Event_File</t>
  </si>
  <si>
    <t>EC_Event_dec_file</t>
  </si>
  <si>
    <t>llmailulaitos/Luftfartsverket</t>
  </si>
  <si>
    <t>Professional videotape</t>
  </si>
  <si>
    <t>Undertaking</t>
  </si>
  <si>
    <t>IncorpStateUnder</t>
  </si>
  <si>
    <t>IncorpStateHold</t>
  </si>
  <si>
    <t>Belgium, Austria</t>
  </si>
  <si>
    <t>Recticel SA, Greiner Holding AG</t>
  </si>
  <si>
    <t>a_101</t>
  </si>
  <si>
    <t>a_102</t>
  </si>
  <si>
    <t>Cartel_VerR</t>
  </si>
  <si>
    <t>C-137/92 P, 15.6.1994; previous EC decision 21.12.1988, C-137/92 P, 15.6.1994; previous EC decision 21.12.1988</t>
  </si>
  <si>
    <t>Case C.37.956 — Reinforcing bars, 17.12.2002</t>
  </si>
  <si>
    <t>T-113/07, 12.07.2011</t>
  </si>
  <si>
    <t>COMP/39.966 - Gas Insulated Switchgear, T-133/07, 12.07.2011</t>
  </si>
  <si>
    <t>USA, Canada, Case COMP/E-1/36.756 – Sodium Gluconate</t>
  </si>
  <si>
    <t>AT.39861 – Yen interest rate derivatives, 4.12.2013</t>
  </si>
  <si>
    <t>Extra_EU_ongoing_invest</t>
  </si>
  <si>
    <t>Société européenne des satellites SA</t>
  </si>
  <si>
    <t>television distribution service, joint venture</t>
  </si>
  <si>
    <t>Full_immunity</t>
  </si>
  <si>
    <t>Reduction_5</t>
  </si>
  <si>
    <t>refusal to deal, by excluding Morgan Stanley Bank International Limited (formerly Morgan Stanley Dean Witter Bank Limited) from membership of Visa Europe Stanley Dean Witter Bank Limited) from membership of Visa Europe</t>
  </si>
  <si>
    <t>minimum price merchants must pay to their acquiring bank for accepting payment cards in the European Economic Area, by means of the Intra-EEA fallback interchange fees for MasterCard branded consumer credit and</t>
  </si>
  <si>
    <t>agreement and/or concerted practice in the paraffin waxes</t>
  </si>
  <si>
    <t>Reduction_6</t>
  </si>
  <si>
    <t>Reduction_7</t>
  </si>
  <si>
    <t>faciliation of cartel</t>
  </si>
  <si>
    <t>Ringleader</t>
  </si>
  <si>
    <t>GENERAL TECHNIC–OTIS SARL</t>
  </si>
  <si>
    <t>Wilh. Wilhelmsen Ltd A/S</t>
  </si>
  <si>
    <t>Formula Sport International Ltd</t>
  </si>
  <si>
    <t>Van den Bergh Foods Ltd</t>
  </si>
  <si>
    <t>Sumitomo Metal Industries Ltd</t>
  </si>
  <si>
    <t>Archer Daniels Midland Ingredients Ltd</t>
  </si>
  <si>
    <t>Kyowa Hakko Kogyo Company Ltd</t>
  </si>
  <si>
    <t>Britannia Alloys &amp; Chemicals Ltd</t>
  </si>
  <si>
    <t>James M. Brown Ltd</t>
  </si>
  <si>
    <t>Trident Alloys Ltd</t>
  </si>
  <si>
    <t>Degussa UK Holdings Ltd</t>
  </si>
  <si>
    <t>Topps Europe Ltd</t>
  </si>
  <si>
    <t>Topps International Ltd</t>
  </si>
  <si>
    <t>Topps UK Ltd</t>
  </si>
  <si>
    <t>Chinook Group Ltd Partnership</t>
  </si>
  <si>
    <t>Chinook Group Ltd</t>
  </si>
  <si>
    <t>Arjo Wiggins Appleton Ltd</t>
  </si>
  <si>
    <t>Sappi Ltd</t>
  </si>
  <si>
    <t>Yorkshire Fittings Ltd</t>
  </si>
  <si>
    <t>IBP Ltd</t>
  </si>
  <si>
    <t>Aldway Nine Ltd</t>
  </si>
  <si>
    <t>Delta Engineering Holdings Ltd</t>
  </si>
  <si>
    <t>Druryway Samba Ltd</t>
  </si>
  <si>
    <t>SIEMENS TRANSMISSION &amp; DISTRIBUTION Ltd</t>
  </si>
  <si>
    <t>Asahi Glass Company Ltd</t>
  </si>
  <si>
    <t>Pilkington Group Ltd</t>
  </si>
  <si>
    <t>Maxell Europe Ltd</t>
  </si>
  <si>
    <t>Exel Investments Ltd</t>
  </si>
  <si>
    <t>Exel International Holdings Ltd</t>
  </si>
  <si>
    <t>Realcause Ltd</t>
  </si>
  <si>
    <t>Interdean Group Ltd</t>
  </si>
  <si>
    <t>Iriben Ltd</t>
  </si>
  <si>
    <t>Interdean International Ltd</t>
  </si>
  <si>
    <t>Amcrisp Ltd</t>
  </si>
  <si>
    <t>Trans Euro Ltd</t>
  </si>
  <si>
    <t>Team Relocations Ltd</t>
  </si>
  <si>
    <t>Amertranseuro International Holdings Ltd</t>
  </si>
  <si>
    <t>Irish Music Rights Organisation Ltd – Eagras um Chearta Cheolta Teoranta (IMRO)</t>
  </si>
  <si>
    <t>Performing Right Society Ltd (PRS)</t>
  </si>
  <si>
    <t>Sasol Ltd</t>
  </si>
  <si>
    <t>Shell International Petroleum Company Ltd</t>
  </si>
  <si>
    <t>Shell Petroleum Company Ltd</t>
  </si>
  <si>
    <t>Shell Transport and Trading Company Ltd</t>
  </si>
  <si>
    <t>Splintex UK Ltd</t>
  </si>
  <si>
    <t>Bridgestone Industrial Ltd</t>
  </si>
  <si>
    <t>The Yokohama Rubber Company Ltd</t>
  </si>
  <si>
    <t>Hitachi Europe Ltd</t>
  </si>
  <si>
    <t>Micron Europe Ltd</t>
  </si>
  <si>
    <t>Qantas Airways Ltd</t>
  </si>
  <si>
    <t>Singapore Airlines Ltd</t>
  </si>
  <si>
    <t>Baerlocher UK Ltd</t>
  </si>
  <si>
    <t>Agility Logistics Ltd</t>
  </si>
  <si>
    <t>Agility Logistics Ltd (Hong Kong)</t>
  </si>
  <si>
    <t>CEVA Freight (UK) Ltd</t>
  </si>
  <si>
    <t>CEVA Freight Shanghai Ltd</t>
  </si>
  <si>
    <t>DHL Global Forwarding (UK) Ltd</t>
  </si>
  <si>
    <t>DHL Global Forwarding (Hong Kong) Ltd</t>
  </si>
  <si>
    <t>Exel Freight Management (UK) Ltd</t>
  </si>
  <si>
    <t>DHL Supply Chain (Hong Kong) Ltd</t>
  </si>
  <si>
    <t>Exel Ltd</t>
  </si>
  <si>
    <t>Schenker Ltd</t>
  </si>
  <si>
    <t>Toll Global Forwarding (Hong Kong) Ltd</t>
  </si>
  <si>
    <t>Toll Global Forwarding Ltd</t>
  </si>
  <si>
    <t>Lundbeck Ltd</t>
  </si>
  <si>
    <t>Generics (UK) Ltd</t>
  </si>
  <si>
    <t>Arrow Generics Ltd</t>
  </si>
  <si>
    <t>Resolution Chemicals Ltd</t>
  </si>
  <si>
    <t>Ranbaxy (U.K.) Ltd</t>
  </si>
  <si>
    <t>Ranbaxy Laboratories Ltd</t>
  </si>
  <si>
    <t>Credit Suisse Securities (Europe) Ltd</t>
  </si>
  <si>
    <t>Deutsche Bank Services (Jersey) Ltd</t>
  </si>
  <si>
    <t>Servier Laboratories Ltd</t>
  </si>
  <si>
    <t>Lupin Ltd</t>
  </si>
  <si>
    <t>Mylan Laboratories Ltd</t>
  </si>
  <si>
    <t>Niche Generics Ltd</t>
  </si>
  <si>
    <t>Unichem Laboratories Ltd</t>
  </si>
  <si>
    <t>Teva UK Ltd</t>
  </si>
  <si>
    <t>Carpenter Ltd</t>
  </si>
  <si>
    <t>Vita Cayman Ltd</t>
  </si>
  <si>
    <t>Vita Cellular Foams (UK) Ltd</t>
  </si>
  <si>
    <t>Vita Industrial (UK) Ltd</t>
  </si>
  <si>
    <t>Recticel Ltd</t>
  </si>
  <si>
    <t>The Scottish Salmon Growers' Association Ltd</t>
  </si>
  <si>
    <t>The Scottish Salmon Farmers' Marketing Board Ltd</t>
  </si>
  <si>
    <t>Renesas Electronics Europe Ltd</t>
  </si>
  <si>
    <t>J.P. Morgan Europe Ltd</t>
  </si>
  <si>
    <t>ICAP Management Services Ltd</t>
  </si>
  <si>
    <t>ICAP New Zealand Ltd</t>
  </si>
  <si>
    <t>Orient Overseas (International) Ltd</t>
  </si>
  <si>
    <t>Baltrans Holdings Ltd, Toll Holdings Ltd</t>
  </si>
  <si>
    <t>Recticel SAS</t>
  </si>
  <si>
    <t>Sumitomo Electric Industries Ltd</t>
  </si>
  <si>
    <t>ECJ_Event_File</t>
  </si>
  <si>
    <t>ECJ_pre_dec_event</t>
  </si>
  <si>
    <t>ECJ_dec_event</t>
  </si>
  <si>
    <t>ECJ_dec_2M</t>
  </si>
  <si>
    <t>ECJ_dec_15d</t>
  </si>
  <si>
    <t>ECJ_dec_15d_DJN</t>
  </si>
  <si>
    <t>ECJ_dec_15d_R</t>
  </si>
  <si>
    <t>ECJ_dec_15d_FT</t>
  </si>
  <si>
    <t>ECJ_dec_15d_WSJ</t>
  </si>
  <si>
    <t>IncorpStateUnderJS</t>
  </si>
  <si>
    <t>Aventis?!!!  Hoechst AG (German pronunciation: [ˈhøːkst]) was a German chemicals then life-sciences company that became Aventis Deutschland after its merger with France's Rhône-Poulenc S.A. in 1999. With the new company's 2004 merger with Sanofi-Synthélabo, it became a subsidiary of the resulting Sanofi-Aventis pharmaceuticals group.</t>
  </si>
  <si>
    <t>Press_Release</t>
  </si>
  <si>
    <t>Incorporation_state</t>
  </si>
  <si>
    <t>Firm_type</t>
  </si>
  <si>
    <t>Fine_reduction_due_to_cooperation_in_percentage</t>
  </si>
  <si>
    <t>Settlement_fine_reduction_in_percentage</t>
  </si>
  <si>
    <t>Structural_remedy</t>
  </si>
  <si>
    <t>Behavioral_remedy</t>
  </si>
  <si>
    <t>Ex_offo</t>
  </si>
  <si>
    <t>Statement_of_objections</t>
  </si>
  <si>
    <t>Articles_of_remedy</t>
  </si>
  <si>
    <t>Market_of_concern</t>
  </si>
  <si>
    <t>Dawn_raid</t>
  </si>
  <si>
    <t>Leniency_application</t>
  </si>
  <si>
    <t>Other_decisions_procedures</t>
  </si>
  <si>
    <t>GC_New_party</t>
  </si>
  <si>
    <t>Press_release_GC</t>
  </si>
  <si>
    <t>GC_Dismissing_action__entirely</t>
  </si>
  <si>
    <t>Press_release</t>
  </si>
  <si>
    <t>GC_referral_New_party</t>
  </si>
  <si>
    <t>GC_referral_Dismissing_action__entirely</t>
  </si>
  <si>
    <t>Leniency__Single_Fine_red_in_percent</t>
  </si>
  <si>
    <t>Concrete_Behavioral_Remedy</t>
  </si>
  <si>
    <t>GC_referral_Filing_action</t>
  </si>
  <si>
    <t>DR_Date_News</t>
  </si>
  <si>
    <t>Legal origin</t>
  </si>
  <si>
    <t>Asia</t>
  </si>
  <si>
    <t>Extra_Europe</t>
  </si>
  <si>
    <t>Europe</t>
  </si>
  <si>
    <t>Non_EU</t>
  </si>
  <si>
    <t>Number_of_members</t>
  </si>
  <si>
    <t>English origin</t>
  </si>
  <si>
    <t>Common law</t>
  </si>
  <si>
    <t>OLD_EU</t>
  </si>
  <si>
    <t>First_enlargement</t>
  </si>
  <si>
    <t>Second_enlargement</t>
  </si>
  <si>
    <t>Third_enlargement</t>
  </si>
  <si>
    <t>Fourth_enlargement</t>
  </si>
  <si>
    <t>Fifth_enlargement</t>
  </si>
  <si>
    <t>Kenya</t>
  </si>
  <si>
    <t>Sixth_enlargement</t>
  </si>
  <si>
    <t>Seventh_enlargement</t>
  </si>
  <si>
    <t>Nigeria</t>
  </si>
  <si>
    <t>Pakistan</t>
  </si>
  <si>
    <t>Sri Lanka</t>
  </si>
  <si>
    <t>Thailand</t>
  </si>
  <si>
    <t>Civil law</t>
  </si>
  <si>
    <t>Zimbabwe</t>
  </si>
  <si>
    <t>Argentina</t>
  </si>
  <si>
    <t>French origin</t>
  </si>
  <si>
    <t>Brazil</t>
  </si>
  <si>
    <t>Colombia</t>
  </si>
  <si>
    <t>Ecuador</t>
  </si>
  <si>
    <t>Egypt</t>
  </si>
  <si>
    <t>Indonesia</t>
  </si>
  <si>
    <t>Peru</t>
  </si>
  <si>
    <t>Philippines</t>
  </si>
  <si>
    <t>Turkey</t>
  </si>
  <si>
    <t>Uruguay</t>
  </si>
  <si>
    <t>Venezuela</t>
  </si>
  <si>
    <t>German origin</t>
  </si>
  <si>
    <t>Scandinavian origin</t>
  </si>
  <si>
    <t>1.7.2008, 2. 7. 2008</t>
  </si>
  <si>
    <t>SETTLEMENT NOTICE Regulation (EC) No 622/2008 (Notice on the conduct of settlement procedures in view of the adoption of decisions pursuant to art 7 and art 23 of Council Regulation)</t>
  </si>
  <si>
    <t>Regulation 1/2003</t>
  </si>
  <si>
    <t>Fining guidelines 2006</t>
  </si>
  <si>
    <t>Fining guidelines 1998</t>
  </si>
  <si>
    <t>Leniency notice 2006</t>
  </si>
  <si>
    <t>Leniency notice 2002</t>
  </si>
  <si>
    <t>Leniency notice 1996</t>
  </si>
  <si>
    <t>Validty</t>
  </si>
  <si>
    <t>Legal Act</t>
  </si>
  <si>
    <t>COURT OF JUSTICE* all     YEAR</t>
  </si>
  <si>
    <t>New cases</t>
  </si>
  <si>
    <t>Completed cases</t>
  </si>
  <si>
    <t>Cases pending</t>
  </si>
  <si>
    <t>Little's_law/Clark_duration</t>
  </si>
  <si>
    <t>Judgements delivered</t>
  </si>
  <si>
    <t>DURATION OF ECJ's PROCEEDINGS IN MONTHS</t>
  </si>
  <si>
    <t>References for a preliminary ruling</t>
  </si>
  <si>
    <t>Urgent preliminary ruling procedure</t>
  </si>
  <si>
    <t>Direct actions</t>
  </si>
  <si>
    <t>Appeals</t>
  </si>
  <si>
    <t>New competition cases</t>
  </si>
  <si>
    <t>Completed competition cases</t>
  </si>
  <si>
    <t>GENERAL COURT</t>
  </si>
  <si>
    <t>GC all YEAR</t>
  </si>
  <si>
    <t>Number of decisions subject of an appeal</t>
  </si>
  <si>
    <t>Number of decisions against which appeals were brought</t>
  </si>
  <si>
    <t>Total number of decisions open to challenge 1</t>
  </si>
  <si>
    <t>Percentage of decisions against which appeals were brought</t>
  </si>
  <si>
    <t>Duration in months of GC's proceeding</t>
  </si>
  <si>
    <t>State aid</t>
  </si>
  <si>
    <t>Intellectual property</t>
  </si>
  <si>
    <t>Other direct actions</t>
  </si>
  <si>
    <t>All cases</t>
  </si>
  <si>
    <t>Competition pending cases</t>
  </si>
  <si>
    <t>Little's_law/Clark_duration of competition cases</t>
  </si>
  <si>
    <t>p.214 Annual report 2016</t>
  </si>
  <si>
    <t>The calculation of the average duration of proceedings does not take account of: cases ruled upon by interlocutory judgment; special forms of procedure; appeals concerning interim measures or interventions; cases referred by the Court of Justice following the amendment of the division of jurisdiction between it and the Court of First Instance (now the General Court); cases referred by the Court of First Instance after the Civil Service Tribunal began operating.</t>
  </si>
  <si>
    <t>A new computer-based system for the management of cases before the Court in 1996 has resulted in a change in the presentation of the statistics appearing in the Annual Report. This means that for certain tables and graphics comparison with statistics before 1995 is not possibl</t>
  </si>
  <si>
    <t>In this table and those which follow, the figures in brackets represent the total number of cases, without account being taken of joined cases; for figures outside brackets, each series of joined cases is taken to be one case.</t>
  </si>
  <si>
    <t>*The figures given (gross figures) represent the total number of cases, without account being taken of the joinder of cases on the ground of similarity (one case number = one case).</t>
  </si>
  <si>
    <t>Appeal dismissed</t>
  </si>
  <si>
    <t>Decision totally or partially set aside and no referral back</t>
  </si>
  <si>
    <t>Decision totally or partially set aside and referral back</t>
  </si>
  <si>
    <t>Removal from the register/no need to adjudicate</t>
  </si>
  <si>
    <t>Total</t>
  </si>
  <si>
    <t>RESOLVED</t>
  </si>
  <si>
    <t>Formal (substantive) decisions</t>
  </si>
  <si>
    <t>Comfort letters</t>
  </si>
  <si>
    <t>Informal procedure</t>
  </si>
  <si>
    <t>Informally closed</t>
  </si>
  <si>
    <t>by settlements</t>
  </si>
  <si>
    <t>administrative closure</t>
  </si>
  <si>
    <t>Informal total</t>
  </si>
  <si>
    <t>No more statistics</t>
  </si>
  <si>
    <t>Total resolved</t>
  </si>
  <si>
    <t>ECSC A 65 and 66</t>
  </si>
  <si>
    <t>od leta 1988 do 1995 - prvi večletni pregled</t>
  </si>
  <si>
    <t>NEW</t>
  </si>
  <si>
    <t>Notifications</t>
  </si>
  <si>
    <t>Complaints</t>
  </si>
  <si>
    <t>Ex officio</t>
  </si>
  <si>
    <t>Other</t>
  </si>
  <si>
    <t>Total new</t>
  </si>
  <si>
    <t>PENDING</t>
  </si>
  <si>
    <t>Total pending</t>
  </si>
  <si>
    <t>RESOLVED by intiation</t>
  </si>
  <si>
    <t>Znani so podatki za pending in new in iz tega ven je izračunan resolved by initiation</t>
  </si>
  <si>
    <t>Staff</t>
  </si>
  <si>
    <t>A 85/86</t>
  </si>
  <si>
    <t>Mergers</t>
  </si>
  <si>
    <t>90 A</t>
  </si>
  <si>
    <t>Others obligations</t>
  </si>
  <si>
    <t>Overview from 1988 onwards</t>
  </si>
  <si>
    <t>Številke med pending in resolved se nikakor ne ujamejo.</t>
  </si>
  <si>
    <t>Period in office</t>
  </si>
  <si>
    <t>Commissioner for Competition</t>
  </si>
  <si>
    <t>Begin</t>
  </si>
  <si>
    <t>End</t>
  </si>
  <si>
    <t>President of the Commission</t>
  </si>
  <si>
    <t>Political Group</t>
  </si>
  <si>
    <t>Frans Andriessen</t>
  </si>
  <si>
    <t>European People's Party</t>
  </si>
  <si>
    <t>Gaston Thorn</t>
  </si>
  <si>
    <t>ALDE Party/ELDR Party</t>
  </si>
  <si>
    <t>Peter Sutherland</t>
  </si>
  <si>
    <t>Jacques Delors</t>
  </si>
  <si>
    <t>Party of European Socialists</t>
  </si>
  <si>
    <t>Leon Brittan</t>
  </si>
  <si>
    <t>European Conservatives and Reformists</t>
  </si>
  <si>
    <t>Jacques Santer</t>
  </si>
  <si>
    <t>Karel Van Miert</t>
  </si>
  <si>
    <t>Manuel Marín</t>
  </si>
  <si>
    <t>Mario Monti</t>
  </si>
  <si>
    <t>Non­attached</t>
  </si>
  <si>
    <t>Romano Prodi</t>
  </si>
  <si>
    <t>Neelie Kroes</t>
  </si>
  <si>
    <t>José Manuel Barroso</t>
  </si>
  <si>
    <t>Joaquín Almunia</t>
  </si>
  <si>
    <t>Jean-Claude Juncker</t>
  </si>
  <si>
    <t>Margrethe Vestager</t>
  </si>
  <si>
    <t>Incoming</t>
  </si>
  <si>
    <t>Political group Seats</t>
  </si>
  <si>
    <t>S</t>
  </si>
  <si>
    <t>PES</t>
  </si>
  <si>
    <t>EPP­ED</t>
  </si>
  <si>
    <t>EPP</t>
  </si>
  <si>
    <t>S&amp;D</t>
  </si>
  <si>
    <t>ED</t>
  </si>
  <si>
    <t>LDR</t>
  </si>
  <si>
    <t>ELDR</t>
  </si>
  <si>
    <t>ALDE</t>
  </si>
  <si>
    <t>ECR</t>
  </si>
  <si>
    <t>COM</t>
  </si>
  <si>
    <t>GUE</t>
  </si>
  <si>
    <t>GREENS/EFA</t>
  </si>
  <si>
    <t>GUE/NGL</t>
  </si>
  <si>
    <t>L</t>
  </si>
  <si>
    <t>V</t>
  </si>
  <si>
    <t>FE</t>
  </si>
  <si>
    <t>GUE­NGL</t>
  </si>
  <si>
    <t>DEP</t>
  </si>
  <si>
    <t>RDE</t>
  </si>
  <si>
    <t>UEN</t>
  </si>
  <si>
    <t>IND/DEM</t>
  </si>
  <si>
    <t>GUE/ NGL</t>
  </si>
  <si>
    <t>CDI</t>
  </si>
  <si>
    <t>ARC</t>
  </si>
  <si>
    <t>TDI</t>
  </si>
  <si>
    <t>EFD</t>
  </si>
  <si>
    <t>DR</t>
  </si>
  <si>
    <t>ARE</t>
  </si>
  <si>
    <t>EDD</t>
  </si>
  <si>
    <t>CG</t>
  </si>
  <si>
    <t>EDN</t>
  </si>
  <si>
    <t>NI</t>
  </si>
  <si>
    <t xml:space="preserve">Total </t>
  </si>
  <si>
    <t>S : Socialist Group
EPP : Group of the European People's Party (Christian­Democratic Group)
ED : European Democratic Group
COM : Communist and Allies Group (SF, Ind. Sin.)
L : Liberal and Democratic Group
DEP : Group of European Progressive Democrats
CDI : Group for the Technical Coordination and Defence of Indipendent Groups and Members
NI : Non­attached</t>
  </si>
  <si>
    <t xml:space="preserve">S : Socialist Group
EPP : Group of the European People's Party (Christian­Democratic Group)
ED : European Democratic Group
COM : Communist and Allies Group (SF, Ind. Sin.)
L : Liberal and Democratic Group
RDE : Group of the European Democratic Alliance
ARC : Rainbow Group: Federation of the Green Alternative European Links, Agelev­Ecolo, the Danish People's Movement against Membership of the European
Community and the European Free Alliance in the European Parliament
DR : Group of the European Right
NI : Non­attached
</t>
  </si>
  <si>
    <t xml:space="preserve">PES : Group of the Party of European Socialists
EPP : Group of the European People's Party (Christian­Democratic Group)
LDR : Liberal and Democratic Reformist Group
ED : European Democratic Group
V : The Green Group in the European Parliament
GUE : Group for the European United Left
RDE : Group of the European Democratic Alliance
DR : Group of the European Right
CG : Left Unity
ARC : Rainbow Group: Federation of the Green Alternative European Links, Agelev­Ecolo, the Danish People's Movement against Membership of the European    Community and the European Free Alliance in the European Parliament
NI : Non­attached
</t>
  </si>
  <si>
    <t xml:space="preserve">PES : Group of the Party of European Socialists
EPP­ED : Group of the European People's Party (Christian Democrats) and European Democrats
ELDR : Group of the European Liberal, Democrat and Reform Party
GUE : Confederal Group of the European United Left
FE : Forza Europa Group
RDE : Group of the European Democratic Alliance
V : The Green Group in the European Parliament
ARE : Group of the European Radical Alliance
EDN : Europe of Nations Group (Coordination Group)
NI : Non­attached
</t>
  </si>
  <si>
    <t>EPP­ED : Group of the European People's Party (Christian Democrats) and European Democrats
PES : Group of the Party of European Socialists
ELDR : Group of the European Liberal, Democrat and Reform Party
GREENS/EFA : Group of the Greens/European Free Alliance
GUE/NGL : Confederal Group of the European United Left/Nordic Green Left
UEN : Union for Europe of the Nations Group
TDI : Technical Group of Independent Members ­ mixed group
EDD : Group for a Europe of Democracies and Diversities
NI : Non­attached</t>
  </si>
  <si>
    <t>EPP­ED : Group of the European People's Party (Christian Democrats) and European Democrats
PES : Group of the Party of European Socialists
ALDE : Group of the Alliance of Liberals and Democrats for Europe
GREENS/EFA : Group of the Greens/European Free Alliance
GUE/NGL : Confederal Group of the European United Left/Nordic Green Left
IND/DEM : Independence/Democracy Group
UEN : Union for Europe of the Nations Group
NI : Non­attached</t>
  </si>
  <si>
    <t>EPP­ED : Group of the European People's Party (Christian Democrats) and European Democrats
PES : Group of the Party of European Socialists
ALDE : Group of the Alliance of Liberals and Democrats for Europe
GREENS/EFA : Group of the Greens/European Free Alliance        ECR : European Conservatives and Reformists Group
GUE/NGL : Confederal Group of the European United Left/Nordic Green Left
EFD : Europe of Freedom and Democracy Group
NI : Non­attached</t>
  </si>
  <si>
    <t>EPP
Group of the European People's Party (Christian Democrats), S&amp;D
Group of the Progressive Alliance of Socialists and Democrats in the European Parliament, ECR
European Conservatives and Reformists, ALDE
Alliance of Liberals and Democrats for Europe, GUE/NGL
European United Left/Nordic Green Left, Greens/EFA
The Greens/European Free Alliance, EFDD
Europe of freedom and direct democracy Group, NI
Non-attached Members – Members not belonging to any political group</t>
  </si>
  <si>
    <t>European producers of cold-rolled stainless steel flat products, A 65, 1990.pdf</t>
  </si>
  <si>
    <t>Bayer Dental, A 101, 1990.pdf</t>
  </si>
  <si>
    <t>Soda-ash - Solvay, CFK, A 101, 1990.pdf</t>
  </si>
  <si>
    <t>Soda-ash - Solvay, CFK, readoption, A 101, 2000.pdf</t>
  </si>
  <si>
    <t>Soda ash - Solvay, readoption, A 102, 2000.pdf</t>
  </si>
  <si>
    <t>Soda-ash - Solvay, ICI, A 101, 1990.pdf</t>
  </si>
  <si>
    <t>Soda-ash - ICI, A 102, 1990.pdf</t>
  </si>
  <si>
    <t>Soda-ash - ICI, readoption, A 102, 2000.pdf</t>
  </si>
  <si>
    <t>Ansac, A 101, 1990.pdf</t>
  </si>
  <si>
    <t>Building and construction industry in the Netherlands, A 101, 1992.pdf</t>
  </si>
  <si>
    <t>UK Agricultural Tractor Registration Exchange, A 101, 1992.pdf</t>
  </si>
  <si>
    <t>British Midland v. Aer Lingus, A 101, 102, 1992.pdf</t>
  </si>
  <si>
    <t>Newitt Dunlop Slazenger International and Others, A 101, 1992.pdf</t>
  </si>
  <si>
    <t>Eurocheque Helsinki Agreement, A 101, 1992.pdf</t>
  </si>
  <si>
    <t>French-West African shipowners' committees, A 101, 102, 1992.pdf</t>
  </si>
  <si>
    <t>Viho Parker Pen, A 101, 1992.pdf</t>
  </si>
  <si>
    <t>Quantel International - Continuum Quantel SA, A 101, 1992.pdf</t>
  </si>
  <si>
    <t>Distribution of package tours during the 1990 World Cup, A 101, 1992.pdf</t>
  </si>
  <si>
    <t>Distribution of railway tickets by travel agents, A 101, 1992.pdf</t>
  </si>
  <si>
    <t>Eco System Peugeot, A 101, 1991.pdf</t>
  </si>
  <si>
    <t>Ford Agricultural, A 101, 1992.pdf</t>
  </si>
  <si>
    <t>Astra, A 101, 1992.pdf</t>
  </si>
  <si>
    <t>Cewal, A 101, 102, 1992.pdf</t>
  </si>
  <si>
    <t>Scholler Lebensmittel GmbH &amp; Co. KG, A 101, 1992.pdf</t>
  </si>
  <si>
    <t>Langnese-Iglo GmbH, 1992.pdf</t>
  </si>
  <si>
    <t>Zera Montedison, A 101, 1993.pdf</t>
  </si>
  <si>
    <t>CNSD, A 101, 1993.pdf</t>
  </si>
  <si>
    <t>Warner-Lambert Gillette, A 101, 102, 1992.pdf</t>
  </si>
  <si>
    <t>Auditel, A 101, 1993.pdf</t>
  </si>
  <si>
    <t>Steal beams, A 65, 1994.pdf</t>
  </si>
  <si>
    <t>Steel beams, readoption, summary, A 65, 2006.pdf</t>
  </si>
  <si>
    <t>Steel beams, readoption, French, A 65, 2006.pdf</t>
  </si>
  <si>
    <t>HOV SVZ MCN, A 101, 102, 1994.pdf</t>
  </si>
  <si>
    <t>Cartonboard, A 101, 1994.pdf</t>
  </si>
  <si>
    <t>PVC, readoption, A 101, 1994.pdf</t>
  </si>
  <si>
    <t>Trans-Atlantic Agreement, A 101, 1994.pdf</t>
  </si>
  <si>
    <t>Far Eastern Freight Conference, A 101, 1994.pdf</t>
  </si>
  <si>
    <t>Cement, A 101, 1994.pdf</t>
  </si>
  <si>
    <t>Tretorn and others, A 101, 1994.pdf</t>
  </si>
  <si>
    <t>Coapi, A 101, 1995.pdf</t>
  </si>
  <si>
    <t>BASF Lacke + Farben AG, and Accinauto SA, A 101, 1995.pdf</t>
  </si>
  <si>
    <t>Stichting Certificatie Kraanverhuurbedrijf SCK, A 101, 1995.pdf</t>
  </si>
  <si>
    <t>ADALAT, A 101, 1996.pdf</t>
  </si>
  <si>
    <t>Fenex, A 101, 1996.pdf</t>
  </si>
  <si>
    <t>Ferry operators - Currency surcharges, A 101, 1996.pdf</t>
  </si>
  <si>
    <t>Novalliance Systemform, A 101, 1996.pdf</t>
  </si>
  <si>
    <t>Irish Sugar plc, A 102, 1997.pdf</t>
  </si>
  <si>
    <t>Wirtschaftsvereinigung Stahl, A 65, 1997.pdf</t>
  </si>
  <si>
    <t>FAG Flughafen Frankfurt Main AG, A 86, 1998.pdf</t>
  </si>
  <si>
    <t>Alloy surcharge, A 65, 1998.pdf</t>
  </si>
  <si>
    <t>VW, A 101, 1998.pdf</t>
  </si>
  <si>
    <t>Van den Bergh Foods Limited, A 101, 102, 1998.pdf</t>
  </si>
  <si>
    <t>Alpha Flight Services Aeroports de Paris AFS ADP, A 102, 1998.pdf</t>
  </si>
  <si>
    <t>Amministrazione Autonoma dei Monopoli di Stato AAMS, A 102, 1998.pdf</t>
  </si>
  <si>
    <t>Trans-Atlantic Conference Agreement TACA, A 101, A 102, 1998.pdf</t>
  </si>
  <si>
    <t>British Sugar plc, A 101, 1998.pdf</t>
  </si>
  <si>
    <t>Pre-Insulated Pipe Cartel, A 101, 1998.pdf</t>
  </si>
  <si>
    <t>Greek Ferries, A 101, 1998.pdf</t>
  </si>
  <si>
    <t>Ilmailulaitos Luftfartsverket, A 102, 1999.pdf</t>
  </si>
  <si>
    <t>Europe Asia Trades Agreement EATA, A 101, 1999.pdf</t>
  </si>
  <si>
    <t>Virgin British Airways, A 102, 1999.pdf</t>
  </si>
  <si>
    <t>1998 Football World Cup, A 102, 1999.pdf</t>
  </si>
  <si>
    <t>Nederlandse Federative Vereniging (FEG and TU), A 101, 1999.pdf</t>
  </si>
  <si>
    <t>Seamless steel tubes, A 101, 1999.pdf</t>
  </si>
  <si>
    <t>Far East Trade Tariff Charges and Surcharges Agreement (FETTCSA), A 101, 2000.pdf</t>
  </si>
  <si>
    <t>Amino acids, A 101, 2000.pdf</t>
  </si>
  <si>
    <t>Nathan-Bricolux, A 101, 2000.pdf</t>
  </si>
  <si>
    <t>Opel, A 101, 2000.pdf</t>
  </si>
  <si>
    <t>JCB, A 101, 2000.pdf</t>
  </si>
  <si>
    <t>Deutsche Post AG, A 102, 2001.pdf</t>
  </si>
  <si>
    <t>DSD, A 102, 2001.pdf</t>
  </si>
  <si>
    <t>Glaxo Wellcome, A 101, 2001.pdf</t>
  </si>
  <si>
    <t>Michelin, A 102, 2001.pdf</t>
  </si>
  <si>
    <t>Volkswagen, A 101, 2001.pdf</t>
  </si>
  <si>
    <t>SAS Maersk Air, A 101, 2001.pdf</t>
  </si>
  <si>
    <t>Graphite electrodes, A 101, 2001.pdf</t>
  </si>
  <si>
    <t>Deutsche Post AG - Interception of cross-border mail, A 102, 2001.pdf</t>
  </si>
  <si>
    <t>Mercedes-Benz, DaimlerChrysler, A 101, 2001.pdf</t>
  </si>
  <si>
    <t>Vitamins, A 101, 2001.pdf</t>
  </si>
  <si>
    <t>De Post-La Poste, A 102, 2001.pdf</t>
  </si>
  <si>
    <t>Citric acid, A 101, 2001.pdf</t>
  </si>
  <si>
    <t>Luxembourg Brewers, A 101, 2001.pdf</t>
  </si>
  <si>
    <t>Interbrew and Alken-Maes, A 101, 2001.pdf</t>
  </si>
  <si>
    <t>Bank charges for exchanging euro-zone currencies, A 101, 2001.pdf</t>
  </si>
  <si>
    <t>Zinc phosphate, A 101, 2001.pdf</t>
  </si>
  <si>
    <t>Austrian banks — ‘Lombard Club’, A 101, 2002.pdf</t>
  </si>
  <si>
    <t>Methionine, A 101, 2002.pdf</t>
  </si>
  <si>
    <t>Industrial and medical gases, A 101, 2002.pdf</t>
  </si>
  <si>
    <t>Video Games, A 101, 2002.pdf</t>
  </si>
  <si>
    <t>FINE ART AUCTION HOUSES, A 101, 2002.pdf</t>
  </si>
  <si>
    <t>Methylglucamine, A 101, 2002.pdf</t>
  </si>
  <si>
    <t>Plasterboard, A 101, 2002.pdf</t>
  </si>
  <si>
    <t>Flood flavour enhancers, A 101, 2002.pdf</t>
  </si>
  <si>
    <t>Reinforcing bars, summary, A 101, 2002.pdf</t>
  </si>
  <si>
    <t>Specialty Graphite, A 101, 2002.pdf</t>
  </si>
  <si>
    <t>French beef, A 101, 2003.pdf</t>
  </si>
  <si>
    <t>Deutsche Telekom AG, A 102, 2003.pdf</t>
  </si>
  <si>
    <t>GVG FS, A 102, 2003.pdf</t>
  </si>
  <si>
    <t>Sorbates, A 101, 2003.pdf</t>
  </si>
  <si>
    <t>Electrical and mechanical carbon and graphite products, A 101, 2003.pdf</t>
  </si>
  <si>
    <t>Organic Peroxides, A 101, 2003.pdf</t>
  </si>
  <si>
    <t>Industrial tubes, A 101, 2003.pdf</t>
  </si>
  <si>
    <t>Cewal, readoption, A 102, 2004.pdf</t>
  </si>
  <si>
    <t>Microsoft, A 102, 2004.pdf</t>
  </si>
  <si>
    <t>Souris - Topps, A 101, 2004.pdf</t>
  </si>
  <si>
    <t>Belgian Architects' Association, A 101, 2004.pdf</t>
  </si>
  <si>
    <t>Copper Plumbing Tubes, A 101, 2004.pdf</t>
  </si>
  <si>
    <t>Brasseries Kronenbourg, Brasseries Heineken, A 101, 2004.pdf</t>
  </si>
  <si>
    <t>Raw Tobacco Spain, A 101, 2004.pdf</t>
  </si>
  <si>
    <t>GDF ENEL, French (I), A 101, 2004.pdf</t>
  </si>
  <si>
    <t>GDF ENEL, Italian (F), A 101, 2004.pdf</t>
  </si>
  <si>
    <t>GDF ENI, French (I), A 101,_2, 2004.pdf</t>
  </si>
  <si>
    <t>GDF ENI, Italian (F), A 101,_2, 2004.pdf</t>
  </si>
  <si>
    <t>Choline Chloride, A 101, 2004.pdf</t>
  </si>
  <si>
    <t>Carbonless paper, A 101, 2001.pdf</t>
  </si>
  <si>
    <t>MCAA, A 101, 2005.pdf</t>
  </si>
  <si>
    <t>Thread, A 101, 2005.pdf</t>
  </si>
  <si>
    <t>SEP and others Automobiles Peugeot SA, A 101, 2005.pdf</t>
  </si>
  <si>
    <t>Raw Tobacco Italy, A 101, 2005.pdf</t>
  </si>
  <si>
    <t>Industrial bags, A 101, 2005.pdf</t>
  </si>
  <si>
    <t>Rubber chemicals, A 101, 2005.pdf</t>
  </si>
  <si>
    <t>Prokent-Tomra, A 102, 2006.pdf</t>
  </si>
  <si>
    <t>Methacrylates, A 101, 2006.pdf</t>
  </si>
  <si>
    <t>Hydrogen Peroxide and Perborate, A 101, 2006.pdf</t>
  </si>
  <si>
    <t>Bitumen - NL, A 101, 2006.pdf</t>
  </si>
  <si>
    <t>Bitumen Spain, A 101, 2007.pdf</t>
  </si>
  <si>
    <t>Fittings, A 101, 2006.pdf</t>
  </si>
  <si>
    <t>AstraZeneca, A 102, 2005.pdf</t>
  </si>
  <si>
    <t>Alloy surcharge — readoption, summary, A 65, 2006.pdf</t>
  </si>
  <si>
    <t>Alloy surcharge — readoption, German, A 65, 2006.pdf</t>
  </si>
  <si>
    <t>GAS INSULATED SWITCHGEAR, A 101, 2007.pdf</t>
  </si>
  <si>
    <t>Dutch beer market, summary, A 101, 2007.pdf</t>
  </si>
  <si>
    <t>Dutch beer market, Dutch, A 101, 2007.pdf</t>
  </si>
  <si>
    <t>Wanadoo España vs. Telefónica, A 102, 2007.pdf</t>
  </si>
  <si>
    <t>MORGAN STANLEY VISA INTERNATIONAL AND VISA EUROPE, A 101, 2007.pdf</t>
  </si>
  <si>
    <t>Flat Glass, A 101, 2007.pdf</t>
  </si>
  <si>
    <t>Chloroprene Rubber, A 101, 2007.pdf</t>
  </si>
  <si>
    <t>MasterCard, A 101, Picture, 2007.txt</t>
  </si>
  <si>
    <t>Professional Videotape, A 101, 2007.pdf</t>
  </si>
  <si>
    <t>International removal services, A 101, 2008.pdf</t>
  </si>
  <si>
    <t>Elevators and Escalators, A 101, 2007.pdf</t>
  </si>
  <si>
    <t>Sodium Chlorate, A 101, 2008.pdf</t>
  </si>
  <si>
    <t>Aluminium fluoride, A 101, 2008.pdf</t>
  </si>
  <si>
    <t>CISAC, A 101, 2008.pdf</t>
  </si>
  <si>
    <t>Candle Waxes, A 101, 2008.pdf</t>
  </si>
  <si>
    <t>Bananas, A 101, 2008.pdf</t>
  </si>
  <si>
    <t>Carglass, 2008.pdf</t>
  </si>
  <si>
    <t>Marine Hoses, A 101, 2009.pdf</t>
  </si>
  <si>
    <t>Hard Haberdashery Fasteners, A 101, 2007.pdf</t>
  </si>
  <si>
    <t>Intel, A 102, 2009.pdf</t>
  </si>
  <si>
    <t>Needles, A 101, 2004.pdf</t>
  </si>
  <si>
    <t>E.ON GDF, summary, A 101, 2009.pdf</t>
  </si>
  <si>
    <t>E.ON GDF, German, A 101, 2009.pdf</t>
  </si>
  <si>
    <t>Clearstream, Clearing and settlement, A 102, Picture, 2004.txt</t>
  </si>
  <si>
    <t>Power Transformers, A 101, 2009.pdf</t>
  </si>
  <si>
    <t>Reinforcing bars, readoption, summary, A 101, 2009.pdf</t>
  </si>
  <si>
    <t>Reinforcing bars, readoption, Italian, A 101, 2009.pdf</t>
  </si>
  <si>
    <t>Calcium carbide and magnesium based reagents, A 101, 2009.pdf</t>
  </si>
  <si>
    <t>DRAMS, A 101, Picture, 2010.txt</t>
  </si>
  <si>
    <t>Bathroom fittings, 2010.pdf</t>
  </si>
  <si>
    <t>Carbonless readoption, Papier autocopiant, summary, A 101, 2010.pdf</t>
  </si>
  <si>
    <t>Carbonless readoption, Papier autocopiant, French, A 101, 2010.pdf</t>
  </si>
  <si>
    <t>Prestressing Steel, A 101, 2010.pdf</t>
  </si>
  <si>
    <t>Animal Feed Phosphates, A 101, 2010.pdf</t>
  </si>
  <si>
    <t>Airfreight, A 101, 2010.pdf</t>
  </si>
  <si>
    <t>HEAT STABILISERS, A 101, 2009.pdf</t>
  </si>
  <si>
    <t>LCD, A 101, 2010.pdf</t>
  </si>
  <si>
    <t>LABCO ONP, summary, A 101, 2010.pdf</t>
  </si>
  <si>
    <t>LABCO ONP, French, A 101, 2010.pdf</t>
  </si>
  <si>
    <t>Consumer Detergents, A 101, 2011.pdf</t>
  </si>
  <si>
    <t>Telekomunikacja Polska, A 102, 2011.pdf</t>
  </si>
  <si>
    <t>Exotic Fruit (Bananas), A 101, 2011.pdf</t>
  </si>
  <si>
    <t>CRT Glass, A 101, Picture, 2011.txt</t>
  </si>
  <si>
    <t>Refrigeration compressors, A 101, Picture, 2011.txt</t>
  </si>
  <si>
    <t>Sodium Chlorate, amendment, A 101, 2012.pdf</t>
  </si>
  <si>
    <t>Freight forwarding, A 101, 2012.pdf</t>
  </si>
  <si>
    <t>Mountings, summary, A 101, 2012.pdf</t>
  </si>
  <si>
    <t>Mountings, German, A 101, 2012.pdf</t>
  </si>
  <si>
    <t>Water Management Products, A 101, 2012.pdf</t>
  </si>
  <si>
    <t>GAS INSULATED SWITCHGEAR, readoption, A 101, 2012.pdf</t>
  </si>
  <si>
    <t>TV and computer monitor tubes, A 101, 2012.pdf</t>
  </si>
  <si>
    <t>TELEFONICA PORTUGAL TELECOM, A 101, 2013.pdf</t>
  </si>
  <si>
    <t>LUNDBECK, A 101, 2013.pdf</t>
  </si>
  <si>
    <t>Automotive wire harnesses, A 101, 2013.pdf</t>
  </si>
  <si>
    <t>Fentanyl, A 101, 2013.pdf</t>
  </si>
  <si>
    <t>BEARINGS, A 101, 2014.pdf</t>
  </si>
  <si>
    <t>Swiss Franc interest rate derivatives - CHF LIBOR, A 101, 2014.pdf</t>
  </si>
  <si>
    <t>Swiss Franc interest rate derivatives - bid ask spread, A 101, 2014.pdf</t>
  </si>
  <si>
    <t>Envelopes, A 101, 2014.pdf</t>
  </si>
  <si>
    <t>Parking heaters, A 101, 2015.pdf</t>
  </si>
  <si>
    <t>Retail food packaging, 2015.pdf</t>
  </si>
  <si>
    <t>Blocktrains, A 101, 2015.pdf</t>
  </si>
  <si>
    <t>Euro interest rate derivatives, 2013.pdf</t>
  </si>
  <si>
    <t>Sodium gluconate, French, A 101, Picture, 2001.txt</t>
  </si>
  <si>
    <t>Sodium Gluconate (Natriumglukonat), German,  A 101, 2004.pdf</t>
  </si>
  <si>
    <t>Gosme Martell — DMP, A 101, 1991.pdf</t>
  </si>
  <si>
    <t>GROUPEMENT DES CARTES BANCAIRES CB, A 101, 2007.pdf</t>
  </si>
  <si>
    <t>IJsselcentrale and others, A 101, 1991.pdf</t>
  </si>
  <si>
    <t>Motorola, A 102, 2014.pdf</t>
  </si>
  <si>
    <t>Mushrooms, A 101, 2014.pdf</t>
  </si>
  <si>
    <t>Nitrile Butadiene Rubber, A 101, 2008.pdf</t>
  </si>
  <si>
    <t>Optical disc drives, A 101, 2015.pdf</t>
  </si>
  <si>
    <t>Perindopril Servier, A 101, 102, 2014.pdf</t>
  </si>
  <si>
    <t>Polyurethane foam, A 101, 2014.pdf</t>
  </si>
  <si>
    <t>Power cables, 2014.pdf</t>
  </si>
  <si>
    <t>Power exchanges, A 101, 2014.pdf</t>
  </si>
  <si>
    <t>Scottish Salmon Board, A 101, 1992.pdf</t>
  </si>
  <si>
    <t>Screensport EBU Members (Eurosport), A 101, 1991.pdf</t>
  </si>
  <si>
    <t>Shrimps, A 101, 2013.pdf</t>
  </si>
  <si>
    <t>Slovak Telekom, A 102, 2014.pdf</t>
  </si>
  <si>
    <t>Smart Card Chips, A 101, 2014.pdf</t>
  </si>
  <si>
    <t>Steel abrasives, A 101, 2014.pdf</t>
  </si>
  <si>
    <t>Butadiene Rubber and Emulsion Styrene Butadiene Rubber, A 101, 2006.pdf</t>
  </si>
  <si>
    <t>Tetra Pak II, A 102, 1991.pdf</t>
  </si>
  <si>
    <t>Viho Toshiba, A 101, 1991.pdf</t>
  </si>
  <si>
    <t>Wanadoo Interactive, A 102, 2003.pdf</t>
  </si>
  <si>
    <t>Yamaha, A 101, 2003.pdf</t>
  </si>
  <si>
    <t>Yen interest rate derivatives, 2013.pdf</t>
  </si>
  <si>
    <t>Yen Interest Rate Derivatives, Icap, 2015.pdf</t>
  </si>
  <si>
    <t>Event, European producers of cold-rolled stainless steel flat products, 4.5.1998.pdf</t>
  </si>
  <si>
    <t>Event, Soda-ash - Solvay + CFK + ICI, 13.4.1989.pdf</t>
  </si>
  <si>
    <t>Event, Steel beams, 8.4.1991.pdf</t>
  </si>
  <si>
    <t>Event, Cartonboard, 25.4.1991.pdf</t>
  </si>
  <si>
    <t>Event, PVC, readoption, 31.1.1987.pdf</t>
  </si>
  <si>
    <t>Event, Cement,  26.4.1989.pdf</t>
  </si>
  <si>
    <t>Event, Irish Sugar plc, 30.10.1990.pdf</t>
  </si>
  <si>
    <t>Event, VW, 28.11.1996.pdf</t>
  </si>
  <si>
    <t>Event, Pre-Insulated Pipe Cartel, 29.6.1995.pdf</t>
  </si>
  <si>
    <t>Event, Seamless steel tubes, 17.12.1994.pdf</t>
  </si>
  <si>
    <t>Event, Amino Acids.pdf</t>
  </si>
  <si>
    <t>Event, Mercedes-Benz + Opel, 14.2.1997.pdf</t>
  </si>
  <si>
    <t>Event, SAS Maersk Air, 21.6.2000.pdf</t>
  </si>
  <si>
    <t>Event, Graphite electrodes, 7.6.1997.pdf</t>
  </si>
  <si>
    <t>Event, Interbrew and Alken-Maes, Interbrew, B.ABI.pdf</t>
  </si>
  <si>
    <t>Event, Interbrew and Alken-Maes, Groupe Danone, F.BSN.pdf</t>
  </si>
  <si>
    <t>Event, Bank charges for exchanging euro-zone currencies — Germany, Dresdner Bank.pdf</t>
  </si>
  <si>
    <t>Event, Austrian banks — Lombard Club.pdf</t>
  </si>
  <si>
    <t>Event, Methionine, Degussa, 26.7.1999.pdf</t>
  </si>
  <si>
    <t>Event, Plasterboard, 26.11.1998.pdf</t>
  </si>
  <si>
    <t>Event, Fittings + Copper Plumbing tubes + Industrial tubes.pdf</t>
  </si>
  <si>
    <t>Event, Brasseries Kronenbourg - Brasseries Heineken, 28.1.2000.pdf</t>
  </si>
  <si>
    <t>Event, Needles, Hard Haberdashery Fasteners, Thread, 9.11.2001.pdf</t>
  </si>
  <si>
    <t>Event, Gas Insulated Switchgear, 13.5.2004.pdf</t>
  </si>
  <si>
    <t>Event, Dutch beer market, 24.3.2000.pdf</t>
  </si>
  <si>
    <t>Event, Flat Glass, 24.2.2005.pdf</t>
  </si>
  <si>
    <t>Event, International removal services, 9.10.2003.pdf</t>
  </si>
  <si>
    <t>Event, Elevators and Escalators, 29.1.2004.pdf</t>
  </si>
  <si>
    <t>Event, Candle Waxes, 2.5.2005.pdf</t>
  </si>
  <si>
    <t>Event, Bananas, 4.6.2005.pdf</t>
  </si>
  <si>
    <t>Event, Carglass, 24.2.2005.pdf</t>
  </si>
  <si>
    <t>Event, Marine Hoses, 3.5.2007.pdf</t>
  </si>
  <si>
    <t>Event, Intel, 12.7.2005.pdf</t>
  </si>
  <si>
    <t>Event, E.ON GDF, 17.5.2006.pdf</t>
  </si>
  <si>
    <t>Event, Power Transformers, 13.2.2007.pdf</t>
  </si>
  <si>
    <t>Event, Calcium Carbide, 18.1.2007.pdf</t>
  </si>
  <si>
    <t>Event, Bathroom fittings and fixtures, 11.11.2004.pdf</t>
  </si>
  <si>
    <t>Event, Airfreight.pdf</t>
  </si>
  <si>
    <t>Event, Heat Stabilisers, 13.2.2003.pdf</t>
  </si>
  <si>
    <t>Event, Consumer detergents, 20.6.2008.pdf</t>
  </si>
  <si>
    <t>Event, Telekomunikacja Polska, 30.10.2008.pdf</t>
  </si>
  <si>
    <t>Event, Exotic Fruit (Bananas), 30.11.2007.pdf</t>
  </si>
  <si>
    <t>Event, Refrigeration compressors, 18.2.2009.pdf</t>
  </si>
  <si>
    <t>Event, Freight forwarding.pdf</t>
  </si>
  <si>
    <t>Event, TV and computer monitor tubes.pdf</t>
  </si>
  <si>
    <t>Event, Lundbeck, 25.10. 2005.pdf</t>
  </si>
  <si>
    <t>Event, Automotive wire harnesses, 25.2.2010.pdf</t>
  </si>
  <si>
    <t>Event, Bearings.pdf</t>
  </si>
  <si>
    <t>Event, Blocktrains, 19.6.2013.pdf</t>
  </si>
  <si>
    <t>Event, Euro interest rate derivatives, 19.10.2011.pdf</t>
  </si>
  <si>
    <t>Event, Perindopril (Servier), 26.11.2008.pdf</t>
  </si>
  <si>
    <t>Event, Polyurethanefoam, 3.8.2010.pdf</t>
  </si>
  <si>
    <t>Event, Power Cables, 4.2.2009.pdf</t>
  </si>
  <si>
    <t>Event, Slovak Telekom, ST, 22.1.2009.pdf</t>
  </si>
  <si>
    <t>Event, Smart Card Chips, 7.1.2009.pdf</t>
  </si>
  <si>
    <t>Event, European producers of cold-rolled stainless steel flat products.pdf</t>
  </si>
  <si>
    <t>Event, Bayer Dental.pdf</t>
  </si>
  <si>
    <t>Event, Soda-ash, skupaj.pdf</t>
  </si>
  <si>
    <t>Event, Ansac.pdf</t>
  </si>
  <si>
    <t>Event, UK Agricultural Tractor Registration Exchange.pdf</t>
  </si>
  <si>
    <t>Event, British Midland v. Aer Lingus.pdf</t>
  </si>
  <si>
    <t>Event, Newitt Dunlop Slazenger International and Others.pdf</t>
  </si>
  <si>
    <t>Event, French-West African shipowners' committees.pdf</t>
  </si>
  <si>
    <t>Event, Viho Parker Pen.pdf</t>
  </si>
  <si>
    <t>Event, Eco System Peugeot.pdf</t>
  </si>
  <si>
    <t>Event, Ford Agricultural.pdf</t>
  </si>
  <si>
    <t>Event, Cewal, Cowac and Ukwal.pdf</t>
  </si>
  <si>
    <t>Event, Zera Montedison.pdf</t>
  </si>
  <si>
    <t>Event, Warner-Lambert Gillette and Others.pdf</t>
  </si>
  <si>
    <t>Event, Steel beams.pdf</t>
  </si>
  <si>
    <t>Event, Steel beams, readoption.pdf</t>
  </si>
  <si>
    <t>Event, Cartonboard.pdf</t>
  </si>
  <si>
    <t>Event, PVC, readoption.pdf</t>
  </si>
  <si>
    <t>Event, Trans-atlantic Agreement.pdf</t>
  </si>
  <si>
    <t>Event, Far Eastern Freight Conference.pdf</t>
  </si>
  <si>
    <t>Event, Cement.pdf</t>
  </si>
  <si>
    <t>Event, BASF Lacke+Farben AG, and Accinauto SA.pdf</t>
  </si>
  <si>
    <t>Event, Ferry operators - Currency surcharges.pdf</t>
  </si>
  <si>
    <t>Event, Wirtschaftsvereinigung Stahl.pdf</t>
  </si>
  <si>
    <t>Event, FAG - Flughafen Frankfurt Main AG.pdf</t>
  </si>
  <si>
    <t>Event, Alloy surcharge.pdf</t>
  </si>
  <si>
    <t>Event, VW.pdf</t>
  </si>
  <si>
    <t>Event, Van den Bergh Foods Limited.pdf</t>
  </si>
  <si>
    <t>Event, Trans-Atlantic Conference Agreement.pdf</t>
  </si>
  <si>
    <t>Event, British Sugar plc.pdf</t>
  </si>
  <si>
    <t>Event, Pre-Insulated Pipe Cartel.pdf</t>
  </si>
  <si>
    <t>Event, Greek Ferries.pdf</t>
  </si>
  <si>
    <t>Event, Europe Asia Trades Agreement.pdf</t>
  </si>
  <si>
    <t>Event, Virgin British Airways.pdf</t>
  </si>
  <si>
    <t>Event, Seamless steel tubes.pdf</t>
  </si>
  <si>
    <t>Event, Far East Trade Tariff Charges and Surcharges Agreement (FETTCSA).pdf</t>
  </si>
  <si>
    <t>Event, Opel.pdf</t>
  </si>
  <si>
    <t>Event, Glaxo Wellcome.pdf</t>
  </si>
  <si>
    <t>Event, Michelin.pdf</t>
  </si>
  <si>
    <t>Event, Volkswagen.pdf</t>
  </si>
  <si>
    <t>Event, SAS Maersk Air.pdf</t>
  </si>
  <si>
    <t>Event, Graphite electrodes.pdf</t>
  </si>
  <si>
    <t>Event, Deutsche Post AG - Interception of cross-border mail.pdf</t>
  </si>
  <si>
    <t>Event, Mercedes-Benz.pdf</t>
  </si>
  <si>
    <t>Event, Vitamins.pdf</t>
  </si>
  <si>
    <t>Event, Citric acid.pdf</t>
  </si>
  <si>
    <t>Event, Interbrew and Alken-Maes.pdf</t>
  </si>
  <si>
    <t>Event, Bank charges for exchanging euro-zone currencies — Germany.pdf</t>
  </si>
  <si>
    <t>Event, Methionine.pdf</t>
  </si>
  <si>
    <t>Event, Industrial and medical gases.pdf</t>
  </si>
  <si>
    <t>Event, Video Games.pdf</t>
  </si>
  <si>
    <t>Event, Fine art auction houses.pdf</t>
  </si>
  <si>
    <t>Event, Methylglucamine.pdf</t>
  </si>
  <si>
    <t>Event, Plasterboard.pdf</t>
  </si>
  <si>
    <t>Event, Flood flavour enhancers.pdf</t>
  </si>
  <si>
    <t>Event, Specialty Graphite.pdf</t>
  </si>
  <si>
    <t>Event, Deutsche Telekom.pdf</t>
  </si>
  <si>
    <t>Event, Sorbates.pdf</t>
  </si>
  <si>
    <t>Event, Electrical and mechanical carbon and graphite products.pdf</t>
  </si>
  <si>
    <t>Event, Organic peroxides.pdf</t>
  </si>
  <si>
    <t>Event, Industrial tubes.pdf</t>
  </si>
  <si>
    <t>Event, Cewal, Cowac and Ukwal, readoption.pdf</t>
  </si>
  <si>
    <t>Event, Microsoft, 1.pdf</t>
  </si>
  <si>
    <t>Event, Souris-Topps.pdf</t>
  </si>
  <si>
    <t>Event, Copper Plumbing tubes.pdf</t>
  </si>
  <si>
    <t>Event, Brasseries Kronenbourg - Brasseries Heineken.pdf</t>
  </si>
  <si>
    <t>Event, Raw tobacco - Spain.pdf</t>
  </si>
  <si>
    <t>Event, GDF ENEL, GDF ENI, skupaj 2.pdf</t>
  </si>
  <si>
    <t>Event, Choline Chloride.pdf</t>
  </si>
  <si>
    <t>Event, Carbonless paper.pdf</t>
  </si>
  <si>
    <t>Event, MCAA.pdf</t>
  </si>
  <si>
    <t>Event, Thread.pdf</t>
  </si>
  <si>
    <t>Event, SEP and others Automobiles Peugeot SA.pdf</t>
  </si>
  <si>
    <t>Event, Raw tobacco Italy.pdf</t>
  </si>
  <si>
    <t>Event, Industrial bags.pdf</t>
  </si>
  <si>
    <t>Event, Rubber chemicals.pdf</t>
  </si>
  <si>
    <t>Event, Prokent Tomra.pdf</t>
  </si>
  <si>
    <t>Event, Methacrylates.pdf</t>
  </si>
  <si>
    <t>Event, Hydrogen Peroxide and perborate.pdf</t>
  </si>
  <si>
    <t>Event, Bitumen (NL).pdf</t>
  </si>
  <si>
    <t>Event, Bitumen Spain.pdf</t>
  </si>
  <si>
    <t>Event, Fittings.pdf</t>
  </si>
  <si>
    <t>Event, AstraZeneca.pdf</t>
  </si>
  <si>
    <t>Event, Alloy surcharge, readoption.pdf</t>
  </si>
  <si>
    <t>Event, Gas Insulated Switchgear, 1.pdf</t>
  </si>
  <si>
    <t>Event, Dutch beer market.pdf</t>
  </si>
  <si>
    <t>Event, Wanadoo España v Telefónica.pdf</t>
  </si>
  <si>
    <t>Event, Morgan Stanley Visa International and Visa Europe.pdf</t>
  </si>
  <si>
    <t>Event, Flat Glass.pdf</t>
  </si>
  <si>
    <t>Event, Chloroprene Rubber.pdf</t>
  </si>
  <si>
    <t>Event, MasterCard.pdf</t>
  </si>
  <si>
    <t>Event, Professional videotapes.pdf</t>
  </si>
  <si>
    <t>Event, International removal services.pdf</t>
  </si>
  <si>
    <t>Event, Elevators and Escalators, 1.pdf</t>
  </si>
  <si>
    <t>Event, Sodium Chlorate.pdf</t>
  </si>
  <si>
    <t>Event, Aluminium fluoride.pdf</t>
  </si>
  <si>
    <t>Event, Candle Waxes, 1.pdf</t>
  </si>
  <si>
    <t>Event, Bananas.pdf</t>
  </si>
  <si>
    <t>Event, Carglass.pdf</t>
  </si>
  <si>
    <t>Event, Marine Hoses.pdf</t>
  </si>
  <si>
    <t>Event, Hard Haberdashery Fasteners.pdf</t>
  </si>
  <si>
    <t>Event, Intel, 1.pdf</t>
  </si>
  <si>
    <t>Event, Needles.pdf</t>
  </si>
  <si>
    <t>Event, E.ON GDF.pdf</t>
  </si>
  <si>
    <t>Event, Clearstream (Clearing and Settlement).pdf</t>
  </si>
  <si>
    <t>Event, Power Transformers.pdf</t>
  </si>
  <si>
    <t>Event, Calcium Carbide and magnesium based reagents for the steel and gas industries.pdf</t>
  </si>
  <si>
    <t>Event, DRAMs.pdf</t>
  </si>
  <si>
    <t>Event, Bathroom fittings and fixtures.pdf</t>
  </si>
  <si>
    <t>Event, Prestressing Steel.pdf</t>
  </si>
  <si>
    <t>Event, Animal feed phosphates.pdf</t>
  </si>
  <si>
    <t>Event, Airfreight, 1.pdf</t>
  </si>
  <si>
    <t>Event, Heat Stabilisers.pdf</t>
  </si>
  <si>
    <t>Event, LCD, 1.pdf</t>
  </si>
  <si>
    <t>Event, Consumer detergents.pdf</t>
  </si>
  <si>
    <t>Event, Telekomunikacja Polska.pdf</t>
  </si>
  <si>
    <t>Event, Exotic Fruit (Bananas).pdf</t>
  </si>
  <si>
    <t>Event, CRT Glass.pdf</t>
  </si>
  <si>
    <t>Event, Refrigeration compressors.pdf</t>
  </si>
  <si>
    <t>Event, Sodium Chlorate (amendment).pdf</t>
  </si>
  <si>
    <t>Event, Water management products.pdf</t>
  </si>
  <si>
    <t>Event, Gas Insulated Switchgear, readoption.pdf</t>
  </si>
  <si>
    <t>Event, TV and computer monitor tubes, 1.pdf</t>
  </si>
  <si>
    <t>Event, Telefónica Portugal Telecom.pdf</t>
  </si>
  <si>
    <t>Event, Lundbeck, 1.pdf</t>
  </si>
  <si>
    <t>Event, Automotive wire harnesses.pdf</t>
  </si>
  <si>
    <t>Event, Fentanyl.pdf</t>
  </si>
  <si>
    <t>Event, Swiss Franc Interest Rate Derivatives  (CHF LIBOR) + (Bid Ask Spread Infringement).pdf</t>
  </si>
  <si>
    <t>Event, Retail food packaging.pdf</t>
  </si>
  <si>
    <t>Event, Blocktrains.pdf</t>
  </si>
  <si>
    <t>Event, Euro interest rate derivatives.pdf</t>
  </si>
  <si>
    <t>Event, Sodium Gluconate.pdf</t>
  </si>
  <si>
    <t>Event, Motorola.pdf</t>
  </si>
  <si>
    <t>Event, Mushrooms.pdf</t>
  </si>
  <si>
    <t>Event, Nitrile Butadiene Rubber.pdf</t>
  </si>
  <si>
    <t>Event, Optical Disk Drives.pdf</t>
  </si>
  <si>
    <t>Event, Perindopril (Servier).pdf</t>
  </si>
  <si>
    <t>Event, Polyurethanefoam.pdf</t>
  </si>
  <si>
    <t>Event, Power Cables.pdf</t>
  </si>
  <si>
    <t>Event, ScreensportEBU Members (Eurosport).pdf</t>
  </si>
  <si>
    <t>Event, Slovak Telekom.pdf</t>
  </si>
  <si>
    <t>Event, Smart Card Chips.pdf</t>
  </si>
  <si>
    <t>Event, Butadiene Rubber and Emulsion Styrene Butadiene Rubber.pdf</t>
  </si>
  <si>
    <t>Event, Viho Toshiba.pdf</t>
  </si>
  <si>
    <t>Event, Yamaha.pdf</t>
  </si>
  <si>
    <t>Event, Yen interest rate derivatives.pdf</t>
  </si>
  <si>
    <t>Event, Yen Interest Rate Derivatives, Icap.pdf</t>
  </si>
  <si>
    <t>Event, Soda-ash - Solvay, + CFK + ICI, T-31-91, T-32-91, T-37-91.pdf</t>
  </si>
  <si>
    <t>Event, Soda-ash - ICI, readoption, T‑66-01, ICI.pdf</t>
  </si>
  <si>
    <t>Event, UK Agricultural Tractor Registration Exchange, T-34-92, T-35-92.pdf</t>
  </si>
  <si>
    <t>Event, Viho Parker Pen, T-66-92, D.HEZ3.pdf</t>
  </si>
  <si>
    <t>Event, Eco System Peugeot, T-9-92, F.PGT.pdf</t>
  </si>
  <si>
    <t>Event, Cewal, Cowac and Ukwal, T-24-93.pdf</t>
  </si>
  <si>
    <t>Event, Steel beams, T-137-94 do T-151-94.pdf</t>
  </si>
  <si>
    <t>Event, Cartonboard, T-308-94 do T-348-94.pdf</t>
  </si>
  <si>
    <t>Event, PVC, readoption, T-305-94.pdf</t>
  </si>
  <si>
    <t>Event, Trans-atlantic Agreement, Far Eastern Freight Conference, T-395-94, T-86-95.pdf</t>
  </si>
  <si>
    <t>Event, Cement, T-25-95.pdf</t>
  </si>
  <si>
    <t>Event, BASF Lacke+Farben AG, and Accinauto SA, T-175-95, T-176-95.pdf</t>
  </si>
  <si>
    <t>Event, ADALAT, T-41-96, D.BAYN.pdf</t>
  </si>
  <si>
    <t>Event, Irish Sugar plc, T-228-97, GNC.pdf</t>
  </si>
  <si>
    <t>Event, Alloy surcharge, T-45-98, T-48-98.pdf</t>
  </si>
  <si>
    <t>Event, VW, T-62-98, D.VOW.pdf</t>
  </si>
  <si>
    <t>Event, Van den Bergh Foods Limited, T-65-98, ULVR.pdf</t>
  </si>
  <si>
    <t>Event, TV and computer monitor tubes, T-82-13 do T-104-13.pdf</t>
  </si>
  <si>
    <t>Event, British Sugar plc, T-202-98.pdf</t>
  </si>
  <si>
    <t>Event, Pre-Insulated Pipe Cartel, T-31-99, W.ABB.pdf</t>
  </si>
  <si>
    <t>Event, Greek Ferries, T-66-99, G.MNO.pdf</t>
  </si>
  <si>
    <t>Event, Virgin British Airways, T-219-99, BAY.pdf</t>
  </si>
  <si>
    <t>Event, Seamless steel tubes, T-48-00 do T-67-00.pdf</t>
  </si>
  <si>
    <t>Event, Far East Trade Tariff Charges and Surcharges Agreement (FETTCSA), T-213-00.pdf</t>
  </si>
  <si>
    <t>Event, Amino Acids, T-223-00 do T-230-00.pdf</t>
  </si>
  <si>
    <t>Event, Opel, T-368-00, U.GM.pdf</t>
  </si>
  <si>
    <t>Event, Glaxo Wellcome, T-168-01, GSK.pdf</t>
  </si>
  <si>
    <t>Event, Michelin, T-2013-01, F.MCL.pdf</t>
  </si>
  <si>
    <t>Event, Volkswagen, T-208-01, D.VOW.pdf</t>
  </si>
  <si>
    <t>Event, SAS Maersk Air, T-241-01.pdf</t>
  </si>
  <si>
    <t>Event, Graphite electrodes, T-236-01.pdf</t>
  </si>
  <si>
    <t>Event, Mercedes-Benz, T-325-01, D.DAI.pdf</t>
  </si>
  <si>
    <t>Event, Vitamins, T-15-02, T-26-02.pdf</t>
  </si>
  <si>
    <t>Event, Citric acid, T-59-02, U.ADM.pdf</t>
  </si>
  <si>
    <t>Event, Interbrew and Alken-Maes, T-38-02, F.BSN.pdf</t>
  </si>
  <si>
    <t>Event, Bank charges for exchanging euro-zone currencies — Germany, T-44-02, T-56-02.pdf</t>
  </si>
  <si>
    <t>Event, Austrian banks — Lombard Club, T-259-02.pdf</t>
  </si>
  <si>
    <t>Event, Methionine, T-279-02, D.DGX.pdf</t>
  </si>
  <si>
    <t>Event, Industrial and medical gases, T-304-02.pdf</t>
  </si>
  <si>
    <t>Event, Video Games, T-12-03 do T-18-03.pdf</t>
  </si>
  <si>
    <t>Event, Plasterboard, T-53-03, T-54-03.pdf</t>
  </si>
  <si>
    <t>Event, Specialty Graphite, T-71-03.pdf</t>
  </si>
  <si>
    <t>Event, Deutsche Telekom AG, T-271-03, D.DTE.pdf</t>
  </si>
  <si>
    <t>Event, Sorbates, T-410-03, D.HOE.pdf</t>
  </si>
  <si>
    <t>Event, Electrical and mechanical carbon and graphite products, T-68-04, D.SGL.pdf</t>
  </si>
  <si>
    <t>Event, Industrial tubes, T-122-04.pdf</t>
  </si>
  <si>
    <t>Event, Microsoft, T-201-04, @MSFT, 1.pdf</t>
  </si>
  <si>
    <t>Event, Copper Plumbing tubes, T-11-05 do T-20-05.pdf</t>
  </si>
  <si>
    <t>Event, Raw tobacco - Spain, T-38-05, T-41-05.pdf</t>
  </si>
  <si>
    <t>Event, Raw tobacco - Spain, T-37-05.pdf</t>
  </si>
  <si>
    <t>Event, Choline Chloride, T-101-05 do T-112-05.pdf</t>
  </si>
  <si>
    <t>Event, Carbonless paper, T-109-02.pdf</t>
  </si>
  <si>
    <t>Event, MCAA, T-161-05 do T-175-05.pdf</t>
  </si>
  <si>
    <t>Event, SEP and others Automobiles Peugeot SA, T-450-05, F.PGT.pdf</t>
  </si>
  <si>
    <t>Event, Raw tobacco Italy, T-25-06, U.PYX.pdf</t>
  </si>
  <si>
    <t>Event, Raw tobacco Italy, T-19-06, T-39-06, U.PYX.pdf</t>
  </si>
  <si>
    <t>Event, Industrial bags, T-51-06 do T-79-06.pdf</t>
  </si>
  <si>
    <t>Event, Rubber chemicals, T-85-06.pdf</t>
  </si>
  <si>
    <t>Event, Prokent Tomra, T-155-06.pdf</t>
  </si>
  <si>
    <t>Event, Methacrylates, T-206-06, T‑217-06.pdf</t>
  </si>
  <si>
    <t>Event, Methacrylates, T‑208-06.pdf</t>
  </si>
  <si>
    <t>Event, Hydrogen Peroxide and perborate, T‑189-06, T‑190-06.pdf</t>
  </si>
  <si>
    <t>Event, Hydrogen Peroxide and perborate, T‑186-06 do T‑197-06.pdf</t>
  </si>
  <si>
    <t>Event, Bitumen (NL), T-343-06 do T-362-06.pdf</t>
  </si>
  <si>
    <t>Event, Bitumen Spain, T‑462-07 do T-497-07.pdf</t>
  </si>
  <si>
    <t>Event, Fittings, T-376-06 do T‑385-06.pdf</t>
  </si>
  <si>
    <t>Event, AstraZeneca, T-321-05.pdf</t>
  </si>
  <si>
    <t>Event, Alloy surcharge, readoption, T‑24-07, D.TKA.pdf</t>
  </si>
  <si>
    <t>Event, Gas Insulated Switchgear, T-110-07, T‑117-07, T-122-07.pdf</t>
  </si>
  <si>
    <t>Event, Gas Insulated Switchgear, T-112-07 do T-133-07.pdf</t>
  </si>
  <si>
    <t>Event, Dutch beer market, T-240-07.pdf</t>
  </si>
  <si>
    <t>Event, Dutch beer market, T‑234-07.pdf</t>
  </si>
  <si>
    <t>Event, Wanadoo España v Telefónica, T-336-07, E.TEF.pdf</t>
  </si>
  <si>
    <t>Event, Morgan Stanley Visa International and Visa Europe, T-461-07.pdf</t>
  </si>
  <si>
    <t>Event, Chloroprene Rubber, T-76-08 do T-83-08.pdf</t>
  </si>
  <si>
    <t>Event, Chloroprene Rubber, T-103-08, I.ENI.pdf</t>
  </si>
  <si>
    <t>Event, MasterCard, T-111-08, U.MA.pdf</t>
  </si>
  <si>
    <t>Event, Elevators and Escalators, T-138-07 do T-151-07.pdf</t>
  </si>
  <si>
    <t>Event, Sodium Chlorate, T‑299-08, T-343-08.pdf</t>
  </si>
  <si>
    <t>Event, Sodium Chlorate, T‑348-08, T-349-08.pdf</t>
  </si>
  <si>
    <t>Event, Aluminium fluoride, T-406-08.pdf</t>
  </si>
  <si>
    <t>Event, Candle Waxes, T-558-08, T-562-08.pdf</t>
  </si>
  <si>
    <t>Event, Candle Waxes, T-540-08, T-541-08, T-543-08.pdf</t>
  </si>
  <si>
    <t>Event, Candle Waxes, T-548-08, T-566-08, F.TAL.pdf</t>
  </si>
  <si>
    <t>Event, Bananas, T-87-08, T-588-08.pdf</t>
  </si>
  <si>
    <t>Event, Carglass, T-56-09, F.SGO.pdf</t>
  </si>
  <si>
    <t>Event, Carglass, T-72-09, PILK, J.SG@N.pdf</t>
  </si>
  <si>
    <t>Event, Marine Hoses, T-146-09, T-147-09.pdf</t>
  </si>
  <si>
    <t>Event, Intel, T-286-09.pdf</t>
  </si>
  <si>
    <t>Event, E.ON GDF, D.EOAN.pdf</t>
  </si>
  <si>
    <t>Event, Clearstream (Clearing and Settlement), T-301-04.pdf</t>
  </si>
  <si>
    <t>Event, Power Transformers, T-517-09, T-521-09.pdf</t>
  </si>
  <si>
    <t>Event, Calcium Carbide and magnesium based reagents, T-352-09 do T-410-09.pdf</t>
  </si>
  <si>
    <t>Event, Calcium Carbide and magnesium based reagents, T-384-09 do T-395-09, D.SK1A.pdf</t>
  </si>
  <si>
    <t>Event, Bathroom fittings and fixtures, T‑378-10 do T-380-10.pdf</t>
  </si>
  <si>
    <t>Event, Prestressing Steel, T-418-10, T-406-10.pdf</t>
  </si>
  <si>
    <t>Event, Prestressing Steel, T-426-10, E.GSW.pdf</t>
  </si>
  <si>
    <t>Event, Airfreight, T-28-11 do T-67-11.pdf</t>
  </si>
  <si>
    <t>Event, Heat Stabilisers, T‑23-10, T-40-10, F.SNEA.pdf</t>
  </si>
  <si>
    <t>Event, LCD, T-91-11, T-128-11.pdf</t>
  </si>
  <si>
    <t>Event, Telekomunikacja Polska, T-486-11, PO.ORK.pdf</t>
  </si>
  <si>
    <t>Event, Freight forwarding, T‑251-12 do T‑270-12, 2.pdf</t>
  </si>
  <si>
    <t>Event, Gas Insulated Switchgear, readoption, T-404-12, T-409-12.pdf</t>
  </si>
  <si>
    <t>Event, Telefónica Portugal Telecom, T-208-13, T-216-13.pdf</t>
  </si>
  <si>
    <t>Event, Lundbeck, T-460-13 do T-472-13.pdf</t>
  </si>
  <si>
    <t>Event, Sodium Gluconate, T-329-01, T-330-01.pdf</t>
  </si>
  <si>
    <t>Event, Perindopril (Servier), T-679-14 do T-682-14.pdf</t>
  </si>
  <si>
    <t>Event, Power Cables, T-445-14 do T-446-14.pdf</t>
  </si>
  <si>
    <t>Event, Slovak Telekom, T-851-14.pdf</t>
  </si>
  <si>
    <t>Event, Smart Card Chips, T‑758-14, T‑762-14.pdf</t>
  </si>
  <si>
    <t>Event, Butadiene Rubber and Emulsion Styrene Butadiene Rubber, T-38-07, T-39-07, T-42-07, T-44-07, T-45-07, T-59-07.pdf</t>
  </si>
  <si>
    <t>Event, Wanadoo Interactive, T‑340-03.pdf</t>
  </si>
  <si>
    <t>Event, Yen Interest Rate Derivatives, Icap, T-180-15.pdf</t>
  </si>
  <si>
    <t>Event, Soda-ash - Solvay, + CFK + ICI, C-286-95 P, C-287-95 P.pdf</t>
  </si>
  <si>
    <t>Event, Soda-ash - Solvay, + CFK, readoption, C-109-10 P, C-110-10 P, B.SOL.pdf</t>
  </si>
  <si>
    <t>Event, Eco System Peugeot, C-322-93 P, F.PGT.pdf</t>
  </si>
  <si>
    <t>Event, Cewal, Cowac and Ukwal, C-395-96 P, B.CMB.pdf</t>
  </si>
  <si>
    <t>Event, Steel beams, C-176-99 P do C-195-99 P.pdf</t>
  </si>
  <si>
    <t>Event, Steel beams, readoption, C-201-09 P, D.ARRA.pdf</t>
  </si>
  <si>
    <t>Event, Cartonboard, C-294-98 P, C-298-98 P.pdf</t>
  </si>
  <si>
    <t>Event, PVC, readoption, C-238-99 P.pdf</t>
  </si>
  <si>
    <t>Event, Cement, C-204-00 P.pdf</t>
  </si>
  <si>
    <t>Event, ADALAT, C-2-01 P, D.BAYN.pdf</t>
  </si>
  <si>
    <t>Event, Alloy surcharge, C-57-02 P, C-65-02 P.pdf</t>
  </si>
  <si>
    <t>Event, Volkswagen, C-74-04 P, D.VOW.pdf</t>
  </si>
  <si>
    <t>Event, Van den Bergh Foods Limited, C-552-03 P, ULVR.pdf</t>
  </si>
  <si>
    <t>Event, British Sugar plc, C-359-01 P, ABF.pdf</t>
  </si>
  <si>
    <t>Event, Pre-Insulated Pipe Cartel, C-189-02 P, W.ABB.pdf</t>
  </si>
  <si>
    <t>Event, Virgin British Airways, C-95-04 P, BAY.pdf</t>
  </si>
  <si>
    <t>Event, Seamless steel tubes, C-403-04 P.pdf</t>
  </si>
  <si>
    <t>Event, Amino Acids, C-397-03 P, U.ADM.pdf</t>
  </si>
  <si>
    <t>Event, Opel, C-551-03 P, U.GM.pdf</t>
  </si>
  <si>
    <t>Event, Glaxo Wellcome, C-501-06 P, GSK.pdf</t>
  </si>
  <si>
    <t>Event, Graphite electrodes, C-289-04 P, C-308-04 P.pdf</t>
  </si>
  <si>
    <t>Event, Citric acid, C-511-06 P, U.ADM.pdf</t>
  </si>
  <si>
    <t>Event, Interbrew and Alken-Maes, C-3-06 P, F.BSN.pdf</t>
  </si>
  <si>
    <t>Event, Austrian banks — Lombard Club, C-125-07 P.pdf</t>
  </si>
  <si>
    <t>Event, Methionine, C-266-06 P, D.DGX.pdf</t>
  </si>
  <si>
    <t>Event, Video Games, C-260-09 P, @ATVI.pdf</t>
  </si>
  <si>
    <t>Event, Plasterboard, C-413-08 P, F.LG.pdf</t>
  </si>
  <si>
    <t>Event, Specialty Graphite, C-328-05 P, D.SGL.pdf</t>
  </si>
  <si>
    <t>Event, Deutsche Telekom AG, C‑280-08 P, D.DTE.pdf</t>
  </si>
  <si>
    <t>Event, Electrical and mechanical carbon and graphite products, C-564-08, D.SGL.pdf</t>
  </si>
  <si>
    <t>Event, Copper Plumbing tubes, C-386-10 P.pdf</t>
  </si>
  <si>
    <t>Event, Raw tobacco - Spain, C-668-11 P, C‑679-11 P.pdf</t>
  </si>
  <si>
    <t>Event, Raw tobacco - Spain, C-628-10 P.pdf</t>
  </si>
  <si>
    <t>Event, Choline Chloride, C-97-08 P.pdf</t>
  </si>
  <si>
    <t>Event, Carbonless paper, C-322-07 P, F.MATI.pdf</t>
  </si>
  <si>
    <t>Event, MCAA, C-520-09 P, C-521-09 P.pdf</t>
  </si>
  <si>
    <t>Event, Raw tobacco Italy, C-652-11 P, U.PYX.pdf</t>
  </si>
  <si>
    <t>Event, Industrial bags, C-40-12 P do C-50-12 P.pdf</t>
  </si>
  <si>
    <t>Event, Rubber chemicals, C‑90-09, E.REP.pdf</t>
  </si>
  <si>
    <t>Event, Prokent Tomra, C‑549-10 P.pdf</t>
  </si>
  <si>
    <t>Event, Methacrylates, C‑70-12 P.pdf</t>
  </si>
  <si>
    <t>Event, Hydrogen Peroxide and perborate, C-446-11 P do C‑455-11 P.pdf</t>
  </si>
  <si>
    <t>Event, Bitumen (NL), C‑612-12 P.pdf</t>
  </si>
  <si>
    <t>Event, Bitumen Spain, C-608-13 P do C-617-13 P.pdf</t>
  </si>
  <si>
    <t>Event, Fittings, C-287-11 P.pdf</t>
  </si>
  <si>
    <t>Event, Fittings, C‑289-11 P, C-290-11 P.pdf</t>
  </si>
  <si>
    <t>Event, AstraZeneca, C-457-10 P.pdf</t>
  </si>
  <si>
    <t>Event, Alloy surcharge, readoption, C‑352-09 P, D.TKA.pdf</t>
  </si>
  <si>
    <t>Event, Gas Insulated Switchgear, C-247-11 P, C-231-11 P.pdf</t>
  </si>
  <si>
    <t>Event, Gas Insulated Switchgear, C‑239-11 P.pdf</t>
  </si>
  <si>
    <t>Event, Dutch beer market, C-452-11 P.pdf</t>
  </si>
  <si>
    <t>Event, Wanadoo España v Telefónica, C-295-12 P, E.TEF.pdf</t>
  </si>
  <si>
    <t>Event, Chloroprene Rubber, C-172-12 P, C-179-12 P.pdf</t>
  </si>
  <si>
    <t>Event, Chloroprene Rubber, C-93-13 P.pdf</t>
  </si>
  <si>
    <t>Event, MasterCard, C-382-12 P, U.MA.pdf</t>
  </si>
  <si>
    <t>Event, Elevators and Escalators, C-510-11 P.pdf</t>
  </si>
  <si>
    <t>Event, Elevators and Escalators, C‑501-11 P.pdf</t>
  </si>
  <si>
    <t>Event, Candle Waxes, C‑597-13 P, C‑634-13 P.pdf</t>
  </si>
  <si>
    <t>Event, Bananas, C-286-13 P, 904821, 68154P.pdf</t>
  </si>
  <si>
    <t>Event, Bananas, C-293-13 P, U.FDP.pdf</t>
  </si>
  <si>
    <t>Event, Carglass, C‑101-15 P.pdf</t>
  </si>
  <si>
    <t>Event, Marine Hoses, C‑434-13 P.pdf</t>
  </si>
  <si>
    <t>Event, Intel, C-413-14 P.pdf</t>
  </si>
  <si>
    <t>Event, Needles, C-468-07 P, COA.pdf</t>
  </si>
  <si>
    <t>Event, Power Transformers, C-373-14 P.pdf</t>
  </si>
  <si>
    <t>Event, Calcium Carbide and magnesium based reagents, C-90-13 P, SK.GRM.pdf</t>
  </si>
  <si>
    <t>Event, Bathroom fittings and fixtures, C‑614-13 P, C‑626-13 P.pdf</t>
  </si>
  <si>
    <t>Event, Carbonless paper, readoption, C-414-12 P, F.MATI.pdf</t>
  </si>
  <si>
    <t>Event, Heat Stabilisers, C-516-15 P, H.AKZA.pdf</t>
  </si>
  <si>
    <t>Event, LCD, C-227-14 P, KO.LGL.pdf</t>
  </si>
  <si>
    <t>Event, LCD, C-231-14 P, TW.INN.pdf</t>
  </si>
  <si>
    <t>Event, Telekomunikacja Polska, C-123-16 P, PO.ORK.pdf</t>
  </si>
  <si>
    <t>Event, Freight forwarding, C-261-16 P do C-271-16 P.pdf</t>
  </si>
  <si>
    <t>Event, Gas Insulated Switchgear, readoption, C-180-16 P, J.TS@N.pdf</t>
  </si>
  <si>
    <t>Event, TV and computer monitor tubes,C-615-15 P, KO.SCT.pdf</t>
  </si>
  <si>
    <t>Event, TV and computer monitor tubes,C-588-15 P, KO.JHD, H.PHIL.pdf</t>
  </si>
  <si>
    <t>Event, TV and computer monitor tubes, C-608-15 P, J.MI@N.pdf</t>
  </si>
  <si>
    <t>Event, Telefónica Portugal Telecom, C-487-16 P.pdf</t>
  </si>
  <si>
    <t>Event, Sodium Gluconate, C-510-06 P.pdf</t>
  </si>
  <si>
    <t>Event, Smart Card Chips, C-98-17 P, C-99-17 P.pdf</t>
  </si>
  <si>
    <t>Event, Butadiene Rubber and Emulsion Styrene Butadiene Rubber, C-499-11 P.pdf</t>
  </si>
  <si>
    <t>Event, Butadiene Rubber and Emulsion Styrene Butadiene Rubber, C-508-11 P, I.ENI.pdf</t>
  </si>
  <si>
    <t>Event, Butadiene Rubber and Emulsion Styrene Butadiene Rubber, C-511-11 P, I.ENI.pdf</t>
  </si>
  <si>
    <t>Event, Wanadoo Interactive, C‑202-07 P.pdf</t>
  </si>
  <si>
    <t>Alleestrasse 165, D-4630 Bochum</t>
  </si>
  <si>
    <t>Viale B . Brin 218, I-05100 Terni</t>
  </si>
  <si>
    <t>Oberschlesienstrasse 16, D-4150 Krefeld</t>
  </si>
  <si>
    <t>Immeuble Ile de France, Cédex 33, F-92070 Paris-la Défense</t>
  </si>
  <si>
    <t>Box 1000, S-77401 Avesta</t>
  </si>
  <si>
    <t>Kaiser-Wilhelm-Allee 3, 51373 Leverkusen</t>
  </si>
  <si>
    <t>Rue de Ransbeek 310, 1120 Bruxelles</t>
  </si>
  <si>
    <t>Kalker Hauptstrasse 22, D-5000 Cologne</t>
  </si>
  <si>
    <t>8 Wright Street, Westport, CT 06880</t>
  </si>
  <si>
    <t>2000 Market Street, Philadelphia, PA 19103</t>
  </si>
  <si>
    <t>PO Box 393, Parsippany, NJ 07054-0393</t>
  </si>
  <si>
    <t>PO Box 25861, Oklahoma City, OK 73125</t>
  </si>
  <si>
    <t>One Corporate Drive, Sheltori, CT 06484</t>
  </si>
  <si>
    <t>PO Box 281300, Lakewood, CO 80228</t>
  </si>
  <si>
    <t>PO Box 20321, Raleigh, NC 27622-0321</t>
  </si>
  <si>
    <t>Koningin Wilhelminalaan 15, NL-3818 HN Amersfoort</t>
  </si>
  <si>
    <t>Muzenplein 9, NL-1077 WC Amsterdam-Zuid</t>
  </si>
  <si>
    <t>Europalaan 101, NL-3526 KR Utrecht</t>
  </si>
  <si>
    <t>Middelwijkstraat 23-25, NL-3764 CD Soest</t>
  </si>
  <si>
    <t>Velserdijk 32, NL-1981 AA Velsen Zuid</t>
  </si>
  <si>
    <t>Van Merlenlaan 1, NL-2103 GA Heemstede</t>
  </si>
  <si>
    <t>Zwolseweg 290, NL-7315 GZ Apeldoorn</t>
  </si>
  <si>
    <t>Prins Hendrikstraat 6, NL-8911 BK Leeuwarden</t>
  </si>
  <si>
    <t>Thomas Mannplaats 307, NL-3069 NJ Rotterdam</t>
  </si>
  <si>
    <t>Roëllstraat 1, NL-6814 JC Arnhem</t>
  </si>
  <si>
    <t>De Ruyterstraat 31, NL- 1271 SR Huizen</t>
  </si>
  <si>
    <t>Van Stolkweg 11, NL-2585 JL 's-Gravenhage</t>
  </si>
  <si>
    <t>Rijnsburgerweg 159, NL-2334 BP Leiden</t>
  </si>
  <si>
    <t>Utrechtseweg 44, NL-3704 HD Zeist</t>
  </si>
  <si>
    <t>Singel 91, NL-3311 PB Dordrecht</t>
  </si>
  <si>
    <t>Von Liebigweg 39, NL-1097 RL Amsterdam</t>
  </si>
  <si>
    <t>Almelosestraat 22, NL-7495 TH Ambt-Delden</t>
  </si>
  <si>
    <t>Heresingel 19, NL-9711 ER Groningen</t>
  </si>
  <si>
    <t>Groesbeekseweg 14, NL-6524 DB Nijmegen</t>
  </si>
  <si>
    <t>Justus van Effenstraat 7-9, Utrechtseweg 44, NL-1813 KW Alkmaar</t>
  </si>
  <si>
    <t>Ramstraat 20, NL-3581 HJ Utrecht</t>
  </si>
  <si>
    <t>Jan Deckersstraat 45, NL-5591 HP Heeze</t>
  </si>
  <si>
    <t>Paxton Road, Orton Centre, UK-Peterborough, Cambridgeshire PE2 OLT</t>
  </si>
  <si>
    <t>Cranes Farm Road, UK-Basildon, Essex SS14 3AD</t>
  </si>
  <si>
    <t>Stareton, UK-Kenilworth, Warwickshire CV8 2LJ</t>
  </si>
  <si>
    <t>PO Box 121, Wheatley Hall Road, UK-South Yorkshire DN2 4PN</t>
  </si>
  <si>
    <t>Langar, UK-Nottingham NG13 8HT</t>
  </si>
  <si>
    <t>Shipston House, Darlingscote Road, UK-Shipston-on-Stour, Warwickshire CV36 4D7</t>
  </si>
  <si>
    <t>Headquarters Road, West Wilts Trading Estate, UK-Westbury, Wiltshire BA13 4JY</t>
  </si>
  <si>
    <t>Newmarket Road, UK-Bury St Edmunds, Suffolk IP33 3YA</t>
  </si>
  <si>
    <t>Barby, UK-Rugby, Warwickshire CV23 8 FA</t>
  </si>
  <si>
    <t>Dublin Airport, Dublin</t>
  </si>
  <si>
    <t>Challenge Court, Barnett Wood Lane, Leatherhead, UK — Surrey KT22 2LW</t>
  </si>
  <si>
    <t>Vincent Square, UK - London SW1P 2PL</t>
  </si>
  <si>
    <t>Postbus 295, Wattstraat 20, NL-2700 AG-Zoetemeer</t>
  </si>
  <si>
    <t>Postbus 30, Industrieweg 50, NL-2380 AA Zoeterwoude/Rijndijk</t>
  </si>
  <si>
    <t>avenue Louise 327, bte 1, B-1050 Brussels</t>
  </si>
  <si>
    <t>C/Arlaban 1, E-28014 Madrid</t>
  </si>
  <si>
    <t>31-32, quai de Dion-Bouton, F-92811 Puteaux cédex</t>
  </si>
  <si>
    <t>Tour Franklin - Cedex 11, F-92081 Paris-la-Défense</t>
  </si>
  <si>
    <t>58, avenue Pierre Berthelot, BP 6246, F-14066 Caen cedex</t>
  </si>
  <si>
    <t>Henningsens Allé 8, DK-2000 Copenhague</t>
  </si>
  <si>
    <t>Holbergsgade 2, DK-1099, Copenhague</t>
  </si>
  <si>
    <t>PO Box 500369/Palmaille 45, D-2000 Hamburg 50</t>
  </si>
  <si>
    <t>Hafenstraße 27-29, D-4100 Duisburg 13</t>
  </si>
  <si>
    <t>107 A1 Wosska Polskiego, 70483 Szczecin</t>
  </si>
  <si>
    <t>Obala 55, 6320 Portoroz</t>
  </si>
  <si>
    <t>2596 Solli, N-Oslo</t>
  </si>
  <si>
    <t>Postbus 1123, NL-3000 BC Rotterdam</t>
  </si>
  <si>
    <t>Via G. d'Annunzio 91, Casella postale 1951, I-16121 Genova</t>
  </si>
  <si>
    <t>Via Freschi, N. 1/22, I-16121 Genova</t>
  </si>
  <si>
    <t>Newhaven, GB-East Sussex BN9 0AU</t>
  </si>
  <si>
    <t>Reuchlingstraße 10, D-1000 Berlin 21</t>
  </si>
  <si>
    <t>Zone Industrielle de Courtaboeuf - BP 23, F - 91941 Les Ulis Cedex</t>
  </si>
  <si>
    <t>Santa Clara, California 95051</t>
  </si>
  <si>
    <t>Via Laura Mantegazza 75, Roma</t>
  </si>
  <si>
    <t>Via Po 36, 00198 Roma</t>
  </si>
  <si>
    <t>Piazza della Repubblica 68, 00185 Roma</t>
  </si>
  <si>
    <t>Hitzigweg 11, 8030 Zurich</t>
  </si>
  <si>
    <t>Piazzale Schuman 78, Roma</t>
  </si>
  <si>
    <t>14 rue Jean Rey, 75015 Paris</t>
  </si>
  <si>
    <t>75 avenue de la Grande Armée, F-75116 Paris</t>
  </si>
  <si>
    <t>81 Newgate Street, GB-London EC1A 7AJ</t>
  </si>
  <si>
    <t>Chateau de Betzdorf, L-6815 Luxembourg</t>
  </si>
  <si>
    <t>Rungsted Strandvej 113, DK-2960 Rungsted Kyst</t>
  </si>
  <si>
    <t>Bucherstraße 137, D-W-8500 Nürnberg</t>
  </si>
  <si>
    <t>Dammtorwall 15, D-W-2000 Hamburg 36</t>
  </si>
  <si>
    <t>Via Medici del Vascello 40/C, Casella Postale 12120, I-20138 Milano</t>
  </si>
  <si>
    <t>Sonnenstraße 23, D-W-8000 München 2</t>
  </si>
  <si>
    <t>Postfach 2047, D-W-2160 Stade</t>
  </si>
  <si>
    <t>Via XX Settembre 3, 00187 Rome</t>
  </si>
  <si>
    <t>Prudential Tower Building, Boston, Massachusetts</t>
  </si>
  <si>
    <t>Egelenburg 152, 1081 GK Amsterdam</t>
  </si>
  <si>
    <t>Largo Toscanini 1, 20122 Milan</t>
  </si>
  <si>
    <t>19 avenue de la Liberté, L-2930 Luxembourg</t>
  </si>
  <si>
    <t>29 Le Parvis, Cedex 35, F-92072 Paris La Defense 4</t>
  </si>
  <si>
    <t>Via Pastrengo 29, 10128 Torino</t>
  </si>
  <si>
    <t>Postfach 10 50 42, D-44120 Dortmund</t>
  </si>
  <si>
    <t>Postfach 1344, D-92231 Sulzbach-Rosenberg</t>
  </si>
  <si>
    <t>Svenskveien 20, N-8601 MO</t>
  </si>
  <si>
    <t>Box 954, S-951 29 Luleå</t>
  </si>
  <si>
    <t>Birger Jarlsgatan 58, S-10326 Stockholm</t>
  </si>
  <si>
    <t>Via Bologna 19, 25075 Nave (Brescia)</t>
  </si>
  <si>
    <t>Kaiser-Wilhelm-Straße 100, D-47166 Duisburg</t>
  </si>
  <si>
    <t>Eisenhüttenstraße 99, D-38223 Salzgitter</t>
  </si>
  <si>
    <t>Velazquez 134, E-28006 Madrid</t>
  </si>
  <si>
    <t>Ctra. de Toledo km 9, E-28021 Villaverde</t>
  </si>
  <si>
    <t>187 chaussée de la Hulpe, B-1170 Bruxelles</t>
  </si>
  <si>
    <t>S-777 80 Smedjebacken</t>
  </si>
  <si>
    <t>211 rue du Noyer, B-1040 Bruxelles</t>
  </si>
  <si>
    <t>19 Avenue de la Liberté, 2930 Luxembourg</t>
  </si>
  <si>
    <t>66 rue de Luxembourg, 4221 Esch-sur-Alzette</t>
  </si>
  <si>
    <t>rue de France 85, 1070 Brussels</t>
  </si>
  <si>
    <t>Moreelsepark, Postbus 2025, NL-3500 HA Utrecht</t>
  </si>
  <si>
    <t>Gutleutstrasse 160-164, D-60327 Frankfurt am Main</t>
  </si>
  <si>
    <t>rue de France 85, 1070 Brüssels</t>
  </si>
  <si>
    <t>Wasgaustraße 5, 76855 Annweiler am Trifels</t>
  </si>
  <si>
    <t>40 rue Jean-Jaurès, F-93176 Bagnolet Cedex</t>
  </si>
  <si>
    <t>Kanavaranta 1, SF-00160 Helsinki</t>
  </si>
  <si>
    <t>Spitalerstrasse 11, D-20095 Hamburg</t>
  </si>
  <si>
    <t>Eteläesplanadi 2, SF-00130 Helsinki</t>
  </si>
  <si>
    <t>Tehtaantie 9, 39200 Kyröskoski</t>
  </si>
  <si>
    <t>Fabianinkatu 8, SF-00130 Helsinki</t>
  </si>
  <si>
    <t>Lapintie 1, SF-33101 Tampere</t>
  </si>
  <si>
    <t>Tehtaankatu 7, 37600 Valkeakoski</t>
  </si>
  <si>
    <t>Fiskeby, S-60102 Norrköping</t>
  </si>
  <si>
    <t>D-76593 Gernsbach</t>
  </si>
  <si>
    <t>Woldweg 18, NL-9902 AG Appingedam</t>
  </si>
  <si>
    <t>Paalbergweg 2, NL-1105 AG Amsterdam 20</t>
  </si>
  <si>
    <t>Bonsfelderstrasse 1-4, D-42555 Velbert</t>
  </si>
  <si>
    <t>Strandvägen 1, 11484 Stockholm</t>
  </si>
  <si>
    <t>Brahmsplatz 6, 1041 Vienna</t>
  </si>
  <si>
    <t>rue du Petit Clamart, F-78140 Vélizy Villacoublay</t>
  </si>
  <si>
    <t>N-2451 Rena</t>
  </si>
  <si>
    <t>de Medici 17, 20013 Pontenuovo-Magenta (Milano)</t>
  </si>
  <si>
    <t>New Hythe House, Aylesford, Maidstone Kent ME20 7PB</t>
  </si>
  <si>
    <t>Bergslags AB, S-79180 Falun</t>
  </si>
  <si>
    <t>Carretera N-2 Km 592, 6, E-08755 Castellbisbai</t>
  </si>
  <si>
    <t>Polcherstrasse 113, D-56727 Mayen</t>
  </si>
  <si>
    <t>Het Overloon 1, NL-6411 TE Heerlen</t>
  </si>
  <si>
    <t>10 La Defense, Puteaux, Cedex 42, F-92091 Paris La Défense</t>
  </si>
  <si>
    <t>Piazza della Repubblica 16, 20124 Milano</t>
  </si>
  <si>
    <t>Brüningstrasse 64, D-65929 Frankfurt am Main</t>
  </si>
  <si>
    <t>Paul Baumann Strasse, D-45772 Marl 1</t>
  </si>
  <si>
    <t>9 Milbank, London SW1P 3JF</t>
  </si>
  <si>
    <t>Square de Meeus 1, B-1040 Bruxelles</t>
  </si>
  <si>
    <t>Via Degli Ariani 1, 48100 Ravenna</t>
  </si>
  <si>
    <t>62 rue Jeanne d'Arc, F-75013 Paris</t>
  </si>
  <si>
    <t>Shell Centre, London SE1 7PG</t>
  </si>
  <si>
    <t>Hans Seidelplatz 4, D-81737 München</t>
  </si>
  <si>
    <t>Esplanaden 50, DK-1098 København</t>
  </si>
  <si>
    <t>50 Cragwood Road, South Plainfield, New Jersey 07080</t>
  </si>
  <si>
    <t>Cheong Ahm Building, 85-3 Seosomun-Dong Chung-Ku, Seoul</t>
  </si>
  <si>
    <t>Beaufort House, 15 St Botolph Street, UK-London EC3A 7NY</t>
  </si>
  <si>
    <t>Boompjes 40, NL-3011 XB Rotterdam</t>
  </si>
  <si>
    <t>Beagle House, Braham Street, London El 8EP</t>
  </si>
  <si>
    <t>Benjamin Franklin 232, 11800 México, DF</t>
  </si>
  <si>
    <t>Av. de la Cúspide N° 4755, Col. Parques del Pedregal, Tlalpan 14010 México, DF</t>
  </si>
  <si>
    <t>Quai Galliéni, 22 F-92158 Suresnes Cedex</t>
  </si>
  <si>
    <t>Ballindamm 25, D-20095 Hamburg</t>
  </si>
  <si>
    <t>8 Riva, 5100 Rijeka</t>
  </si>
  <si>
    <t>Passaggio S Andrea 4, 34123 Trieste</t>
  </si>
  <si>
    <t>2 Jalan Conlay, 50712 Kuala Lumpur</t>
  </si>
  <si>
    <t>456 Alexandra Road, No 06-00 NOL Building, Singapore 0511</t>
  </si>
  <si>
    <t>3-2 Marunouchi 2-Chome, Chiyoda-Ku, Tokyo</t>
  </si>
  <si>
    <t>30th-3 1st Floor Harbour Centre, 25 Harbour Rod, Wan Chai</t>
  </si>
  <si>
    <t>Olav V's G5, 0161 Oslo</t>
  </si>
  <si>
    <t>Rue d'Arlon 55, 1040 BRUXELLES</t>
  </si>
  <si>
    <t>Ost-West-Straße 69, D-20457 HAMBURG</t>
  </si>
  <si>
    <t>Fjordalléen 16,N-0250 OSLO</t>
  </si>
  <si>
    <t>Annetorpsvägen 100, S-21610 MALMÖ</t>
  </si>
  <si>
    <t>Pferdmengesstraße 7, D-50968 KÖLN</t>
  </si>
  <si>
    <t>Biebricher Straße 69, D-65203 WIESBADEN</t>
  </si>
  <si>
    <t>Berliner Straße 6, D-69120 HEIDELBERG</t>
  </si>
  <si>
    <t>Rørdalsvej 44, DK-9000 AALBORG</t>
  </si>
  <si>
    <t>Chaussée de La Hulpe 185, 1170 BRUXELLES</t>
  </si>
  <si>
    <t>Rue César Franck 46, 1050 BRUXELLES</t>
  </si>
  <si>
    <t>Córcega, 299-5°, E-08008 BARCELONA</t>
  </si>
  <si>
    <t>Moll del Contadic s/n, E-08039 BARCELONA</t>
  </si>
  <si>
    <t>Avenue de Friedland 41, F-75008 PARIS</t>
  </si>
  <si>
    <t>Place de la Pyramide 5, Quartier Villon, F-92800 PUTEAUX</t>
  </si>
  <si>
    <t>Place de l'Iris 16, F-92082 PARIS LA DÉFENSE CEDEX 13</t>
  </si>
  <si>
    <t>Rue de la Pompe 183, F-75116 PARIS</t>
  </si>
  <si>
    <t>Karirsi Square 10, GR-10561 ATHENS</t>
  </si>
  <si>
    <t>Stillorgan Road, Stillorgan, IRL-Co. DUBLIN</t>
  </si>
  <si>
    <t>Via Carlo Marenco 25, I-10126 TORINO</t>
  </si>
  <si>
    <t>Via G. Camozzi 124, I-24100 BERGAMO</t>
  </si>
  <si>
    <t>Corso di Francia 200, I-00191 ROMA</t>
  </si>
  <si>
    <t>Corso Giovane Italia, 39, I-15033 CASALE MONFERRATO (Alessandria)</t>
  </si>
  <si>
    <t>Boîte postale 146, L-4002 ESCH-SUR-ALZETTE</t>
  </si>
  <si>
    <t>Sint Teunislaan 1, NL-5231 BS 's-HERTOGENBOSCH</t>
  </si>
  <si>
    <t>Av. 5 Outubro, 54, 2° D, P-1000 LISBOA</t>
  </si>
  <si>
    <t>Rua Alexandre Herculano 35, Apartado 2211, P-1106 LISBOA CODEX</t>
  </si>
  <si>
    <t>Av. Cons. Fernando de Sousa, 19, 16°, P1092 LISBOA CODEX</t>
  </si>
  <si>
    <t>Century House, Telford Avenue, Crowthorne, BERKSHIRE RG11 6Y</t>
  </si>
  <si>
    <t>84 Eccleston Square, GB-LONDON SW1V IPX</t>
  </si>
  <si>
    <t>Crown House, GB-RUGBY CV21 2DT</t>
  </si>
  <si>
    <t>Park Square, 3160 Solihull Parkway, Birmingham Business Park, BIRMINGHAM B37 7YN</t>
  </si>
  <si>
    <t>Warmbüchenstraße 19, D-30159 HANNOVER</t>
  </si>
  <si>
    <t>Chalkidos Street 22A, GR-11143 ATHENS</t>
  </si>
  <si>
    <t>S. Venizelou Street 49-51, GR-14123 LYCOVRISSI</t>
  </si>
  <si>
    <t>Athens Tower, GR-11527 ATHENS</t>
  </si>
  <si>
    <t>Núñez de Balboa 35-A, E-28001 MADRID</t>
  </si>
  <si>
    <t>Córcega 325, E-08037 BARCELONA</t>
  </si>
  <si>
    <t>José Abascal 53-1°, E-28003 MADRID</t>
  </si>
  <si>
    <t>Cólon, 66-68, E-46004 VALENCIA</t>
  </si>
  <si>
    <t>Industrial Estate, Portlaoise, IRL-County Laois</t>
  </si>
  <si>
    <t>Rönowsweg 10, S-25100 Helsingborg</t>
  </si>
  <si>
    <t>1 Surrey Street, UK-London WC2R 2NT</t>
  </si>
  <si>
    <t>Via Sansovino 243/60, 10151 Torino</t>
  </si>
  <si>
    <t>Rue des Cottages 73, B-1180 Bruxelles</t>
  </si>
  <si>
    <t>Gewerbestrasse 18, CH-8800 Thalwil</t>
  </si>
  <si>
    <t>Parmentierweg 5, NL-5657 EH-Eindhoven</t>
  </si>
  <si>
    <t>calle Montera 13, E-28013 Madrid</t>
  </si>
  <si>
    <t>Glasuritstraße 1, D-48165 Münster-Hiltrup</t>
  </si>
  <si>
    <t>Quai des Charbonnages 76, B-1080 Brussels</t>
  </si>
  <si>
    <t>NL-4100 AH Culemborg</t>
  </si>
  <si>
    <t>Oostmaaslaan 71, NL-3063 An Rotterdam</t>
  </si>
  <si>
    <t>Channel House, Channel View Road, Dover, GB-Kent CT17 9TJ</t>
  </si>
  <si>
    <t>Charter House, Park St., Ashford, Kent TN24 8 EX</t>
  </si>
  <si>
    <t>3 rue Ambroise Pare, F-75475 Paris Cedex 10</t>
  </si>
  <si>
    <t>Port de Bloscon, F-29680 Roscoff</t>
  </si>
  <si>
    <t>NL-3180 AC Rozenburg ZH</t>
  </si>
  <si>
    <t>Geithstraße 18, D-83209 PRIEN</t>
  </si>
  <si>
    <t>Athy Road, Carlow</t>
  </si>
  <si>
    <t>D-66748 Dillingen</t>
  </si>
  <si>
    <t>Auf den Delben 35, D-28237 Bremen</t>
  </si>
  <si>
    <t>Eberhardstraße 12, D-44145 Dortmund</t>
  </si>
  <si>
    <t>Alleestraße 165, D-44793 Bochum</t>
  </si>
  <si>
    <t>Eisenhüttenstraße 99, D-38239 Salzgitter</t>
  </si>
  <si>
    <t>Werkstraße 1, D-15890 Eisenhüttenstadt</t>
  </si>
  <si>
    <t>Breitestraße 69, D-40213 Düsseldorf</t>
  </si>
  <si>
    <t>Flughafen Frankfurt, D-60547 Frankfurt am Main</t>
  </si>
  <si>
    <t>Santiago de Compostela 100, E-28035 Madrid</t>
  </si>
  <si>
    <t>Industrieterrein Genk-Zuid Rechteroever, B-3600 Genk</t>
  </si>
  <si>
    <t>Viale B. Brin 218, I-05100 Terni</t>
  </si>
  <si>
    <t>Vasagatan 8-10, S-10327 Stockholm</t>
  </si>
  <si>
    <t>Alleestraße 165, D-44793 Bochum;</t>
  </si>
  <si>
    <t>13 Cours Valmy, F-92800 Puteaux</t>
  </si>
  <si>
    <t>Jana Jonasa 1, 38440 Wolfsburg</t>
  </si>
  <si>
    <t>Whitehall Road, Rathfarnham, Dublin 14</t>
  </si>
  <si>
    <t>291 bd Raspail, F-75675 Paris Cedex 14</t>
  </si>
  <si>
    <t>Piazza Mastai 11, I-00153 Rome</t>
  </si>
  <si>
    <t>Carnegie Blvd 6000, Charlotte, NC 28209</t>
  </si>
  <si>
    <t>10 Lutego 24, Gdynia 81-364</t>
  </si>
  <si>
    <t>Martinistrasse 62-66, D-28195 Bremen</t>
  </si>
  <si>
    <t>Beagle House, Braham Street, London E1 8EP</t>
  </si>
  <si>
    <t>40 Av Eugene Pittard, CH-1206 Geneva</t>
  </si>
  <si>
    <t>15th Floor, City Tower, 40 Basinghall Street, London EC2V 5DE</t>
  </si>
  <si>
    <t>51 Sogong-Dong, Chung-Ku, Seoul</t>
  </si>
  <si>
    <t>Mukyo Hyundai Building 96, Mukyo Dong, Chung-Ku, Seoul</t>
  </si>
  <si>
    <t>Cheong-Ahm Bldg 85-3, Seosomun-Dong Chung-Ku, Seoul</t>
  </si>
  <si>
    <t>Oundle Road, Peterborough PE29QY</t>
  </si>
  <si>
    <t>Sugar Quay, Lower Thames Street, London EC3R 6DQ</t>
  </si>
  <si>
    <t>International House, 1 St. Katharine’s Way, London E1 9UN</t>
  </si>
  <si>
    <t>Beacon House, Rainsford Road, Chelmsford, Essex CM1 2PY</t>
  </si>
  <si>
    <t>Affolternstrasse 44, 8050 Zurich</t>
  </si>
  <si>
    <t>Adolf-Oesterheld-Strasse 31, 31515 Wunstorf</t>
  </si>
  <si>
    <t>Nymarksvej 37, 7000 Fredericia</t>
  </si>
  <si>
    <t>Aisingerstrasse 12, 83026 Rosenheim</t>
  </si>
  <si>
    <t>Furthoferstrasse 1A, 3192 Hohenberg</t>
  </si>
  <si>
    <t>Ignaz-Meyer-Strasse 17, 4017 Linz</t>
  </si>
  <si>
    <t>Kappelinmäentie 240, 65370 Vaasa</t>
  </si>
  <si>
    <t>Danmarksvej 11, 9670 Løgstør</t>
  </si>
  <si>
    <t>Leipziger Strasse 130, 36037 Fulda</t>
  </si>
  <si>
    <t>Via Campagna Sopra 14, 25017 Lonato</t>
  </si>
  <si>
    <t>Erritsø Møllebanke 10, 7000 Fredericia</t>
  </si>
  <si>
    <t>25th August 17, GR-71202 Heraklion, Crete</t>
  </si>
  <si>
    <t>26 Akti Possidonos, GR-18531 Piraeus</t>
  </si>
  <si>
    <t>Nikolaou Plastira &amp; Apokoronou, GR-Hania, Crete</t>
  </si>
  <si>
    <t>38 Akti Possidonos, GR-18531 Piraeus</t>
  </si>
  <si>
    <t>Karageorgis Buildings, Akti Kondyli 26Ð28, GR-18503 Piraeus</t>
  </si>
  <si>
    <t>91 Leoforos Pireos &amp; Kithiron 2, GR-18541 Piraeus</t>
  </si>
  <si>
    <t>Zattere 1411, I-30123 Venice</t>
  </si>
  <si>
    <t>01531 Vantaa</t>
  </si>
  <si>
    <t>1-1 Toranomon 2-Chome, Minato-Ku,Tokyo</t>
  </si>
  <si>
    <t>Evergreen Building No 166, Sec. 2, 330 Minsheng E. Road, 10444 Taipei</t>
  </si>
  <si>
    <t>Waterside, Harmondsworth, UB7 0GB</t>
  </si>
  <si>
    <t>23-25 Rue de Berri, F-75008 Paris</t>
  </si>
  <si>
    <t>Reitseplein 1, 5037 AA Tilburg</t>
  </si>
  <si>
    <t>Bovenkerkerweg 10-12, 1185 XE Amstelveen</t>
  </si>
  <si>
    <t>Wiesenstrasse 36, D-45473, Mülheim</t>
  </si>
  <si>
    <t>130 rue de Silly, BP 415, F-92 103, Boulogne-Billancourt Cedex</t>
  </si>
  <si>
    <t>15 Marylebone Road, London NW1 5JD</t>
  </si>
  <si>
    <t>Piazza Caduti 6 luglio 1944, n.1, I-24044 Dalmine</t>
  </si>
  <si>
    <t>Ote Centre Building, 1-3, Ohtemachi 1-Chome, Chiyoda-Ku, Tokyo</t>
  </si>
  <si>
    <t>6-3 Otemachi 2-chome, Chiyoda-ku, Tokyo</t>
  </si>
  <si>
    <t>Hibiya Kokusai Building, 2-3, Uchisaiwaicho 2-chome, Chiyoda-ku, Tokyo</t>
  </si>
  <si>
    <t>1-1-2 Marunouchi Chiyoda-ku, Tokyo</t>
  </si>
  <si>
    <t>22 Quai Galliéni, F-92158 Paris Suresnes Cedex</t>
  </si>
  <si>
    <t>Rosenstrasse 17, 20079 Hamburg</t>
  </si>
  <si>
    <t>Hibiya Central Building, 2-9 Nishi-Shinbashi 1-Chome, Minato-Ku, Tokyo</t>
  </si>
  <si>
    <t>271 Ming De 1st Road, Cidu, Keelung, Taipei 206</t>
  </si>
  <si>
    <t>4666 Faries Parkway, Decatur, Illinois 62526</t>
  </si>
  <si>
    <t>Church Motorway, Erith, DA8 1DL</t>
  </si>
  <si>
    <t>15-1, Kyobashi Itchome, Chuo-ku, Tokyo 1048315</t>
  </si>
  <si>
    <t>153 rue des Courcelles, F-75817 Paris Cedex 17</t>
  </si>
  <si>
    <t>1-6-1 Ohtemachi Chiyoda-ku, Tokyo 100</t>
  </si>
  <si>
    <t>Immermannstraße 65C, D-40210 Düsseldorf</t>
  </si>
  <si>
    <t>Mergenthalerallee 13, D-65760 Eschborn</t>
  </si>
  <si>
    <t>rue Méchain 9, F-75676 Paris CEDEX 14</t>
  </si>
  <si>
    <t>Rue Saint Isidore 2, Zone industriel, B-6900 Marloie</t>
  </si>
  <si>
    <t>Baanhoek 188, 3361 GN Sliedrecht</t>
  </si>
  <si>
    <t>Rocester, Staffordshire ST14 5JP</t>
  </si>
  <si>
    <t>Frankfurter Straße 720726, D-51145 Cologne</t>
  </si>
  <si>
    <t>Glaxo Wellcome House, Berkeley Avenue, Greenford, Middlesex UB6 0NN</t>
  </si>
  <si>
    <t>Firm_address</t>
  </si>
  <si>
    <t>23 Place des Carmes Dechaux, 63000 Clermont-Ferrand</t>
  </si>
  <si>
    <t>Copenhagen Airport South, DK-2791 Dragør</t>
  </si>
  <si>
    <t>Rheingaustraße 182, D-65203 Wiesbaden</t>
  </si>
  <si>
    <t>3102 West End Avenue, Suite 1100, Nashville, Tennessee 37203</t>
  </si>
  <si>
    <t>Georg-von-Boeselager Straße 25, D-53117 Bonn</t>
  </si>
  <si>
    <t>13-9, Shiba Daimon 1 - Chome, Minato-ku, Tokyo 105-8517</t>
  </si>
  <si>
    <t>Aoyama Building, 2-3, Kita - Aoyama, 1 - Chome, Minato-ku,Tokyo 107</t>
  </si>
  <si>
    <t>6-1, Hatchobori, 2 - Chome, Chuo-ku, Tokyo 1047-0032</t>
  </si>
  <si>
    <t>Doi Building, Misonomachi 5, Amagasaki, Hyogo HY 660</t>
  </si>
  <si>
    <t>One Gateway Center, Pittsburgh, PA 15222-1416</t>
  </si>
  <si>
    <t>Mercedesstraße 120, 70372 Stuttgart</t>
  </si>
  <si>
    <t>Grenzacherstrasse 124, 4070 Basel</t>
  </si>
  <si>
    <t>12-10, Nihonbashi 2-Chome, Chuo-Ku, Tokyo 103-8668</t>
  </si>
  <si>
    <t>Frankfurter Straße 250, D-64293 Darmstadt</t>
  </si>
  <si>
    <t>14-10, Nihonbashi, 3-Chome, Chuo-Ku, Tokyo 103-8234</t>
  </si>
  <si>
    <t>Münchensteinerstraße 38, CH-4002 Basel</t>
  </si>
  <si>
    <t>C.J. Van Houtenlaan 36, 1381 CP Weesp</t>
  </si>
  <si>
    <t>6-10, Koishikawa, 4-Chome, Bunkyo-Ku, Tokyo 112-88</t>
  </si>
  <si>
    <t>3, Himata, Toyama-shi, Toyama 9300912</t>
  </si>
  <si>
    <t>27-1, Shinkawa 2-Chome, Chuo-Ku, Tokyo</t>
  </si>
  <si>
    <t>3-1-21, Utajima, Nishiyodogawa-ku, Osaka 555-0021</t>
  </si>
  <si>
    <t>2-10 Dosho-machi 3-Chome, Chuo-Ku, Osaka 541-8505</t>
  </si>
  <si>
    <t>Centre Monnaie, B-1000 Brussels</t>
  </si>
  <si>
    <t>Nijverheidstraat 1, 4550 LA Sas van Gent</t>
  </si>
  <si>
    <t>300 North Street, Terterboro, NJ - 07608-1204</t>
  </si>
  <si>
    <t>St Alban - Vorstadt 90, CH-4002 Basel</t>
  </si>
  <si>
    <t>2 boulevard J. F. Kennedy, L-4901 Bascharage</t>
  </si>
  <si>
    <t>14 rue Joseph Simon, L-9550 Wiltz</t>
  </si>
  <si>
    <t>22 boulevard J. F. Kennedy, 4170 Esch/Alzette</t>
  </si>
  <si>
    <t>2 Rue de la Tour Jacob, L-1831 Luxembourg</t>
  </si>
  <si>
    <t>Vaartstraat 94, B-3000 Leuven</t>
  </si>
  <si>
    <t>Waarloosveld 10, B-2550 Waarloos</t>
  </si>
  <si>
    <t>Provinciesteenweg 28, B-3190 Boortmeerbeek</t>
  </si>
  <si>
    <t>Reppelerweg 1, B-3950 Bocholt</t>
  </si>
  <si>
    <t>Kaiserplatz, D-60261 Frankfurt am Main</t>
  </si>
  <si>
    <t>Jürgen-Ponto-Platz 1, D-60329 Frankfurt am Main</t>
  </si>
  <si>
    <t>Am Tucherpark 16, D-80538 München</t>
  </si>
  <si>
    <t>Friedrich-Ebert-Anlage 2-14, D-60325 Frankfurt am Main</t>
  </si>
  <si>
    <t>Alter Wall 22, D-20454 Hamburg</t>
  </si>
  <si>
    <t>Botany Road, Northfleet, Gravesend, Kent DA11 9BG</t>
  </si>
  <si>
    <t>Heubachstraße 7, D-38685 Langelsheim</t>
  </si>
  <si>
    <t>Napier Street, Fenton, Stoke-on-Trent, Staffordshire ST4 4NX</t>
  </si>
  <si>
    <t>Rue Emile Pierronne, 59293 Neuville-sur-Escaut</t>
  </si>
  <si>
    <t>Alloys House, Willenhall Lane, Bloxwich, Walsall, West Midlands WS3 2XW</t>
  </si>
  <si>
    <t>Strandgaten 223, N-5004 Bergen</t>
  </si>
  <si>
    <t>Graben 21, A-1010 Wien</t>
  </si>
  <si>
    <t>Am Stadtpark 9, A-1030 Wien</t>
  </si>
  <si>
    <t>Vordere Zollamtsstraße 13, A-1030 Wien</t>
  </si>
  <si>
    <t>Seitzergasse 2-4, A-1010 Wien</t>
  </si>
  <si>
    <t>Georg-Coch-Platz 2, A-1018 Wien</t>
  </si>
  <si>
    <t>Peregringasse 3, A-1090 Wien</t>
  </si>
  <si>
    <t>Kremser Gasse 20, A-3100 St.Pölten</t>
  </si>
  <si>
    <t>Friedrich Wilhelm Raiffeisenplatz 1, A-1020 Wien</t>
  </si>
  <si>
    <t>Avenue de l'Europe 16, Espace Européen de l'Entreprise, F-67300 Strasbourg</t>
  </si>
  <si>
    <t>Avenue Aristide Briand 42, F-92150 Antony</t>
  </si>
  <si>
    <t>Bennigsenplatz 1, D-40474 Düsseldorf</t>
  </si>
  <si>
    <t>Shinotemachi Building, 2-2-1 Otemachi / Chiyoda-Ku, Tokyo 100-8165</t>
  </si>
  <si>
    <t>S-181-81 Lidingö</t>
  </si>
  <si>
    <t>De Witbogt 1, 5652 AG Eindhoven</t>
  </si>
  <si>
    <t>Chertsey Road, Windlesham, GU20 6HJ, Surrey</t>
  </si>
  <si>
    <t>Klaprozenweg 101, Noordpoort 1033 NN, Amsterdam</t>
  </si>
  <si>
    <t>Middenweg 17, 4782 PM Moerdijk</t>
  </si>
  <si>
    <t>Havenstraat 1, Postbus 78, 3100 AB Schiedam</t>
  </si>
  <si>
    <t>Rigastraat 20, 7415 EW Deventer</t>
  </si>
  <si>
    <t>60, Kamitakamatsu-cho, Higashiyama-Ku, Kyoto 605</t>
  </si>
  <si>
    <t>Nintendo Center, 63760 Großostheim</t>
  </si>
  <si>
    <t>108 Princes Street, Edinburgh EH2 3AA</t>
  </si>
  <si>
    <t>Rua Prof. Henrique Barros 9, P-2685-339 Prior Velho</t>
  </si>
  <si>
    <t>Via Volturno, 3/12, I-50019 Osmannoro, Sesto Fiorentino, Firenze</t>
  </si>
  <si>
    <t>Alexandroupoleos str. 8, GR-44 51 Metamorfosi, Athens</t>
  </si>
  <si>
    <t>Marios Gata 21, S-434 37 Kungsbacka</t>
  </si>
  <si>
    <t>5-1, Kita-Aoyama, 2-chome, Minato-ku, Tokyo 107-8077</t>
  </si>
  <si>
    <t>Brunnfeld 2-6, D-93133 Burglengenfeld</t>
  </si>
  <si>
    <t>8 King Street, St. James's, UK – London SW1Y 6QT</t>
  </si>
  <si>
    <t>1334 York Avenue, New York, New York 10021</t>
  </si>
  <si>
    <t>20, Avenue Raymond Aron, F-92165 Antony Cedex</t>
  </si>
  <si>
    <t>Park House, 15 Bath Road, Slough SL1 3UF</t>
  </si>
  <si>
    <t>Am Bahnhof 7, D-97346 Iphofen</t>
  </si>
  <si>
    <t>rue des Belles Feuilles 61, F-75782 Paris cedex 16</t>
  </si>
  <si>
    <t>Merksemsebaan 270, B-2110 Wijnegem</t>
  </si>
  <si>
    <t>Daesang Building, 96-48 Shinsul-Dong, Dongdaemoon-Ku, Seoul</t>
  </si>
  <si>
    <t>6F, Cheiljedang Bldg, Namdaemoon-Ro, Chung-Ku, Seoul</t>
  </si>
  <si>
    <t>Via Garibaldi 5, Odolo</t>
  </si>
  <si>
    <t>1521 Concord Pike, Suite 301, Wilmington, Delaware 19803</t>
  </si>
  <si>
    <t>Immeuble La Fayette, La Défense 5, TSA 38001, F-92919 Paris La Défense Cedex</t>
  </si>
  <si>
    <t>1 Kanda-Cho, 2-chome, Ogaki, Gifu, 503-8604</t>
  </si>
  <si>
    <t>Aoyama Building, 2-3, Kita- Aoyama 1-chome, Minato-ku, Tokyo 107-8636</t>
  </si>
  <si>
    <t>7-12, 5-Chome Takeshima, Nishyodogawa-ku, Osaka 555-0011</t>
  </si>
  <si>
    <t>Toyo Tanso Co. ltd</t>
  </si>
  <si>
    <t>7-21-11 Nishi-Gotanda, Shinagawa-ku, Tokyo 141-0031</t>
  </si>
  <si>
    <t>62-6, Osatocho Kawauchi Aza Nakasoneyama, Kurokawa-gun, Miyagi Pref. 981-3514</t>
  </si>
  <si>
    <t>Spikweien 21, NL-5944 AC Lomm</t>
  </si>
  <si>
    <t>Via dei Pioppi 2, CH-6616 Losone</t>
  </si>
  <si>
    <t>11, rue de la Baume, F-75008 Paris</t>
  </si>
  <si>
    <t>149, rue de Bercy, F-75012 Paris</t>
  </si>
  <si>
    <t>42, rue de Châteaudun, F-75014 Paris</t>
  </si>
  <si>
    <t>14, rue La Boétie, F-75008 Paris</t>
  </si>
  <si>
    <t>17, place des vins de France, F-75012 Paris</t>
  </si>
  <si>
    <t>49, avenue de la Grande-armée, F-75116 Paris</t>
  </si>
  <si>
    <t>Friedrich-Ebert-Allee 140, D-53113 Bonn</t>
  </si>
  <si>
    <t>Piazza della Croce Rossa 1, I-00161 Rome</t>
  </si>
  <si>
    <t>2-5, Kasumigaseki 3-chome, Chiyoda-ku, Tokyo 100-6077</t>
  </si>
  <si>
    <t>Umeda Sky Bldg., 1-88, Oyodonaka 1-chome, Kita-ku, Osaka 531-6029</t>
  </si>
  <si>
    <t>2-4-8, Koraibashi, Chuo-ku, Osaka 541-8543</t>
  </si>
  <si>
    <t>Forefront Tower II, 13-1, Kachidoki 3-chome, Chuo-Ku, Tokyo 104-8555</t>
  </si>
  <si>
    <t>Grünthal, 90552 Röthenbach</t>
  </si>
  <si>
    <t>Au 62, 4823 Steeg</t>
  </si>
  <si>
    <t>Morgan House, Madeira Walk, Windsor, Berkshire, UK  SL4 1EP</t>
  </si>
  <si>
    <t>Parkstrasse 1, D-06502 Thale</t>
  </si>
  <si>
    <t>Rodheimer Strasse 59-61, D-35452 Heuchelheim</t>
  </si>
  <si>
    <t>Stationsplein 4, 3818 LE Amersfoort</t>
  </si>
  <si>
    <t>Stationsplein 4, NL-3818 LE Amersfoort</t>
  </si>
  <si>
    <t>4, cours Michelet, La Défense 10, F-92091 Paris La Defense cedex</t>
  </si>
  <si>
    <t>Dr.-Gustav-Adolph-Strasse 3, D-82049 Pullach</t>
  </si>
  <si>
    <t>42 Brook Street, UK-London W1K 5DB</t>
  </si>
  <si>
    <t>Córcega 293, E-08008 Barcelona</t>
  </si>
  <si>
    <t>Graf-Arco-Strasse 36, 89079 Ulm</t>
  </si>
  <si>
    <t>Riihitontuntie 7 D, 02201 Espoo</t>
  </si>
  <si>
    <t>Riihitontuntie 7 A, 02201 Espoo</t>
  </si>
  <si>
    <t>Klosterstrasse 29, 49074 Osnabrück</t>
  </si>
  <si>
    <t>Via dei Barucci 2, 50127 Firenze</t>
  </si>
  <si>
    <t>11 bis, Rue de l’Hôtel de Ville, 92411 Courbevoie</t>
  </si>
  <si>
    <t>De Gerlachekaai 20, 2000 Antwerpen</t>
  </si>
  <si>
    <t>One Microsoft Way, Redmond, WA 98052</t>
  </si>
  <si>
    <t>One Whitehall Street, New York, NY 10004</t>
  </si>
  <si>
    <t>18 Vincent Avenue, Crownhill - Milton Keynes - MK8 OAW</t>
  </si>
  <si>
    <t>Innishmore, Ballincollig, County Cork</t>
  </si>
  <si>
    <t>Via Villorese 13, 20143 Milano</t>
  </si>
  <si>
    <t>Rue de Livourne 160/2, 1000 Bruxelles</t>
  </si>
  <si>
    <t>Fabrikstrasse 4, 3300 Amstetten</t>
  </si>
  <si>
    <t>Fabrikstrasse 2, 2551 Enzesfeld</t>
  </si>
  <si>
    <t>8285 Tournament Drive, Suite 150, Memphis, Tennessee 38125</t>
  </si>
  <si>
    <t>Oxford Street, Bilston, West Midlands WV14 7DS</t>
  </si>
  <si>
    <t>30600 Telegraph Road, Bingham Farms, MI 48025</t>
  </si>
  <si>
    <t>17, Rue de la Baume, 75008 Paris</t>
  </si>
  <si>
    <t>Piraeus Street 252, 17778 Athens</t>
  </si>
  <si>
    <t>Rue du Forneau 43, 4030 Liège</t>
  </si>
  <si>
    <t>194 05 Upplands Väsby</t>
  </si>
  <si>
    <t>East Lancashire Road, Kirkby, Liverpool, L33 7TU</t>
  </si>
  <si>
    <t>Veerweg 14, 5145 NS Waalwijk</t>
  </si>
  <si>
    <t>17 boulevard Haussmann, 75009 Paris</t>
  </si>
  <si>
    <t>68 Route d'Oberhausbergen, 67200 Strasbourg</t>
  </si>
  <si>
    <t>Tweede Weteringplantsoen 21, 1017 ZD Amsterdam</t>
  </si>
  <si>
    <t>19 Rue des deux Gares, 92500 Rueil-Malmaison</t>
  </si>
  <si>
    <t>avenida de las Angustias 20, 10300 Navalmoral de la Mata, Cáceres</t>
  </si>
  <si>
    <t>Paseo de la Castellana 110, Piso 12, 28046 Madrid</t>
  </si>
  <si>
    <t>carretera Madrid-Lisboa, km. 179, E-10300 Navalmoral de la Mata, Cáceres</t>
  </si>
  <si>
    <t>calle Suero de Quiñones, 42, E-28002 Madrid</t>
  </si>
  <si>
    <t>Via Gaetano Donizetti 10, I-00198 Roma</t>
  </si>
  <si>
    <t>512 Bridge Street, Danville VA 24543-0681</t>
  </si>
  <si>
    <t>2201 Miller Road, Wilson, North Carolina, 27893</t>
  </si>
  <si>
    <t>2201 Miller Road, Wilson, North Carolina, 27894</t>
  </si>
  <si>
    <t>Aeulestrasse 38, 9490 Vaduz</t>
  </si>
  <si>
    <t>rue Philibert Delorme 23, F-75840 Paris Cedex 17</t>
  </si>
  <si>
    <t>Viale Regina Margherita 137, I-00198 Roma</t>
  </si>
  <si>
    <t>Viale Regina Margherita 125, I-00198 Roma</t>
  </si>
  <si>
    <t>Piazzale Enrico Mattei 1, I-00144 Roma</t>
  </si>
  <si>
    <t>Carl-Bosch-Strasse 39, D-67063 Ludwigshafen</t>
  </si>
  <si>
    <t>320 Springside Drive, Suite 300, Fairlawn, Ohio 44333-2435</t>
  </si>
  <si>
    <t>446 Lyndock Street, Suite 100A, Corunna, Ontario, N0N 1G0</t>
  </si>
  <si>
    <t>125 Elizabeth Road, New Rochelle, New York 10804</t>
  </si>
  <si>
    <t>Allée de la Recherche 60, 1070 Bruxelles</t>
  </si>
  <si>
    <t>St Clement House, Alençon Link, Basingstoke, Hampshire RG21 7SB</t>
  </si>
  <si>
    <t>Cranmore Boulevard, Shirley, Solihull, West Midlands B90 4LJ</t>
  </si>
  <si>
    <t>Poligono Industrial Neinver, Barrio Astince n 12-14, 48160 Derio, Vizcaya</t>
  </si>
  <si>
    <t>Niedernholz 23, 33699 Bielefeld</t>
  </si>
  <si>
    <t>Barrio Zicuñaga, 20120 Hernani, Guipúzcoa</t>
  </si>
  <si>
    <t>Rue Maurice Mougeot 34, 88600 Laval sur Vologne</t>
  </si>
  <si>
    <t>Hauptstraße 2-4, 77704 Oberkirch</t>
  </si>
  <si>
    <t>48 Ameshoff Street, 2001 Braamfontein, Johannesburg</t>
  </si>
  <si>
    <t>Gran Via de les Corts Catalanes 678, 08010 Barcelona</t>
  </si>
  <si>
    <t>An der Gohrsmühle, 51465 Bergisch Gladbach</t>
  </si>
  <si>
    <t>Sickla industrieväg 6, nacka, 100 61 Stockholm</t>
  </si>
  <si>
    <t>Anholmen, 663 29 Skoghall</t>
  </si>
  <si>
    <t>Färjevägen 1, 445 34 Bohus</t>
  </si>
  <si>
    <t>Place Jean Millier 2, La Défense 6, 92400 Courbevoie</t>
  </si>
  <si>
    <t>Rothausstrasse 61, 4132 Muttenz 1</t>
  </si>
  <si>
    <t>Am Unisyspark 1, 65843 Sulzbach/Taunus</t>
  </si>
  <si>
    <t>Fabrikstrasse 11, 86199 Augsburg</t>
  </si>
  <si>
    <t>Hauptstrasse 1, 74357 Bönnigheim</t>
  </si>
  <si>
    <t>8, rue de l’Abbé Bonpain, 59117 Wervicq-Sud</t>
  </si>
  <si>
    <t>p.c. Stamstraat 19a, 7440 AA Nijverdal</t>
  </si>
  <si>
    <t>Hofkampstraat 100, 7607 NJ Almelo</t>
  </si>
  <si>
    <t>70 Wellington Street, Glasgow, UK – Scotland G2</t>
  </si>
  <si>
    <t>Oude Heerweg 129, 8540 Deerlijk</t>
  </si>
  <si>
    <t>avenue Ledru Rollin 10, 75579 Paris</t>
  </si>
  <si>
    <t>Bath Lane, Leicester, UK – LE1 9BQ Leicestershire</t>
  </si>
  <si>
    <t>Landstrasse 1, 79261 Gutach-im-Breisgau</t>
  </si>
  <si>
    <t>Bullsbrook Road, UK – Hayes Middx G.B. UB4 0JR</t>
  </si>
  <si>
    <t>Guide Mills, UK – Ashton under Lyne, OL7 0PJ</t>
  </si>
  <si>
    <t>Neugut, CH-8304 Wallisellen</t>
  </si>
  <si>
    <t>Uraniumweg 25, NL-3542 AK UTRECHT</t>
  </si>
  <si>
    <t>Via Donizetti Gaetano 10, I-00198</t>
  </si>
  <si>
    <t>1501 N. Hamilton Street Richmond Virginia, 23230 USA</t>
  </si>
  <si>
    <t>Via dei Redentoristi 9/11, I-00186 Roma</t>
  </si>
  <si>
    <t>Via Passolombardo 33, I-00133 Roma</t>
  </si>
  <si>
    <t>Via Anagnina 512, Località Morena, I-00040 Roma</t>
  </si>
  <si>
    <t>Via Collina 48, I-00187 Roma</t>
  </si>
  <si>
    <t>via provinciale, appia, 81020 san nicola la strada, Caserte</t>
  </si>
  <si>
    <t>2201 Miller Road, Wilson NC 27893</t>
  </si>
  <si>
    <t>Deltafina S.p.A.</t>
  </si>
  <si>
    <t>C/Don Ramòn de la Cruz 1-2°, ES-28001 Madrid</t>
  </si>
  <si>
    <t>Avenida Pablo Guernica 20, 39300 Torrelavega (Cantabria)</t>
  </si>
  <si>
    <t>Zone Industrielle, Route de Broglie, 27300 Bernay</t>
  </si>
  <si>
    <t>rue des Papetiers 15, 27502 Pont-Audemer</t>
  </si>
  <si>
    <t>Rahestrasse 47, 49525 Lengerich</t>
  </si>
  <si>
    <t>Industriestraat 39, 9240 Zele</t>
  </si>
  <si>
    <t>50 Castle Street, Dundee, UK-DD1 3RU</t>
  </si>
  <si>
    <t>10 Foster Lane, London, UK-EC2V 6HR</t>
  </si>
  <si>
    <t>Bruchterweg 88, 7772 BJ Hardenberg</t>
  </si>
  <si>
    <t>Z.I. Avenue Georges Vacher, 13106 Rousset Cedex</t>
  </si>
  <si>
    <t>Nijverheidstraat 55, 1135 KZ Edam</t>
  </si>
  <si>
    <t>Utrechtseweg 33, 3704 HA Zeist</t>
  </si>
  <si>
    <t>Vigerslev Allé 77, 2500 Valby</t>
  </si>
  <si>
    <t>Parkgatan 10, 333 23 Smålandsstenar</t>
  </si>
  <si>
    <t>rue de Lorraine 5, 68271 Wittenheim cedex</t>
  </si>
  <si>
    <t>650 avenue Pierre Benoit, 40990 Saint-Paul-les-Dax</t>
  </si>
  <si>
    <t>Groupe Gascogne SA</t>
  </si>
  <si>
    <t>Südstrasse 4-6, 37447 Wieda</t>
  </si>
  <si>
    <t>Hüttruper Heide 71-81, 48268 Greven</t>
  </si>
  <si>
    <t>Am Tannenkamp 21, 49439 Steinfeld</t>
  </si>
  <si>
    <t>Horchheimer Strasse 50, 67547 Worms</t>
  </si>
  <si>
    <t>Morsweg 22, 7461 AG Rijssen</t>
  </si>
  <si>
    <t>Eteläesplanadi 2, 00130 Helsinki</t>
  </si>
  <si>
    <t>199 Benson Road, Middlebury, CT 06749</t>
  </si>
  <si>
    <t>Kennet House, 4 Langley Quay, Slough, Berkshire, SL3 6EH</t>
  </si>
  <si>
    <t>Woluwe Garden, Woluwedal 24/3, B-1932 Sint-Stevens-Woluwe</t>
  </si>
  <si>
    <t>Zubillaga-Lantaron, Alava, Apartado 13, 09200 Miranda de Ebro</t>
  </si>
  <si>
    <t>Drengsrudhagen 2, N-1372 Asker</t>
  </si>
  <si>
    <t>Walder Str. 53, D-40724 Hilden</t>
  </si>
  <si>
    <t>Paramariboweg 77, NL-7333 PA Apeldoorn</t>
  </si>
  <si>
    <t>Solbraveien 49, N-1372 Asker</t>
  </si>
  <si>
    <t>Djupdalsvägen 32, S-191 21 Sollentuna</t>
  </si>
  <si>
    <t>Meischlgasse 13, A-1230, Vienna</t>
  </si>
  <si>
    <t>Bennigsenplatz 1, 40474 Düsseldorf</t>
  </si>
  <si>
    <t>Kirschenallee, 64293 Darmstadt</t>
  </si>
  <si>
    <t>Hauptstraße 53, 2440 Gramatneusiedl</t>
  </si>
  <si>
    <t>Place de la Coupole 2, La Défense 6, 92400 Courbevoie</t>
  </si>
  <si>
    <t>Cours Michelet 6, Cedex 52, 92063 Paris La Défense</t>
  </si>
  <si>
    <t>Queens Gate, 15-17 Queens Terrace, Southampton, Hampshire SO14 3 BP</t>
  </si>
  <si>
    <t>Orchard Mill, Duckworth Street, Darwen, Lacashire BB3 1QB</t>
  </si>
  <si>
    <t>c/f Quinn Hotel Limited, Dublin Hotel, Cavan, County Cavan</t>
  </si>
  <si>
    <t>Leukaard 1, 2440 Geel</t>
  </si>
  <si>
    <t>Gassnerallee 40, 55120 Mainz</t>
  </si>
  <si>
    <t>Sickla Industrivaeg 6, 131 54 Nacka</t>
  </si>
  <si>
    <t>Via Borgonuovo 14, 20121 MILANO</t>
  </si>
  <si>
    <t>Quai d’Orsay 75, 75007 PARIS</t>
  </si>
  <si>
    <t>1735 Market Street, PHILADELPHIA, PA 19103</t>
  </si>
  <si>
    <t>Plaza Xavier Cugat 2, Parque de Oficinas Sant Cugat Nord, 08174 SANT CUGAT DEL VALLÉS (BARCELONA)</t>
  </si>
  <si>
    <t>Porkkalankatu 3, 00101 HELSINKI</t>
  </si>
  <si>
    <t>Via Turati 12, 20121 MILANO</t>
  </si>
  <si>
    <t>Foro Buonaparte 31, 20121 MILANO</t>
  </si>
  <si>
    <t>Ringwade 1, 3439 LM Nieuwegein</t>
  </si>
  <si>
    <t>Winthontlaan 28, 3526 KV Utrecht</t>
  </si>
  <si>
    <t>Runnenburg 9, 3981 AZ Bunnik</t>
  </si>
  <si>
    <t>1 St James’s Square, UK – SW1 Y 4PD London</t>
  </si>
  <si>
    <t>Rivium boulevard 301, 2909 LK Capelle a/d IJssel</t>
  </si>
  <si>
    <t>Alexander von Humboldt Strasse, 45896 Gelsenkirchen</t>
  </si>
  <si>
    <t>Kruisweg 835, 2132 NG Hoofddorp</t>
  </si>
  <si>
    <t>Blaak 333, 3011 GB Rotterdam</t>
  </si>
  <si>
    <t>Hoendiep 316, 9744 TC Groningen</t>
  </si>
  <si>
    <t>Sextantweg 10-12, 1042 AH Amsterdam</t>
  </si>
  <si>
    <t>H.J. Nederhorstlaan 1, 2801 SC Gouda</t>
  </si>
  <si>
    <t>Graafsebaan 65, 5248 JT Rosmalen</t>
  </si>
  <si>
    <t>De Horst 4, 2592 HA ’s-Gravenhage</t>
  </si>
  <si>
    <t>K.P. van der Mandelelaan 100, 3062 MB Rotterdam</t>
  </si>
  <si>
    <t>Oil Sector Complex, Arabian Gulf Street, Shuwaikh</t>
  </si>
  <si>
    <t>Duke’s Court, Duke Street, Woking, Surrey GU21 5BH</t>
  </si>
  <si>
    <t>Prinsenlaan 633, 3067 TZ Rotterdam</t>
  </si>
  <si>
    <t>Oostmaaslaan 71, 3063 AN Rotterdam</t>
  </si>
  <si>
    <t>Lange Dreef 9, 4131 NJ Vianen</t>
  </si>
  <si>
    <t>Lindetorpsvägen 7, 12129 Stockholm</t>
  </si>
  <si>
    <t>Excelsiorlaan 87, 1930 Zaventem</t>
  </si>
  <si>
    <t>Carel van Bylandtlaan 30, 2596 HR’s-Gravenhage</t>
  </si>
  <si>
    <t>Rivium Boulevard 156, 2909 LK Capelle aan den IJssel</t>
  </si>
  <si>
    <t>Shell Centre, UK - London, SE1 7NA</t>
  </si>
  <si>
    <t>Nieuwe Havenstraat 2, 2272 AD Voorburg</t>
  </si>
  <si>
    <t>Friedrich Ebert Strasse 160, 34119 Kassel</t>
  </si>
  <si>
    <t>Av. Ribera del Loira 50, 28042 Campo de las Naciones (Madrid)</t>
  </si>
  <si>
    <t>Av. Partenón 12, 28042 Campo de las Naciones (Madrid)</t>
  </si>
  <si>
    <t>Av. de Bruselas 36, Arroyo de la Vega, 28108 Alcobendas (Madrid)</t>
  </si>
  <si>
    <t>García de Paredes 86 1A, 28010 Madrid</t>
  </si>
  <si>
    <t>Anabel Segura 16, Edificio Vega Norte I, Arroyo de la Vega, 28100 Alcobendas (Madrid)</t>
  </si>
  <si>
    <t>Edifício Galp Energia, Rua Tomás da Fonseca, 1600-209 Lisboa</t>
  </si>
  <si>
    <t>Sandenburgerlaan 4, 3947 CS Langbroek</t>
  </si>
  <si>
    <t>1 rue Jacques Dufrasne, 45380 La Chapelle Saint-Mesmin</t>
  </si>
  <si>
    <t>Isnyer Str. 28, 88260 Argenbühl</t>
  </si>
  <si>
    <t>Haigh Park Road, Stourton, LS10 1 RT Leeds</t>
  </si>
  <si>
    <t>Lakeside, Solihull Parkway, Birmingham Business Park, Birmingham B37 7XZ</t>
  </si>
  <si>
    <t>Via E. Mattei 15-17, 22070 Bregnano</t>
  </si>
  <si>
    <t>The Embankment, Neville Street, Leeds, LS1 4DW</t>
  </si>
  <si>
    <t>Whitehall Road, Tipton, West Midlands, DY4 7JU</t>
  </si>
  <si>
    <t>13 Rue Jean Pierre Timbaud, 78500 Sartrouville</t>
  </si>
  <si>
    <t>Erdkauter Weg 17, 35394 Giessen</t>
  </si>
  <si>
    <t>Bridewell Gate, 9 Bridewell Place, EC4V 6AW London</t>
  </si>
  <si>
    <t>Chiltern House, 24-30 King Street, Watford, Hertfordshire WD18 0BP</t>
  </si>
  <si>
    <t>Calle Ramon de Trinxeria 1, Pol. Ind. el Plá, 08980 Sant Feliu de Llobregat (Barcelona)</t>
  </si>
  <si>
    <t>Tongue Lane Industrial Estate, Buxton, Derbyshire SK17 7LR</t>
  </si>
  <si>
    <t>Via Circonvallazione 7, 26020 Bordolano (Cremona)</t>
  </si>
  <si>
    <t>74 Rue de Paris, 35000 Rennes</t>
  </si>
  <si>
    <t>16 Avenue Paul Santy, B.P. 8211, 69355 Lyon Cedex 08</t>
  </si>
  <si>
    <t>30600 Telegraph Road, Bingham Farms, Michigan 48025</t>
  </si>
  <si>
    <t>St. Catherine’s Avenue, Doncaster, South Yorkshire DN4 8DF</t>
  </si>
  <si>
    <t>East Putney House, 84 Upper Richmond Road, London SW15 2ST</t>
  </si>
  <si>
    <t>Im Teelbruch 80, 45219 Essen</t>
  </si>
  <si>
    <t>Ennester Weg 9, 57439 Attendorn</t>
  </si>
  <si>
    <t>15 Stanhope Gate, London W1K 1LN</t>
  </si>
  <si>
    <t>Astraallén, 152 57 Södertälje</t>
  </si>
  <si>
    <t>Kaiser Wilhelm Strasse 100, 47166 Duisburg</t>
  </si>
  <si>
    <t>Kopparbergsvägen 2, 721 83 Västerås</t>
  </si>
  <si>
    <t>Avenue André Malraux 3, Le Sextant, 92309 Levallois Perret Cedex</t>
  </si>
  <si>
    <t>rue Lafayette 33, 75422 Paris Cédex 09</t>
  </si>
  <si>
    <t>Carl Sprecherstrasse 3, 5036 Oberentfelden</t>
  </si>
  <si>
    <t>11-2 Osaki 1-Chome, Shinagawa-ku, Tokyo 141-0032</t>
  </si>
  <si>
    <t>6-6, Marounichi 1 Chome, Chiyoda-ku,Tokyo 100-8010</t>
  </si>
  <si>
    <t>8-3, Nishi-Shimbashi 3 Chome, Minato-Ku, Tokyo 105-0003</t>
  </si>
  <si>
    <t>1-1, Shibaura 1-Chome, Minato-Ku, Tokyo 105-8001</t>
  </si>
  <si>
    <t>Freyeslebenstrasse 1, 91058 Erlangen</t>
  </si>
  <si>
    <t>boulevard Franklin Roosevelt 43-45, 92500 Rueil-Malmaison</t>
  </si>
  <si>
    <t>Siemensstrasse 92, 1210 Vienna</t>
  </si>
  <si>
    <t>Sir William Siemens House, Princess Road, GB - Manchester M20 2UR</t>
  </si>
  <si>
    <t>1 rue de la Neva, 38000 Grenoble</t>
  </si>
  <si>
    <t>Penzinger Strasse 76, 1140 VIENNA</t>
  </si>
  <si>
    <t>Via Circonvallazione Est 1, 24040 Stezzano</t>
  </si>
  <si>
    <t>Brouwerijplein 1, 3000 Leuven</t>
  </si>
  <si>
    <t>Ceresstraat 1, 4811 CA Breda</t>
  </si>
  <si>
    <t>Burgemeester Smeetsweg 1, 2382 PH Zoeterwoude</t>
  </si>
  <si>
    <t>Brouwerslaan 1, 7548 XA Enschede</t>
  </si>
  <si>
    <t>De Slater 1, 5737 RV Lieshout</t>
  </si>
  <si>
    <t>900 Metro Center Boulevard, Foster City, CA 94404</t>
  </si>
  <si>
    <t>Nr 1, Sheldon Square, London W26WH</t>
  </si>
  <si>
    <t>Chaussée de la Hulpe 166, 1170 Bruxelles</t>
  </si>
  <si>
    <t>2300 Harmon Road, Auburn Hills, MI 48326-1714</t>
  </si>
  <si>
    <t>Zone Industrielle Wolser, 3452 Dudelange</t>
  </si>
  <si>
    <t>Prescot road, St Helens, UK-Merseyside WA10 3TT</t>
  </si>
  <si>
    <t>Haydnstr. 19, 45884 Gelsenkirchen, Nordrhein-Westfalen</t>
  </si>
  <si>
    <t>Les Miroirs, Avenue d'Alsace, 18, 92400 Courbevoie</t>
  </si>
  <si>
    <t>1007 Market Street, 19898 Wilmington, DE</t>
  </si>
  <si>
    <t>2 chemin du Pavillon, 1218 Le Grand-Saconnex, Geneva</t>
  </si>
  <si>
    <t>Bellevue Corporate Center, 300 Bellevue Parkway, 19809 Wilmington, DE</t>
  </si>
  <si>
    <t>2009 Building, Eagle Ridge II, 2125 Ridgewood Drive, Midland, Michigan 48642</t>
  </si>
  <si>
    <t>Nihonbashi Mitsui Tower, 1-1, Nihonbashi - Muromachi 2-chome, Chuo-ku, Tokyo 103-8338</t>
  </si>
  <si>
    <t>Wehrhahn Center, Cantadorstrasse 3, 40211 Düsseldorf</t>
  </si>
  <si>
    <t>Piazza Boldrini 1, 20097 San Donato Milanese</t>
  </si>
  <si>
    <t>Shiba-Koen first Building, 3-8-2, Shiba, Minato-Ku, Tokyo 105-8623</t>
  </si>
  <si>
    <t>Hullenbergweg 359, 1101 CP Amsterdam</t>
  </si>
  <si>
    <t>2000 Purchase Street, Purchase, NY 10577</t>
  </si>
  <si>
    <t>Chaussée le Tervuren 198A, 1410 Waterloo</t>
  </si>
  <si>
    <t>20-26 rue Morel, 92110 Clichy</t>
  </si>
  <si>
    <t>Schipholweg 275, 1171PK Badhoevedorp</t>
  </si>
  <si>
    <t>1-7-1 Konan, Minato-ku, Tokyo 108-0075</t>
  </si>
  <si>
    <t>Fujistrasse 1, 47533 Kleve</t>
  </si>
  <si>
    <t>26-30 Nishiazabu 2-chome, Minato-ku, Tokyo 106-8620</t>
  </si>
  <si>
    <t>Multimedia House, High Street, Rickmansworth, Hertfordshire WD3 1HR</t>
  </si>
  <si>
    <t>2-18-2, Iidabashi, Chiyoda-ku, Tokyo 102-8521</t>
  </si>
  <si>
    <t>Bosdellestraat 120, 1933 Sterrebeek</t>
  </si>
  <si>
    <t>700 Oakmont Lane, Westmont, Illinois 60559</t>
  </si>
  <si>
    <t>5001 US Highway 30 West, Fort Wayne, Indiana 46818</t>
  </si>
  <si>
    <t>Ocean House, The Ring, RG12 1AN Bracknell, Berkshire</t>
  </si>
  <si>
    <t>The Merton Centre, 45 St. Peters Street, Bedford, MK40 2 UB</t>
  </si>
  <si>
    <t>Huygensweg 10, 5460 AD Veghel</t>
  </si>
  <si>
    <t>Zandvoortstraat 3, Industriezone Mechelen Noord, 2800 Mechelen</t>
  </si>
  <si>
    <t>Emmanuellaan 7, 1830 Machelen</t>
  </si>
  <si>
    <t>Belcrownlaan 23, 2100 Deurne</t>
  </si>
  <si>
    <t>Prins Bernhardplein 200, 1097 JB Amsterdam</t>
  </si>
  <si>
    <t>Lerchenstraße 26-28, 80995 Munich</t>
  </si>
  <si>
    <t>Central Way, Park Royal, NW10 7XW London</t>
  </si>
  <si>
    <t>A. Einsteinweg, 12, 2408 AR Alphen aan den Rijn</t>
  </si>
  <si>
    <t>Jan-Baptist Vinkstraat 9, 3070 Kortenberg</t>
  </si>
  <si>
    <t>Im Langhag 9, 8307 Effretikon</t>
  </si>
  <si>
    <t>Avenue de Jupille 19, 4020 Liège</t>
  </si>
  <si>
    <t>Erasmuslaan 30, 1804 Cargovil</t>
  </si>
  <si>
    <t>Budasteenweg 2B, 1830 Machelen</t>
  </si>
  <si>
    <t>Drury Way, London, NW10 0JN</t>
  </si>
  <si>
    <t>Russell Square House, 10-12 Russell Square, WC1B5LF London</t>
  </si>
  <si>
    <t>Clement Vanophemstraat 78, 3090 Overijse</t>
  </si>
  <si>
    <t>Tiensesteenweg 270, 3360 Bierbeek</t>
  </si>
  <si>
    <t>Rue Dieudonné Lefèvre 160, 1020 Brussels</t>
  </si>
  <si>
    <t>Keilasatama 3, Espoo 02150</t>
  </si>
  <si>
    <t>Chaussée de Louvain 1048, 1140 Bruxelles</t>
  </si>
  <si>
    <t>Südfeldstrasse 20, 30453 Hannover</t>
  </si>
  <si>
    <t>Route de Bettembourg Z.I., 3378 Livange</t>
  </si>
  <si>
    <t>Ring 10, 2491 BG Den Haag</t>
  </si>
  <si>
    <t>United Technologies Building, Hartford CT 06101</t>
  </si>
  <si>
    <t>Ten Farm Springs Road, Farmington CT 06032-2568</t>
  </si>
  <si>
    <t>Schepen A. Gossetlaan 17, 1702 Groot-Bijgaarden</t>
  </si>
  <si>
    <t>Otisstrasse 33, 13507 Berlin</t>
  </si>
  <si>
    <t>Terminalweg 27, 3800 BB Amersfoort</t>
  </si>
  <si>
    <t>44 rue des Bruyères, 1274 Howald</t>
  </si>
  <si>
    <t>Seestrasse 55, 6052 Hergiswil</t>
  </si>
  <si>
    <t>Rue de la Source 15, 1060 Bruxelles</t>
  </si>
  <si>
    <t>Ringstrasse 54, 12105 Berlin</t>
  </si>
  <si>
    <t>12 rue du Père Raphael, 1018 Luxembourg</t>
  </si>
  <si>
    <t>Verkeeskade 4, 2521 BN Den Haag</t>
  </si>
  <si>
    <t>August-Thyssen-Straße 1, 40211 Düsseldorf</t>
  </si>
  <si>
    <t>Rue du Dobbelenbergstraat 101-103, 1130 Bruxelles</t>
  </si>
  <si>
    <t>Bernhauserstr. 45, 73765 Neuhausen</t>
  </si>
  <si>
    <t>Kolumbusstraße 8, 22113 Hamburg</t>
  </si>
  <si>
    <t>13 rue de Joncs, 1818 Howald</t>
  </si>
  <si>
    <t>Van Utrechtweg 99, 2921 LN Krimpen aan den Ijssel</t>
  </si>
  <si>
    <t>Schietboom 20, 3905 TD Veenendaal</t>
  </si>
  <si>
    <t>Harmajantie 3, 32740 Äetsä</t>
  </si>
  <si>
    <t>5 rue Guillaume Kroll, 1882 Luxembourg</t>
  </si>
  <si>
    <t>Paseo de Recoletos 3, 28004 Madrid</t>
  </si>
  <si>
    <t>Avenida Diagonal 595, 08014 Barcelona</t>
  </si>
  <si>
    <t>Eitrheim, 5751 Odda</t>
  </si>
  <si>
    <t>Area Industriale di Cagliari, 2° strada Macchiareddu, Casella Postale 288, 09032 Assemini (CA)</t>
  </si>
  <si>
    <t>Avenue de Béthusy 54, 1000 Lausanne 12</t>
  </si>
  <si>
    <t>42 Rue Ibn Charaf, 1002 Tunis</t>
  </si>
  <si>
    <t>Km. B-522 Via del FF.CC. México-Laredo, Col. Españita, CP 78378 San Luís Potosí S.L.P.</t>
  </si>
  <si>
    <t>Bosque de Ciruelos 304, Bosques de las Lomas, 11700 Mexico DF</t>
  </si>
  <si>
    <t>Fragoklissias and Samou street n° 51, 151 25 Amaroussio, Athens</t>
  </si>
  <si>
    <t>A. Čaka street 97, 1011 Riga</t>
  </si>
  <si>
    <t>Baumannstrasse 10, 1031 Vienna</t>
  </si>
  <si>
    <t>Meszaros u. 15-17, 1016 Budapest</t>
  </si>
  <si>
    <t>Siriusdreef 22-28, 2130 KB Hoofddorp</t>
  </si>
  <si>
    <t>Lille 13, 10614 Tallinn</t>
  </si>
  <si>
    <t>Rosenheimer Strasse 11, 81667 Munich</t>
  </si>
  <si>
    <t>Copyright House, Pembroke Row, Lower Baggot Street, Dublin 2</t>
  </si>
  <si>
    <t>Landemaerket 23-25, Postboks 2154, 1016 Copenhagen</t>
  </si>
  <si>
    <t>J. Basanaviciaus G. 4h, 2600 Vilnius</t>
  </si>
  <si>
    <t>Cs. Armady 786/20,16056 Prague 6</t>
  </si>
  <si>
    <t>Berners Street 29-33, London WIT 3AB</t>
  </si>
  <si>
    <t>Rue d’Arlon 75-77, 1040 Brussels</t>
  </si>
  <si>
    <t>225 av Charles de Gaulle, 92528 Neuilly sur Seine Cedex</t>
  </si>
  <si>
    <t>Trzaska cesta 34, 1000 Ljubljana</t>
  </si>
  <si>
    <t>Fernando VI-4, 28004 Madrid</t>
  </si>
  <si>
    <t>VIALE della Letteratura 30, 00144 Rome</t>
  </si>
  <si>
    <t>Rastislavova 3, 2108 Bratislava 2</t>
  </si>
  <si>
    <t>Avenue Duque de Loulé 31, 1069-153 Lisbon</t>
  </si>
  <si>
    <t>Laufasvegi 40, 101 Reykjavik</t>
  </si>
  <si>
    <t>BOX 27327, 10254 Stockholm</t>
  </si>
  <si>
    <t>Lauttasaarentie 1, 00200 Helsinki</t>
  </si>
  <si>
    <t>Gronland, 0134 Oslo</t>
  </si>
  <si>
    <t>Hipoteczna 2, 00092 Warsaw</t>
  </si>
  <si>
    <t>26 Boulevard du Parc, 92200 Neuilly-sur-Seine</t>
  </si>
  <si>
    <t>Kapstadtring 2, 22297 Hamburg</t>
  </si>
  <si>
    <t>Tour Manhattan, 5/6 Place de l'Iris, 92400 Courbevoie</t>
  </si>
  <si>
    <t>Hermeslaan 2, 1831 Machelen</t>
  </si>
  <si>
    <t>3225 Gallows Road, Fairfax, VA 22037-0001</t>
  </si>
  <si>
    <t>Am Sandtorkai 64, 20457 Hamburg</t>
  </si>
  <si>
    <t>Neuenkirchener Straße 8, 48499 Salzbergen</t>
  </si>
  <si>
    <t>Benczúr utca 13, 1068 Budapest</t>
  </si>
  <si>
    <t>Paseo de la Castellana 278, 28046 Madrid</t>
  </si>
  <si>
    <t>Glorieta Mar Caribe 1, 28043 Madrid</t>
  </si>
  <si>
    <t>Worthdamm 13-27, 20457 Hamburg</t>
  </si>
  <si>
    <t>Sasol Place 50 Katherine Street, Sandton Johannesburg, 2196</t>
  </si>
  <si>
    <t>Suhrenkamp 71-77, 22284 Hamburg</t>
  </si>
  <si>
    <t>Shell Centre, UK-London SE1 7NA</t>
  </si>
  <si>
    <t>Überseering 40, 22297 Hamburg</t>
  </si>
  <si>
    <t>Opernplatz 1, 45128 Essen</t>
  </si>
  <si>
    <t>24 Cours Michelet, F-92069 Paris La Défense Cedex</t>
  </si>
  <si>
    <t>250 East Fifth Street, Cincinatti, Ohio 45202</t>
  </si>
  <si>
    <t>7 Reid Street Suite 109, HM 2181 Hamilton</t>
  </si>
  <si>
    <t>Rijnkaai 37, 2000 Antwerpen</t>
  </si>
  <si>
    <t>Schelluinsestraat 46B, 4203 NM GORINCHEM</t>
  </si>
  <si>
    <t>1 Dole Dr, Westlake Village, CA 91362</t>
  </si>
  <si>
    <t>Stadtdeich 7, 20097 Hamburg</t>
  </si>
  <si>
    <t>Banksstrasse 28, 20097 Hamburg</t>
  </si>
  <si>
    <t>241 Sevilla Avenue, Coral Gables, Florida 33134</t>
  </si>
  <si>
    <t>Chaussée de la Hulpe 166, 1170 Brussels</t>
  </si>
  <si>
    <t>Parc Industriel Zone C, 7180 Seneffe</t>
  </si>
  <si>
    <t>114 Bureaux de la Colline, 92213 Saint-Cloud Cedex</t>
  </si>
  <si>
    <t>Via Genova 31, 12100 CUNEO</t>
  </si>
  <si>
    <t>Tour Pascal A, 6 Place des Degres - La Defense, 92045 Paris</t>
  </si>
  <si>
    <t>Chestnut field, Regent Place - Rugby, Warwickshire CV21 2XH</t>
  </si>
  <si>
    <t>Friedrich-List-Allee 40, 41844 Wegberg</t>
  </si>
  <si>
    <t>Viktoriaallee 3-5, 52066 Aachen</t>
  </si>
  <si>
    <t>Rue du Marechal Joffre, 60150 Thourotte</t>
  </si>
  <si>
    <t>Prescot Road, St Helens, Merseyside WA10 3TT</t>
  </si>
  <si>
    <t>Haydnstraße 19, 45884 Gelsenkirchen</t>
  </si>
  <si>
    <t>Zona Industrale San Salvo, 66050 San Salvo</t>
  </si>
  <si>
    <t>Groene-Herderstraat 18, 8800 Roeselare</t>
  </si>
  <si>
    <t>10-1, Kyobashi 1-chome, Chuo-ku, Tokyo 104-8340</t>
  </si>
  <si>
    <t>2nd Floor West CP House, 97-107 Uxbridge Road, Ealing, London W5 5TL</t>
  </si>
  <si>
    <t>Minato-Ku Tokyo 105-8685, 36-11, Shimbashi 5-Chome</t>
  </si>
  <si>
    <t>Moody Lane, Pyewipe, Grimsby, North East Lincolnshire, DN31 2SY</t>
  </si>
  <si>
    <t>Vahrenwalderstraße 9, 30165 Hannover</t>
  </si>
  <si>
    <t>La Combaude, Rue de Chantemerle, 63050 Clermont-Ferrand</t>
  </si>
  <si>
    <t>Johan Kocksgatan 10, 231 22 Trelleborg</t>
  </si>
  <si>
    <t>Via G.B. Pirelli 6, 22070 Veniano</t>
  </si>
  <si>
    <t>6035 Parkland Boulevard, 44124 Cleveland</t>
  </si>
  <si>
    <t>Piazza della Repubblica 14/16, 20124 Milan</t>
  </si>
  <si>
    <t>111/113, Cours Berriat, 38019 Grenoble, Cedex 1</t>
  </si>
  <si>
    <t>Otto-Hahn-Str. 57, 42369 Wuppertal</t>
  </si>
  <si>
    <t>1 The Square, Stockley Park, Uxbridge, Middlesex UB11 1TD</t>
  </si>
  <si>
    <t>Kaiserstraße 1, 79341 Kenzingen</t>
  </si>
  <si>
    <t>1802 Scovill Drive, Clarkesville, Georgia 30523</t>
  </si>
  <si>
    <t>Rue des Bas Fossés 1, 7090 Braine-le-Comte</t>
  </si>
  <si>
    <t>Avenue de la Sideho 3-5, BP 41, 7780 Comines</t>
  </si>
  <si>
    <t>1, Kanda Izumi-Cho, Chiyoda-ku, Tokyo 101-8642</t>
  </si>
  <si>
    <t>Einsteinstraat 5, 8606 JR Sneek</t>
  </si>
  <si>
    <t>Kirchhofstraße 52, 42327 Wuppertal</t>
  </si>
  <si>
    <t>An der Pönt 48, 40885 Ratingen</t>
  </si>
  <si>
    <t>1209 Orange Street, Wilmington, 19801, County of New Castle, Delaware</t>
  </si>
  <si>
    <t>William Prym GmbH &amp; Co. KG</t>
  </si>
  <si>
    <t>Zweifaller Str.130, 52224 Stolberg</t>
  </si>
  <si>
    <t>Unit 90, Washford Industrial Estate, Heming Rd, Redditch B98 0EA</t>
  </si>
  <si>
    <t>155 St Vincent Street Glasgow, G2 5PA</t>
  </si>
  <si>
    <t>J&amp;P Coats Ltd</t>
  </si>
  <si>
    <t>Huttropstraße 60, 45138 Essen</t>
  </si>
  <si>
    <t>E.ON-Platz 1, 40479 Düsseldorf</t>
  </si>
  <si>
    <t>Rue du Docteur Lancereaux 22, 75008 Paris</t>
  </si>
  <si>
    <t>Neue Boersenstrasse 1, 60487 Frankfurt am Main</t>
  </si>
  <si>
    <t>3-5 Place Winston Churchill, 2964 Luxembourg</t>
  </si>
  <si>
    <t>Whitebrook Park, Lower Cookham Road, Maidenhead, Berkshire SL6 8YA</t>
  </si>
  <si>
    <t>1 Place Jean Millier, 92084 Paris La Défense</t>
  </si>
  <si>
    <t>Via San Polo 152, 25134 Brescia</t>
  </si>
  <si>
    <t>Viale Certosa 249, 20151 Milano</t>
  </si>
  <si>
    <t>Via Guglielmo Marconi 13, 25076 Odolo</t>
  </si>
  <si>
    <t>Via Brescia 12, 25076 Odolo</t>
  </si>
  <si>
    <t>Via delle Ferriere, Zona Industriale Rivoli, 33010 Osoppo</t>
  </si>
  <si>
    <t>Via Michele Barozzi 2, 20122 Milano</t>
  </si>
  <si>
    <t>Via della Volta 90, 25128 Brescia</t>
  </si>
  <si>
    <t>Via Oberdan 6/A, 25128 Brescia</t>
  </si>
  <si>
    <t>Via Aurelio Saffi 15, 25122 Brescia</t>
  </si>
  <si>
    <t>Via Sant'Uguzzone 29, 20126 Milano</t>
  </si>
  <si>
    <t>Christian Neefestraat 2, 1077 Amsterdam</t>
  </si>
  <si>
    <t>Stockviksverken, 85013 Sundsvall</t>
  </si>
  <si>
    <t>Gewerbestraße 5a, 83404 Ainring</t>
  </si>
  <si>
    <t>Chemiepark Trostberg, Dr. Albert Frank Straße 32, 83308 Trostberg</t>
  </si>
  <si>
    <t>Rellinghauser Straße 1-11, 45128 Essen</t>
  </si>
  <si>
    <t>Fabrikstraße 6, 84579 Unterneukirchen</t>
  </si>
  <si>
    <t>Münchner Straße 15a, 82319 Starnberg</t>
  </si>
  <si>
    <t>Am Heumarkt 10, 1037 Wien</t>
  </si>
  <si>
    <t>Kaiserstraße 30, 90763 Fürth</t>
  </si>
  <si>
    <t>Bürmooser Landesstraße 19, 5113 St. Georgen bei Salzburg</t>
  </si>
  <si>
    <t>Lamačská cesta 3, 841 04 Bratislava 4</t>
  </si>
  <si>
    <t>M.R. Štefánika 1, 97271 Nováky</t>
  </si>
  <si>
    <t>Koprska ulica 92, 1000 Ljubljana</t>
  </si>
  <si>
    <t>Tovarniška c. 51, 2342 Ruše</t>
  </si>
  <si>
    <t>8000 S. Federal Way, P.O.Box 6, Boise, ID 83707-0006</t>
  </si>
  <si>
    <t>Century Court, Millennium Way, Bracknell, Berkshire RG12 2XJ</t>
  </si>
  <si>
    <t>Carl-Zeiss-Ring 21, 85737 Ismaning</t>
  </si>
  <si>
    <t>No 5, The Heights Brooklands, Weybridge, Surrey KT13 ONY</t>
  </si>
  <si>
    <t>La Boursidiere, RN 186, Bat. Jura, 92357 Le Plessis Robinson</t>
  </si>
  <si>
    <t>Hynix Yound-dong Bldg, 891 Daechi-Dong, Kangnam-Gu, Seoul 135-738</t>
  </si>
  <si>
    <t>241 Brooklands Road, Weybridge, Surrey KT13 ORH</t>
  </si>
  <si>
    <t>Am Prime Parc 13, Kelsterbacher Strasse 16, 65479 Raunheim</t>
  </si>
  <si>
    <t>Am Campeon 1-12, D-85579 Neubiber</t>
  </si>
  <si>
    <t>7-1, Shiba 5-chome, Minato-ku, Tokyo 108-8001</t>
  </si>
  <si>
    <t>Arcadia Strasse 10, 40472 Dusseldorf</t>
  </si>
  <si>
    <t>Cygnus House Linford Wood Business, Centre Sunrise Parkway, Linford Wood, Milton Keynes MK14 6NP</t>
  </si>
  <si>
    <t>Hansaallee 181, 40549 Dusseldorf</t>
  </si>
  <si>
    <t>2 Chome-7-3 Marunouchi, Chiyoda City, Tokyo 100-0005</t>
  </si>
  <si>
    <t>Harman House, 1 George Street, Uxbridge, Middlesex UB8 lQQ</t>
  </si>
  <si>
    <t>Grafenberger Allee 99, 40237 Dusseldorf</t>
  </si>
  <si>
    <t>2-1, Yaesu 2 - chome, Chuo-ku, 104-0028 Tokyo</t>
  </si>
  <si>
    <t>Hwa Ya Technology Park 669 Fuhsing 3 Rd, Kueishan Taoyuan 33383</t>
  </si>
  <si>
    <t>21001 Van Born Road, Taylor, MI 48180</t>
  </si>
  <si>
    <t>Auestraße 5-9, 77761 Schiltach</t>
  </si>
  <si>
    <t>IZ NÖ-Süd, Straße 2d/Objekt M18, 2355 Wiener Neudorf</t>
  </si>
  <si>
    <t>Riverside Business Park, Blvd International 55 Building K, 1070 Brussels</t>
  </si>
  <si>
    <t>Handelsweg 45, 1525 RG Westknollendam</t>
  </si>
  <si>
    <t>Parc de Haute Technologie, 27 rue Georges Besse, 92182 Antony Cedex</t>
  </si>
  <si>
    <t>SS 10 km 24,4, 14019 Villanova d'Asti</t>
  </si>
  <si>
    <t>Industriestraße 3, 26160 Bad Zwischenahn</t>
  </si>
  <si>
    <t>Max.Neuwirthgasse 2/1, 2361 Laxenburg</t>
  </si>
  <si>
    <t>49 Chaussée du Louvain, 1932 Woluwé St. Etienne</t>
  </si>
  <si>
    <t>Kelvinring 1, 2952 BG Alblasserdam</t>
  </si>
  <si>
    <t>Feldmühleplatz 15, 40656 Düsseldorf</t>
  </si>
  <si>
    <t>Wienerbergstrasse 11/A7, 1100 Wien</t>
  </si>
  <si>
    <t>Diependaalweg 4a, 3020 Winksele</t>
  </si>
  <si>
    <t>60 Bld de la Mission Marchand, 92400 Courbevoie-La Défense</t>
  </si>
  <si>
    <t>Via Castellazzo Nr. 9/B, 20040 Cambiago (Milano)</t>
  </si>
  <si>
    <t>Metaalstraat 2, 2718 SW Zoetermeer ZH</t>
  </si>
  <si>
    <t>1 Centennial Avenue, Piscataway, NJ 08854</t>
  </si>
  <si>
    <t>Chaussée de Wavre 1789, 1160 Brussels</t>
  </si>
  <si>
    <t>Murbangasse 8, 1108 Wien</t>
  </si>
  <si>
    <t>165 avenue du Bois de la Pie, 95920 Roissy CDG Cedex</t>
  </si>
  <si>
    <t>Via Domodossola 19, 20145 Milano</t>
  </si>
  <si>
    <t>Euskirchener Strasse 80, 53121 Bonn</t>
  </si>
  <si>
    <t>Roentgenstrasse 9, 54516 Wittlich</t>
  </si>
  <si>
    <t>L.J. Costerstraat 30, 5916 PS Venlo</t>
  </si>
  <si>
    <t>Avda. Diagonal 513, 08029 Barcelona</t>
  </si>
  <si>
    <t>Parc Moderne d'Industries, Zone d'Activité de Béthunes, 9-21 rue de Bretagne, 95310 Saint Ouen L'Aumone</t>
  </si>
  <si>
    <t>Mariazeller Straße 100, 3150 Wilhelmsburg</t>
  </si>
  <si>
    <t>Sigmaringer Strasse 107, 70567 Stuttgart</t>
  </si>
  <si>
    <t>Via M.G. Agnesi 37/39, 47014 Castelnuovo del Garda</t>
  </si>
  <si>
    <t>Z.3 Doornveld 33, 1731 Zellik</t>
  </si>
  <si>
    <t>Rottfeld 7, 5013 Salzburg</t>
  </si>
  <si>
    <t>Köbbingser Mühle 6, 58640 Iserlohn</t>
  </si>
  <si>
    <t>Gildenstraat 37, 3861 RG NIJKERK</t>
  </si>
  <si>
    <t>Kaupintie 2, 00440 Helsinki</t>
  </si>
  <si>
    <t>Kreuzerkamp 11, 40878 Ratingen</t>
  </si>
  <si>
    <t>Stationsplein 12B, 6221 BT Maastricht</t>
  </si>
  <si>
    <t>Zone d'Activité du Bois Gasseau, 77210 Samoreau</t>
  </si>
  <si>
    <t>12 rue de la Céramique, 41130 Selles sur Cher</t>
  </si>
  <si>
    <t>Via Valcellina A-2, Z.I. Nord, 33097 Spilimbergo</t>
  </si>
  <si>
    <t>Hollwieser Straße 45, 32602 Vlotho</t>
  </si>
  <si>
    <t>Saaruferstraße, 66693 Mettlach</t>
  </si>
  <si>
    <t>Guggenbergstraße 2, 5310 Mondsee</t>
  </si>
  <si>
    <t>Avenue Louise 37, 1050 Brussels</t>
  </si>
  <si>
    <t>Villeroy &amp; Boch SAS</t>
  </si>
  <si>
    <t>82 Rue d'Hauteville, 75010 Paris</t>
  </si>
  <si>
    <t>Werderstraße 36, 78132 Hornberg</t>
  </si>
  <si>
    <t>Brusselsesteenweg 288, 3090 Overijse</t>
  </si>
  <si>
    <t>Rue de Marienthal, 67241 Bischwiller Cedex</t>
  </si>
  <si>
    <t>Am Kirchenholz 2, 4063 Hörsching</t>
  </si>
  <si>
    <t>Sterrebeekstraat 181, C1-C2, 1930 Zaventem</t>
  </si>
  <si>
    <t>Industriestraße 1, 69198 Schriesheim</t>
  </si>
  <si>
    <t>Am Vogelsang 31-33, 58706 Menden</t>
  </si>
  <si>
    <t>Neufelder Straße 17, 7053 Hornstein</t>
  </si>
  <si>
    <t>Sulzbach 159, 4820 Bad Ischl</t>
  </si>
  <si>
    <t>Via Pietro Durio 160, 28010 Pella-Frazione Alzo-NO</t>
  </si>
  <si>
    <t>Piazza Spartaco Mamoli 1, 20084 Lacchiarella (MI)</t>
  </si>
  <si>
    <t>Via Torchio 2, 28017 San Maurizo d’Opaglio</t>
  </si>
  <si>
    <t>Via XX Settembre 120, 25020 Flero</t>
  </si>
  <si>
    <t>Via Molini di Resiga 29, 28024 Gozzano</t>
  </si>
  <si>
    <t>Tour Bolloré, 31-32, quai de Dion-Bouton, 92800 Puteaux cedex</t>
  </si>
  <si>
    <t>Rue de Repos 100, 6140 Fontaine l'Evêque</t>
  </si>
  <si>
    <t>Via Provinciale 2, 23879 Verderio Inferiore</t>
  </si>
  <si>
    <t>Avenue de Lyon 25, 01003 Bourg-en-Bresse Cédex</t>
  </si>
  <si>
    <t>c/Albacete 3-6a planta, 28027 Madrid</t>
  </si>
  <si>
    <t>Polígono Industrial de Sabón, parcela n°9, 15142 Arteixo (La Coruña)</t>
  </si>
  <si>
    <t>Portal de Gamarra 48, 01013 Vitoria (Alava)</t>
  </si>
  <si>
    <t>Poligono Polizur C/ Montclar n. 61, 08290 Cerdanyola del Vallès</t>
  </si>
  <si>
    <t>Polígono Industrial Nueva Montaña s/n, 39011 Santander</t>
  </si>
  <si>
    <t>Avenida JM Quijano s/n, 39400 Los Corrales de Buelna (Cantábria)</t>
  </si>
  <si>
    <t>Lugar de Nueva Montaña s/n, 39011 Santander</t>
  </si>
  <si>
    <t>Apartado 7, Lugar da Estação, 4746-908 Sao Romão do Coronado</t>
  </si>
  <si>
    <t>Rua Dom Luís I, n.º 19, 5.º, 1200-149 Lisboa</t>
  </si>
  <si>
    <t>Bahnhofstrasse 2, 8600 Bruck an der Mur</t>
  </si>
  <si>
    <t>Voestalpine Strasse 1, 4020 Linz</t>
  </si>
  <si>
    <t>Apartado 5 - Manga da Granja, 3061 - 905 Ançã Coimbra</t>
  </si>
  <si>
    <t>Pista de Silla, km 253, 2, apartado 22, 46470 Catarroja (Valencia)</t>
  </si>
  <si>
    <t>Wilhelmstrasse 7, 59067 Hamm</t>
  </si>
  <si>
    <t>Mühlenstrasse 16, 58640 Iserlohn</t>
  </si>
  <si>
    <t>Groot Egtenrayseweg 13, 5928 PA Venlo</t>
  </si>
  <si>
    <t>Geesterweg 4a, 1911 NB Uitgeest</t>
  </si>
  <si>
    <t>Schanzenstrasse 40, 51063 Köln</t>
  </si>
  <si>
    <t>Bismarckstrasse 57-59, 66333 Völklingen</t>
  </si>
  <si>
    <t>Skonbergsvägen 43, 581 03 Linköping</t>
  </si>
  <si>
    <t>Dalsbruksvägen 709, 25900 Dalsbruk</t>
  </si>
  <si>
    <t>Kanalvägen 18, 194 05 Upplands - Väsby</t>
  </si>
  <si>
    <t>Suolakivenkatu 1, 00811 Helsinki</t>
  </si>
  <si>
    <t>Via Guglielmo Oberdan 7, 25128 Brescia</t>
  </si>
  <si>
    <t>Via Malocco 30, 25017 Lonato</t>
  </si>
  <si>
    <t>Via A. Volta 16, 20093 Cologno Monzese</t>
  </si>
  <si>
    <t>Via Laghi 64, 36056 Tezze sul Brenta</t>
  </si>
  <si>
    <t>Via Brennero 24, 46100 Mantova</t>
  </si>
  <si>
    <t>Via Oger Martin 21, 03024 Ceprano (Frosinone)</t>
  </si>
  <si>
    <t>Boulevard Royal 10, 2449 Luxembourg</t>
  </si>
  <si>
    <t>Via Campania 41, 65122 Pescara</t>
  </si>
  <si>
    <t>Mechelininkatu 1a, 00181 Helsinki</t>
  </si>
  <si>
    <t>rue du Trône 130, 1050 Brussels</t>
  </si>
  <si>
    <t>Av. Diagonal 595, planta 10, 08014 Barcelona</t>
  </si>
  <si>
    <t>Oosterhorn 14, 9936 HD Farmsum/Delfzijl</t>
  </si>
  <si>
    <t>Rua nº 35, nº 27, Parque Industrial do Barreiro, 2831-904 Barreiro</t>
  </si>
  <si>
    <t>Avenida 24 de Julho 24, 1200-480 Lisboa</t>
  </si>
  <si>
    <t>55 Blvd Jules Verger, 10180 Dinard</t>
  </si>
  <si>
    <t>27 Avenue Franklin Roosevelt, 35400 Saint-Malo</t>
  </si>
  <si>
    <t>7373 Cote-Vertu Blvd. West, 1276 Saint-Laurent (Quebec) H4S 1Z3</t>
  </si>
  <si>
    <t>2 rue Robert Esnault Pelterie, 75007 Paris</t>
  </si>
  <si>
    <t>45 rue de Paris, 95747 Roissy Charles-de-Gaulle CEDEX</t>
  </si>
  <si>
    <t>Amsterdamseweg 55, 1182 GP Amstelveen</t>
  </si>
  <si>
    <t>Waterside, Speedbird Way, Harmondsworth, West Drayton, UB7 0GB</t>
  </si>
  <si>
    <t>Luxembourg Airport, 2990 Sandweiler</t>
  </si>
  <si>
    <t>35/F Two Pacific Place, 88 Queensway</t>
  </si>
  <si>
    <t>4-11, Higashi-shinagawa 2-chome, Shinagawa-ku, Tokyo 140-8637</t>
  </si>
  <si>
    <t>Avenida Presidente Riesco 5711 - Piso 20, Las Condes, Santiago</t>
  </si>
  <si>
    <t>6500 N.W. 22 Street, Miami, Florida 33156</t>
  </si>
  <si>
    <t>Am Grünen Weg 1, 65451 Kelsterbach</t>
  </si>
  <si>
    <t>Von-Gablenz-Straße 2-6, 50679 Köln</t>
  </si>
  <si>
    <t>Malzgasse 15, 4052 Basel</t>
  </si>
  <si>
    <t>Piet Guilonardweg 17, 1117 EE Schiphol Oost</t>
  </si>
  <si>
    <t>Qantas Centre, Level 9, Building A, 203 Coward Street, Mascot, NSW 2020</t>
  </si>
  <si>
    <t>Frösundaviks Allé 1, Solna, 195 87 Stockholm</t>
  </si>
  <si>
    <t>Kystvejen 40, 2770 Kastrup</t>
  </si>
  <si>
    <t>09-D Airline House, 25 Airline Road, Singapore 819829</t>
  </si>
  <si>
    <t>08-D Airline House, 25 Airline Road, Singapore 819829</t>
  </si>
  <si>
    <t>Kreuzauer Strasse 46, 52355 Düren Niederau</t>
  </si>
  <si>
    <t>Lankro Way, Eccles, Manchester - M30 OBH</t>
  </si>
  <si>
    <t>89 Boulevard National, F-92257 La Garenne-Colombes Cedex</t>
  </si>
  <si>
    <t>Freisinger Str. 1, D-85716 Unterschleißheim</t>
  </si>
  <si>
    <t>Via San Colombano 62/A, 26900 Lodi</t>
  </si>
  <si>
    <t>Moss Hall Road, Bury, Lancashire BL8 7JJ</t>
  </si>
  <si>
    <t>Dorstener Str. 484, 44809 Bochum</t>
  </si>
  <si>
    <t>Industriestrasse 19, 9601 Arnoldstein</t>
  </si>
  <si>
    <t>Adenauerstraße 20, Europark C3, D-52146 Würselen</t>
  </si>
  <si>
    <t>Hermann-Heinrich-Gossen-Str. 3, 50858 Köln</t>
  </si>
  <si>
    <t>Chemiestr. 22, 68623 Lampertheim</t>
  </si>
  <si>
    <t>Via Privata Devoto 36, 16042 Carasco</t>
  </si>
  <si>
    <t>Via Codronchi 4, 40016 San Giorgio di Piano</t>
  </si>
  <si>
    <t>Tödistrasse 47, 8027 Zürich</t>
  </si>
  <si>
    <t>10F, No.399 Rui Guang Road, Nei Hu Dist, Taipei</t>
  </si>
  <si>
    <t>13th Fl., LG U+building, 65-228, Hangangro, 3-ga, Yongsan-gu, Seoul 140-716</t>
  </si>
  <si>
    <t>9F, No. 89, Sec. 2, Tiding Blvd., Neihu District, Taipei City 114</t>
  </si>
  <si>
    <t>No. l, Li-Hsin Road. 2, Hsinchu, Science Park, Hsinchu</t>
  </si>
  <si>
    <t>No. 160, Kesyue Road, Jhunan Science Park, Miaoli County 35053</t>
  </si>
  <si>
    <t>1127 Heping Road, Bade City, Taoyuan</t>
  </si>
  <si>
    <t>4F, No. 48, Wucyuan Road, Wugu Industrial Zone, Taipei County 248</t>
  </si>
  <si>
    <t>4 Avenue Ruysdaël, 75008 PARIS</t>
  </si>
  <si>
    <t>Henkelstrasse 67, 40589 Düsseldorf</t>
  </si>
  <si>
    <t>One Procter &amp; Gamble Plaza, Cincinnati, OH 45202</t>
  </si>
  <si>
    <t>26 Boulevard Royal, 2449 Luxembourg</t>
  </si>
  <si>
    <t>Unilever House, 100 Victoria Embankment, London, EC4Y 0DY</t>
  </si>
  <si>
    <t>Weena 455, 3013 AL Rotterdam</t>
  </si>
  <si>
    <t>Aleje Jerozolimskie 160, 02-326 Warszawa</t>
  </si>
  <si>
    <t>Schelluinsestraat 46B, 4203 NM Gorinchem</t>
  </si>
  <si>
    <t>Via Tempio del Cielo 3, 00144 Rome</t>
  </si>
  <si>
    <t>Zeevaartstraat 3, 2000 Antwerpen</t>
  </si>
  <si>
    <t>Via Benedetto Croce 40, 00142 Rome</t>
  </si>
  <si>
    <t>644-1 Jinpeong-dong, Gumi-se, Gyeongsangbuk-do</t>
  </si>
  <si>
    <t>7-1 Seiran 2-chome, Otsu, 520-8639 Shinga</t>
  </si>
  <si>
    <t>Hattenbergstr. 10, 55122 Mainz</t>
  </si>
  <si>
    <t>Via Lino Zanussi 11, 33170 Pordenone</t>
  </si>
  <si>
    <t>Nordborgvej 81, 6430 Nordborg</t>
  </si>
  <si>
    <t>Mads-Clausen-Strasse 7, 24939 Flensburg</t>
  </si>
  <si>
    <t>Av. das Nações Unidas, 12995 - Vila Almeida, São Paulo - SP, 04795-100</t>
  </si>
  <si>
    <t>Piazza Solferino, 20, 10121 Torino</t>
  </si>
  <si>
    <t>1006 Kadoma, Kadoma City, Osaka 571-8501</t>
  </si>
  <si>
    <t>1136 Oak Valley Dr. Ann Arbor, Michigan 48108</t>
  </si>
  <si>
    <t>Rua José Augusto de Oliveira Salles 478, Sao Carlos - SP 13565-900</t>
  </si>
  <si>
    <t>Plate-forme Logistique, 2 Avenue Blaise Pascal, Site Prologis Bat. B, 38090 Vauh-Milieu</t>
  </si>
  <si>
    <t>8, rue des 2 Cèdres, 95707 Roissy CDG Cedex</t>
  </si>
  <si>
    <t>Unit 6 North, Radius Park, Faggs Road, Feltham, Middlesex, TW14 ONG</t>
  </si>
  <si>
    <t>Citic Telecom Tower, 22nd floor, 93 Kwai Fuk Road, Kwai Chung, N.T, Hong Kong</t>
  </si>
  <si>
    <t>Room 1401, Hua Mao Centre, No.81 JianGuo Road, Chao yang District, Beijing 100025</t>
  </si>
  <si>
    <t>CEVA House, Excelsior Road, Ashby de la Zouch, Leicestershire, LE65 1NU</t>
  </si>
  <si>
    <t>19/F, Jiang Nan Shipyard Building, No. 600 Luban Road, Shanghai (200023)</t>
  </si>
  <si>
    <t>15350 Vickery Drive, Houston, TX 77032</t>
  </si>
  <si>
    <t>18-32 London Road, Magna House, Staines, Middlesex, TW18 4BP</t>
  </si>
  <si>
    <t>Peter Merian-Straße 88, 4052 Basel</t>
  </si>
  <si>
    <t>Room 2001 Orient International Finance Plaza, No. 318 South Zhongshan Road, Huangpu District, Shanghai</t>
  </si>
  <si>
    <t>L23, Tower One, Kowloon Commerce Centre, 51 Kwai Cheong Road, Kwai Chung, N.T., Hong Kong</t>
  </si>
  <si>
    <t>Zentrale Charles-de-Gaulle-Str. 20, 53113 Bonn</t>
  </si>
  <si>
    <t>Ocean House, The Ring, Bracknell, Berkshire, RG12 1AN</t>
  </si>
  <si>
    <t>Huygensweg 10, 5466AN Veghel</t>
  </si>
  <si>
    <t>Xing Wang Logistic Center, No.18, Yuncheng Street, Beijing Economic and Technological Development Area, Beijing</t>
  </si>
  <si>
    <t>21/F Global Gateway, 168 Yeung UK Road, Tsuen Wan, Hong Kong</t>
  </si>
  <si>
    <t>36/F-38/F, Entreprise Square Three, 39 Wang Chiu Road, Kowloon Bay, Kowloon, Hong Kong</t>
  </si>
  <si>
    <t>1015 Third Avenue, 12th Floor, Seattle, WA 98104-1190</t>
  </si>
  <si>
    <t>Unit 2, G F, BLK A, Tonic Industrial Centre, 26 Kai Cheung Road, Kowloon Bay, Hong Kong</t>
  </si>
  <si>
    <t>Elbestraße 1, 49090 Osnabrück</t>
  </si>
  <si>
    <t>Florence Way, Rockingham Road, 1 Union Business Park, Uxbridge, Middlesex, UB8 2LS</t>
  </si>
  <si>
    <t>Dorfstrasse 50, 8834 Schindellegi</t>
  </si>
  <si>
    <t>Life Hub at Daning, Office Tower, Block 1, 10-16, 1868 Gong He Xin Road, Zhabei District, Shanghai 200072</t>
  </si>
  <si>
    <t>24th Floor, Mass Mutual Tower, 38 Gloucester Road, Wanchai, Hong Kong</t>
  </si>
  <si>
    <t>Room E508-E513, ACLP International Building, 566 Shunping Road, Shunyi District, Beijing 101300</t>
  </si>
  <si>
    <t>Viaduktstrasse 42, 4002 Basel</t>
  </si>
  <si>
    <t>Top Floor, ATL Logistics Centre B, Berth 3, Kwai Chung Container Terminal, Hong Kong</t>
  </si>
  <si>
    <t>Schenker House, Great South West Road, Feltham, Middlesex, TW14 8NT</t>
  </si>
  <si>
    <t>No.266 Yiwei Road, Waigaoqiao Free Trade Zone, Shanghai 200131</t>
  </si>
  <si>
    <t>35/F., Skyline Tower, 39 Wang Kwong Road, Kowloon Bay, Hong Kong</t>
  </si>
  <si>
    <t>Potsdamer Platz 2, 10785 Berlin</t>
  </si>
  <si>
    <t>12/F., Tower II, Enterprise Square, 9 Sheung Yuet Road, Kowloon Bay, Kowloon, Hong Kong</t>
  </si>
  <si>
    <t>11F, Enterprise Square Three, 39 Wang Chiu Road, Kowloon Bay, Kowloon, Hong Kong</t>
  </si>
  <si>
    <t>12380 Morris Road, Alpharetta GA 30005</t>
  </si>
  <si>
    <t>Unit C, 9th floor Building A, Innotec Tower No.235, Nanjing Road, Tianjin</t>
  </si>
  <si>
    <t>55 Glenlake Parkway NE, Atlanta GA 30328</t>
  </si>
  <si>
    <t>Reading Cargo Centre, Hyperion Way, Rose Kiln Lane, Reading, Berkshire, RG20JS</t>
  </si>
  <si>
    <t>Fokkerweg 300, Bldg 3A, 1438 AN Oude Meer</t>
  </si>
  <si>
    <t>9 Colombus Centre, Pelican Drive, Road Town, Tortola</t>
  </si>
  <si>
    <t>Room 305, Shanghai International Trade Centre, 2201 Yan An Road (West), Shanghai 200336</t>
  </si>
  <si>
    <t>Wilhelm-Frank-Platz 1, D-70771 Leinfelden-Echterdingen</t>
  </si>
  <si>
    <t>Johann-Maus-Str. 3, D-71254 Ditzingen</t>
  </si>
  <si>
    <t>Alpenstr. 173, A-5020 Salzburg</t>
  </si>
  <si>
    <t>Industriestr. 1 – 3, D-57234 Wilnsdorf</t>
  </si>
  <si>
    <t>August-Winkhaus-Str. 31, D-48291 Telgte</t>
  </si>
  <si>
    <t>NORAA GmbH</t>
  </si>
  <si>
    <t>Siegenia-Aubi KG</t>
  </si>
  <si>
    <t>Wilhelm-Hautau-Straße 2, D-31691 Helpsen</t>
  </si>
  <si>
    <t>Carl-Fuhr-Str. 12, D-42579 Heiligenhaus</t>
  </si>
  <si>
    <t>Hauptstr. 103, D-42579 Heiligenhaus</t>
  </si>
  <si>
    <t>Via A De Gasperi 75, IT-36060 Romano d'Ezzelino (Vicenza)</t>
  </si>
  <si>
    <t>Steinbrink 3, DE-42555, Velbert</t>
  </si>
  <si>
    <t>Amersfoortseweg 9, NL-3751 U, Bunschoten</t>
  </si>
  <si>
    <t>Gersteinstrasse 19, 59227 Ahlen</t>
  </si>
  <si>
    <t>Heinrich-Winkelmann-Platz 1, 59227 Ahien</t>
  </si>
  <si>
    <t>Muhlerainstrasse 26, 4414 Füllinsdorf</t>
  </si>
  <si>
    <t>Lot 824, 8th floor, Kompleks Sun, Jalan Bukit Bintang, Kuala Lumpur, Wilayah Persekutuan 55100</t>
  </si>
  <si>
    <t>No. 1 Xing Ye Road, Mawei Hi-Tech Development Zone, Fuzhou, Fujian, 350015</t>
  </si>
  <si>
    <t>428-5 Gongse-dong, Giheung-gu,, Yongin-si, Gyeonggi-do</t>
  </si>
  <si>
    <t>Ostendstrasse 1-14, 12459 Berlin</t>
  </si>
  <si>
    <t>Lot 635 &amp; 660, Kawasan Perindustrian Tuanku Jaafar, Seremban, Negeri Sembilan</t>
  </si>
  <si>
    <t>Breitner Center HBT 17.04, Amstelplein 2, 1096 BC Amsterdam</t>
  </si>
  <si>
    <t>LG Twin Towers, 128 Yeoui-daero, Yeongdeungpo-gu, Seoul 150-721</t>
  </si>
  <si>
    <t>Rue Jeanne d’Arc, 1-5 92130 Issy-les-Moulineaux</t>
  </si>
  <si>
    <t>1-15 Matsuo-cho, Kadoma City, Osaka 571-8504</t>
  </si>
  <si>
    <t>Distrito C – Edificio Central, Planta 3, Ronda de la Comunicación s/n, 28050 Madrid</t>
  </si>
  <si>
    <t>Avenida Fontes Pereira de Melo 40, 1069-300 Lisboa</t>
  </si>
  <si>
    <t>Lundbeck House, Caldecotte Lake Business Park, Caldecotte, Milton Keynes MK7 8LG</t>
  </si>
  <si>
    <t>Ottiliavej 9, 2500 Valby</t>
  </si>
  <si>
    <t>Albany Gate, Darkes Lane, Potters Bar, Hertfordshire EN6 1AG</t>
  </si>
  <si>
    <t>7 Cavendish Square, London W1G 0PE</t>
  </si>
  <si>
    <t>Sankt Peders Straede 2, 1, 4000 Roskilde</t>
  </si>
  <si>
    <t>Wedgwood Way, Stevenage, Hertfordshire SG1 4QT</t>
  </si>
  <si>
    <t>Dalslandsgade 11, 2300 Copenhagen S</t>
  </si>
  <si>
    <t>100 Campus Drive, Florham Park, New Jersey 07932</t>
  </si>
  <si>
    <t>Harbitzalléen 3, Skøyen, 0212 Oslo</t>
  </si>
  <si>
    <t>Building 4, Chiswick Park, 566 Chiswick High Road, London W4 5YE</t>
  </si>
  <si>
    <t>Plot No. 90, Sector 32, Gurgaon - 122 001, Haryana</t>
  </si>
  <si>
    <t>Cemetery Road, Silverdale, Newcastle-under-Lyme, Staffordshire ST5 6PA</t>
  </si>
  <si>
    <t>1-3 Zodiac, Boundary Way, Hemel Hempstead, Hertfordshire HP2 7SJ</t>
  </si>
  <si>
    <t>1500 Mishuku, Susono, Shizuoka 410-1194</t>
  </si>
  <si>
    <t>1000 Amago, Koura, Inukami, Shiga Pref. 522-0242</t>
  </si>
  <si>
    <t>2-3, Marunouchi 2-chome, Chiyoda-ku, Tokyo 100-8322</t>
  </si>
  <si>
    <t>"Val St Quentin" – Bât. B, 2, rue René Caudron, 78960 Voisins Le Bretonneux</t>
  </si>
  <si>
    <t>Im Gewerbepark B32, 93059 Regensburg</t>
  </si>
  <si>
    <t>5 avenue Newton, 78180 Montigny Le, Bretonneux</t>
  </si>
  <si>
    <t>Marienstrasse 7, 90402 Nürnberg</t>
  </si>
  <si>
    <t>One Johnson &amp; Johnson Plaza, New Brunswick, NJ 08933</t>
  </si>
  <si>
    <t>Dr. Paul Janssenweg 150, 5026 RH Tilburg</t>
  </si>
  <si>
    <t>Lichtstrasse 35, 4056 Basel</t>
  </si>
  <si>
    <t>Veluwezoom 22, 1327 AH Almere</t>
  </si>
  <si>
    <t>5-8, Minamisemba 3-chome, Chuo-ku, Osaka 542-8502</t>
  </si>
  <si>
    <t>Markerkant 13-01, 1314 AL Almere</t>
  </si>
  <si>
    <t>6 Avenue du Marais BP 20189, 95105 Argenteuil Cedex</t>
  </si>
  <si>
    <t>Bargkoppelweg 4, 22145 Hamburg</t>
  </si>
  <si>
    <t>Nissei Building, 1-6-3 Ohsaki, Shinagawa-Ku, Tokyo, 141-8560</t>
  </si>
  <si>
    <t>Belmont Place, Belmont Road, Maidenhead, Berkshire, SL6 6TB</t>
  </si>
  <si>
    <t>Harkortstrasse 15, 40880 Ratingen</t>
  </si>
  <si>
    <t>1-9-2, Higashi-Shinbashi, Minato-ku, Tokyo 105-0021</t>
  </si>
  <si>
    <t>Bischofsstraße 99, 47809 Krefeld</t>
  </si>
  <si>
    <t>Hornsgatan 1, 415 03 Göteborg</t>
  </si>
  <si>
    <t>Gunnar-Wester-Straße 12, 97421 Schweinfurt</t>
  </si>
  <si>
    <t>Industriestrasse 1-3, 91074 Herzogenaurach</t>
  </si>
  <si>
    <t>Georg-Schäfer-Strasse 30, 97421 Schweinfurt</t>
  </si>
  <si>
    <t>1-3-17, Kyomachibori, Nishi-ku Osakashi, Osaka 550-0003</t>
  </si>
  <si>
    <t>Max-Planck-Strasse 23, 40699 Erkrath</t>
  </si>
  <si>
    <t>1 rue des Usines, 74000 Annecy</t>
  </si>
  <si>
    <t>36 St Andrew Square, Edinburgh, EH2 2YB</t>
  </si>
  <si>
    <t>270 Park Avenue, New York, NY 10017</t>
  </si>
  <si>
    <t>1111 Polaris Parkway, Columbus, Ohio 43240</t>
  </si>
  <si>
    <t>Bahnhofstraße 45, 8001 Zürich</t>
  </si>
  <si>
    <t>Paradeplatz 8, CH-8001, Zurich</t>
  </si>
  <si>
    <t>One Cabot Square, London E14 4QJ</t>
  </si>
  <si>
    <t>Uddevägen 3, 291 54 Kristianstad</t>
  </si>
  <si>
    <t>Zenneveld Business Park, Bergensesteenweg 793 bus 6, B-1600 St.-Pieters-Leeuw</t>
  </si>
  <si>
    <t>Michigan Drive, Tongwell, GB-Milton Keynes MK15 8HQ</t>
  </si>
  <si>
    <t>Piepersberg 30, D-42653 Solingen</t>
  </si>
  <si>
    <t>Z.I. La Lombardiere, 07430 Davezieux</t>
  </si>
  <si>
    <t>Heritage House, Davyfield Road, Blackburn, Lancashire BB1 2LU</t>
  </si>
  <si>
    <t>9 rue Guyon de Guercheville, 14200 Hérouville Saint Clair</t>
  </si>
  <si>
    <t>Wannenäckerstr. 65, 74078 Heilbronn</t>
  </si>
  <si>
    <t>C/Honduras 29, 28806, Alcalá de Henares</t>
  </si>
  <si>
    <t>Kattgränd 10, BV 11825 Stockholm</t>
  </si>
  <si>
    <t>24 Rue Condorcet, 91700 Fleury Mérogis</t>
  </si>
  <si>
    <t>Römer Strasse, 75, D-71229 Leonberg</t>
  </si>
  <si>
    <t>Kraillinger Strasse 5, D-82131 Stockdorf</t>
  </si>
  <si>
    <t>Friedrichshafener Strasse 9, D-82205 Gilching</t>
  </si>
  <si>
    <t>Jochen-Rindt-Strasse 19, A-1230 Vienna</t>
  </si>
  <si>
    <t>Eberspächerstrasse 24, D-73730 Esslingen</t>
  </si>
  <si>
    <t>IZ NÖ-Süd 2/Hondastraße 2, Objekt M47, A-2351 Wiener Neudorf</t>
  </si>
  <si>
    <t>Wakefield Road, Featherstone, West Yorkshire, WF7 5DE</t>
  </si>
  <si>
    <t>Via Monte Pastello 40, IT- 37057 VR San Giovanni Lupatoto</t>
  </si>
  <si>
    <t>Vegafriosa, La Calzada, E-33128 Pravia, Asturias</t>
  </si>
  <si>
    <t>Deltastrasse 1, D-27721 Ritterhude</t>
  </si>
  <si>
    <t>Ul Zwirowa, 53/55, PL-05506 Wladyslawów</t>
  </si>
  <si>
    <t>Depo, 3/A, Törökbálint, HU-2045</t>
  </si>
  <si>
    <t>Cerna Ulice 1457, CZ-29501 Mnichovo Hradiste</t>
  </si>
  <si>
    <t>Vasinova 61, SK-94901 Nitra</t>
  </si>
  <si>
    <t>Parc D'Activités de Kerguilloten, F-56920 Noyal-Pontivy</t>
  </si>
  <si>
    <t>Route Nationale 7, 13550 Noves</t>
  </si>
  <si>
    <t>Via Industriale 1/3, 25028 Verolanuova, Brescia</t>
  </si>
  <si>
    <t>Via Borgonuovo 20, 20120 Milan</t>
  </si>
  <si>
    <t>Via Damano 1, 48024 Massa Lombarda</t>
  </si>
  <si>
    <t>Avenue du Maréchal de Lattre de Tassigny - Zone industrielle, 25290 Ornans</t>
  </si>
  <si>
    <t>Usine St André, 30210 Remoulins</t>
  </si>
  <si>
    <t>C/Lluis Vives, 35 bajos, 08402 Granollers, Barcelona</t>
  </si>
  <si>
    <t>Kopernikusstrasse, 21, 50126 Bergheim/Erft</t>
  </si>
  <si>
    <t>Via del Lavoro 1, 26030 Gadesco Pieve Delmona (Cremona)</t>
  </si>
  <si>
    <t>Via Gandhi 8, 42123 Reggio Emilia</t>
  </si>
  <si>
    <t>Trenčianska 17, SK-915 01 Nové Mesto n/V</t>
  </si>
  <si>
    <t>Poligono Saprelorca CTRA NAC. 240 KM, 260 Parcelas 13-17, 30817 Lorca, Murcia</t>
  </si>
  <si>
    <t>Z. Ind. de Ovar, Rua de Cabo Verde, 3881-902 Ovar</t>
  </si>
  <si>
    <t>Miestentie 9, 02150 Espoo</t>
  </si>
  <si>
    <t>Heinrich-Nicolaus-Strasse 6, 87671 Ronsberg</t>
  </si>
  <si>
    <t>10 Route de Roinville, 28700 Auneau Cedex</t>
  </si>
  <si>
    <t>Godesberger Str.9, 53842 Troisdorf</t>
  </si>
  <si>
    <t>Spicher Strasse 46, D-53844 Troisdorf</t>
  </si>
  <si>
    <t>611 rue Paul Boucherot, ZAC Object'Ifs Sud, 14123 Ifs</t>
  </si>
  <si>
    <t>Gewerbepark Mitterfeld 8, A-2523 Tattendorf – Vienna</t>
  </si>
  <si>
    <t>Sörház Utca 3/b, HU – 1222, Budapest</t>
  </si>
  <si>
    <t>Domové role 71, 821 05 Bratislava</t>
  </si>
  <si>
    <t>Bratislavská č.p. 3228, č.o. 50, 690 02 Breclav</t>
  </si>
  <si>
    <t>Kántor út 10, H-2310 Szigetszentmiklós</t>
  </si>
  <si>
    <t>York House, 45 Seymour Street, London W1H 7JT</t>
  </si>
  <si>
    <t>Alfredstraße 81, 45130 Essen</t>
  </si>
  <si>
    <t>330 Venizelou Ave, 17675 Kallithea, Athens</t>
  </si>
  <si>
    <t>Am Hauptbahnhof 2, 1100 Vienna</t>
  </si>
  <si>
    <t>Block 32/Zone C, Industrial Area of Sindos, 57022 Thessaloniki</t>
  </si>
  <si>
    <t>Stella-Klein-Löw-Weg 11, 1020 Vienna</t>
  </si>
  <si>
    <t>Lyssikratous str. 29, 17674 Kallithea, Athens</t>
  </si>
  <si>
    <t>1 Churchill Place, London E14 5HP</t>
  </si>
  <si>
    <t>La Motte Chambers, St Helier, Jersey JE1 1BJ</t>
  </si>
  <si>
    <t>Taunusanlage 12, 60325 Frankfurt am Main</t>
  </si>
  <si>
    <t>St Paul’s Gate, New Street, St Helier, Jersey JE4 8ZB</t>
  </si>
  <si>
    <t>Winchester House, 23 Great Winchester Street, London EC2P 2AX</t>
  </si>
  <si>
    <t>29 boulevard Haussmann, 75009 Paris</t>
  </si>
  <si>
    <t>Van Beresteijnstraat 14, NL-9641 AB Veendam</t>
  </si>
  <si>
    <t>4-7, Doshomachi 3-chome, Chuo-ku, Osaka 541-8514</t>
  </si>
  <si>
    <t>Rue Haute Loge, F-62136 Lestrem</t>
  </si>
  <si>
    <t>Dr. Albert Reimannstrasse 18, D-68526 LADENBURG</t>
  </si>
  <si>
    <t>Hartbertstrasse 1, CH-7000 CHUR</t>
  </si>
  <si>
    <t>Schwarzenbergplatz 16, A-1011 WIEN</t>
  </si>
  <si>
    <t>BP 21, F-16101 Cognac Cedex</t>
  </si>
  <si>
    <t>Utrechtseweg 310, 6812 AR Arnhem</t>
  </si>
  <si>
    <t>Von Geusaustraat 193, 2274 RJ Voorburg</t>
  </si>
  <si>
    <t>Keulsekade 189, 3534 AC Utrecht</t>
  </si>
  <si>
    <t>Dr Stolteweg 92, 8025 AZ Zwolle</t>
  </si>
  <si>
    <t>Begijnenhof 1, 5611 EK Eindhoven</t>
  </si>
  <si>
    <t>600 North U.S. Highway 45, Libertyville, Illinois 60048</t>
  </si>
  <si>
    <t>La Woëstyne, 59173 Renescure</t>
  </si>
  <si>
    <t>Driekronenstraat 6, 6596 MA Milsbeek</t>
  </si>
  <si>
    <t>Handelstraat 8, 5691 PV Horst</t>
  </si>
  <si>
    <t>Wertsteeg 10, 5331 PE Kerkdriel</t>
  </si>
  <si>
    <t>Laarstraat 2, 5334 NS Velddriel</t>
  </si>
  <si>
    <t>1-6-2, Marunouchi, Chiyoda-ku, Tokyo 100-8246</t>
  </si>
  <si>
    <t>Sully, Vale of Glamorgan, CF64 5ZE</t>
  </si>
  <si>
    <t>Niederkasseler Lohweg 177, D-40547 Düsseldorf</t>
  </si>
  <si>
    <t>300 Minuteman Road, MA, 01810 Andover</t>
  </si>
  <si>
    <t>42000 Christy Street, Fremont, CA 94538</t>
  </si>
  <si>
    <t>16F, 392 Ruey Kuang Road, Neihu, Taipei, 114</t>
  </si>
  <si>
    <t>22F, 392 Ruey Kuang Road, Neihu, Taipei, 11492</t>
  </si>
  <si>
    <t>LG Gasan Digital Center, 459-9 Gasandong, Geumcheon-gu, Seoul, 153-803</t>
  </si>
  <si>
    <t>4F MSC Center Bldg., 22-23, Kaigan 3-Chome, Minato-Ku, Tokyo 108-0022</t>
  </si>
  <si>
    <t>14th Floor, Building no. 102, Digital Empire 2, 486, Sin-Dong, Yeongtong-gu, Suwon-si, Gyeonggi-do 443-734</t>
  </si>
  <si>
    <t>1-1, Shibaura 1-chome, Minato-ku, Tokyo 105-8001</t>
  </si>
  <si>
    <t>16530 Via Esprillo, MZ-1105, San Diego, California 92127</t>
  </si>
  <si>
    <t>Gate City Osaka West Tower 11-1, Osakihigasi 1-chome, Shinagawa-ku, Tokyo 141-0032</t>
  </si>
  <si>
    <t>1730 N. First St., San Jose, California 95112</t>
  </si>
  <si>
    <t>3F No. 188 Wenhua 2nd Rd., Guishan Shiang, Taoyuan 333</t>
  </si>
  <si>
    <t>50 rue Carnot, 92284 Suresnes cedex</t>
  </si>
  <si>
    <t>Rowley, Wexham Springs, Framewood Road, Wexham, Slough, SL3 6PJ</t>
  </si>
  <si>
    <t>15 boulevard Charles de Gaulle, 92707 Colombes cedex</t>
  </si>
  <si>
    <t>Šmarješka cesta 6, 8501 Novo mesto</t>
  </si>
  <si>
    <t>B/4 Laxmi Towers, Bandra Kurla Complex, Mumbai, 400 051 Maharashtra</t>
  </si>
  <si>
    <t>Plot No. 564/A/22, Road No. 92, Jubilee Hills, Hyderabad 500 034, Andhra Pradesh</t>
  </si>
  <si>
    <t>1000 Mylan Boulevard, Canonsburg, PA, 15317</t>
  </si>
  <si>
    <t>1 The Cam Centre, Wilbury Way, Hitchin, Hertfordshire, SG4 0TW</t>
  </si>
  <si>
    <t>Unichem Bhavan, Prabhat Estate, Off S. V. Road, Jogeshwari (West), Mumbai - 400 102</t>
  </si>
  <si>
    <t>Ridings Point, Whistler Drive, Castleford, West Yorkshire, WF 10 5HX</t>
  </si>
  <si>
    <t>Piet Hein Building, Piet Heinkade 107, 1019 GM Amsterdam</t>
  </si>
  <si>
    <t>5 Basel Street, 49131 Petach Tikva</t>
  </si>
  <si>
    <t>5016 Monument Avenue, 27205, Richmond, Virginia 23261</t>
  </si>
  <si>
    <t>Carpenter SAS</t>
  </si>
  <si>
    <t>Z.I. Boulevard des Bretonnières, 49182 Saint-Barthélémy-d'Anjou Cedex</t>
  </si>
  <si>
    <t>Industriestrasse 2, 99334 Amt Wachsenburg-Thorey</t>
  </si>
  <si>
    <t>Wijnendalstraat 171, B-8800 Roeselare</t>
  </si>
  <si>
    <t>Dinting Lodge Industrial Estate, Glossop, Derbyshire, SK13 6LE</t>
  </si>
  <si>
    <t>Ugland House, South Church Street, George Town, Grand Cayman, KY1-1104</t>
  </si>
  <si>
    <t>Konijnenberg 59, NL-4825 BC Breda</t>
  </si>
  <si>
    <t>Van den Endelaan 15, 2182 ES Hillegom</t>
  </si>
  <si>
    <t>Zone Industrielle Sud, 10100, Crancey</t>
  </si>
  <si>
    <t>Rheingaustrasse 19, 65375 Oestrich-Winkel</t>
  </si>
  <si>
    <t>Donaustrasse 51, 87700 Memmingen</t>
  </si>
  <si>
    <t>Zone Industrielle de l’Europe, 76220 Goumay-en-Bray</t>
  </si>
  <si>
    <t>Jurgiskiai, 62181 Alytus</t>
  </si>
  <si>
    <t>ul. Sienkiewicza 31/33, 56-120 Brzeg Dolny</t>
  </si>
  <si>
    <t>Bamberger Strasse 58, 96215, Lichtenfels</t>
  </si>
  <si>
    <t>Times Place, 45 Pall Mall, London SW1Y 5JG</t>
  </si>
  <si>
    <t>Greinerstrasse 70, 4550 KremsmUnster</t>
  </si>
  <si>
    <t>Hagenauer Strasse 42, 65203 Wiesbaden</t>
  </si>
  <si>
    <t>Rosenauer Strasse 28, 96487 Dörfles-Esbach</t>
  </si>
  <si>
    <t>ul. Szczawiñska 42, 95-100 Zgierz</t>
  </si>
  <si>
    <t>Pf. 16, 3792 Sajóbábony</t>
  </si>
  <si>
    <t>Str. Gärii nr 13, 557260 Selimbàr, Sibiu</t>
  </si>
  <si>
    <t>Greinerstrasse 70, 4550 Kremsmünster</t>
  </si>
  <si>
    <t>Avenue des Olympiades 2, 1140 Evere</t>
  </si>
  <si>
    <t>7 rue du Fossé Blanc, 92622 Gennevilliers</t>
  </si>
  <si>
    <t>Peterburi tee 48A, 11415 Tallinn</t>
  </si>
  <si>
    <t>Bluebell Close, Clover Nook Industrial Park, Alfreton, Derbyshire DE55 4RD</t>
  </si>
  <si>
    <t>Weg 30, 53619 Rheinbreitbach</t>
  </si>
  <si>
    <t>Spoorstr. 69, Kesteren 4041 CL</t>
  </si>
  <si>
    <t>Klosterzelgstrasse 28, 5201 Brugg</t>
  </si>
  <si>
    <t>Shiroyama Trust Tower 3-1, Toranomon 4-chome, Minato-ku, Tokyo 105-6013</t>
  </si>
  <si>
    <t>1-5-1 Kiba, Koto-ku, Tokyo 135-8512</t>
  </si>
  <si>
    <t>2-3 Marunouchi 2-chome, Chiyodaku, Tokyo 100-8322</t>
  </si>
  <si>
    <t>4 Tesseneer Drive, Highland Heights, KY 41076-9753</t>
  </si>
  <si>
    <t>Seavans North 2-1, Shibaura 1-chome, Minato-ku, Tokyo 105-8614</t>
  </si>
  <si>
    <t>3-13-16 Mita, Minato-ku, 108-0073 Tokyo</t>
  </si>
  <si>
    <t>B12, Industriestrasse 21, 5201 Brugg</t>
  </si>
  <si>
    <t>LS Tower (12-17 th Floor), 1026-6 Hogye-dong, Dongan-gu, Anyang-si, Gyeonggi-do</t>
  </si>
  <si>
    <t>Shin-Kokusai Bldg., 4-1 Marunouchi 3-chome, Chiyoda-ku, Tokyo 100-8303</t>
  </si>
  <si>
    <t>4-10 rue du Mozart, 92587 Clichy</t>
  </si>
  <si>
    <t>8 rue du Général Foy, Paris 75008</t>
  </si>
  <si>
    <t>Düsseldorfer Straße 400, 51061 Köln</t>
  </si>
  <si>
    <t>Vibeholms Allé 25, 2605 Brøndby</t>
  </si>
  <si>
    <t>Viale Piero e Alberto Pirelli 25, 20126 Milano</t>
  </si>
  <si>
    <t>Viale Sarca 222, 20126 Milan</t>
  </si>
  <si>
    <t>2 boulevard du Général Martial-Valin, 75724 Paris Cedex 15</t>
  </si>
  <si>
    <t>Rue de Varennes Prolongée, 77876 Montereau</t>
  </si>
  <si>
    <t>G. Square, 180 Simin-daero, Dongan-gu, Anyang-si, 431-812 Gyeonggi-do</t>
  </si>
  <si>
    <t>200 West Street, New York, NY 10282</t>
  </si>
  <si>
    <t>Shinagawa Seaside West Tower, 4-12-2, Higashi-Shinagawa, Shinagawa-Ku, Tokyo 140-0002</t>
  </si>
  <si>
    <t>5 Boulevard Montmartre, F-75002 Paris</t>
  </si>
  <si>
    <t>Vollsveien 17 B, N-1366 Lysaker</t>
  </si>
  <si>
    <t>Drummond House, Scott Street, UK-Perth PHI 5EJ</t>
  </si>
  <si>
    <t>18 Alexandra Buildings, Lerwick, UK-Shetland ZEI OLL</t>
  </si>
  <si>
    <t>Pir-Senteret, N-7005 Trondheim</t>
  </si>
  <si>
    <t>Case postale 67, CH-1218 Grand-Saconnex (Geneva)</t>
  </si>
  <si>
    <t>6 Centaurs Business Park, Grant Way, Isleworth, UK-Middlesex TW7 5QK</t>
  </si>
  <si>
    <t>Virginia Street, UK-London El 9XY</t>
  </si>
  <si>
    <t>Virginia Street, UK-London El 9BD</t>
  </si>
  <si>
    <t>Panserweg 14, 9974 SL Zoutkamp</t>
  </si>
  <si>
    <t>Lupinestraat 1-17, 1131 JT Volendam</t>
  </si>
  <si>
    <t>Voorland 11, 1601 EZ Enkhuizen</t>
  </si>
  <si>
    <t>Alter Kirchweg 31, 25709 Marne</t>
  </si>
  <si>
    <t>Bajkalská 28, 817 62 Bratislava</t>
  </si>
  <si>
    <t>Am Campeon 1-12, 85579 Neubiberg</t>
  </si>
  <si>
    <t>33 Rue de Verdun, 92150 Suresnes</t>
  </si>
  <si>
    <t>753 Shimonumabe, Nakahara-ku, Kawasaki, Kanagawa 211-8668</t>
  </si>
  <si>
    <t>Dukes Meadow, Millboard Road, Bourne End, Buckinghamshire, SL8 5FH</t>
  </si>
  <si>
    <t>Samsung Electronics Bldg., 11 Seocho-daero 74-gil, Seochogu, Seoul 137-965</t>
  </si>
  <si>
    <t>Kölner Strasse 12, 65760 Eschbom</t>
  </si>
  <si>
    <t>3893 Research Park Drive, Ann Arbor, 48108-1168 Michigan</t>
  </si>
  <si>
    <t>George Henry Road, Great Bridge, Tipton, West Midlands, DY4 7BZ</t>
  </si>
  <si>
    <t>528 Avenue de Savoie, 38570 Le Cheylas</t>
  </si>
  <si>
    <t>Avenue de Savoie, 38570 Le Cheylas</t>
  </si>
  <si>
    <t>Schulstr. 41, 70794 Filderstadt</t>
  </si>
  <si>
    <t>Jagstfelder Str. 14, 74177 Bad Friedrichshall</t>
  </si>
  <si>
    <t>Am Kronberger Hang 4, DE–65824 Schwalbach/TS</t>
  </si>
  <si>
    <t>Bachtobelstrasse 3, CH-8810 Horgen</t>
  </si>
  <si>
    <t>Via Enrico Fermi 4, 72100 Brindisi</t>
  </si>
  <si>
    <t>Klimentska 10, 110 05 Praha 1</t>
  </si>
  <si>
    <t>O. Wichterleho 810, 27852 Kralupy nad Vltavou</t>
  </si>
  <si>
    <t>74,6 Sierpnia, 90-646 Lodz</t>
  </si>
  <si>
    <t>Vondelingenweg 601, NL-3196 KK Rotterdam</t>
  </si>
  <si>
    <t>Under_address</t>
  </si>
  <si>
    <t>70 avenue Général-Guisan, CH-1009 Pully/Lausanne</t>
  </si>
  <si>
    <t>Via Delfini 1, I-41100 Modena</t>
  </si>
  <si>
    <t>Hammer Landstrasse 115, D-4040 Neuss</t>
  </si>
  <si>
    <t>48 rue Camille Desmoulins, F-92791 Issy les Moulineaux</t>
  </si>
  <si>
    <t>10-1, Nakazawa-cho, Hamamatsu 430-8650</t>
  </si>
  <si>
    <t>Siemenstrasse 22-34, D-25462 Rellingen</t>
  </si>
  <si>
    <t>Rue Ambroise Croizat, F-77183 Croissy-Beaubourg</t>
  </si>
  <si>
    <t>Viale Italia 88, I-20020 Lainate (Milano)</t>
  </si>
  <si>
    <t>J A Wettergrens Gata 1, S-400 43 Göteborg</t>
  </si>
  <si>
    <t>East Tower Otemachi First Square, 5-1, Otemachi 1-chome, Chiyoda-ku, Tokyo 100-0004</t>
  </si>
  <si>
    <t>399 Park Avenue, New York, NY 10043</t>
  </si>
  <si>
    <t>Shin Marunouchi Building, 5-1 Marunouchi 1-chome, Chiyoda-ku, Tokyo 100-6520</t>
  </si>
  <si>
    <t>25 Bank Street, Canary Wharf, London, E14 5JP</t>
  </si>
  <si>
    <t>Cannon Bridge, 25 Dowgate Hill, London EC4R 2BB</t>
  </si>
  <si>
    <t>2 Broadgate, London EC2M 7UR</t>
  </si>
  <si>
    <t>Level 12, 36 Customhouse Quay, Wellington</t>
  </si>
  <si>
    <t>31 rue de Berri - Immeuble Monceau, 75008 Paris</t>
  </si>
  <si>
    <t>4 Chome-5-33 Kitahama, Chuo Ward, Osaka, 541-0041</t>
  </si>
  <si>
    <t>Calle Agustín Betancourt 17, E-28003 Madrid</t>
  </si>
  <si>
    <t>1-12-1, Yurakucho, Chiyoda-ku, Tokyo 100-8405</t>
  </si>
  <si>
    <t>Dawn_raid_F_specific</t>
  </si>
  <si>
    <t>M20_DR_date</t>
  </si>
  <si>
    <t>M20ticker</t>
  </si>
  <si>
    <t>M20_EC_date</t>
  </si>
  <si>
    <t>Event, Raw tobacco - Spain, 18.1.2002.pdf</t>
  </si>
  <si>
    <t>Event, Raw tobacco Italy, 3.5.2002.pdf</t>
  </si>
  <si>
    <t>Event, Rubber chemicals, 10.10.2002.pdf</t>
  </si>
  <si>
    <t>Event, Hydrogen Peroxide and perborate + Methacrylates, 8.4.2003.pdf</t>
  </si>
  <si>
    <t>Event, Bitumen (NL) + Spain, 10.10.2002.pdf</t>
  </si>
  <si>
    <t>Panasonic Corporation, Toshiba Corporation</t>
  </si>
  <si>
    <t>Toshiba Corporation, Samsung Electronics Co ltd</t>
  </si>
  <si>
    <t>ECJ_Comm_T_Dissmiss</t>
  </si>
  <si>
    <t>ECJ_Comm_P_Dissmiss</t>
  </si>
  <si>
    <t>ECJ_Comm_T_Grant</t>
  </si>
  <si>
    <t xml:space="preserve">F:FP </t>
  </si>
  <si>
    <t>F:FP</t>
  </si>
  <si>
    <t>U:RTX</t>
  </si>
  <si>
    <t>729417, S:HOL</t>
  </si>
  <si>
    <t>Krupp Thyssen Nirosta GmbH was created on 1 January 1995 folllowing the merger of the stainless steel divisions of Thyssen Stahl AG and Fried. Krupp AG Hoesch Krupp which make products resistant to acids and high temperatures (3). It has agreed to assume full liability in the present case for events preceding its creation in regard to both Thyssen Stahl AG and Krupp Hoesch AG. This Decision is not, therefore, addressed to either of those undertakings.</t>
  </si>
  <si>
    <t>Cerestar Bioproducts BV (Cerestar Bioproducts) is a wholly owned subsidiary of Cerestar SA, the European leader of starch-based products. The latter was listed on the Paris stock exchange on 2 July 2001, following the division of the Eridania Béghin-Say group (EBS) into four independent entities and its subsequent dissolution. Cerestar S.A,This and other, smaller divestments cut Montedison's total debt to L3.2 trillion by the end of 1997.               By that time, Montedison was 32 percent owned by Compagnia di Participazioni Assicurative ed Industriali S.p.A. (Compart), the new name adopted by Ferfin in the summer of 1996 in order to sever its ties with its scandalous Ferruzzi past. As the end of the millennium approached, Montedison was now primarily in the area of agribusiness, through its 50.4 percent holding in Eridania Béghin-Say. The company's Montecatini chemicals business had been reduced, with the disposition of Montell, to Ausimont, a maker of fluorine-based chemicals and peroxides, and Antibioticos, which made chemicals used in the manufacture of pharmaceuticals. Through Edison, 61.3 percent owned by Montedison, the company continued its participation in the energy sector, specifically the production, transport, and marketing of electricity and natural gas. Another significant Montedison company was Tecnimont, an engineering firm and constructor of industrial, environmental, and infrastructure facilities worldwide. It was in these industries that Montedison was staking its future, having twice in the late 20th century neared bankruptcy.
Principal Subsidiaries: Eridania Béghin-Say S.A. (France; 50.41%); Ausimont S.p.A.; Antibioticos S.p.A.; Syremont S.p.A.; Edison S.p.A. (61.33%); Tecnimont S.p.A.; Iniziativa Edilizia S.p.A.
Read more: https://www.referenceforbusiness.com/history2/76/Montedison-S-p-A.html#ixzz5kQQOz57H</t>
  </si>
  <si>
    <t>Atochem S.A. changed its name into Elf Atochem S.A. in 1992 and into its present name, Atofina S.A., in April 20006, after a takeover of Atochem’s parent company Elf by TotalFina in 1999.</t>
  </si>
  <si>
    <t>Guinness Peat Group (GPG) plc today announced that it is changing its name to Coats Group plc and will operate under a single, combined Board of Directors.  The announcement forms part of its preliminary financial results for the year ended 31 December 2014. These changes, which will take effect over the coming days in all the markets in which GPG shares tradea, establish Coats as the standalone, listed entity and signal its return to the market in the 125th anniversary year of its initial listing on the London Stock Exchange in 1890. </t>
  </si>
  <si>
    <t>Flexsys N.V. (hereinafter “Flexsys”) is a joint venture currently owned 50/50% by Solutia Inc. (USA) and Akzo Nobel N.V. (Netherlands), with
headquarters in Brussels. Flexsys was formed on 1 January 1995 between Monsanto Company (USA) and Akzo Nobel N.V. as a concentrative fullfunction joint venture, which was approved by the Commission on 19 January 1995 under the Community merger control rules5. The parent companies
transferred all their relevant assets to the joint venture on 1 January 1995 and withdrew entirely from the rubber chemicals market. In 1997, Monsanto placed the assets of its chemical division, and the shares of stock or equity interests of Flexsys, into a new entity, Solutia Inc., which replaced Monsanto as the parent company of Flexsys. Flexsys performs its functions as an autonomous economic entity on the market.</t>
  </si>
  <si>
    <t>Hollandsche Beton Groep NV (HBG NV) has a strong tradition in road building via its operational subsidiary Hollandsche Wegenbouw ZanenBV (HWZ BV), which was reorganised to HBG Civiel BV in 2000. Since 14 November 2002, Hollandsche Beton Groep NV and its subsidiaries have been part of the Koninklijke BAM Groep NV (BAM NBM). However, during the entire period of the infringement, the HBG group of companies acted as a separate undertaking from BAM NBM.</t>
  </si>
  <si>
    <t xml:space="preserve">On 31 March 2003, MEI transferred all100 of its CRT business to a joint venture company Matsushita Toshiba Picture Display Co. Ltd                 Matsushita Electric Industrial Co., Ltd. (hereinafter "MEI" or, following change of the name, "Panasonic") is the ultimate parent company of a group of companies producing various electronic and electrical products which the group manufactures and markets under brand names Panasonic, National, Technics and Quasar.95 On 1 October 2008, MEI changed its company name to Panasonic Corporation .96            On 26 September 2002 MEI and Toshiba reached an agreement to integrate both companies' CRT operations and in March 2003 they created a joint venture named Matsushita Toshiba Picture Display Co., Ltd. ("MTPD", see Recital (64)). MEI and Toshiba transferred their respective CRT operations to the joint venture on 31 March 2003. MTPD was [60-65%] owned by MEI and [35-40%] by Toshiba until 31 March 2007 when Toshiba's interest was transferred to MEI. At that date, MTPD became a wholly owned subsidiary of MEI and changed its name to MT Picture Display Co., Ltd (also referred to as "MTPD").112           </t>
  </si>
  <si>
    <t>Alpharma Inc. itself, with its remaining business divisions of branded pharmaceuticals and animal health, was acquired by King Pharmaceuticals, Inc., a United States company, on 29 December 2008.91 In April 2010, Alpharma Inc. was changed into a limited liability company and in line with that its name became Alpharma, LLC.92 In February 2011, the King Pharmaceuticals Group was acquired by Pfizer Inc, another United States pharmaceutical company.93 Alpharma, LLC initially remained a separate legal entity within the Pfizer group of companies.94 However, on 15 April 2013, Alpharma, LLC changed its name to Zoetis Products LLC as part of re-structuring by Pfizer that consolidated Pfizer's animal health businesses under a new publicly listed company Zoetis Inc.</t>
  </si>
  <si>
    <t>In October 2014, ICAP's in-house legal team was awarded the Legal 500 2014 UK In-House Team Winner in the Litigation category.[9] In November 2015, ICAP agreed terms for the disposal of its global hybrid voice broking and information business to Tullett Prebon.[10] The company changed its name from ICAP plc to NEX Group plc in December 2016.[11]               In November 2015, the company agreed to terms with ICAP (now known as NEX Group) to acquire their global hybrid voice broking and information business.[8] Using the name of the acquired business the company changed its name from Tullett Prebon plc to TP ICAP plc on 30 December 2016.[9]         TP ICAP plc is a global firm of professional intermediaries that operates in the world's financial, energy and commodities markets. It is listed on the London Stock Exchange and is a constituent of the FTSE 250 Index.  In November 2015, the company agreed to terms with ICAP (now known as NEX Group) to acquire their global hybrid voice broking and information business.[8] Using the name of the acquired business the company changed its name from Tullett Prebon plc to TP ICAP plc on 30 December 2016.[9]                         NEX Group plc, formerly known as ICAP plc, is a UK-based business focused on electronic financial markets and post trade business for other financial institutions rather than private individuals. They are known as an inter-broker dealer. The company was listed on the London Stock Exchange until it was acquired by CME Group in November 2018.</t>
  </si>
  <si>
    <t>Joint venture, Toshiba Samsung Storage Technology Korea Corp. won Chapter 15 bankruptcy protection in Delaware Wednesday, shielding it from most U.S. creditor actions while the company reorganizes its business in Korea’s court system and restructures a $78 million debt.
The company, once a joint venture of Toshiba Corp. and Samsung Electronics Co., Ltd., was spun off by the two tech giants in 2014 after its optical disk drive sales and technologies were overshadowed by technological advances and market changes. The shifts left the company with only $55 million...                   Toshiba Corporation holds a 51% share and Samsung Electronics Co., Ltd. holds a 49% share of TSST Japan</t>
  </si>
  <si>
    <t>F:UAC</t>
  </si>
  <si>
    <t>Peninsular and Oriental Steam Navigation Company</t>
  </si>
  <si>
    <t>J:NSSM</t>
  </si>
  <si>
    <t>68154P</t>
  </si>
  <si>
    <t>D:CON</t>
  </si>
  <si>
    <t xml:space="preserve"> @googl</t>
  </si>
  <si>
    <t>USR</t>
  </si>
  <si>
    <t>Stock_exchange_firm</t>
  </si>
  <si>
    <t>Stock_exchange_undertaking</t>
  </si>
  <si>
    <t>Stock_exchange_holding</t>
  </si>
  <si>
    <t>Undertaking_jointly_liable</t>
  </si>
  <si>
    <t>Holding_Ticker_parent</t>
  </si>
  <si>
    <t>ECJ_Total_confirmation_of_EC_decision_dissmisal_of_action_on_1st_instance</t>
  </si>
  <si>
    <t>Fine_jointly_severally_1</t>
  </si>
  <si>
    <t>Fine_jointly_severally_2</t>
  </si>
  <si>
    <t>Fine_jointly_severally_3</t>
  </si>
  <si>
    <t>Fine_jointly_severally_4</t>
  </si>
  <si>
    <t>Fine_jointly_severally_5</t>
  </si>
  <si>
    <t>Fine_jointly_severally_6</t>
  </si>
  <si>
    <t>Fine_jointly_severally_7</t>
  </si>
  <si>
    <t>Dawn_raid_USA_Japan</t>
  </si>
  <si>
    <t>GC_Judgement_order</t>
  </si>
  <si>
    <t>ECJ_Judgement_order</t>
  </si>
  <si>
    <t>GC_referral_Judgement_order</t>
  </si>
  <si>
    <t>Pecularities_of_undertaking_MA_or_restructuring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</si>
</sst>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 [$€-424]_-;\-* #,##0.00\ [$€-424]_-;_-* &quot;-&quot;??\ [$€-424]_-;_-@_-"/>
  </numFmts>
  <fonts count="13" x14ac:knownFonts="1">
    <font>
      <sz val="10"/>
      <name val="Arial"/>
    </font>
    <font>
      <sz val="11"/>
      <color theme="1"/>
      <name val="Calibri"/>
      <family val="2"/>
      <charset val="238"/>
      <scheme val="minor"/>
    </font>
    <font>
      <sz val="11"/>
      <color theme="1"/>
      <name val="Calibri"/>
      <family val="2"/>
      <charset val="238"/>
      <scheme val="minor"/>
    </font>
    <font>
      <sz val="10"/>
      <name val="Arial"/>
      <family val="2"/>
      <charset val="238"/>
    </font>
    <font>
      <sz val="10"/>
      <name val="Arial"/>
      <family val="2"/>
      <charset val="238"/>
    </font>
    <font>
      <sz val="10"/>
      <name val="Arial"/>
      <family val="2"/>
      <charset val="238"/>
    </font>
    <font>
      <sz val="11"/>
      <color rgb="FF006100"/>
      <name val="Calibri"/>
      <family val="2"/>
      <charset val="238"/>
      <scheme val="minor"/>
    </font>
    <font>
      <u/>
      <sz val="10"/>
      <color theme="10"/>
      <name val="Arial"/>
      <family val="2"/>
      <charset val="238"/>
    </font>
    <font>
      <sz val="11"/>
      <color rgb="FF9C6500"/>
      <name val="Calibri"/>
      <family val="2"/>
      <charset val="238"/>
      <scheme val="minor"/>
    </font>
    <font>
      <sz val="10"/>
      <color theme="1"/>
      <name val="Arial"/>
      <family val="2"/>
      <charset val="238"/>
    </font>
    <font>
      <sz val="9"/>
      <color theme="1"/>
      <name val="Calibri"/>
      <family val="2"/>
      <charset val="238"/>
      <scheme val="minor"/>
    </font>
    <font>
      <u/>
      <sz val="10"/>
      <color indexed="12"/>
      <name val="Arial"/>
      <family val="2"/>
      <charset val="238"/>
    </font>
    <font>
      <sz val="11"/>
      <color rgb="FF9C0006"/>
      <name val="Calibri"/>
      <family val="2"/>
      <charset val="238"/>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s>
  <borders count="1">
    <border>
      <left/>
      <right/>
      <top/>
      <bottom/>
      <diagonal/>
    </border>
  </borders>
  <cellStyleXfs count="9">
    <xf numFmtId="0" fontId="0" fillId="0" borderId="0"/>
    <xf numFmtId="0" fontId="6" fillId="2" borderId="0" applyNumberFormat="0" applyBorder="0" applyAlignment="0" applyProtection="0"/>
    <xf numFmtId="0" fontId="7" fillId="0" borderId="0" applyNumberFormat="0" applyFill="0" applyBorder="0" applyAlignment="0" applyProtection="0"/>
    <xf numFmtId="0" fontId="8" fillId="3" borderId="0" applyNumberFormat="0" applyBorder="0" applyAlignment="0" applyProtection="0"/>
    <xf numFmtId="9" fontId="3" fillId="0" borderId="0" applyFont="0" applyFill="0" applyBorder="0" applyAlignment="0" applyProtection="0"/>
    <xf numFmtId="0" fontId="2" fillId="0" borderId="0"/>
    <xf numFmtId="9" fontId="2" fillId="0" borderId="0" applyFont="0" applyFill="0" applyBorder="0" applyAlignment="0" applyProtection="0"/>
    <xf numFmtId="0" fontId="12" fillId="4" borderId="0" applyNumberFormat="0" applyBorder="0" applyAlignment="0" applyProtection="0"/>
    <xf numFmtId="0" fontId="1" fillId="0" borderId="0"/>
  </cellStyleXfs>
  <cellXfs count="95">
    <xf numFmtId="0" fontId="0" fillId="0" borderId="0" xfId="0"/>
    <xf numFmtId="14" fontId="0" fillId="0" borderId="0" xfId="0" applyNumberFormat="1"/>
    <xf numFmtId="164" fontId="0" fillId="0" borderId="0" xfId="0" applyNumberFormat="1"/>
    <xf numFmtId="9" fontId="0" fillId="0" borderId="0" xfId="4" applyFont="1"/>
    <xf numFmtId="0" fontId="0" fillId="0" borderId="0" xfId="0" applyAlignment="1"/>
    <xf numFmtId="0" fontId="5" fillId="0" borderId="0" xfId="0" applyFont="1"/>
    <xf numFmtId="14" fontId="5" fillId="0" borderId="0" xfId="0" applyNumberFormat="1" applyFont="1"/>
    <xf numFmtId="0" fontId="0" fillId="0" borderId="0" xfId="0" applyNumberFormat="1"/>
    <xf numFmtId="164" fontId="0" fillId="0" borderId="0" xfId="4" applyNumberFormat="1" applyFont="1"/>
    <xf numFmtId="0" fontId="0" fillId="0" borderId="0" xfId="0" applyAlignment="1">
      <alignment vertical="top"/>
    </xf>
    <xf numFmtId="9" fontId="0" fillId="0" borderId="0" xfId="4" applyFont="1" applyAlignment="1">
      <alignment horizontal="center"/>
    </xf>
    <xf numFmtId="9" fontId="0" fillId="0" borderId="0" xfId="0" applyNumberFormat="1"/>
    <xf numFmtId="9" fontId="0" fillId="0" borderId="0" xfId="4" applyNumberFormat="1" applyFont="1"/>
    <xf numFmtId="14" fontId="0" fillId="0" borderId="0" xfId="0" applyNumberFormat="1" applyAlignment="1"/>
    <xf numFmtId="1" fontId="0" fillId="0" borderId="0" xfId="0" applyNumberFormat="1"/>
    <xf numFmtId="1" fontId="0" fillId="0" borderId="0" xfId="4" applyNumberFormat="1" applyFont="1"/>
    <xf numFmtId="1" fontId="6" fillId="2" borderId="0" xfId="1" applyNumberFormat="1"/>
    <xf numFmtId="9" fontId="0" fillId="0" borderId="0" xfId="4" applyFont="1" applyAlignment="1"/>
    <xf numFmtId="1" fontId="0" fillId="0" borderId="0" xfId="0" applyNumberFormat="1" applyAlignment="1"/>
    <xf numFmtId="1" fontId="6" fillId="2" borderId="0" xfId="1" applyNumberFormat="1" applyAlignment="1"/>
    <xf numFmtId="0" fontId="0" fillId="0" borderId="0" xfId="0" applyNumberFormat="1" applyAlignment="1"/>
    <xf numFmtId="14" fontId="5" fillId="0" borderId="0" xfId="0" applyNumberFormat="1" applyFont="1" applyAlignment="1"/>
    <xf numFmtId="1" fontId="8" fillId="3" borderId="0" xfId="3" applyNumberFormat="1" applyAlignment="1"/>
    <xf numFmtId="1" fontId="8" fillId="3" borderId="0" xfId="3" applyNumberFormat="1"/>
    <xf numFmtId="0" fontId="0" fillId="0" borderId="0" xfId="0" applyAlignment="1">
      <alignment horizontal="left"/>
    </xf>
    <xf numFmtId="9" fontId="5" fillId="0" borderId="0" xfId="0" applyNumberFormat="1" applyFont="1" applyAlignment="1"/>
    <xf numFmtId="0" fontId="5" fillId="0" borderId="0" xfId="0" applyNumberFormat="1" applyFont="1"/>
    <xf numFmtId="0" fontId="5" fillId="0" borderId="0" xfId="0" applyFont="1" applyAlignment="1"/>
    <xf numFmtId="0" fontId="0" fillId="0" borderId="0" xfId="0" applyNumberFormat="1" applyAlignment="1">
      <alignment horizontal="left"/>
    </xf>
    <xf numFmtId="0" fontId="0" fillId="0" borderId="0" xfId="0" applyAlignment="1">
      <alignment horizontal="left" vertical="top" wrapText="1"/>
    </xf>
    <xf numFmtId="0" fontId="0" fillId="0" borderId="0" xfId="0" applyAlignment="1">
      <alignment horizontal="left" vertical="top"/>
    </xf>
    <xf numFmtId="14" fontId="0" fillId="0" borderId="0" xfId="0" applyNumberFormat="1" applyAlignment="1">
      <alignment horizontal="left" vertical="top"/>
    </xf>
    <xf numFmtId="0" fontId="5" fillId="0" borderId="0" xfId="0" applyFont="1" applyAlignment="1">
      <alignment horizontal="left" vertical="top"/>
    </xf>
    <xf numFmtId="0" fontId="5" fillId="0" borderId="0" xfId="0" applyNumberFormat="1" applyFont="1" applyAlignment="1"/>
    <xf numFmtId="14" fontId="5" fillId="0" borderId="0" xfId="0" applyNumberFormat="1" applyFont="1" applyAlignment="1">
      <alignment horizontal="left" vertical="top"/>
    </xf>
    <xf numFmtId="14" fontId="0" fillId="0" borderId="0" xfId="0" quotePrefix="1" applyNumberFormat="1" applyAlignment="1">
      <alignment horizontal="left" vertical="top"/>
    </xf>
    <xf numFmtId="0" fontId="0" fillId="0" borderId="0" xfId="0" quotePrefix="1" applyNumberFormat="1" applyAlignment="1"/>
    <xf numFmtId="0" fontId="5" fillId="0" borderId="0" xfId="0" applyFont="1" applyAlignment="1">
      <alignment vertical="top"/>
    </xf>
    <xf numFmtId="0" fontId="0" fillId="0" borderId="0" xfId="0" applyNumberFormat="1" applyAlignment="1">
      <alignment wrapText="1"/>
    </xf>
    <xf numFmtId="0" fontId="0" fillId="0" borderId="0" xfId="0" applyNumberFormat="1" applyAlignment="1">
      <alignment horizontal="left" vertical="top"/>
    </xf>
    <xf numFmtId="0" fontId="0" fillId="0" borderId="0" xfId="0" applyNumberFormat="1" applyAlignment="1">
      <alignment horizontal="center"/>
    </xf>
    <xf numFmtId="0" fontId="5" fillId="0" borderId="0" xfId="0" applyNumberFormat="1" applyFont="1" applyAlignment="1">
      <alignment horizontal="left" vertical="top"/>
    </xf>
    <xf numFmtId="1" fontId="5" fillId="0" borderId="0" xfId="0" applyNumberFormat="1" applyFont="1" applyAlignment="1"/>
    <xf numFmtId="17" fontId="0" fillId="0" borderId="0" xfId="0" applyNumberFormat="1"/>
    <xf numFmtId="0" fontId="7" fillId="0" borderId="0" xfId="2"/>
    <xf numFmtId="14" fontId="7" fillId="0" borderId="0" xfId="2" applyNumberFormat="1" applyAlignment="1"/>
    <xf numFmtId="0" fontId="7" fillId="0" borderId="0" xfId="2" applyAlignment="1"/>
    <xf numFmtId="14" fontId="5" fillId="0" borderId="0" xfId="0" applyNumberFormat="1" applyFont="1" applyAlignment="1">
      <alignment horizontal="center"/>
    </xf>
    <xf numFmtId="0" fontId="4" fillId="0" borderId="0" xfId="0" applyFont="1"/>
    <xf numFmtId="14" fontId="7" fillId="0" borderId="0" xfId="2" applyNumberFormat="1"/>
    <xf numFmtId="0" fontId="4" fillId="0" borderId="0" xfId="0" applyFont="1" applyAlignment="1"/>
    <xf numFmtId="0" fontId="3" fillId="0" borderId="0" xfId="0" applyFont="1"/>
    <xf numFmtId="0" fontId="3" fillId="0" borderId="0" xfId="0" applyFont="1" applyAlignment="1"/>
    <xf numFmtId="0" fontId="3" fillId="0" borderId="0" xfId="0" applyNumberFormat="1" applyFont="1" applyAlignment="1"/>
    <xf numFmtId="0" fontId="3" fillId="0" borderId="0" xfId="0" applyNumberFormat="1" applyFont="1" applyAlignment="1">
      <alignment horizontal="left" vertical="top"/>
    </xf>
    <xf numFmtId="1" fontId="3" fillId="0" borderId="0" xfId="0" applyNumberFormat="1" applyFont="1" applyAlignment="1"/>
    <xf numFmtId="14" fontId="3" fillId="0" borderId="0" xfId="0" applyNumberFormat="1" applyFont="1" applyAlignment="1"/>
    <xf numFmtId="9" fontId="3" fillId="0" borderId="0" xfId="0" applyNumberFormat="1" applyFont="1" applyAlignment="1"/>
    <xf numFmtId="0" fontId="3" fillId="0" borderId="0" xfId="0" applyFont="1" applyAlignment="1">
      <alignment horizontal="left" vertical="top"/>
    </xf>
    <xf numFmtId="14" fontId="3" fillId="0" borderId="0" xfId="0" applyNumberFormat="1" applyFont="1" applyAlignment="1">
      <alignment horizontal="left" vertical="top"/>
    </xf>
    <xf numFmtId="9" fontId="3" fillId="0" borderId="0" xfId="4" applyFont="1" applyAlignment="1">
      <alignment horizontal="center"/>
    </xf>
    <xf numFmtId="0" fontId="2" fillId="0" borderId="0" xfId="5"/>
    <xf numFmtId="14" fontId="2" fillId="0" borderId="0" xfId="5" applyNumberFormat="1"/>
    <xf numFmtId="0" fontId="9" fillId="0" borderId="0" xfId="5" applyFont="1" applyAlignment="1"/>
    <xf numFmtId="0" fontId="2" fillId="0" borderId="0" xfId="5" applyAlignment="1">
      <alignment horizontal="center" vertical="center" wrapText="1"/>
    </xf>
    <xf numFmtId="14" fontId="9" fillId="0" borderId="0" xfId="5" applyNumberFormat="1" applyFont="1" applyAlignment="1"/>
    <xf numFmtId="0" fontId="3" fillId="0" borderId="0" xfId="5" applyFont="1" applyAlignment="1"/>
    <xf numFmtId="0" fontId="2" fillId="0" borderId="0" xfId="5" applyAlignment="1">
      <alignment vertical="center" wrapText="1"/>
    </xf>
    <xf numFmtId="0" fontId="2" fillId="0" borderId="0" xfId="5" applyNumberFormat="1"/>
    <xf numFmtId="9" fontId="2" fillId="0" borderId="0" xfId="5" applyNumberFormat="1"/>
    <xf numFmtId="16" fontId="2" fillId="0" borderId="0" xfId="5" applyNumberFormat="1"/>
    <xf numFmtId="0" fontId="2" fillId="0" borderId="0" xfId="5" applyAlignment="1">
      <alignment vertical="center"/>
    </xf>
    <xf numFmtId="0" fontId="2" fillId="0" borderId="0" xfId="5" applyAlignment="1">
      <alignment horizontal="right" vertical="top" wrapText="1"/>
    </xf>
    <xf numFmtId="0" fontId="2" fillId="0" borderId="0" xfId="5" applyAlignment="1">
      <alignment horizontal="center" wrapText="1"/>
    </xf>
    <xf numFmtId="9" fontId="0" fillId="0" borderId="0" xfId="6" applyFont="1"/>
    <xf numFmtId="0" fontId="2" fillId="0" borderId="0" xfId="5" applyAlignment="1">
      <alignment wrapText="1"/>
    </xf>
    <xf numFmtId="0" fontId="10" fillId="0" borderId="0" xfId="5" applyFont="1"/>
    <xf numFmtId="0" fontId="10" fillId="0" borderId="0" xfId="5" applyFont="1" applyAlignment="1">
      <alignment horizontal="left" vertical="top" wrapText="1"/>
    </xf>
    <xf numFmtId="0" fontId="10" fillId="0" borderId="0" xfId="5" applyFont="1" applyAlignment="1">
      <alignment horizontal="left" vertical="top"/>
    </xf>
    <xf numFmtId="0" fontId="10" fillId="0" borderId="0" xfId="5" applyFont="1" applyAlignment="1">
      <alignment wrapText="1"/>
    </xf>
    <xf numFmtId="14" fontId="3" fillId="0" borderId="0" xfId="0" applyNumberFormat="1" applyFont="1" applyAlignment="1">
      <alignment horizontal="center"/>
    </xf>
    <xf numFmtId="0" fontId="11" fillId="0" borderId="0" xfId="2" applyFont="1"/>
    <xf numFmtId="0" fontId="3" fillId="0" borderId="0" xfId="0" applyFont="1" applyAlignment="1">
      <alignment vertical="top"/>
    </xf>
    <xf numFmtId="14" fontId="3" fillId="0" borderId="0" xfId="0" applyNumberFormat="1" applyFont="1" applyAlignment="1">
      <alignment vertical="top"/>
    </xf>
    <xf numFmtId="9" fontId="0" fillId="0" borderId="0" xfId="4" applyNumberFormat="1" applyFont="1" applyAlignment="1"/>
    <xf numFmtId="9" fontId="0" fillId="0" borderId="0" xfId="0" applyNumberFormat="1" applyAlignment="1"/>
    <xf numFmtId="0" fontId="7" fillId="0" borderId="0" xfId="2" applyNumberFormat="1" applyAlignment="1"/>
    <xf numFmtId="14" fontId="3" fillId="0" borderId="0" xfId="0" applyNumberFormat="1" applyFont="1"/>
    <xf numFmtId="0" fontId="1" fillId="0" borderId="0" xfId="8"/>
    <xf numFmtId="0" fontId="12" fillId="4" borderId="0" xfId="7" applyNumberFormat="1" applyAlignment="1"/>
    <xf numFmtId="0" fontId="1" fillId="0" borderId="0" xfId="8"/>
    <xf numFmtId="0" fontId="2" fillId="0" borderId="0" xfId="5" applyAlignment="1">
      <alignment horizontal="center" vertical="center" wrapText="1"/>
    </xf>
    <xf numFmtId="0" fontId="9" fillId="0" borderId="0" xfId="5" applyFont="1" applyAlignment="1">
      <alignment horizontal="center" vertical="center" wrapText="1"/>
    </xf>
    <xf numFmtId="0" fontId="2" fillId="0" borderId="0" xfId="5" applyAlignment="1">
      <alignment vertical="center" wrapText="1"/>
    </xf>
    <xf numFmtId="0" fontId="2" fillId="0" borderId="0" xfId="5" applyAlignment="1">
      <alignment horizontal="center" wrapText="1"/>
    </xf>
  </cellXfs>
  <cellStyles count="9">
    <cellStyle name="Dobro" xfId="1" builtinId="26"/>
    <cellStyle name="Hiperpovezava" xfId="2" builtinId="8"/>
    <cellStyle name="Navadno" xfId="0" builtinId="0"/>
    <cellStyle name="Navadno 2" xfId="5"/>
    <cellStyle name="Navadno 3" xfId="8"/>
    <cellStyle name="Nevtralno" xfId="3" builtinId="28"/>
    <cellStyle name="Odstotek" xfId="4" builtinId="5"/>
    <cellStyle name="Odstotek 2" xfId="6"/>
    <cellStyle name="Slabo" xfId="7"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ova tema">
  <a:themeElements>
    <a:clrScheme name="Pisarn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isarn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AppData/Roaming/Microsoft/Excel/EU%20Courts%20cartels,%20antitrust%201990-2015/C-95-04%20P,%20Virgin%20British%20Airways,%202007.pdf" TargetMode="External"/><Relationship Id="rId170" Type="http://schemas.openxmlformats.org/officeDocument/2006/relationships/hyperlink" Target="../../../../AppData/Roaming/Microsoft/Excel/EU%20Courts%20cartels,%20antitrust%201990-2015/T-259-02,%20Austrian%20banks%20&#8211;%20&#8216;Lombard%20Club&#8217;,%20Raiffeisen,%202006.pdf" TargetMode="External"/><Relationship Id="rId987" Type="http://schemas.openxmlformats.org/officeDocument/2006/relationships/hyperlink" Target="../../../../AppData/Roaming/Microsoft/Excel/News,%20event%20study/Commission%20decision%20-%20event%20month+-1/Event,%20Fittings.pdf" TargetMode="External"/><Relationship Id="rId847" Type="http://schemas.openxmlformats.org/officeDocument/2006/relationships/hyperlink" Target="../../../../AppData/Roaming/Microsoft/Excel/News,%20event%20study/Commission%20decision%20-%20event%20month+-1/Event,%20Cement.pdf" TargetMode="External"/><Relationship Id="rId1477" Type="http://schemas.openxmlformats.org/officeDocument/2006/relationships/hyperlink" Target="../../../../AppData/Roaming/Microsoft/Excel/News,%20event%20study/GC%20decision%20-%20event%20month+-1/Event,%20MasterCard,%20T-111-08,%20U.MA.pdf" TargetMode="External"/><Relationship Id="rId1684" Type="http://schemas.openxmlformats.org/officeDocument/2006/relationships/hyperlink" Target="../../../../AppData/Roaming/Microsoft/Excel/News,%20event%20study/ECJ%20decision%20-%20event%20month+-1/Event,%20Carglass,%20C&#8209;101-15%20P.pdf" TargetMode="External"/><Relationship Id="rId1891" Type="http://schemas.openxmlformats.org/officeDocument/2006/relationships/hyperlink" Target="../../../../AppData/Roaming/Microsoft/Excel/EU%20Courts%20cartels,%20antitrust%201990-2015/C-668-11%20P,%20%20Raw%20tobacco%20&#8211;%20Spain,%20Alliance,%20Spanish,%202013.pdf" TargetMode="External"/><Relationship Id="rId2528" Type="http://schemas.openxmlformats.org/officeDocument/2006/relationships/hyperlink" Target="../../../../AppData/Roaming/Microsoft/Excel/News,%20event%20study/Dawn%20raids%20-%20event%20month+-1/Event,%20Prokent%20Tomra.pdf" TargetMode="External"/><Relationship Id="rId707" Type="http://schemas.openxmlformats.org/officeDocument/2006/relationships/hyperlink" Target="../../../../AppData/Roaming/Microsoft/Excel/EU%20Courts%20cartels,%20antitrust%201990-2015/T-763-15,%20Optical%20disk%20drives,%20Sony,%202019.pdf" TargetMode="External"/><Relationship Id="rId914" Type="http://schemas.openxmlformats.org/officeDocument/2006/relationships/hyperlink" Target="../../../../AppData/Roaming/Microsoft/Excel/News,%20event%20study/Commission%20decision%20-%20event%20month+-1/Event,%20Methylglucamine.pdf" TargetMode="External"/><Relationship Id="rId1337" Type="http://schemas.openxmlformats.org/officeDocument/2006/relationships/hyperlink" Target="../../../../AppData/Roaming/Microsoft/Excel/News,%20event%20study/GC%20decision%20-%20event%20month+-1/Event,%20Cement,%20T-25-95.pdf" TargetMode="External"/><Relationship Id="rId1544" Type="http://schemas.openxmlformats.org/officeDocument/2006/relationships/hyperlink" Target="../../../../AppData/Roaming/Microsoft/Excel/News,%20event%20study/GC%20decision%20-%20event%20month+-1/Event,%20TV%20and%20computer%20monitor%20tubes,%20T-82-13%20do%20T-104-13.pdf" TargetMode="External"/><Relationship Id="rId1751"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43" Type="http://schemas.openxmlformats.org/officeDocument/2006/relationships/hyperlink" Target="../../../../AppData/Roaming/Microsoft/Excel/EU%20Courts%20cartels,%20antitrust%201990-2015/T-156-94,%20Steel%20beams,%20Spanish,%201999.pdf" TargetMode="External"/><Relationship Id="rId1404" Type="http://schemas.openxmlformats.org/officeDocument/2006/relationships/hyperlink" Target="../../../../AppData/Roaming/Microsoft/Excel/News,%20event%20study/GC%20decision%20-%20event%20month+-1/Event,%20Industrial%20tubes,%20T-122-04.pdf" TargetMode="External"/><Relationship Id="rId1611" Type="http://schemas.openxmlformats.org/officeDocument/2006/relationships/hyperlink" Target="../../../../AppData/Roaming/Microsoft/Excel/News,%20event%20study/ECJ%20decision%20-%20event%20month+-1/Event,%20Amino%20Acids,%20C-397-03%20P,%20U.ADM.pdf" TargetMode="External"/><Relationship Id="rId497" Type="http://schemas.openxmlformats.org/officeDocument/2006/relationships/hyperlink" Target="../../../../AppData/Roaming/Microsoft/Excel/EU%20Courts%20cartels,%20antitrust%201990-2015/T-92-10,%20Reinforcing%20bars,%20readoption,%20summary,%202014.pdf" TargetMode="External"/><Relationship Id="rId2178" Type="http://schemas.openxmlformats.org/officeDocument/2006/relationships/hyperlink" Target="../../../../AppData/Roaming/Microsoft/Excel/EU%20Courts%20cartels,%20antitrust%201990-2015/C-593-18%20P,%20Power%20cables,%20ABB,%202019.pdf" TargetMode="External"/><Relationship Id="rId2385" Type="http://schemas.openxmlformats.org/officeDocument/2006/relationships/hyperlink" Target="../../../../AppData/Roaming/Microsoft/Excel/Commission%20Infringement%20Decisions%20101,%20102%20Article,%201990-2015/Candle%20Waxes,%20A%20101,%202008.pdf" TargetMode="External"/><Relationship Id="rId357" Type="http://schemas.openxmlformats.org/officeDocument/2006/relationships/hyperlink" Target="../../../../AppData/Roaming/Microsoft/Excel/EU%20Courts%20cartels,%20antitrust%201990-2015/T-24-07,%20Alloy%20surcharge,%20readoption,%202009.pdf" TargetMode="External"/><Relationship Id="rId1194" Type="http://schemas.openxmlformats.org/officeDocument/2006/relationships/hyperlink" Target="../../../../AppData/Roaming/Microsoft/Excel/News,%20event%20study/Dawn%20raids%20-%20event%20month+-1/Event,%20Bank%20charges%20for%20exchanging%20euro-zone%20currencies%20&#8212;%20Germany,%20Dresdner%20Bank.pdf" TargetMode="External"/><Relationship Id="rId2038" Type="http://schemas.openxmlformats.org/officeDocument/2006/relationships/hyperlink" Target="../../../../AppData/Roaming/Microsoft/Excel/EU%20Courts%20cartels,%20antitrust%201990-2015/C-112-09%20P,%20CISAC,%20order,%202010.pdf" TargetMode="External"/><Relationship Id="rId217" Type="http://schemas.openxmlformats.org/officeDocument/2006/relationships/hyperlink" Target="../../../../AppData/Roaming/Microsoft/Excel/EU%20Courts%20cartels,%20antitrust%201990-2015/T-11-05,%20Copper%20plumbing%20tubes,%20Wieland,%20summary,%202010.pdf" TargetMode="External"/><Relationship Id="rId564" Type="http://schemas.openxmlformats.org/officeDocument/2006/relationships/hyperlink" Target="../../../../AppData/Roaming/Microsoft/Excel/EU%20Courts%20cartels,%20antitrust%201990-2015/T-373-10,%20Bathroom%20fittings,%20French,%202013.pdf" TargetMode="External"/><Relationship Id="rId771" Type="http://schemas.openxmlformats.org/officeDocument/2006/relationships/hyperlink" Target="../../../../AppData/Roaming/Microsoft/Excel/T-353-06,%20bitumen%20(NL),%20summary,%202012.pdf" TargetMode="External"/><Relationship Id="rId2245" Type="http://schemas.openxmlformats.org/officeDocument/2006/relationships/hyperlink" Target="../../../../AppData/Roaming/Microsoft/Excel/Commission%20Infringement%20Decisions%20101,%20102%20Article,%201990-2015/Cement,%20A%20101,%201994.pdf" TargetMode="External"/><Relationship Id="rId2452" Type="http://schemas.openxmlformats.org/officeDocument/2006/relationships/hyperlink" Target="../../../../AppData/Roaming/Microsoft/Excel/News,%20event%20study/GC%20decision%20-%20event%20month+-1/Event,%20Freight%20forwarding,%20T&#8209;251-12%20do%20T&#8209;270-12,%202.pdf" TargetMode="External"/><Relationship Id="rId424" Type="http://schemas.openxmlformats.org/officeDocument/2006/relationships/hyperlink" Target="../../../../AppData/Roaming/Microsoft/Excel/EU%20Courts%20cartels,%20antitrust%201990-2015/T-419-08,%20CISAC,%20LATAGA-A,%202013.pdf" TargetMode="External"/><Relationship Id="rId631" Type="http://schemas.openxmlformats.org/officeDocument/2006/relationships/hyperlink" Target="../../../../AppData/Roaming/Microsoft/Excel/EU%20Courts%20cartels,%20antitrust%201990-2015/T-23-10,%20Heat%20stabilisers,%202014.pdf" TargetMode="External"/><Relationship Id="rId1054" Type="http://schemas.openxmlformats.org/officeDocument/2006/relationships/hyperlink" Target="../../../../AppData/Roaming/Microsoft/Excel/News,%20event%20study/Commission%20decision%20-%20event%20month+-1/Event,%20Airfreight,%201.pdf" TargetMode="External"/><Relationship Id="rId1261" Type="http://schemas.openxmlformats.org/officeDocument/2006/relationships/hyperlink" Target="../../../../AppData/Roaming/Microsoft/Excel/News,%20event%20study/Dawn%20raids%20-%20event%20month+-1/Event,%20Refrigeration%20compressors,%2018.2.2009.pdf" TargetMode="External"/><Relationship Id="rId2105" Type="http://schemas.openxmlformats.org/officeDocument/2006/relationships/hyperlink" Target="../../../../AppData/Roaming/Microsoft/Excel/EU%20Courts%20cartels,%20antitrust%201990-2015/C-609-13%20P,%20Bathroom%20fittings,%20summary,%202017.pdf" TargetMode="External"/><Relationship Id="rId2312" Type="http://schemas.openxmlformats.org/officeDocument/2006/relationships/hyperlink" Target="../../../../AppData/Roaming/Microsoft/Excel/Commission%20Infringement%20Decisions%20101,%20102%20Article,%201990-2015/Electrical%20and%20mechanical%20carbon%20and%20graphite%20products,%20A%20101,%202003.pdf" TargetMode="External"/><Relationship Id="rId1121" Type="http://schemas.openxmlformats.org/officeDocument/2006/relationships/hyperlink" Target="../../../../AppData/Roaming/Microsoft/Excel/News,%20event%20study/Commission%20decision%20-%20event%20month+-1/Event,%20Polyurethanefoam.pdf" TargetMode="External"/><Relationship Id="rId1938" Type="http://schemas.openxmlformats.org/officeDocument/2006/relationships/hyperlink" Target="../../../../AppData/Roaming/Microsoft/Excel/EU%20Courts%20cartels,%20antitrust%201990-2015/C-495-11%20P,%20Hydrogen,%20French,%202013.pdf" TargetMode="External"/><Relationship Id="rId281" Type="http://schemas.openxmlformats.org/officeDocument/2006/relationships/hyperlink" Target="../../../../AppData/Roaming/Microsoft/Excel/EU%20Courts%20cartels,%20antitrust%201990-2015/T-79-06,%20Industrial%20bags,%20Sachsa%20Verpackung,%20summary,%202011.pdf" TargetMode="External"/><Relationship Id="rId141" Type="http://schemas.openxmlformats.org/officeDocument/2006/relationships/hyperlink" Target="../../../../AppData/Roaming/Microsoft/Excel/EU%20Courts%20cartels,%20antitrust%201990-2015/T-368-00,%20Opel,%202003.pdf" TargetMode="External"/><Relationship Id="rId7" Type="http://schemas.openxmlformats.org/officeDocument/2006/relationships/hyperlink" Target="../../../../AppData/Roaming/Microsoft/Excel/EU%20Courts%20cartels,%20antitrust%201990-2015/T-66-01,%20Soda%20ash%20&#8211;%20ICI,%202010.pdf" TargetMode="External"/><Relationship Id="rId958" Type="http://schemas.openxmlformats.org/officeDocument/2006/relationships/hyperlink" Target="../../../../AppData/Roaming/Microsoft/Excel/News,%20event%20study/Commission%20decision%20-%20event%20month+-1/Event,%20Thread.pdf" TargetMode="External"/><Relationship Id="rId1588" Type="http://schemas.openxmlformats.org/officeDocument/2006/relationships/hyperlink" Target="../../../../AppData/Roaming/Microsoft/Excel/News,%20event%20study/ECJ%20decision%20-%20event%20month+-1/Event,%20Cartonboard,%20C-294-98%20P,%20C-298-98%20P.pdf" TargetMode="External"/><Relationship Id="rId1795" Type="http://schemas.openxmlformats.org/officeDocument/2006/relationships/hyperlink" Target="../../../../AppData/Roaming/Microsoft/Excel/EU%20Courts%20cartels,%20antitrust%201990-2015/C-204-00%20P,%20Cement,%20Aalborg,%202004.pdf" TargetMode="External"/><Relationship Id="rId87" Type="http://schemas.openxmlformats.org/officeDocument/2006/relationships/hyperlink" Target="../../../../AppData/Roaming/Microsoft/Excel/EU%20Courts%20cartels,%20antitrust%201990-2015/T-45-98,%20Alloy%20surcharge,%202001.pdf" TargetMode="External"/><Relationship Id="rId818" Type="http://schemas.openxmlformats.org/officeDocument/2006/relationships/hyperlink" Target="../../../../AppData/Roaming/Microsoft/Excel/News,%20event%20study/Commission%20decision%20-%20event%20month+-1/Event,%20Steel&#160;beams,%20readoption.pdf" TargetMode="External"/><Relationship Id="rId1448" Type="http://schemas.openxmlformats.org/officeDocument/2006/relationships/hyperlink" Target="../../../../AppData/Roaming/Microsoft/Excel/News,%20event%20study/GC%20decision%20-%20event%20month+-1/Event,%20Bitumen%20(NL),%20T-343-06%20do%20T-362-06.pdf" TargetMode="External"/><Relationship Id="rId1655" Type="http://schemas.openxmlformats.org/officeDocument/2006/relationships/hyperlink" Target="../../../../AppData/Roaming/Microsoft/Excel/News,%20event%20study/ECJ%20decision%20-%20event%20month+-1/Event,%20Fittings,%20C&#8209;289-11%20P,%20C-290-11%20P.pdf" TargetMode="External"/><Relationship Id="rId1308" Type="http://schemas.openxmlformats.org/officeDocument/2006/relationships/hyperlink" Target="../../../../AppData/Roaming/Microsoft/Excel/News,%20event%20study/GC%20decision%20-%20event%20month+-1/Event,%20UK%20Agricultural%20Tractor%20Registration%20Exchange,%20T-34-92,%20T-35-92.pdf" TargetMode="External"/><Relationship Id="rId1862" Type="http://schemas.openxmlformats.org/officeDocument/2006/relationships/hyperlink" Target="../../../../AppData/Roaming/Microsoft/Excel/EU%20Courts%20cartels,%20antitrust%201990-2015/C-76-06%20P,%20Zinc%20phosphate,%202007.pdf" TargetMode="External"/><Relationship Id="rId1515" Type="http://schemas.openxmlformats.org/officeDocument/2006/relationships/hyperlink" Target="../../../../AppData/Roaming/Microsoft/Excel/News,%20event%20study/GC%20decision%20-%20event%20month+-1/Event,%20Calcium%20Carbide%20and%20magnesium%20based%20reagents,%20T-384-09%20do%20T-395-09,%20D.SK1A.pdf" TargetMode="External"/><Relationship Id="rId1722" Type="http://schemas.openxmlformats.org/officeDocument/2006/relationships/hyperlink" Target="../../../../AppData/Roaming/Microsoft/Excel/EU%20Courts%20cartels,%20antitrust%201990-2015/C-110-10%20P,%20Soda-ash%20-%20Solvay,%20CFK,%20readoption,%202011.pdf" TargetMode="External"/><Relationship Id="rId14" Type="http://schemas.openxmlformats.org/officeDocument/2006/relationships/hyperlink" Target="../../../../AppData/Roaming/Microsoft/Excel/EU%20Courts%20cartels,%20antitrust%201990-2015/T-38-92,%20Newitt%20Dunlop%20Slazenger%20International%20and%20Others,%201994.pdf" TargetMode="External"/><Relationship Id="rId2289" Type="http://schemas.openxmlformats.org/officeDocument/2006/relationships/hyperlink" Target="../../../../AppData/Roaming/Microsoft/Excel/Commission%20Infringement%20Decisions%20101,%20102%20Article,%201990-2015/Michelin,%20A%20102,%202001.pdf" TargetMode="External"/><Relationship Id="rId2496" Type="http://schemas.openxmlformats.org/officeDocument/2006/relationships/hyperlink" Target="../../../../AppData/Roaming/Microsoft/Excel/Commission%20Infringement%20Decisions%20101,%20102%20Article,%201990-2015/Mushrooms,%20A%20101,%202014.pdf" TargetMode="External"/><Relationship Id="rId468" Type="http://schemas.openxmlformats.org/officeDocument/2006/relationships/hyperlink" Target="../../../../AppData/Roaming/Microsoft/Excel/EU%20Courts%20cartels,%20antitrust%201990-2015/T-72-09,%20Carglass,%202014.pdf" TargetMode="External"/><Relationship Id="rId675" Type="http://schemas.openxmlformats.org/officeDocument/2006/relationships/hyperlink" Target="../../../../AppData/Roaming/Microsoft/Excel/EU%20Courts%20cartels,%20antitrust%201990-2015/T-472-13,%20Lundbeck,%202016.pdf" TargetMode="External"/><Relationship Id="rId882" Type="http://schemas.openxmlformats.org/officeDocument/2006/relationships/hyperlink" Target="../../../../AppData/Roaming/Microsoft/Excel/News,%20event%20study/Commission%20decision%20-%20event%20month+-1/Event,%20Opel.pdf" TargetMode="External"/><Relationship Id="rId1098" Type="http://schemas.openxmlformats.org/officeDocument/2006/relationships/hyperlink" Target="../../../../AppData/Roaming/Microsoft/Excel/News,%20event%20study/Commission%20decision%20-%20event%20month+-1/Event,%20Swiss%20Franc%20Interest%20Rate%20Derivatives%20%20(CHF%20LIBOR)%20+%20(Bid%20Ask%20Spread%20Infringement).pdf" TargetMode="External"/><Relationship Id="rId2149" Type="http://schemas.openxmlformats.org/officeDocument/2006/relationships/hyperlink" Target="../../../../AppData/Roaming/Microsoft/Excel/EU%20Courts%20cartels,%20antitrust%201990-2015/C-261-16%20P,%20Freight%20forwarding,%20K&#252;hne%20+%20Nagel,%20summary%202018.pdf" TargetMode="External"/><Relationship Id="rId2356" Type="http://schemas.openxmlformats.org/officeDocument/2006/relationships/hyperlink" Target="../../../../AppData/Roaming/Microsoft/Excel/Commission%20Infringement%20Decisions%20101,%20102%20Article,%201990-2015/Bitumen%20-%20NL,%20A%20101,%202006.pdf" TargetMode="External"/><Relationship Id="rId328" Type="http://schemas.openxmlformats.org/officeDocument/2006/relationships/hyperlink" Target="../../../../AppData/Roaming/Microsoft/Excel/EU%20Courts%20cartels,%20antitrust%201990-2015/T-495-07,%20Bitumen%20Spain,%20Spanish,%202013.pdf" TargetMode="External"/><Relationship Id="rId535" Type="http://schemas.openxmlformats.org/officeDocument/2006/relationships/hyperlink" Target="../../../../AppData/Roaming/Microsoft/Excel/EU%20Courts%20cartels,%20antitrust%201990-2015/T-378-10,%20Bathroom%20fittings,%202013.pdf" TargetMode="External"/><Relationship Id="rId742" Type="http://schemas.openxmlformats.org/officeDocument/2006/relationships/hyperlink" Target="../../../../AppData/Roaming/Microsoft/Excel/EU%20Courts%20cartels,%20antitrust%201990-2015/T-54-14,%20Shrimps,%202016.pdf" TargetMode="External"/><Relationship Id="rId1165" Type="http://schemas.openxmlformats.org/officeDocument/2006/relationships/hyperlink" Target="../../../../AppData/Roaming/Microsoft/Excel/News,%20event%20study/Dawn%20raids%20-%20event%20month+-1/Event,%20Cement,%20%2026.4.1989.pdf" TargetMode="External"/><Relationship Id="rId1372" Type="http://schemas.openxmlformats.org/officeDocument/2006/relationships/hyperlink" Target="../../../../AppData/Roaming/Microsoft/Excel/News,%20event%20study/GC%20decision%20-%20event%20month+-1/Event,%20Amino%20Acids,%20T-223-00%20do%20T-230-00.pdf" TargetMode="External"/><Relationship Id="rId2009" Type="http://schemas.openxmlformats.org/officeDocument/2006/relationships/hyperlink" Target="../../../../AppData/Roaming/Microsoft/Excel/EU%20Courts%20cartels,%20antitrust%201990-2015/C-382-12%20P,%20MasterCard,%202014.pdf" TargetMode="External"/><Relationship Id="rId2216" Type="http://schemas.openxmlformats.org/officeDocument/2006/relationships/hyperlink" Target="../../../../AppData/Roaming/Microsoft/Excel/Commission%20Infringement%20Decisions%20101,%20102%20Article,%201990-2015/Viho%20Toshiba,%20A%20101,%201991.pdf" TargetMode="External"/><Relationship Id="rId2423" Type="http://schemas.openxmlformats.org/officeDocument/2006/relationships/hyperlink" Target="../../../../AppData/Roaming/Microsoft/Excel/Commission%20Infringement%20Decisions%20101,%20102%20Article,%201990-2015/Reinforcing%20bars,%20readoption,%20Italian,%20A%20101,%202009.pdf" TargetMode="External"/><Relationship Id="rId602" Type="http://schemas.openxmlformats.org/officeDocument/2006/relationships/hyperlink" Target="../../../../AppData/Roaming/Microsoft/Excel/EU%20Courts%20cartels,%20antitrust%201990-2015/T-456-10,%20Animal%20feed%20phosphates,%202015.pdf" TargetMode="External"/><Relationship Id="rId1025" Type="http://schemas.openxmlformats.org/officeDocument/2006/relationships/hyperlink" Target="../../../../AppData/Roaming/Microsoft/Excel/News,%20event%20study/Commission%20decision%20-%20event%20month+-1/Event,%20Marine%20Hoses.pdf" TargetMode="External"/><Relationship Id="rId1232" Type="http://schemas.openxmlformats.org/officeDocument/2006/relationships/hyperlink" Target="../../../../AppData/Roaming/Microsoft/Excel/News,%20event%20study/Dawn%20raids%20-%20event%20month+-1/Event,%20Carglass,%2024.2.2005.pdf" TargetMode="External"/><Relationship Id="rId185" Type="http://schemas.openxmlformats.org/officeDocument/2006/relationships/hyperlink" Target="../../../../AppData/Roaming/Microsoft/Excel/EU%20Courts%20cartels,%20antitrust%201990-2015/T-77-03,%20Reinforcing%20bars,%20summary,%202007.pdf" TargetMode="External"/><Relationship Id="rId1909" Type="http://schemas.openxmlformats.org/officeDocument/2006/relationships/hyperlink" Target="../../../../AppData/Roaming/Microsoft/Excel/EU%20Courts%20cartels,%20antitrust%201990-2015/C-654-11%20P,%20%20Raw%20tobacco%20&#8211;%20Italy,%20summary,%202012.pdf" TargetMode="External"/><Relationship Id="rId392" Type="http://schemas.openxmlformats.org/officeDocument/2006/relationships/hyperlink" Target="../../../../AppData/Roaming/Microsoft/Excel/EU%20Courts%20cartels,%20antitrust%201990-2015/T-211-08,%20International%20removal%20sevices,%202011.pdf" TargetMode="External"/><Relationship Id="rId2073" Type="http://schemas.openxmlformats.org/officeDocument/2006/relationships/hyperlink" Target="../../../../AppData/Roaming/Microsoft/Excel/EU%20Courts%20cartels,%20antitrust%201990-2015/C-155-14%20P,%20Calcium%20carbide%20and%20magnesium%20based%20reagents,%202016.pdf" TargetMode="External"/><Relationship Id="rId2280" Type="http://schemas.openxmlformats.org/officeDocument/2006/relationships/hyperlink" Target="../../../../AppData/Roaming/Microsoft/Excel/Commission%20Infringement%20Decisions%20101,%20102%20Article,%201990-2015/Soda-ash%20-%20ICI,%20readoption,%20A%20102,%202000.pdf" TargetMode="External"/><Relationship Id="rId252" Type="http://schemas.openxmlformats.org/officeDocument/2006/relationships/hyperlink" Target="../../../../AppData/Roaming/Microsoft/Excel/EU%20Courts%20cartels,%20antitrust%201990-2015/T-168-05,%20MCCA,%20French,%202009.pdf" TargetMode="External"/><Relationship Id="rId2140" Type="http://schemas.openxmlformats.org/officeDocument/2006/relationships/hyperlink" Target="../../../../AppData/Roaming/Microsoft/Excel/EU%20Courts%20cartels,%20antitrust%201990-2015/C-291-14%20P,%20Heat%20stabilisers,%202015.pdf" TargetMode="External"/><Relationship Id="rId112" Type="http://schemas.openxmlformats.org/officeDocument/2006/relationships/hyperlink" Target="../../../../AppData/Roaming/Microsoft/Excel/EU%20Courts%20cartels,%20antitrust%201990-2015/T-17-99,%20Pre-Insulated%20Pipe%20Cartel,%20KE%20Kelikt,%20German,%202002.pdf" TargetMode="External"/><Relationship Id="rId1699" Type="http://schemas.openxmlformats.org/officeDocument/2006/relationships/hyperlink" Target="../../../../AppData/Roaming/Microsoft/Excel/News,%20event%20study/ECJ%20decision%20-%20event%20month+-1/Event,%20LCD,%20C-227-14%20P,%20KO.LGL.pdf" TargetMode="External"/><Relationship Id="rId2000" Type="http://schemas.openxmlformats.org/officeDocument/2006/relationships/hyperlink" Target="../../../../AppData/Roaming/Microsoft/Excel/EU%20Courts%20cartels,%20antitrust%201990-2015/C-295-12%20P,%20Wanadoo%20Espa&#241;a%20vs.%20Telef&#243;nica,%202014.pdf" TargetMode="External"/><Relationship Id="rId929" Type="http://schemas.openxmlformats.org/officeDocument/2006/relationships/hyperlink" Target="../../../../AppData/Roaming/Microsoft/Excel/News,%20event%20study/Commission%20decision%20-%20event%20month+-1/Event,%20Organic%20peroxides.pdf" TargetMode="External"/><Relationship Id="rId1559" Type="http://schemas.openxmlformats.org/officeDocument/2006/relationships/hyperlink" Target="../../../../AppData/Roaming/Microsoft/Excel/News,%20event%20study/GC%20decision%20-%20event%20month+-1/Event,%20Power%20Cables,%20T-445-14%20do%20T-446-14.pdf" TargetMode="External"/><Relationship Id="rId1766" Type="http://schemas.openxmlformats.org/officeDocument/2006/relationships/hyperlink" Target="../../../../AppData/Roaming/Microsoft/Excel/EU%20Courts%20cartels,%20antitrust%201990-2015/C-194-99%20P,%20Steel&#160;beams,%20Thyssen,%202003.pdf" TargetMode="External"/><Relationship Id="rId1973" Type="http://schemas.openxmlformats.org/officeDocument/2006/relationships/hyperlink" Target="../../../../AppData/Roaming/Microsoft/Excel/EU%20Courts%20cartels,%20antitrust%201990-2015/C-264-11%20P,%20Fittings,%20summary,%202012.pdf" TargetMode="External"/><Relationship Id="rId58" Type="http://schemas.openxmlformats.org/officeDocument/2006/relationships/hyperlink" Target="../../../../AppData/Roaming/Microsoft/Excel/EU%20Courts%20cartels,%20antitrust%201990-2015/T-310-94,%20Cartonboard,%20Gruber,%201998.pdf" TargetMode="External"/><Relationship Id="rId1419" Type="http://schemas.openxmlformats.org/officeDocument/2006/relationships/hyperlink" Target="../../../../AppData/Roaming/Microsoft/Excel/News,%20event%20study/GC%20decision%20-%20event%20month+-1/Event,%20Carbonless%20paper,%20T-109-02.pdf" TargetMode="External"/><Relationship Id="rId1626" Type="http://schemas.openxmlformats.org/officeDocument/2006/relationships/hyperlink" Target="../../../../AppData/Roaming/Microsoft/Excel/News,%20event%20study/ECJ%20decision%20-%20event%20month+-1/Event,%20Deutsche%20Telekom%20AG,%20C&#8209;280-08%20P,%20D.DTE.pdf" TargetMode="External"/><Relationship Id="rId1833" Type="http://schemas.openxmlformats.org/officeDocument/2006/relationships/hyperlink" Target="../../../../AppData/Roaming/Microsoft/Excel/EU%20Courts%20cartels,%20antitrust%201990-2015/C-403-04%20P,%20Seamless%20steel%20tubes,%20Sumitorno,%202007.pdf" TargetMode="External"/><Relationship Id="rId1900" Type="http://schemas.openxmlformats.org/officeDocument/2006/relationships/hyperlink" Target="../../../../AppData/Roaming/Microsoft/Excel/EU%20Courts%20cartels,%20antitrust%201990-2015/C-97-08%20P,%20Choline%20Chloride,%20Akzo,%202009.pdf" TargetMode="External"/><Relationship Id="rId579" Type="http://schemas.openxmlformats.org/officeDocument/2006/relationships/hyperlink" Target="../../../../AppData/Roaming/Microsoft/Excel/EU%20Courts%20cartels,%20antitrust%201990-2015/T-406-10,%20Prestressing,%202015.pdf" TargetMode="External"/><Relationship Id="rId786" Type="http://schemas.openxmlformats.org/officeDocument/2006/relationships/hyperlink" Target="../../../../AppData/Roaming/Microsoft/Excel/T-348-06,%20bitumen%20(NL),%202012.pdf" TargetMode="External"/><Relationship Id="rId993" Type="http://schemas.openxmlformats.org/officeDocument/2006/relationships/hyperlink" Target="../../../../AppData/Roaming/Microsoft/Excel/News,%20event%20study/Commission%20decision%20-%20event%20month+-1/Event,%20Gas%20Insulated%20Switchgear,%201.pdf" TargetMode="External"/><Relationship Id="rId2467" Type="http://schemas.openxmlformats.org/officeDocument/2006/relationships/hyperlink" Target="../../../../AppData/Roaming/Microsoft/Excel/Commission%20Infringement%20Decisions%20101,%20102%20Article,%201990-2015/Mountings,%20summary,%20A%20101,%202012.pdf" TargetMode="External"/><Relationship Id="rId439" Type="http://schemas.openxmlformats.org/officeDocument/2006/relationships/hyperlink" Target="../../../../AppData/Roaming/Microsoft/Excel/EU%20Courts%20cartels,%20antitrust%201990-2015/T-558-08,%20Candle%20waxes,%202014.pdf" TargetMode="External"/><Relationship Id="rId646" Type="http://schemas.openxmlformats.org/officeDocument/2006/relationships/hyperlink" Target="../../../../AppData/Roaming/Microsoft/Excel/EU%20Courts%20cartels,%20antitrust%201990-2015/T-251-12,%20Freight%20forwarding,%202016.pdf" TargetMode="External"/><Relationship Id="rId1069" Type="http://schemas.openxmlformats.org/officeDocument/2006/relationships/hyperlink" Target="../../../../AppData/Roaming/Microsoft/Excel/News,%20event%20study/Commission%20decision%20-%20event%20month+-1/Event,%20Refrigeration%20compressors.pdf" TargetMode="External"/><Relationship Id="rId1276" Type="http://schemas.openxmlformats.org/officeDocument/2006/relationships/hyperlink" Target="../../../../AppData/Roaming/Microsoft/Excel/News,%20event%20study/Dawn%20raids%20-%20event%20month+-1/Event,%20Fentanyl,%20NO%20DATE%20for%20raid,%20brez.pdf" TargetMode="External"/><Relationship Id="rId1483" Type="http://schemas.openxmlformats.org/officeDocument/2006/relationships/hyperlink" Target="../../../../AppData/Roaming/Microsoft/Excel/News,%20event%20study/GC%20decision%20-%20event%20month+-1/Event,%20Sodium%20Chlorate,%20T&#8209;299-08,%20T-343-08.pdf" TargetMode="External"/><Relationship Id="rId2327" Type="http://schemas.openxmlformats.org/officeDocument/2006/relationships/hyperlink" Target="../../../../AppData/Roaming/Microsoft/Excel/Commission%20Infringement%20Decisions%20101,%20102%20Article,%201990-2015/Sodium%20Gluconate%20(Natriumglukonat),%20German,%20%20A%20101,%202004.pdf" TargetMode="External"/><Relationship Id="rId506" Type="http://schemas.openxmlformats.org/officeDocument/2006/relationships/hyperlink" Target="../../../../AppData/Roaming/Microsoft/Excel/EU%20Courts%20cartels,%20antitrust%201990-2015/T-83-10,%20Reinforcing%20bars,%20readoption,%20Italian,%202014.pdf" TargetMode="External"/><Relationship Id="rId853" Type="http://schemas.openxmlformats.org/officeDocument/2006/relationships/hyperlink" Target="../../../../AppData/Roaming/Microsoft/Excel/News,%20event%20study/Commission%20decision%20-%20event%20month+-1/Event,%20Ferry%20operators%20-%20Currency%20surcharges.pdf" TargetMode="External"/><Relationship Id="rId1136" Type="http://schemas.openxmlformats.org/officeDocument/2006/relationships/hyperlink" Target="../../../../AppData/Roaming/Microsoft/Excel/News,%20event%20study/Commission%20decision%20-%20event%20month+-1/Event,%20Yamaha.pdf" TargetMode="External"/><Relationship Id="rId1690" Type="http://schemas.openxmlformats.org/officeDocument/2006/relationships/hyperlink" Target="../../../../AppData/Roaming/Microsoft/Excel/News,%20event%20study/ECJ%20decision%20-%20event%20month+-1/Event,%20Needles,%20C-468-07%20P,%20COA.pdf" TargetMode="External"/><Relationship Id="rId2534" Type="http://schemas.openxmlformats.org/officeDocument/2006/relationships/hyperlink" Target="../../../../AppData/Roaming/Microsoft/Excel/News,%20event%20study/ECJ%20decision%20-%20event%20month+-1/Event,%20Smart%20Card%20Chips,%20C-98-17%20P,%20C-99-17%20P.pdf" TargetMode="External"/><Relationship Id="rId713" Type="http://schemas.openxmlformats.org/officeDocument/2006/relationships/hyperlink" Target="../../../../AppData/Roaming/Microsoft/Excel/EU%20Courts%20cartels,%20antitrust%201990-2015/T-680-14,%20Perindopril,%20Sevier,%20Lupin,%202018.pdf" TargetMode="External"/><Relationship Id="rId920" Type="http://schemas.openxmlformats.org/officeDocument/2006/relationships/hyperlink" Target="../../../../AppData/Roaming/Microsoft/Excel/News,%20event%20study/Commission%20decision%20-%20event%20month+-1/Event,%20Specialty%20Graphite.pdf" TargetMode="External"/><Relationship Id="rId1343" Type="http://schemas.openxmlformats.org/officeDocument/2006/relationships/hyperlink" Target="../../../../AppData/Roaming/Microsoft/Excel/News,%20event%20study/GC%20decision%20-%20event%20month+-1/Event,%20Cement,%20T-25-95.pdf" TargetMode="External"/><Relationship Id="rId1550" Type="http://schemas.openxmlformats.org/officeDocument/2006/relationships/hyperlink" Target="../../../../AppData/Roaming/Microsoft/Excel/News,%20event%20study/GC%20decision%20-%20event%20month+-1/Event,%20Lundbeck,%20T-460-13%20do%20T-472-13.pdf" TargetMode="External"/><Relationship Id="rId1203" Type="http://schemas.openxmlformats.org/officeDocument/2006/relationships/hyperlink" Target="../../../../AppData/Roaming/Microsoft/Excel/News,%20event%20study/Dawn%20raids%20-%20event%20month+-1/Event,%20Plasterboard,%2026.11.1998.pdf" TargetMode="External"/><Relationship Id="rId1410" Type="http://schemas.openxmlformats.org/officeDocument/2006/relationships/hyperlink" Target="../../../../AppData/Roaming/Microsoft/Excel/News,%20event%20study/GC%20decision%20-%20event%20month+-1/Event,%20Raw%20tobacco%20-%20Spain,%20T-38-05,%20T-41-05.pdf" TargetMode="External"/><Relationship Id="rId296" Type="http://schemas.openxmlformats.org/officeDocument/2006/relationships/hyperlink" Target="../../../../AppData/Roaming/Microsoft/Excel/EU%20Courts%20cartels,%20antitrust%201990-2015/T-155-06,%20Prokent&#8209;Tomra,%20Tomra,%202010.pdf" TargetMode="External"/><Relationship Id="rId2184" Type="http://schemas.openxmlformats.org/officeDocument/2006/relationships/hyperlink" Target="../../../../AppData/Roaming/Microsoft/Excel/EU%20Courts%20cartels,%20antitrust%201990-2015/C-582-18%20P,%20Power%20cables,%20Viscas,%202019.pdf" TargetMode="External"/><Relationship Id="rId2391" Type="http://schemas.openxmlformats.org/officeDocument/2006/relationships/hyperlink" Target="../../../../AppData/Roaming/Microsoft/Excel/Commission%20Infringement%20Decisions%20101,%20102%20Article,%201990-2015/Sodium%20Chlorate,%20A%20101,%202008.pdf" TargetMode="External"/><Relationship Id="rId156" Type="http://schemas.openxmlformats.org/officeDocument/2006/relationships/hyperlink" Target="../../../../AppData/Roaming/Microsoft/Excel/EU%20Courts%20cartels,%20antitrust%201990-2015/T-22-02,%20Vitamins,%202005.pdf" TargetMode="External"/><Relationship Id="rId363" Type="http://schemas.openxmlformats.org/officeDocument/2006/relationships/hyperlink" Target="../../../../AppData/Roaming/Microsoft/Excel/EU%20Courts%20cartels,%20antitrust%201990-2015/T-112-07,%20Gas%20insulated,%202011.pdf" TargetMode="External"/><Relationship Id="rId570" Type="http://schemas.openxmlformats.org/officeDocument/2006/relationships/hyperlink" Target="../../../../AppData/Roaming/Microsoft/Excel/EU%20Courts%20cartels,%20antitrust%201990-2015/T-368-10,%20Bathroom%20fittings,%20French,%202013.pdf" TargetMode="External"/><Relationship Id="rId2044" Type="http://schemas.openxmlformats.org/officeDocument/2006/relationships/hyperlink" Target="../../../../AppData/Roaming/Microsoft/Excel/EU%20Courts%20cartels,%20antitrust%201990-2015/C-634-13%20P,%20Candle%20waxes,%202015.pdf" TargetMode="External"/><Relationship Id="rId2251" Type="http://schemas.openxmlformats.org/officeDocument/2006/relationships/hyperlink" Target="../../../../AppData/Roaming/Microsoft/Excel/Commission%20Infringement%20Decisions%20101,%20102%20Article,%201990-2015/Novalliance%20Systemform,%20A%20101,%201996.pdf" TargetMode="External"/><Relationship Id="rId223" Type="http://schemas.openxmlformats.org/officeDocument/2006/relationships/hyperlink" Target="../../../../AppData/Roaming/Microsoft/Excel/EU%20Courts%20cartels,%20antitrust%201990-2015/T-18-05,%20Copper%20plumbing%20tubes,%20IMI,%202010.pdf" TargetMode="External"/><Relationship Id="rId430" Type="http://schemas.openxmlformats.org/officeDocument/2006/relationships/hyperlink" Target="../../../../AppData/Roaming/Microsoft/Excel/EU%20Courts%20cartels,%20antitrust%201990-2015/T-413-08,%20CISAC,%20SOZA,%202013.pdf" TargetMode="External"/><Relationship Id="rId1060" Type="http://schemas.openxmlformats.org/officeDocument/2006/relationships/hyperlink" Target="../../../../AppData/Roaming/Microsoft/Excel/News,%20event%20study/Commission%20decision%20-%20event%20month+-1/Event,%20LCD,%201.pdf" TargetMode="External"/><Relationship Id="rId2111" Type="http://schemas.openxmlformats.org/officeDocument/2006/relationships/hyperlink" Target="../../../../AppData/Roaming/Microsoft/Excel/EU%20Courts%20cartels,%20antitrust%201990-2015/C-619-13%20P,%20Bathroom%20fittings,%202017.pdf" TargetMode="External"/><Relationship Id="rId1877" Type="http://schemas.openxmlformats.org/officeDocument/2006/relationships/hyperlink" Target="../../../../AppData/Roaming/Microsoft/Excel/EU%20Courts%20cartels,%20antitrust%201990-2015/C-101-07%20P,%20French%20beef,%202008.pdf" TargetMode="External"/><Relationship Id="rId1737"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4" Type="http://schemas.openxmlformats.org/officeDocument/2006/relationships/hyperlink" Target="../../../../AppData/Roaming/Microsoft/Excel/EU%20Courts%20cartels,%20antitrust%201990-2015/C-448-11%20P,%20Hydrogen,%20French,%202013.pdf" TargetMode="External"/><Relationship Id="rId29" Type="http://schemas.openxmlformats.org/officeDocument/2006/relationships/hyperlink" Target="../../../../AppData/Roaming/Microsoft/Excel/EU%20Courts%20cartels,%20antitrust%201990-2015/T-137-94,%20Steel%20beams,%20French,%201999.pdf" TargetMode="External"/><Relationship Id="rId1804" Type="http://schemas.openxmlformats.org/officeDocument/2006/relationships/hyperlink" Target="../../../../AppData/Roaming/Microsoft/Excel/EU%20Courts%20cartels,%20antitrust%201990-2015/C-65-02%20P,%20Alloy%20surcharge,%202005.pdf" TargetMode="External"/><Relationship Id="rId897" Type="http://schemas.openxmlformats.org/officeDocument/2006/relationships/hyperlink" Target="../../../../AppData/Roaming/Microsoft/Excel/News,%20event%20study/Commission%20decision%20-%20event%20month+-1/Event,%20Citric%20acid.pdf" TargetMode="External"/><Relationship Id="rId757" Type="http://schemas.openxmlformats.org/officeDocument/2006/relationships/hyperlink" Target="../../../../AppData/Roaming/Microsoft/Excel/EU%20Courts%20cartels,%20antitrust%201990-2015/T-38-07,%20Butadiene%20Rubber%20and%20Emulsion%20Styrene%20Butadiene%20Rubber,%202011.pdf" TargetMode="External"/><Relationship Id="rId964" Type="http://schemas.openxmlformats.org/officeDocument/2006/relationships/hyperlink" Target="../../../../AppData/Roaming/Microsoft/Excel/News,%20event%20study/Commission%20decision%20-%20event%20month+-1/Event,%20Industrial%20bags.pdf" TargetMode="External"/><Relationship Id="rId1387" Type="http://schemas.openxmlformats.org/officeDocument/2006/relationships/hyperlink" Target="../../../../AppData/Roaming/Microsoft/Excel/News,%20event%20study/GC%20decision%20-%20event%20month+-1/Event,%20Bank%20charges%20for%20exchanging%20euro-zone%20currencies%20&#8212;%20Germany,%20T-44-02,%20T-56-02.pdf" TargetMode="External"/><Relationship Id="rId1594" Type="http://schemas.openxmlformats.org/officeDocument/2006/relationships/hyperlink" Target="../../../../AppData/Roaming/Microsoft/Excel/News,%20event%20study/ECJ%20decision%20-%20event%20month+-1/Event,%20Cement,%20C-204-00%20P.pdf" TargetMode="External"/><Relationship Id="rId2438" Type="http://schemas.openxmlformats.org/officeDocument/2006/relationships/hyperlink" Target="../../../../AppData/Roaming/Microsoft/Excel/Commission%20Infringement%20Decisions%20101,%20102%20Article,%201990-2015/LABCO%20ONP,%20summary,%20A%20101,%202010.pdf" TargetMode="External"/><Relationship Id="rId93" Type="http://schemas.openxmlformats.org/officeDocument/2006/relationships/hyperlink" Target="../../../../AppData/Roaming/Microsoft/Excel/EU%20Courts%20cartels,%20antitrust%201990-2015/T-191-98,%20Trans-Atlantic%20Conference%20Agreement%20TACA,%20Atlantic%20Container,%202003.pdf" TargetMode="External"/><Relationship Id="rId617" Type="http://schemas.openxmlformats.org/officeDocument/2006/relationships/hyperlink" Target="../../../../AppData/Roaming/Microsoft/Excel/EU%20Courts%20cartels,%20antitrust%201990-2015/T-46-11,%20Airfreight,%20summary,%202015.pdf" TargetMode="External"/><Relationship Id="rId824" Type="http://schemas.openxmlformats.org/officeDocument/2006/relationships/hyperlink" Target="../../../../AppData/Roaming/Microsoft/Excel/News,%20event%20study/Commission%20decision%20-%20event%20month+-1/Event,%20Cartonboard.pdf" TargetMode="External"/><Relationship Id="rId1247" Type="http://schemas.openxmlformats.org/officeDocument/2006/relationships/hyperlink" Target="../../../../AppData/Roaming/Microsoft/Excel/News,%20event%20study/Dawn%20raids%20-%20event%20month+-1/Event,%20Prestressing%20Steel,%20brez.pdf" TargetMode="External"/><Relationship Id="rId1454" Type="http://schemas.openxmlformats.org/officeDocument/2006/relationships/hyperlink" Target="../../../../AppData/Roaming/Microsoft/Excel/News,%20event%20study/GC%20decision%20-%20event%20month+-1/Event,%20Fittings,%20T-376-06%20do%20T&#8209;385-06.pdf" TargetMode="External"/><Relationship Id="rId1661" Type="http://schemas.openxmlformats.org/officeDocument/2006/relationships/hyperlink" Target="../../../../AppData/Roaming/Microsoft/Excel/News,%20event%20study/ECJ%20decision%20-%20event%20month+-1/Event,%20Gas%20Insulated%20Switchgear,%20C-247-11%20P,%20C-231-11%20P.pdf" TargetMode="External"/><Relationship Id="rId2505" Type="http://schemas.openxmlformats.org/officeDocument/2006/relationships/hyperlink" Target="../../../../AppData/Roaming/Microsoft/Excel/Commission%20Infringement%20Decisions%20101,%20102%20Article,%201990-2015/Retail%20food%20packaging,%202015.pdf" TargetMode="External"/><Relationship Id="rId1107" Type="http://schemas.openxmlformats.org/officeDocument/2006/relationships/hyperlink" Target="../../../../AppData/Roaming/Microsoft/Excel/News,%20event%20study/Commission%20decision%20-%20event%20month+-1/Event,%20Sodium%20Gluconate.pdf" TargetMode="External"/><Relationship Id="rId1314" Type="http://schemas.openxmlformats.org/officeDocument/2006/relationships/hyperlink" Target="../../../../AppData/Roaming/Microsoft/Excel/News,%20event%20study/GC%20decision%20-%20event%20month+-1/Event,%20Cewal,%20Cowac%20and%20Ukwal,%20T-24-93.pdf" TargetMode="External"/><Relationship Id="rId1521" Type="http://schemas.openxmlformats.org/officeDocument/2006/relationships/hyperlink" Target="../../../../AppData/Roaming/Microsoft/Excel/News,%20event%20study/GC%20decision%20-%20event%20month+-1/Event,%20Prestressing%20Steel,%20T-418-10,%20T-406-10.pdf" TargetMode="External"/><Relationship Id="rId20" Type="http://schemas.openxmlformats.org/officeDocument/2006/relationships/hyperlink" Target="../../../../AppData/Roaming/Microsoft/Excel/EU%20Courts%20cartels,%20antitrust%201990-2015/T-9-92,%20Eco%20System%20Peugeot,%201993.pdf" TargetMode="External"/><Relationship Id="rId2088" Type="http://schemas.openxmlformats.org/officeDocument/2006/relationships/hyperlink" Target="../../../../AppData/Roaming/Microsoft/Excel/EU%20Courts%20cartels,%20antitrust%201990-2015/C-614-13%20P,%20Bathroom%20fittings,%202017.pdf" TargetMode="External"/><Relationship Id="rId2295" Type="http://schemas.openxmlformats.org/officeDocument/2006/relationships/hyperlink" Target="../../../../AppData/Roaming/Microsoft/Excel/Commission%20Infringement%20Decisions%20101,%20102%20Article,%201990-2015/Mercedes-Benz,%20DaimlerChrysler,%20A%20101,%202001.pdf" TargetMode="External"/><Relationship Id="rId267" Type="http://schemas.openxmlformats.org/officeDocument/2006/relationships/hyperlink" Target="../../../../AppData/Roaming/Microsoft/Excel/EU%20Courts%20cartels,%20antitrust%201990-2015/T-78-06,%20Industrial%20bags,%20Alvarez,%20Spanish,%202011.pdf" TargetMode="External"/><Relationship Id="rId474" Type="http://schemas.openxmlformats.org/officeDocument/2006/relationships/hyperlink" Target="../../../../AppData/Roaming/Microsoft/Excel/EU%20Courts%20cartels,%20antitrust%201990-2015/T-146-09,%20Marine%20hoses,%20Parker,%202013.pdf" TargetMode="External"/><Relationship Id="rId2155" Type="http://schemas.openxmlformats.org/officeDocument/2006/relationships/hyperlink" Target="../../../../AppData/Roaming/Microsoft/Excel/EU%20Courts%20cartels,%20antitrust%201990-2015/C-261-16%20P,%20Freight%20forwarding,%20K&#252;hne%20+%20Nagel,%20summary%202018.pdf" TargetMode="External"/><Relationship Id="rId127" Type="http://schemas.openxmlformats.org/officeDocument/2006/relationships/hyperlink" Target="../../../../AppData/Roaming/Microsoft/Excel/EU%20Courts%20cartels,%20antitrust%201990-2015/T-48-00,%20Seamless%20steel%20tubes,%20Corus,%202004.pdf" TargetMode="External"/><Relationship Id="rId681" Type="http://schemas.openxmlformats.org/officeDocument/2006/relationships/hyperlink" Target="../../../../AppData/Roaming/Microsoft/Excel/EU%20Courts%20cartels,%20antitrust%201990-2015/T-471-13,%20Lundbeck,%202016.pdf" TargetMode="External"/><Relationship Id="rId2362" Type="http://schemas.openxmlformats.org/officeDocument/2006/relationships/hyperlink" Target="../../../../AppData/Roaming/Microsoft/Excel/Commission%20Infringement%20Decisions%20101,%20102%20Article,%201990-2015/Elevators%20and%20Escalators,%20A%20101,%202007.pdf" TargetMode="External"/><Relationship Id="rId334" Type="http://schemas.openxmlformats.org/officeDocument/2006/relationships/hyperlink" Target="../../../../AppData/Roaming/Microsoft/Excel/EU%20Courts%20cartels,%20antitrust%201990-2015/T-462-07,%20Bitumen%20Spain,%202013.pdf" TargetMode="External"/><Relationship Id="rId541" Type="http://schemas.openxmlformats.org/officeDocument/2006/relationships/hyperlink" Target="../../../../AppData/Roaming/Microsoft/Excel/EU%20Courts%20cartels,%20antitrust%201990-2015/T-411-10,%20Bathroom%20fittings,%20summary,%202013.pdf" TargetMode="External"/><Relationship Id="rId1171" Type="http://schemas.openxmlformats.org/officeDocument/2006/relationships/hyperlink" Target="../../../../AppData/Roaming/Microsoft/Excel/News,%20event%20study/Dawn%20raids%20-%20event%20month+-1/Event,%20Cement,%20%2026.4.1989.pdf" TargetMode="External"/><Relationship Id="rId2015" Type="http://schemas.openxmlformats.org/officeDocument/2006/relationships/hyperlink" Target="../../../../AppData/Roaming/Microsoft/Excel/EU%20Courts%20cartels,%20antitrust%201990-2015/C-444-11%20P,%20International%20Removal%20Services,%20Team%20Relocations,%202013.pdf" TargetMode="External"/><Relationship Id="rId2222" Type="http://schemas.openxmlformats.org/officeDocument/2006/relationships/hyperlink" Target="../../../../AppData/Roaming/Microsoft/Excel/Commission%20Infringement%20Decisions%20101,%20102%20Article,%201990-2015/Newitt%20Dunlop%20Slazenger%20International%20and%20Others,%20A%20101,%201992.pdf" TargetMode="External"/><Relationship Id="rId401" Type="http://schemas.openxmlformats.org/officeDocument/2006/relationships/hyperlink" Target="../../../../AppData/Roaming/Microsoft/Excel/EU%20Courts%20cartels,%20antitrust%201990-2015/T-138-07,%20Elevators%20and%20Escalators,%202011.pdf" TargetMode="External"/><Relationship Id="rId1031" Type="http://schemas.openxmlformats.org/officeDocument/2006/relationships/hyperlink" Target="../../../../AppData/Roaming/Microsoft/Excel/News,%20event%20study/Commission%20decision%20-%20event%20month+-1/Event,%20Needles.pdf" TargetMode="External"/><Relationship Id="rId1988" Type="http://schemas.openxmlformats.org/officeDocument/2006/relationships/hyperlink" Target="../../../../AppData/Roaming/Microsoft/Excel/EU%20Courts%20cartels,%20antitrust%201990-2015/C-231-11%20P,%20Gas%20insulated%20switchgear,%20Siemens,%202014.pdf" TargetMode="External"/><Relationship Id="rId1848"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1" Type="http://schemas.openxmlformats.org/officeDocument/2006/relationships/hyperlink" Target="../../../../AppData/Roaming/Microsoft/Excel/EU%20Courts%20cartels,%20antitrust%201990-2015/T-45-03,%20Reinforcing%20bars,%20French,%202007.pdf" TargetMode="External"/><Relationship Id="rId1708" Type="http://schemas.openxmlformats.org/officeDocument/2006/relationships/hyperlink" Target="../../../../AppData/Roaming/Microsoft/Excel/News,%20event%20study/ECJ%20decision%20-%20event%20month+-1/Event,%20TV%20and%20computer%20monitor%20tubes,C-615-15%20P,%20KO.SCT.pdf" TargetMode="External"/><Relationship Id="rId1915" Type="http://schemas.openxmlformats.org/officeDocument/2006/relationships/hyperlink" Target="../../../../AppData/Roaming/Microsoft/Excel/EU%20Courts%20cartels,%20antitrust%201990-2015/C-50-12%20P,%20Industrial%20bags,%20Kendrion,%202013.pdf" TargetMode="External"/><Relationship Id="rId868" Type="http://schemas.openxmlformats.org/officeDocument/2006/relationships/hyperlink" Target="../../../../AppData/Roaming/Microsoft/Excel/News,%20event%20study/Commission%20decision%20-%20event%20month+-1/Event,%20Greek%20Ferries.pdf" TargetMode="External"/><Relationship Id="rId1498" Type="http://schemas.openxmlformats.org/officeDocument/2006/relationships/hyperlink" Target="../../../../AppData/Roaming/Microsoft/Excel/News,%20event%20study/GC%20decision%20-%20event%20month+-1/Event,%20Carglass,%20T-56-09,%20F.SGO.pdf" TargetMode="External"/><Relationship Id="rId728" Type="http://schemas.openxmlformats.org/officeDocument/2006/relationships/hyperlink" Target="../../../../AppData/Roaming/Microsoft/Excel/EU%20Courts%20cartels,%20antitrust%201990-2015/T-475-14,%20Power%20cables,%20Prysmian,%202018.pdf" TargetMode="External"/><Relationship Id="rId935" Type="http://schemas.openxmlformats.org/officeDocument/2006/relationships/hyperlink" Target="../../../../AppData/Roaming/Microsoft/Excel/News,%20event%20study/Commission%20decision%20-%20event%20month+-1/Event,%20Souris-Topps.pdf" TargetMode="External"/><Relationship Id="rId1358" Type="http://schemas.openxmlformats.org/officeDocument/2006/relationships/hyperlink" Target="../../../../AppData/Roaming/Microsoft/Excel/News,%20event%20study/GC%20decision%20-%20event%20month+-1/Event,%20TV%20and%20computer%20monitor%20tubes,%20T-82-13%20do%20T-104-13.pdf" TargetMode="External"/><Relationship Id="rId1565" Type="http://schemas.openxmlformats.org/officeDocument/2006/relationships/hyperlink" Target="../../../../AppData/Roaming/Microsoft/Excel/News,%20event%20study/GC%20decision%20-%20event%20month+-1/Event,%20Smart%20Card%20Chips,%20T&#8209;758-14,%20T&#8209;762-14.pdf" TargetMode="External"/><Relationship Id="rId1772" Type="http://schemas.openxmlformats.org/officeDocument/2006/relationships/hyperlink" Target="../../../../AppData/Roaming/Microsoft/Excel/EU%20Courts%20cartels,%20antitrust%201990-2015/C-201-09%20P,%20Steal%20beams,%20readoption,%20Arcelor,%202011.pdf" TargetMode="External"/><Relationship Id="rId2409" Type="http://schemas.openxmlformats.org/officeDocument/2006/relationships/hyperlink" Target="../../../../AppData/Roaming/Microsoft/Excel/Commission%20Infringement%20Decisions%20101,%20102%20Article,%201990-2015/Reinforcing%20bars,%20readoption,%20summary,%20A%20101,%202009.pdf" TargetMode="External"/><Relationship Id="rId64" Type="http://schemas.openxmlformats.org/officeDocument/2006/relationships/hyperlink" Target="../../../../AppData/Roaming/Microsoft/Excel/EU%20Courts%20cartels,%20antitrust%201990-2015/T-327-94,%20Cartonboard,%20SCA%20Holding,%201998.pdf" TargetMode="External"/><Relationship Id="rId1218" Type="http://schemas.openxmlformats.org/officeDocument/2006/relationships/hyperlink" Target="../../../../AppData/Roaming/Microsoft/Excel/News,%20event%20study/Dawn%20raids%20-%20event%20month+-1/Event,%20Gas%20Insulated%20Switchgear,%2013.5.2004.pdf" TargetMode="External"/><Relationship Id="rId1425" Type="http://schemas.openxmlformats.org/officeDocument/2006/relationships/hyperlink" Target="../../../../AppData/Roaming/Microsoft/Excel/News,%20event%20study/GC%20decision%20-%20event%20month+-1/Event,%20Raw%20tobacco%20Italy,%20T-19-06,%20T-39-06,%20U.PYX.pdf" TargetMode="External"/><Relationship Id="rId1632" Type="http://schemas.openxmlformats.org/officeDocument/2006/relationships/hyperlink" Target="../../../../AppData/Roaming/Microsoft/Excel/News,%20event%20study/ECJ%20decision%20-%20event%20month+-1/Event,%20Choline%20Chloride,%20C-97-08%20P.pdf" TargetMode="External"/><Relationship Id="rId2199" Type="http://schemas.openxmlformats.org/officeDocument/2006/relationships/hyperlink" Target="../../../../AppData/Roaming/Microsoft/Excel/EU%20Courts%20cartels,%20antitrust%201990-2015/C-39-18%20P,%20Yen%20interest%20rate%20derivatives%20-%20ICAP,%202019.pdf" TargetMode="External"/><Relationship Id="rId378" Type="http://schemas.openxmlformats.org/officeDocument/2006/relationships/hyperlink" Target="../../../../AppData/Roaming/Microsoft/Excel/EU%20Courts%20cartels,%20antitrust%201990-2015/T-82-08,%20Flat%20glass,%202012.pdf" TargetMode="External"/><Relationship Id="rId585" Type="http://schemas.openxmlformats.org/officeDocument/2006/relationships/hyperlink" Target="../../../../AppData/Roaming/Microsoft/Excel/EU%20Courts%20cartels,%20antitrust%201990-2015/T-426-10,%20Prestressing,%20French,%202014.pdf" TargetMode="External"/><Relationship Id="rId792" Type="http://schemas.openxmlformats.org/officeDocument/2006/relationships/hyperlink" Target="../../../../AppData/Roaming/Microsoft/Excel/News,%20event%20study/Commission%20decision%20-%20event%20month+-1/Event,%20Soda-ash,%20skupaj.pdf" TargetMode="External"/><Relationship Id="rId2059" Type="http://schemas.openxmlformats.org/officeDocument/2006/relationships/hyperlink" Target="../../../../AppData/Roaming/Microsoft/Excel/EU%20Courts%20cartels,%20antitrust%201990-2015/C-408-12,%20Fasteners%202014.pdf" TargetMode="External"/><Relationship Id="rId2266" Type="http://schemas.openxmlformats.org/officeDocument/2006/relationships/hyperlink" Target="../../../../AppData/Roaming/Microsoft/Excel/Commission%20Infringement%20Decisions%20101,%20102%20Article,%201990-2015/Van%20den%20Bergh%20Foods%20Limited,%20A%20101,%20102,%201998.pdf" TargetMode="External"/><Relationship Id="rId2473" Type="http://schemas.openxmlformats.org/officeDocument/2006/relationships/hyperlink" Target="../../../../AppData/Roaming/Microsoft/Excel/Commission%20Infringement%20Decisions%20101,%20102%20Article,%201990-2015/Mountings,%20German,%20A%20101,%202012.pdf" TargetMode="External"/><Relationship Id="rId238" Type="http://schemas.openxmlformats.org/officeDocument/2006/relationships/hyperlink" Target="../../../../AppData/Roaming/Microsoft/Excel/EU%20Courts%20cartels,%20antitrust%201990-2015/T-112-05,%20Choline%20chloride,%20Akzo,%202007.pdf" TargetMode="External"/><Relationship Id="rId445" Type="http://schemas.openxmlformats.org/officeDocument/2006/relationships/hyperlink" Target="../../../../AppData/Roaming/Microsoft/Excel/EU%20Courts%20cartels,%20antitrust%201990-2015/T-544-08,%20Candle%20waxes,%20French,%202014.pdf" TargetMode="External"/><Relationship Id="rId652" Type="http://schemas.openxmlformats.org/officeDocument/2006/relationships/hyperlink" Target="../../../../AppData/Roaming/Microsoft/Excel/EU%20Courts%20cartels,%20antitrust%201990-2015/T-254-12,%20Freight%20forwarding,%20summary,%202016.pdf" TargetMode="External"/><Relationship Id="rId1075" Type="http://schemas.openxmlformats.org/officeDocument/2006/relationships/hyperlink" Target="../../../../AppData/Roaming/Microsoft/Excel/News,%20event%20study/Commission%20decision%20-%20event%20month+-1/Event,%20Freight%20forwarding.pdf" TargetMode="External"/><Relationship Id="rId1282" Type="http://schemas.openxmlformats.org/officeDocument/2006/relationships/hyperlink" Target="../../../../AppData/Roaming/Microsoft/Excel/News,%20event%20study/Dawn%20raids%20-%20event%20month+-1/Event,%20Blocktrains,%2019.6.2013.pdf" TargetMode="External"/><Relationship Id="rId2126" Type="http://schemas.openxmlformats.org/officeDocument/2006/relationships/hyperlink" Target="../../../../AppData/Roaming/Microsoft/Excel/EU%20Courts%20cartels,%20antitrust%201990-2015/C-514-15%20P,%20Prestressing%20steel,%20summary,%202016.pdf" TargetMode="External"/><Relationship Id="rId2333" Type="http://schemas.openxmlformats.org/officeDocument/2006/relationships/hyperlink" Target="../../../../AppData/Roaming/Microsoft/Excel/Commission%20Infringement%20Decisions%20101,%20102%20Article,%201990-2015/GDF%20ENI,%20French%20(I),%20A%20101,_2,%202004.pdf" TargetMode="External"/><Relationship Id="rId305" Type="http://schemas.openxmlformats.org/officeDocument/2006/relationships/hyperlink" Target="../../../../AppData/Roaming/Microsoft/Excel/EU%20Courts%20cartels,%20antitrust%201990-2015/T-216-06,%20Methacrylates,%202011.pdf" TargetMode="External"/><Relationship Id="rId512" Type="http://schemas.openxmlformats.org/officeDocument/2006/relationships/hyperlink" Target="../../../../AppData/Roaming/Microsoft/Excel/EU%20Courts%20cartels,%20antitrust%201990-2015/T-69-10,%20Reinforcing%20bars,%20readoption,%20Italian,%202014.pdf" TargetMode="External"/><Relationship Id="rId1142" Type="http://schemas.openxmlformats.org/officeDocument/2006/relationships/hyperlink" Target="../../../../AppData/Roaming/Microsoft/Excel/News,%20event%20study/Dawn%20raids%20-%20event%20month+-1/Event,%20European%20producers%20of%20cold-rolled%20stainless%20steel%20flat%20products,%204.5.1998.pdf" TargetMode="External"/><Relationship Id="rId2400" Type="http://schemas.openxmlformats.org/officeDocument/2006/relationships/hyperlink" Target="../../../../AppData/Roaming/Microsoft/Excel/Commission%20Infringement%20Decisions%20101,%20102%20Article,%201990-2015/E.ON%20GDF,%20summary,%20A%20101,%202009.pdf" TargetMode="External"/><Relationship Id="rId1002" Type="http://schemas.openxmlformats.org/officeDocument/2006/relationships/hyperlink" Target="../../../../AppData/Roaming/Microsoft/Excel/News,%20event%20study/Commission%20decision%20-%20event%20month+-1/Event,%20Flat%20Glass.pdf" TargetMode="External"/><Relationship Id="rId1959" Type="http://schemas.openxmlformats.org/officeDocument/2006/relationships/hyperlink" Target="../../../../AppData/Roaming/Microsoft/Excel/EU%20Courts%20cartels,%20antitrust%201990-2015/C-603-13%20P,%20Bitumen%20Spain,%20Galp,%202016.pdf" TargetMode="External"/><Relationship Id="rId1819" Type="http://schemas.openxmlformats.org/officeDocument/2006/relationships/hyperlink" Target="../../../../AppData/Roaming/Microsoft/Excel/EU%20Courts%20cartels,%20antitrust%201990-2015/C-121-04%20P,%20Greek%20ferries,%20summary,%202005.pdf" TargetMode="External"/><Relationship Id="rId2190" Type="http://schemas.openxmlformats.org/officeDocument/2006/relationships/hyperlink" Target="../../../../AppData/Roaming/Microsoft/Excel/EU%20Courts%20cartels,%20antitrust%201990-2015/C-499-11%20P,%20Butadiene%20rubber%20and%20emulsion%20styrene-butadiene%20rubber,%202013.pdf" TargetMode="External"/><Relationship Id="rId162" Type="http://schemas.openxmlformats.org/officeDocument/2006/relationships/hyperlink" Target="../../../../AppData/Roaming/Microsoft/Excel/EU%20Courts%20cartels,%20antitrust%201990-2015/T-48-02,%20PO%20Interbrew%20and%20Alken-Maes,%202005.pdf" TargetMode="External"/><Relationship Id="rId2050" Type="http://schemas.openxmlformats.org/officeDocument/2006/relationships/hyperlink" Target="../../../../AppData/Roaming/Microsoft/Excel/EU%20Courts%20cartels,%20antitrust%201990-2015/C-101-15%20P,%20Carglass,%202016.pdf" TargetMode="External"/><Relationship Id="rId979" Type="http://schemas.openxmlformats.org/officeDocument/2006/relationships/hyperlink" Target="../../../../AppData/Roaming/Microsoft/Excel/News,%20event%20study/Commission%20decision%20-%20event%20month+-1/Event,%20Bitumen%20(NL).pdf" TargetMode="External"/><Relationship Id="rId839" Type="http://schemas.openxmlformats.org/officeDocument/2006/relationships/hyperlink" Target="../../../../AppData/Roaming/Microsoft/Excel/News,%20event%20study/Commission%20decision%20-%20event%20month+-1/Event,%20Cement.pdf" TargetMode="External"/><Relationship Id="rId1469" Type="http://schemas.openxmlformats.org/officeDocument/2006/relationships/hyperlink" Target="../../../../AppData/Roaming/Microsoft/Excel/News,%20event%20study/GC%20decision%20-%20event%20month+-1/Event,%20Wanadoo%20Espa&#241;a%20v%20Telef&#243;nica,%20T-336-07,%20E.TEF.pdf" TargetMode="External"/><Relationship Id="rId1676" Type="http://schemas.openxmlformats.org/officeDocument/2006/relationships/hyperlink" Target="../../../../AppData/Roaming/Microsoft/Excel/News,%20event%20study/ECJ%20decision%20-%20event%20month+-1/Event,%20Elevators%20and%20Escalators,%20C&#8209;493-11%20P,%20C&#8209;494-11%20P,%20order,%20brez.pdf" TargetMode="External"/><Relationship Id="rId1883" Type="http://schemas.openxmlformats.org/officeDocument/2006/relationships/hyperlink" Target="../../../../AppData/Roaming/Microsoft/Excel/EU%20Courts%20cartels,%20antitrust%201990-2015/C-272-09%20P,%20Industrial%20tubes,%20KME%20Germany,%202011.pdf" TargetMode="External"/><Relationship Id="rId906" Type="http://schemas.openxmlformats.org/officeDocument/2006/relationships/hyperlink" Target="../../../../AppData/Roaming/Microsoft/Excel/News,%20event%20study/Commission%20decision%20-%20event%20month+-1/Event,%20Methionine.pdf" TargetMode="External"/><Relationship Id="rId1329" Type="http://schemas.openxmlformats.org/officeDocument/2006/relationships/hyperlink" Target="../../../../AppData/Roaming/Microsoft/Excel/News,%20event%20study/GC%20decision%20-%20event%20month+-1/Event,%20Trans-atlantic%20Agreement,%20Far%20Eastern%20Freight%20Conference,%20T-395-94,%20T-86-95.pdf" TargetMode="External"/><Relationship Id="rId1536" Type="http://schemas.openxmlformats.org/officeDocument/2006/relationships/hyperlink" Target="../../../../AppData/Roaming/Microsoft/Excel/News,%20event%20study/GC%20decision%20-%20event%20month+-1/Event,%20Freight%20forwarding,%20T&#8209;251-12%20do%20T&#8209;270-12,%202.pdf" TargetMode="External"/><Relationship Id="rId1743"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0" Type="http://schemas.openxmlformats.org/officeDocument/2006/relationships/hyperlink" Target="../../../../AppData/Roaming/Microsoft/Excel/EU%20Courts%20cartels,%20antitrust%201990-2015/C-612-12%20P,%20bitumen%20(NL),%202014.pdf" TargetMode="External"/><Relationship Id="rId35" Type="http://schemas.openxmlformats.org/officeDocument/2006/relationships/hyperlink" Target="../../../../AppData/Roaming/Microsoft/Excel/EU%20Courts%20cartels,%20antitrust%201990-2015/T-134-94,%20Steel%20beams,%20NMH%20Stahlwerke,%20summary,%201999.pdf" TargetMode="External"/><Relationship Id="rId1603" Type="http://schemas.openxmlformats.org/officeDocument/2006/relationships/hyperlink" Target="../../../../AppData/Roaming/Microsoft/Excel/News,%20event%20study/ECJ%20decision%20-%20event%20month+-1/Event,%20Pre-Insulated%20Pipe%20Cartel,%20C-189-02%20P,%20W.ABB.pdf" TargetMode="External"/><Relationship Id="rId1810" Type="http://schemas.openxmlformats.org/officeDocument/2006/relationships/hyperlink" Target="../../../../AppData/Roaming/Microsoft/Excel/EU%20Courts%20cartels,%20antitrust%201990-2015/C-189-02%20P,%20Pre-Insulated%20Pipe%20Cartel,%20Dansk%20Rorindustri,%202005.pdf" TargetMode="External"/><Relationship Id="rId489" Type="http://schemas.openxmlformats.org/officeDocument/2006/relationships/hyperlink" Target="../../../../AppData/Roaming/Microsoft/Excel/EU%20Courts%20cartels,%20antitrust%201990-2015/T-360-09,%20E.ON%20GDF,%202012.pdf" TargetMode="External"/><Relationship Id="rId696" Type="http://schemas.openxmlformats.org/officeDocument/2006/relationships/hyperlink" Target="../../../../AppData/Roaming/Microsoft/Excel/EU%20Courts%20cartels,%20antitrust%201990-2015/T-312-01,%20Sodium%20Gluconate,%20Jungbunzlauer,%202002.pdf" TargetMode="External"/><Relationship Id="rId2377" Type="http://schemas.openxmlformats.org/officeDocument/2006/relationships/hyperlink" Target="../../../../AppData/Roaming/Microsoft/Excel/Commission%20Infringement%20Decisions%20101,%20102%20Article,%201990-2015/Wanadoo%20Espa&#324;a%20vs.%20Telef&#243;nica,%20A%20102,%202007.pdf" TargetMode="External"/><Relationship Id="rId349" Type="http://schemas.openxmlformats.org/officeDocument/2006/relationships/hyperlink" Target="../../../../AppData/Roaming/Microsoft/Excel/EU%20Courts%20cartels,%20antitrust%201990-2015/T-379-06,%20Fittings,%20summary,%202011.pdf" TargetMode="External"/><Relationship Id="rId556" Type="http://schemas.openxmlformats.org/officeDocument/2006/relationships/hyperlink" Target="../../../../AppData/Roaming/Microsoft/Excel/EU%20Courts%20cartels,%20antitrust%201990-2015/T-379-10,%20Bathroom%20fittings,%202013.pdf" TargetMode="External"/><Relationship Id="rId763" Type="http://schemas.openxmlformats.org/officeDocument/2006/relationships/hyperlink" Target="../../../../AppData/Roaming/Microsoft/Excel/EU%20Courts%20cartels,%20antitrust%201990-2015/T-180-15,%20Yen%20interest%20rate%20derivatives,%20Icap,%202017.pdf" TargetMode="External"/><Relationship Id="rId1186" Type="http://schemas.openxmlformats.org/officeDocument/2006/relationships/hyperlink" Target="../../../../AppData/Roaming/Microsoft/Excel/News,%20event%20study/Dawn%20raids%20-%20event%20month+-1/Event,%20SAS%20Maersk%20Air,%2021.6.2000.pdf" TargetMode="External"/><Relationship Id="rId1393" Type="http://schemas.openxmlformats.org/officeDocument/2006/relationships/hyperlink" Target="../../../../AppData/Roaming/Microsoft/Excel/News,%20event%20study/GC%20decision%20-%20event%20month+-1/Event,%20Video%20Games,%20T-12-03%20do%20T-18-03.pdf" TargetMode="External"/><Relationship Id="rId2237" Type="http://schemas.openxmlformats.org/officeDocument/2006/relationships/hyperlink" Target="../../../../AppData/Roaming/Microsoft/Excel/Commission%20Infringement%20Decisions%20101,%20102%20Article,%201990-2015/Zera%20Montedison,%20A%20101,%201993.pdf" TargetMode="External"/><Relationship Id="rId2444" Type="http://schemas.openxmlformats.org/officeDocument/2006/relationships/hyperlink" Target="../../../../AppData/Roaming/Microsoft/Excel/Commission%20Infringement%20Decisions%20101,%20102%20Article,%201990-2015/Refrigeration%20compressors,%20A%20101,%20Picture,%202011.txt" TargetMode="External"/><Relationship Id="rId209" Type="http://schemas.openxmlformats.org/officeDocument/2006/relationships/hyperlink" Target="../../../../AppData/Roaming/Microsoft/Excel/EU%20Courts%20cartels,%20antitrust%201990-2015/T-122-04,%20Industrial%20tubes,%202009.pdf" TargetMode="External"/><Relationship Id="rId416" Type="http://schemas.openxmlformats.org/officeDocument/2006/relationships/hyperlink" Target="../../../../AppData/Roaming/Microsoft/Excel/EU%20Courts%20cartels,%20antitrust%201990-2015/T-432-08,%20CISAC,%20German,%202013.pdf" TargetMode="External"/><Relationship Id="rId970" Type="http://schemas.openxmlformats.org/officeDocument/2006/relationships/hyperlink" Target="../../../../AppData/Roaming/Microsoft/Excel/News,%20event%20study/Commission%20decision%20-%20event%20month+-1/Event,%20Rubber%20chemicals.pdf" TargetMode="External"/><Relationship Id="rId1046" Type="http://schemas.openxmlformats.org/officeDocument/2006/relationships/hyperlink" Target="../../../../AppData/Roaming/Microsoft/Excel/News,%20event%20study/Commission%20decision%20-%20event%20month+-1/Event,%20Prestressing%20Steel.pdf" TargetMode="External"/><Relationship Id="rId1253" Type="http://schemas.openxmlformats.org/officeDocument/2006/relationships/hyperlink" Target="../../../../AppData/Roaming/Microsoft/Excel/News,%20event%20study/Dawn%20raids%20-%20event%20month+-1/Event,%20Heat%20Stabilisers,%2013.2.2003.pdf" TargetMode="External"/><Relationship Id="rId623" Type="http://schemas.openxmlformats.org/officeDocument/2006/relationships/hyperlink" Target="../../../../AppData/Roaming/Microsoft/Excel/EU%20Courts%20cartels,%20antitrust%201990-2015/T-56-11,%20Airfreight,%202015.pdf" TargetMode="External"/><Relationship Id="rId830" Type="http://schemas.openxmlformats.org/officeDocument/2006/relationships/hyperlink" Target="../../../../AppData/Roaming/Microsoft/Excel/News,%20event%20study/Commission%20decision%20-%20event%20month+-1/Event,%20Trans-atlantic%20Agreement.pdf" TargetMode="External"/><Relationship Id="rId1460" Type="http://schemas.openxmlformats.org/officeDocument/2006/relationships/hyperlink" Target="../../../../AppData/Roaming/Microsoft/Excel/News,%20event%20study/GC%20decision%20-%20event%20month+-1/Event,%20Gas%20Insulated%20Switchgear,%20T-110-07,%20T&#8209;117-07,%20T-122-07.pdf" TargetMode="External"/><Relationship Id="rId2304" Type="http://schemas.openxmlformats.org/officeDocument/2006/relationships/hyperlink" Target="../../../../AppData/Roaming/Microsoft/Excel/Commission%20Infringement%20Decisions%20101,%20102%20Article,%201990-2015/Austrian%20banks%20&#8212;%20&#8216;Lombard%20Club&#8217;,%20A%20101,%202002.pdf" TargetMode="External"/><Relationship Id="rId2511" Type="http://schemas.openxmlformats.org/officeDocument/2006/relationships/hyperlink" Target="../../../../AppData/Roaming/Microsoft/Excel/News,%20event%20study/Commission%20decision%20-%20event%20month+-1/Event,%20Seamless%20steel%20tubes.pdf" TargetMode="External"/><Relationship Id="rId1113" Type="http://schemas.openxmlformats.org/officeDocument/2006/relationships/hyperlink" Target="../../../../AppData/Roaming/Microsoft/Excel/News,%20event%20study/Commission%20decision%20-%20event%20month+-1/Event,%20Nitrile%20Butadiene%20Rubber.pdf" TargetMode="External"/><Relationship Id="rId1320" Type="http://schemas.openxmlformats.org/officeDocument/2006/relationships/hyperlink" Target="../../../../AppData/Roaming/Microsoft/Excel/News,%20event%20study/GC%20decision%20-%20event%20month+-1/Event,%20Cartonboard,%20T-308-94%20do%20T-348-94.pdf" TargetMode="External"/><Relationship Id="rId2094" Type="http://schemas.openxmlformats.org/officeDocument/2006/relationships/hyperlink" Target="../../../../AppData/Roaming/Microsoft/Excel/EU%20Courts%20cartels,%20antitrust%201990-2015/C-611-13%20P,%20Bathroom%20fittings,%202017.pdf" TargetMode="External"/><Relationship Id="rId273" Type="http://schemas.openxmlformats.org/officeDocument/2006/relationships/hyperlink" Target="../../../../AppData/Roaming/Microsoft/Excel/EU%20Courts%20cartels,%20antitrust%201990-2015/T-51-06,%20Industrial%20bags,%20Fardem,%20French,%202011.pdf" TargetMode="External"/><Relationship Id="rId480" Type="http://schemas.openxmlformats.org/officeDocument/2006/relationships/hyperlink" Target="../../../../AppData/Roaming/Microsoft/Excel/EU%20Courts%20cartels,%20antitrust%201990-2015/T-448-07,%20Fasteners,%202012.pdf" TargetMode="External"/><Relationship Id="rId2161" Type="http://schemas.openxmlformats.org/officeDocument/2006/relationships/hyperlink" Target="../../../../AppData/Roaming/Microsoft/Excel/EU%20Courts%20cartels,%20antitrust%201990-2015/C-271-16%20P,%20Freight%20forwarding,%20Panalpina,%202018.pdf" TargetMode="External"/><Relationship Id="rId133" Type="http://schemas.openxmlformats.org/officeDocument/2006/relationships/hyperlink" Target="../../../../AppData/Roaming/Microsoft/Excel/EU%20Courts%20cartels,%20antitrust%201990-2015/T-213-00,%20Far%20East%20Trade%20Tariff%20Charges%20and%20Surcharges%20Agreement%20(FETTCSA),%20CMA,%202003.pdf" TargetMode="External"/><Relationship Id="rId340" Type="http://schemas.openxmlformats.org/officeDocument/2006/relationships/hyperlink" Target="../../../../AppData/Roaming/Microsoft/Excel/EU%20Courts%20cartels,%20antitrust%201990-2015/T-384-06,%20Fittings,%202011.pdf" TargetMode="External"/><Relationship Id="rId2021" Type="http://schemas.openxmlformats.org/officeDocument/2006/relationships/hyperlink" Target="../../../../AppData/Roaming/Microsoft/Excel/EU%20Courts%20cartels,%20antitrust%201990-2015/C-510-11%20P,%20Elevators%20and%20Escalators,%20Kone,%202013.pdf" TargetMode="External"/><Relationship Id="rId200" Type="http://schemas.openxmlformats.org/officeDocument/2006/relationships/hyperlink" Target="../../../../AppData/Roaming/Microsoft/Excel/EU%20Courts%20cartels,%20antitrust%201990-2015/T-252-03,%20French%20beef,%202004.pdf" TargetMode="External"/><Relationship Id="rId1787" Type="http://schemas.openxmlformats.org/officeDocument/2006/relationships/hyperlink" Target="../../../../AppData/Roaming/Microsoft/Excel/EU%20Courts%20cartels,%20antitrust%201990-2015/C-238-99%20P,%20PVC,%20readoption,%20Limburgse,%202002.pdf" TargetMode="External"/><Relationship Id="rId1994" Type="http://schemas.openxmlformats.org/officeDocument/2006/relationships/hyperlink" Target="../../../../AppData/Roaming/Microsoft/Excel/EU%20Courts%20cartels,%20antitrust%201990-2015/C-452-11%20P,%20Dutch%20beer%20market,%20summary,%202012.pdf" TargetMode="External"/><Relationship Id="rId79" Type="http://schemas.openxmlformats.org/officeDocument/2006/relationships/hyperlink" Target="../../../../AppData/Roaming/Microsoft/Excel/EU%20Courts%20cartels,%20antitrust%201990-2015/T-175-95,%20BASF%20Lacke+Farben%20AG,%20and%20Accinauto%20SA,%20BASF,%201999.pdf" TargetMode="External"/><Relationship Id="rId1647" Type="http://schemas.openxmlformats.org/officeDocument/2006/relationships/hyperlink" Target="../../../../AppData/Roaming/Microsoft/Excel/News,%20event%20study/ECJ%20decision%20-%20event%20month+-1/Event,%20Hydrogen%20Peroxide%20and%20perborate,%20C-446-11%20P%20do%20C&#8209;455-11%20P.pdf" TargetMode="External"/><Relationship Id="rId1854" Type="http://schemas.openxmlformats.org/officeDocument/2006/relationships/hyperlink" Target="../../../../AppData/Roaming/Microsoft/Excel/EU%20Courts%20cartels,%20antitrust%201990-2015/C-167-04%20P,%20JCB,%202006.pdf" TargetMode="External"/><Relationship Id="rId1507" Type="http://schemas.openxmlformats.org/officeDocument/2006/relationships/hyperlink" Target="../../../../AppData/Roaming/Microsoft/Excel/News,%20event%20study/GC%20decision%20-%20event%20month+-1/Event,%20E.ON%20GDF,%20D.EOAN.pdf" TargetMode="External"/><Relationship Id="rId1714" Type="http://schemas.openxmlformats.org/officeDocument/2006/relationships/hyperlink" Target="../../../../AppData/Roaming/Microsoft/Excel/News,%20event%20study/ECJ%20decision%20-%20event%20month+-1/Event,%20Smart%20Card%20Chips,%20C-98-17%20P,%20C-99-17%20P.pdf" TargetMode="External"/><Relationship Id="rId1921" Type="http://schemas.openxmlformats.org/officeDocument/2006/relationships/hyperlink" Target="../../../../AppData/Roaming/Microsoft/Excel/EU%20Courts%20cartels,%20antitrust%201990-2015/C-90-09%20P,%20Rubber%20chemicals,%20General%20Quimica,%202011.pdf" TargetMode="External"/><Relationship Id="rId2488" Type="http://schemas.openxmlformats.org/officeDocument/2006/relationships/hyperlink" Target="../../../../AppData/Roaming/Microsoft/Excel/Commission%20Infringement%20Decisions%20101,%20102%20Article,%201990-2015/Yen%20interest%20rate%20derivatives,%202013.pdf" TargetMode="External"/><Relationship Id="rId1297" Type="http://schemas.openxmlformats.org/officeDocument/2006/relationships/hyperlink" Target="../../../../AppData/Roaming/Microsoft/Excel/News,%20event%20study/Dawn%20raids%20-%20event%20month+-1/Event,%20Power%20Cables,%204.2.2009.pdf" TargetMode="External"/><Relationship Id="rId667" Type="http://schemas.openxmlformats.org/officeDocument/2006/relationships/hyperlink" Target="../../../../AppData/Roaming/Microsoft/Excel/EU%20Courts%20cartels,%20antitrust%201990-2015/T-84-13,%20TV%20and%20computer%20monitor%20tubes,%202015.pdf" TargetMode="External"/><Relationship Id="rId874" Type="http://schemas.openxmlformats.org/officeDocument/2006/relationships/hyperlink" Target="../../../../AppData/Roaming/Microsoft/Excel/News,%20event%20study/Commission%20decision%20-%20event%20month+-1/Event,%20Virgin%20British%20Airways.pdf" TargetMode="External"/><Relationship Id="rId2348" Type="http://schemas.openxmlformats.org/officeDocument/2006/relationships/hyperlink" Target="../../../../AppData/Roaming/Microsoft/Excel/Commission%20Infringement%20Decisions%20101,%20102%20Article,%201990-2015/Prokent-Tomra,%20A%20102,%202006.pdf" TargetMode="External"/><Relationship Id="rId527" Type="http://schemas.openxmlformats.org/officeDocument/2006/relationships/hyperlink" Target="../../../../AppData/Roaming/Microsoft/Excel/EU%20Courts%20cartels,%20antitrust%201990-2015/T-400-09,%20Calcium%20carbide,%20summary,%202012.pdf" TargetMode="External"/><Relationship Id="rId734" Type="http://schemas.openxmlformats.org/officeDocument/2006/relationships/hyperlink" Target="../../../../AppData/Roaming/Microsoft/Excel/EU%20Courts%20cartels,%20antitrust%201990-2015/T-450-14,%20Power%20cables,%20Sumitomo,%202018.pdf" TargetMode="External"/><Relationship Id="rId941" Type="http://schemas.openxmlformats.org/officeDocument/2006/relationships/hyperlink" Target="../../../../AppData/Roaming/Microsoft/Excel/News,%20event%20study/Commission%20decision%20-%20event%20month+-1/Event,%20Brasseries%20Kronenbourg%20-%20Brasseries%20Heineken.pdf" TargetMode="External"/><Relationship Id="rId1157" Type="http://schemas.openxmlformats.org/officeDocument/2006/relationships/hyperlink" Target="../../../../AppData/Roaming/Microsoft/Excel/News,%20event%20study/Dawn%20raids%20-%20event%20month+-1/Event,%20Cartonboard,%2025.4.1991.pdf" TargetMode="External"/><Relationship Id="rId1364" Type="http://schemas.openxmlformats.org/officeDocument/2006/relationships/hyperlink" Target="../../../../AppData/Roaming/Microsoft/Excel/News,%20event%20study/GC%20decision%20-%20event%20month+-1/Event,%20Virgin%20British%20Airways,%20T-219-99,%20BAY.pdf" TargetMode="External"/><Relationship Id="rId1571" Type="http://schemas.openxmlformats.org/officeDocument/2006/relationships/hyperlink" Target="../../../../AppData/Roaming/Microsoft/Excel/News,%20event%20study/ECJ%20decision%20-%20event%20month+-1/Event,%20Soda-ash%20-%20Solvay,%20+%20CFK%20+%20ICI,%20C-286-95%20P,%20C-287-95%20P.pdf" TargetMode="External"/><Relationship Id="rId2208" Type="http://schemas.openxmlformats.org/officeDocument/2006/relationships/hyperlink" Target="../../../../AppData/Roaming/Microsoft/Excel/Commission%20Infringement%20Decisions%20101,%20102%20Article,%201990-2015/Soda-ash%20-%20Solvay,%20CFK,%20A%20101,%201990.pdf" TargetMode="External"/><Relationship Id="rId2415" Type="http://schemas.openxmlformats.org/officeDocument/2006/relationships/hyperlink" Target="../../../../AppData/Roaming/Microsoft/Excel/Commission%20Infringement%20Decisions%20101,%20102%20Article,%201990-2015/Reinforcing%20bars,%20readoption,%20Italian,%20A%20101,%202009.pdf" TargetMode="External"/><Relationship Id="rId70" Type="http://schemas.openxmlformats.org/officeDocument/2006/relationships/hyperlink" Target="../../../../AppData/Roaming/Microsoft/Excel/EU%20Courts%20cartels,%20antitrust%201990-2015/T-395-94,%20Trans-Atlantic%20Agreement,%20Atlantic%20Container,%202002.pdf" TargetMode="External"/><Relationship Id="rId801" Type="http://schemas.openxmlformats.org/officeDocument/2006/relationships/hyperlink" Target="../../../../AppData/Roaming/Microsoft/Excel/News,%20event%20study/Commission%20decision%20-%20event%20month+-1/Event,%20French-West%20African%20shipowners'%20committees.pdf" TargetMode="External"/><Relationship Id="rId1017" Type="http://schemas.openxmlformats.org/officeDocument/2006/relationships/hyperlink" Target="../../../../AppData/Roaming/Microsoft/Excel/News,%20event%20study/Commission%20decision%20-%20event%20month+-1/Event,%20Aluminium%20fluoride.pdf" TargetMode="External"/><Relationship Id="rId1224" Type="http://schemas.openxmlformats.org/officeDocument/2006/relationships/hyperlink" Target="../../../../AppData/Roaming/Microsoft/Excel/News,%20event%20study/Dawn%20raids%20-%20event%20month+-1/Event,%20International%20removal%20services,%209.10.2003.pdf" TargetMode="External"/><Relationship Id="rId1431" Type="http://schemas.openxmlformats.org/officeDocument/2006/relationships/hyperlink" Target="../../../../AppData/Roaming/Microsoft/Excel/News,%20event%20study/GC%20decision%20-%20event%20month+-1/Event,%20Rubber%20chemicals,%20T-85-06.pdf" TargetMode="External"/><Relationship Id="rId177" Type="http://schemas.openxmlformats.org/officeDocument/2006/relationships/hyperlink" Target="../../../../AppData/Roaming/Microsoft/Excel/EU%20Courts%20cartels,%20antitrust%201990-2015/T-18-03,%20Video%20Games,%20CD-Contact,%202009.pdf" TargetMode="External"/><Relationship Id="rId384" Type="http://schemas.openxmlformats.org/officeDocument/2006/relationships/hyperlink" Target="../../../../AppData/Roaming/Microsoft/Excel/EU%20Courts%20cartels,%20antitrust%201990-2015/T-103-08,%20Choloprene%20rubber,%20summary,%202012.pdf" TargetMode="External"/><Relationship Id="rId591" Type="http://schemas.openxmlformats.org/officeDocument/2006/relationships/hyperlink" Target="../../../../AppData/Roaming/Microsoft/Excel/EU%20Courts%20cartels,%20antitrust%201990-2015/T-393-10,%20Prestressing,%202015.pdf" TargetMode="External"/><Relationship Id="rId2065" Type="http://schemas.openxmlformats.org/officeDocument/2006/relationships/hyperlink" Target="../../../../AppData/Roaming/Microsoft/Excel/EU%20Courts%20cartels,%20antitrust%201990-2015/C-373-14%20P,%20Power%20Transformers,%20Toshiba,%202016.pdf" TargetMode="External"/><Relationship Id="rId2272" Type="http://schemas.openxmlformats.org/officeDocument/2006/relationships/hyperlink" Target="../../../../AppData/Roaming/Microsoft/Excel/Commission%20Infringement%20Decisions%20101,%20102%20Article,%201990-2015/Ilmailulaitos%20Luftfartsverket,%20A%20102,%201999.pdf" TargetMode="External"/><Relationship Id="rId244" Type="http://schemas.openxmlformats.org/officeDocument/2006/relationships/hyperlink" Target="../../../../AppData/Roaming/Microsoft/Excel/EU%20Courts%20cartels,%20antitrust%201990-2015/T-109-02,%20Carbonless%20paper,%20Bollore,%202007.pdf" TargetMode="External"/><Relationship Id="rId1081" Type="http://schemas.openxmlformats.org/officeDocument/2006/relationships/hyperlink" Target="../../../../AppData/Roaming/Microsoft/Excel/News,%20event%20study/Commission%20decision%20-%20event%20month+-1/Event,%20TV%20and%20computer%20monitor%20tubes,%201.pdf" TargetMode="External"/><Relationship Id="rId451" Type="http://schemas.openxmlformats.org/officeDocument/2006/relationships/hyperlink" Target="../../../../AppData/Roaming/Microsoft/Excel/EU%20Courts%20cartels,%20antitrust%201990-2015/T-562-08,%20Candle%20waxes,%20summary,%202014.pdf" TargetMode="External"/><Relationship Id="rId2132" Type="http://schemas.openxmlformats.org/officeDocument/2006/relationships/hyperlink" Target="../../../../AppData/Roaming/Microsoft/Excel/EU%20Courts%20cartels,%20antitrust%201990-2015/C-519-15%20P,%20Presressing%20steel,%202016.pdf" TargetMode="External"/><Relationship Id="rId104" Type="http://schemas.openxmlformats.org/officeDocument/2006/relationships/hyperlink" Target="../../../../AppData/Roaming/Microsoft/Excel/EU%20Courts%20cartels,%20antitrust%201990-2015/T-9-99,%20Pre-Insulated%20Pipe%20Cartel,%20HFB,%20summary,%202002.pdf" TargetMode="External"/><Relationship Id="rId311" Type="http://schemas.openxmlformats.org/officeDocument/2006/relationships/hyperlink" Target="../../../../AppData/Roaming/Microsoft/Excel/EU%20Courts%20cartels,%20antitrust%201990-2015/T-190-06,%20Hydrogen,%202011.pdf" TargetMode="External"/><Relationship Id="rId1898" Type="http://schemas.openxmlformats.org/officeDocument/2006/relationships/hyperlink" Target="../../../../AppData/Roaming/Microsoft/Excel/EU%20Courts%20cartels,%20antitrust%201990-2015/C-97-08%20P,%20Choline%20Chloride,%20Akzo,%202009.pdf" TargetMode="External"/><Relationship Id="rId1758" Type="http://schemas.openxmlformats.org/officeDocument/2006/relationships/hyperlink" Target="..\..\..\..\AppData\Roaming\Microsoft\Excel\EU%20Courts%20cartels,%20antitrust%201990-2015\C-322-93%20P,%20Eco%20System%20Peugeot,%201994.pdf" TargetMode="External"/><Relationship Id="rId1965" Type="http://schemas.openxmlformats.org/officeDocument/2006/relationships/hyperlink" Target="../../../../AppData/Roaming/Microsoft/Excel/EU%20Courts%20cartels,%20antitrust%201990-2015/C-289-11%20P,%20Fittings,%20French,%202012.pdf" TargetMode="External"/><Relationship Id="rId1618" Type="http://schemas.openxmlformats.org/officeDocument/2006/relationships/hyperlink" Target="../../../../AppData/Roaming/Microsoft/Excel/News,%20event%20study/ECJ%20decision%20-%20event%20month+-1/Event,%20Citric%20acid,%20C-511-06%20P,%20U.ADM.pdf" TargetMode="External"/><Relationship Id="rId1825" Type="http://schemas.openxmlformats.org/officeDocument/2006/relationships/hyperlink" Target="../../../../AppData/Roaming/Microsoft/Excel/EU%20Courts%20cartels,%20antitrust%201990-2015/C-111-04%20P,%20Greek%20ferries,%20summary,%202006.pdf" TargetMode="External"/><Relationship Id="rId778" Type="http://schemas.openxmlformats.org/officeDocument/2006/relationships/hyperlink" Target="../../../../AppData/Roaming/Microsoft/Excel/T-360-06,%20bitumen%20(NL),%20French,%202012.pdf" TargetMode="External"/><Relationship Id="rId985" Type="http://schemas.openxmlformats.org/officeDocument/2006/relationships/hyperlink" Target="../../../../AppData/Roaming/Microsoft/Excel/News,%20event%20study/Commission%20decision%20-%20event%20month+-1/Event,%20Fittings.pdf" TargetMode="External"/><Relationship Id="rId2459" Type="http://schemas.openxmlformats.org/officeDocument/2006/relationships/hyperlink" Target="../../../../AppData/Roaming/Microsoft/Excel/Commission%20Infringement%20Decisions%20101,%20102%20Article,%201990-2015/Mountings,%20German,%20A%20101,%202012.pdf" TargetMode="External"/><Relationship Id="rId638" Type="http://schemas.openxmlformats.org/officeDocument/2006/relationships/hyperlink" Target="../../../../AppData/Roaming/Microsoft/Excel/EU%20Courts%20cartels,%20antitrust%201990-2015/T-128-11,%20LCD,%202014.pdf" TargetMode="External"/><Relationship Id="rId845" Type="http://schemas.openxmlformats.org/officeDocument/2006/relationships/hyperlink" Target="../../../../AppData/Roaming/Microsoft/Excel/News,%20event%20study/Commission%20decision%20-%20event%20month+-1/Event,%20Cement.pdf" TargetMode="External"/><Relationship Id="rId1268" Type="http://schemas.openxmlformats.org/officeDocument/2006/relationships/hyperlink" Target="../../../../AppData/Roaming/Microsoft/Excel/News,%20event%20study/Dawn%20raids%20-%20event%20month+-1/Event,%20Water%20management%20products,%20NO%20DATE%20for%20raid,%20brez.pdf" TargetMode="External"/><Relationship Id="rId1475" Type="http://schemas.openxmlformats.org/officeDocument/2006/relationships/hyperlink" Target="../../../../AppData/Roaming/Microsoft/Excel/News,%20event%20study/GC%20decision%20-%20event%20month+-1/Event,%20Chloroprene%20Rubber,%20T-103-08,%20I.ENI.pdf" TargetMode="External"/><Relationship Id="rId1682" Type="http://schemas.openxmlformats.org/officeDocument/2006/relationships/hyperlink" Target="../../../../AppData/Roaming/Microsoft/Excel/News,%20event%20study/ECJ%20decision%20-%20event%20month+-1/Event,%20Bananas,%20C-286-13%20P,%20904821,%2068154P.pdf" TargetMode="External"/><Relationship Id="rId2319" Type="http://schemas.openxmlformats.org/officeDocument/2006/relationships/hyperlink" Target="../../../../AppData/Roaming/Microsoft/Excel/Commission%20Infringement%20Decisions%20101,%20102%20Article,%201990-2015/Copper%20Plumbing%20Tubes,%20A%20101,%202004.pdf" TargetMode="External"/><Relationship Id="rId2526" Type="http://schemas.openxmlformats.org/officeDocument/2006/relationships/hyperlink" Target="../../../../AppData/Roaming/Microsoft/Excel/News,%20event%20study/Dawn%20raids%20-%20event%20month+-1/Event,%20Hydrogen%20Peroxide%20and%20perborate%20+%20Methacrylates,%208.4.2003.pdf" TargetMode="External"/><Relationship Id="rId705" Type="http://schemas.openxmlformats.org/officeDocument/2006/relationships/hyperlink" Target="../../../../AppData/Roaming/Microsoft/Excel/EU%20Courts%20cartels,%20antitrust%201990-2015/T-762-15,%20Optical%20disk%20drives,%20Sony,%202019.pdf" TargetMode="External"/><Relationship Id="rId1128" Type="http://schemas.openxmlformats.org/officeDocument/2006/relationships/hyperlink" Target="../../../../AppData/Roaming/Microsoft/Excel/News,%20event%20study/Commission%20decision%20-%20event%20month+-1/Event,%20Slovak%20Telekom.pdf" TargetMode="External"/><Relationship Id="rId1335" Type="http://schemas.openxmlformats.org/officeDocument/2006/relationships/hyperlink" Target="../../../../AppData/Roaming/Microsoft/Excel/News,%20event%20study/GC%20decision%20-%20event%20month+-1/Event,%20Trans-atlantic%20Agreement,%20Far%20Eastern%20Freight%20Conference,%20T-395-94,%20T-86-95.pdf" TargetMode="External"/><Relationship Id="rId1542" Type="http://schemas.openxmlformats.org/officeDocument/2006/relationships/hyperlink" Target="../../../../AppData/Roaming/Microsoft/Excel/News,%20event%20study/GC%20decision%20-%20event%20month+-1/Event,%20TV%20and%20computer%20monitor%20tubes,%20T-82-13%20do%20T-104-13.pdf" TargetMode="External"/><Relationship Id="rId912" Type="http://schemas.openxmlformats.org/officeDocument/2006/relationships/hyperlink" Target="../../../../AppData/Roaming/Microsoft/Excel/News,%20event%20study/Commission%20decision%20-%20event%20month+-1/Event,%20Video%20Games.pdf" TargetMode="External"/><Relationship Id="rId1847"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41" Type="http://schemas.openxmlformats.org/officeDocument/2006/relationships/hyperlink" Target="../../../../AppData/Roaming/Microsoft/Excel/EU%20Courts%20cartels,%20antitrust%201990-2015/T-157-94,%20Steel%20beams,%20Spanish,%201999.pdf" TargetMode="External"/><Relationship Id="rId1402" Type="http://schemas.openxmlformats.org/officeDocument/2006/relationships/hyperlink" Target="../../../../AppData/Roaming/Microsoft/Excel/News,%20event%20study/GC%20decision%20-%20event%20month+-1/Event,%20Electrical%20and%20mechanical%20carbon%20and%20graphite%20products,%20T-68-04,%20D.SGL.pdf" TargetMode="External"/><Relationship Id="rId1707" Type="http://schemas.openxmlformats.org/officeDocument/2006/relationships/hyperlink" Target="../../../../AppData/Roaming/Microsoft/Excel/News,%20event%20study/ECJ%20decision%20-%20event%20month+-1/Event,%20TV%20and%20computer%20monitor%20tubes,C-615-15%20P,%20KO.SCT.pdf" TargetMode="External"/><Relationship Id="rId190" Type="http://schemas.openxmlformats.org/officeDocument/2006/relationships/hyperlink" Target="../../../../AppData/Roaming/Microsoft/Excel/EU%20Courts%20cartels,%20antitrust%201990-2015/T-45-03,%20Reinforcing%20bars,%20summary,%202007.pdf" TargetMode="External"/><Relationship Id="rId288" Type="http://schemas.openxmlformats.org/officeDocument/2006/relationships/hyperlink" Target="../../../../AppData/Roaming/Microsoft/Excel/EU%20Courts%20cartels,%20antitrust%201990-2015/T-68-06,%20Industrial%20bags,%20Stempher,%20French,%202011.pdf" TargetMode="External"/><Relationship Id="rId1914" Type="http://schemas.openxmlformats.org/officeDocument/2006/relationships/hyperlink" Target="../../../../AppData/Roaming/Microsoft/Excel/EU%20Courts%20cartels,%20antitrust%201990-2015/C-35-12%20P,%20Industrial%20bags,%20Plasticos,%202014.pdf" TargetMode="External"/><Relationship Id="rId495" Type="http://schemas.openxmlformats.org/officeDocument/2006/relationships/hyperlink" Target="../../../../AppData/Roaming/Microsoft/Excel/EU%20Courts%20cartels,%20antitrust%201990-2015/T-70-10,%20Reinforcing%20bars,%20readoption,%20summary,%202014.pdf" TargetMode="External"/><Relationship Id="rId2176" Type="http://schemas.openxmlformats.org/officeDocument/2006/relationships/hyperlink" Target="../../../../AppData/Roaming/Microsoft/Excel/EU%20Courts%20cartels,%20antitrust%201990-2015/C-67-13%20P,%20Groupement%20des%20cartes%20bancaires%20&#8216;CB&#8217;,%202014.pdf" TargetMode="External"/><Relationship Id="rId2383" Type="http://schemas.openxmlformats.org/officeDocument/2006/relationships/hyperlink" Target="../../../../AppData/Roaming/Microsoft/Excel/EU%20Courts%20cartels,%20antitrust%201990-2015/T-111-08,%20Mastercard,%202012.pdf" TargetMode="External"/><Relationship Id="rId148" Type="http://schemas.openxmlformats.org/officeDocument/2006/relationships/hyperlink" Target="../../../../AppData/Roaming/Microsoft/Excel/EU%20Courts%20cartels,%20antitrust%201990-2015/T-241-01,%20SAS%20Maersk%20Air,%20%20Scandinavian,%202005.pdf" TargetMode="External"/><Relationship Id="rId355" Type="http://schemas.openxmlformats.org/officeDocument/2006/relationships/hyperlink" Target="../../../../AppData/Roaming/Microsoft/Excel/EU%20Courts%20cartels,%20antitrust%201990-2015/T-321-05,%20AstraZeneca,%202010.pdf" TargetMode="External"/><Relationship Id="rId562" Type="http://schemas.openxmlformats.org/officeDocument/2006/relationships/hyperlink" Target="../../../../AppData/Roaming/Microsoft/Excel/EU%20Courts%20cartels,%20antitrust%201990-2015/T-373-10,%20Bathroom%20fittings,%20summary,%202013.pdf" TargetMode="External"/><Relationship Id="rId1192" Type="http://schemas.openxmlformats.org/officeDocument/2006/relationships/hyperlink" Target="../../../../AppData/Roaming/Microsoft/Excel/News,%20event%20study/Dawn%20raids%20-%20event%20month+-1/Event,%20Interbrew%20and%20Alken-Maes,%20Groupe%20Danone,%20F.BSN.pdf" TargetMode="External"/><Relationship Id="rId2036" Type="http://schemas.openxmlformats.org/officeDocument/2006/relationships/hyperlink" Target="../../../../AppData/Roaming/Microsoft/Excel/EU%20Courts%20cartels,%20antitrust%201990-2015/C-467-13%20P,%20Aluminium%20fluoride,%20summary,%202014.pdf" TargetMode="External"/><Relationship Id="rId2243" Type="http://schemas.openxmlformats.org/officeDocument/2006/relationships/hyperlink" Target="../../../../AppData/Roaming/Microsoft/Excel/Commission%20Infringement%20Decisions%20101,%20102%20Article,%201990-2015/PVC,%20readoption,%20A%20101,%201994.pdf" TargetMode="External"/><Relationship Id="rId2450" Type="http://schemas.openxmlformats.org/officeDocument/2006/relationships/hyperlink" Target="../../../../AppData/Roaming/Microsoft/Excel/News,%20event%20study/Dawn%20raids%20-%20event%20month+-1/Event,%20Lundbeck,%2025.10.%202005.pdf" TargetMode="External"/><Relationship Id="rId215" Type="http://schemas.openxmlformats.org/officeDocument/2006/relationships/hyperlink" Target="../../../../AppData/Roaming/Microsoft/Excel/EU%20Courts%20cartels,%20antitrust%201990-2015/T-19-05,%20Copper%20plumbing%20tubes,%20Boliden,%202010.pdf" TargetMode="External"/><Relationship Id="rId422" Type="http://schemas.openxmlformats.org/officeDocument/2006/relationships/hyperlink" Target="../../../../AppData/Roaming/Microsoft/Excel/EU%20Courts%20cartels,%20antitrust%201990-2015/T-425-08,%20CISAC,%20summary,%202013.pdf" TargetMode="External"/><Relationship Id="rId867" Type="http://schemas.openxmlformats.org/officeDocument/2006/relationships/hyperlink" Target="../../../../AppData/Roaming/Microsoft/Excel/News,%20event%20study/Commission%20decision%20-%20event%20month+-1/Event,%20Pre-Insulated%20Pipe%20Cartel.pdf" TargetMode="External"/><Relationship Id="rId1052" Type="http://schemas.openxmlformats.org/officeDocument/2006/relationships/hyperlink" Target="../../../../AppData/Roaming/Microsoft/Excel/News,%20event%20study/Commission%20decision%20-%20event%20month+-1/Event,%20Airfreight,%201.pdf" TargetMode="External"/><Relationship Id="rId1497" Type="http://schemas.openxmlformats.org/officeDocument/2006/relationships/hyperlink" Target="../../../../AppData/Roaming/Microsoft/Excel/News,%20event%20study/GC%20decision%20-%20event%20month+-1/Event,%20Carglass,%20T-56-09,%20F.SGO.pdf" TargetMode="External"/><Relationship Id="rId2103" Type="http://schemas.openxmlformats.org/officeDocument/2006/relationships/hyperlink" Target="../../../../AppData/Roaming/Microsoft/Excel/EU%20Courts%20cartels,%20antitrust%201990-2015/C-613-13%20P,%20Bathroom%20fittings,%202017.pdf" TargetMode="External"/><Relationship Id="rId2310" Type="http://schemas.openxmlformats.org/officeDocument/2006/relationships/hyperlink" Target="../../../../AppData/Roaming/Microsoft/Excel/Commission%20Infringement%20Decisions%20101,%20102%20Article,%201990-2015/Sorbates,%20A%20101,%202003.pdf" TargetMode="External"/><Relationship Id="rId727" Type="http://schemas.openxmlformats.org/officeDocument/2006/relationships/hyperlink" Target="../../../../AppData/Roaming/Microsoft/Excel/EU%20Courts%20cartels,%20antitrust%201990-2015/T-447-14,%20Power%20cables,%20NKT,%202018.pdf" TargetMode="External"/><Relationship Id="rId934" Type="http://schemas.openxmlformats.org/officeDocument/2006/relationships/hyperlink" Target="../../../../AppData/Roaming/Microsoft/Excel/News,%20event%20study/Commission%20decision%20-%20event%20month+-1/Event,%20Microsoft,%201.pdf" TargetMode="External"/><Relationship Id="rId1357" Type="http://schemas.openxmlformats.org/officeDocument/2006/relationships/hyperlink" Target="../../../../AppData/Roaming/Microsoft/Excel/News,%20event%20study/GC%20decision%20-%20event%20month+-1/Event,%20TV%20and%20computer%20monitor%20tubes,%20T-82-13%20do%20T-104-13.pdf" TargetMode="External"/><Relationship Id="rId1564" Type="http://schemas.openxmlformats.org/officeDocument/2006/relationships/hyperlink" Target="../../../../AppData/Roaming/Microsoft/Excel/News,%20event%20study/GC%20decision%20-%20event%20month+-1/Event,%20Smart%20Card%20Chips,%20T&#8209;758-14,%20T&#8209;762-14.pdf" TargetMode="External"/><Relationship Id="rId1771" Type="http://schemas.openxmlformats.org/officeDocument/2006/relationships/hyperlink" Target="../../../../AppData/Roaming/Microsoft/Excel/EU%20Courts%20cartels,%20antitrust%201990-2015/C-201-09%20P,%20Steal%20beams,%20readoption,%20Arcelor,%202011.pdf" TargetMode="External"/><Relationship Id="rId2408" Type="http://schemas.openxmlformats.org/officeDocument/2006/relationships/hyperlink" Target="../../../../AppData/Roaming/Microsoft/Excel/Commission%20Infringement%20Decisions%20101,%20102%20Article,%201990-2015/Reinforcing%20bars,%20readoption,%20summary,%20A%20101,%202009.pdf" TargetMode="External"/><Relationship Id="rId63" Type="http://schemas.openxmlformats.org/officeDocument/2006/relationships/hyperlink" Target="../../../../AppData/Roaming/Microsoft/Excel/EU%20Courts%20cartels,%20antitrust%201990-2015/T-334-94,%20Cartonboard,%20Sarrio,%201998.pdf" TargetMode="External"/><Relationship Id="rId1217" Type="http://schemas.openxmlformats.org/officeDocument/2006/relationships/hyperlink" Target="../../../../AppData/Roaming/Microsoft/Excel/News,%20event%20study/Dawn%20raids%20-%20event%20month+-1/Event,%20Gas%20Insulated%20Switchgear,%2013.5.2004.pdf" TargetMode="External"/><Relationship Id="rId1424" Type="http://schemas.openxmlformats.org/officeDocument/2006/relationships/hyperlink" Target="../../../../AppData/Roaming/Microsoft/Excel/News,%20event%20study/GC%20decision%20-%20event%20month+-1/Event,%20Raw%20tobacco%20Italy,%20T-25-06,%20U.PYX.pdf" TargetMode="External"/><Relationship Id="rId1631" Type="http://schemas.openxmlformats.org/officeDocument/2006/relationships/hyperlink" Target="../../../../AppData/Roaming/Microsoft/Excel/News,%20event%20study/ECJ%20decision%20-%20event%20month+-1/Event,%20Raw%20tobacco%20-%20Spain,%20C-628-10%20P.pdf" TargetMode="External"/><Relationship Id="rId1869" Type="http://schemas.openxmlformats.org/officeDocument/2006/relationships/hyperlink" Target="../../../../AppData/Roaming/Microsoft/Excel/EU%20Courts%20cartels,%20antitrust%201990-2015/C-260-09%20P,%20Video%20Games,%202011.pdf" TargetMode="External"/><Relationship Id="rId1729"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6" Type="http://schemas.openxmlformats.org/officeDocument/2006/relationships/hyperlink" Target="../../../../AppData/Roaming/Microsoft/Excel/EU%20Courts%20cartels,%20antitrust%201990-2015/C-70-12%20P,%20Methacrylates,%20Quinn,%202013.pdf" TargetMode="External"/><Relationship Id="rId2198" Type="http://schemas.openxmlformats.org/officeDocument/2006/relationships/hyperlink" Target="../../../../AppData/Roaming/Microsoft/Excel/EU%20Courts%20cartels,%20antitrust%201990-2015/C-39-18%20P,%20Yen%20interest%20rate%20derivatives%20-%20ICAP,%202019.pdf" TargetMode="External"/><Relationship Id="rId377" Type="http://schemas.openxmlformats.org/officeDocument/2006/relationships/hyperlink" Target="../../../../AppData/Roaming/Microsoft/Excel/EU%20Courts%20cartels,%20antitrust%201990-2015/T-82-08,%20Flat%20glass,%202012.pdf" TargetMode="External"/><Relationship Id="rId584" Type="http://schemas.openxmlformats.org/officeDocument/2006/relationships/hyperlink" Target="../../../../AppData/Roaming/Microsoft/Excel/EU%20Courts%20cartels,%20antitrust%201990-2015/T-426-10,%20Prestressing,%20summary,%202014.pdf" TargetMode="External"/><Relationship Id="rId2058" Type="http://schemas.openxmlformats.org/officeDocument/2006/relationships/hyperlink" Target="../../../../AppData/Roaming/Microsoft/Excel/EU%20Courts%20cartels,%20antitrust%201990-2015/C-408-12,%20Fasteners%202014.pdf" TargetMode="External"/><Relationship Id="rId2265" Type="http://schemas.openxmlformats.org/officeDocument/2006/relationships/hyperlink" Target="../../../../AppData/Roaming/Microsoft/Excel/Commission%20Infringement%20Decisions%20101,%20102%20Article,%201990-2015/Pre-Insulated%20Pipe%20Cartel,%20A%20101,%201998.pdf" TargetMode="External"/><Relationship Id="rId5" Type="http://schemas.openxmlformats.org/officeDocument/2006/relationships/hyperlink" Target="../../../../AppData/Roaming/Microsoft/Excel/EU%20Courts%20cartels,%20antitrust%201990-2015/T-30-91,%20Soda-ash%20Solvay,%20ICI,%201995.pdf" TargetMode="External"/><Relationship Id="rId237" Type="http://schemas.openxmlformats.org/officeDocument/2006/relationships/hyperlink" Target="../../../../AppData/Roaming/Microsoft/Excel/EU%20Courts%20cartels,%20antitrust%201990-2015/T-112-05,%20Choline%20chloride,%20Akzo,%202007.pdf" TargetMode="External"/><Relationship Id="rId791" Type="http://schemas.openxmlformats.org/officeDocument/2006/relationships/hyperlink" Target="../../../../AppData/Roaming/Microsoft/Excel/News,%20event%20study/Commission%20decision%20-%20event%20month+-1/Event,%20Soda-ash,%20skupaj.pdf" TargetMode="External"/><Relationship Id="rId889" Type="http://schemas.openxmlformats.org/officeDocument/2006/relationships/hyperlink" Target="../../../../AppData/Roaming/Microsoft/Excel/News,%20event%20study/Commission%20decision%20-%20event%20month+-1/Event,%20Graphite%20electrodes.pdf" TargetMode="External"/><Relationship Id="rId1074" Type="http://schemas.openxmlformats.org/officeDocument/2006/relationships/hyperlink" Target="../../../../AppData/Roaming/Microsoft/Excel/News,%20event%20study/Commission%20decision%20-%20event%20month+-1/Event,%20Freight%20forwarding.pdf" TargetMode="External"/><Relationship Id="rId2472" Type="http://schemas.openxmlformats.org/officeDocument/2006/relationships/hyperlink" Target="../../../../AppData/Roaming/Microsoft/Excel/Commission%20Infringement%20Decisions%20101,%20102%20Article,%201990-2015/Mountings,%20German,%20A%20101,%202012.pdf" TargetMode="External"/><Relationship Id="rId444" Type="http://schemas.openxmlformats.org/officeDocument/2006/relationships/hyperlink" Target="../../../../AppData/Roaming/Microsoft/Excel/EU%20Courts%20cartels,%20antitrust%201990-2015/T-544-08,%20Candle%20waxes,%20summary,%202014.pdf" TargetMode="External"/><Relationship Id="rId651" Type="http://schemas.openxmlformats.org/officeDocument/2006/relationships/hyperlink" Target="../../../../AppData/Roaming/Microsoft/Excel/EU%20Courts%20cartels,%20antitrust%201990-2015/T-254-12,%20Freight%20forwarding,%20summary,%202016.pdf" TargetMode="External"/><Relationship Id="rId749" Type="http://schemas.openxmlformats.org/officeDocument/2006/relationships/hyperlink" Target="../../../../AppData/Roaming/Microsoft/Excel/EU%20Courts%20cartels,%20antitrust%201990-2015/T-758-14,%20Smart%20card%20chips,%202016.pdf" TargetMode="External"/><Relationship Id="rId1281" Type="http://schemas.openxmlformats.org/officeDocument/2006/relationships/hyperlink" Target="../../../../AppData/Roaming/Microsoft/Excel/News,%20event%20study/Dawn%20raids%20-%20event%20month+-1/Event,%20Retail%20food%20packaging,%20brez.pdf" TargetMode="External"/><Relationship Id="rId1379" Type="http://schemas.openxmlformats.org/officeDocument/2006/relationships/hyperlink" Target="../../../../AppData/Roaming/Microsoft/Excel/News,%20event%20study/GC%20decision%20-%20event%20month+-1/Event,%20Graphite%20electrodes,%20T-236-01.pdf" TargetMode="External"/><Relationship Id="rId1586" Type="http://schemas.openxmlformats.org/officeDocument/2006/relationships/hyperlink" Target="../../../../AppData/Roaming/Microsoft/Excel/News,%20event%20study/ECJ%20decision%20-%20event%20month+-1/Event,%20Cartonboard,%20C-294-98%20P,%20C-298-98%20P.pdf" TargetMode="External"/><Relationship Id="rId2125" Type="http://schemas.openxmlformats.org/officeDocument/2006/relationships/hyperlink" Target="../../../../AppData/Roaming/Microsoft/Excel/EU%20Courts%20cartels,%20antitrust%201990-2015/C-523-15%20P,%20Prestressing%20steel,%202016.pdf" TargetMode="External"/><Relationship Id="rId2332" Type="http://schemas.openxmlformats.org/officeDocument/2006/relationships/hyperlink" Target="../../../../AppData/Roaming/Microsoft/Excel/Commission%20Infringement%20Decisions%20101,%20102%20Article,%201990-2015/GDF%20ENI,%20French%20(I),%20A%20101,_2,%202004.pdf" TargetMode="External"/><Relationship Id="rId304" Type="http://schemas.openxmlformats.org/officeDocument/2006/relationships/hyperlink" Target="../../../../AppData/Roaming/Microsoft/Excel/EU%20Courts%20cartels,%20antitrust%201990-2015/T-214-06,%20Methacrylates,%202012.pdf" TargetMode="External"/><Relationship Id="rId511" Type="http://schemas.openxmlformats.org/officeDocument/2006/relationships/hyperlink" Target="../../../../AppData/Roaming/Microsoft/Excel/EU%20Courts%20cartels,%20antitrust%201990-2015/T-69-10,%20Reinforcing%20bars,%20readoption,%20summary,%202014.pdf" TargetMode="External"/><Relationship Id="rId609" Type="http://schemas.openxmlformats.org/officeDocument/2006/relationships/hyperlink" Target="../../../../AppData/Roaming/Microsoft/Excel/EU%20Courts%20cartels,%20antitrust%201990-2015/T-39-11,%20Airfreight,%202015.pdf" TargetMode="External"/><Relationship Id="rId956" Type="http://schemas.openxmlformats.org/officeDocument/2006/relationships/hyperlink" Target="../../../../AppData/Roaming/Microsoft/Excel/News,%20event%20study/Commission%20decision%20-%20event%20month+-1/Event,%20MCAA.pdf" TargetMode="External"/><Relationship Id="rId1141" Type="http://schemas.openxmlformats.org/officeDocument/2006/relationships/hyperlink" Target="../../../../AppData/Roaming/Microsoft/Excel/News,%20event%20study/Dawn%20raids%20-%20event%20month+-1/Event,%20European%20producers%20of%20cold-rolled%20stainless%20steel%20flat%20products,%204.5.1998.pdf" TargetMode="External"/><Relationship Id="rId1239" Type="http://schemas.openxmlformats.org/officeDocument/2006/relationships/hyperlink" Target="../../../../AppData/Roaming/Microsoft/Excel/News,%20event%20study/Dawn%20raids%20-%20event%20month+-1/Event,%20Power%20Transformers,%2013.2.2007.pdf" TargetMode="External"/><Relationship Id="rId1793" Type="http://schemas.openxmlformats.org/officeDocument/2006/relationships/hyperlink" Target="../../../../AppData/Roaming/Microsoft/Excel/EU%20Courts%20cartels,%20antitrust%201990-2015/C-238-99%20P,%20PVC,%20readoption,%20Limburgse,%202002.pdf" TargetMode="External"/><Relationship Id="rId85" Type="http://schemas.openxmlformats.org/officeDocument/2006/relationships/hyperlink" Target="../../../../AppData/Roaming/Microsoft/Excel/EU%20Courts%20cartels,%20antitrust%201990-2015/T-48-98,%20Alloy%20Surcharge,%202001.pdf" TargetMode="External"/><Relationship Id="rId816" Type="http://schemas.openxmlformats.org/officeDocument/2006/relationships/hyperlink" Target="../../../../AppData/Roaming/Microsoft/Excel/News,%20event%20study/Commission%20decision%20-%20event%20month+-1/Event,%20Steel%20beams.pdf" TargetMode="External"/><Relationship Id="rId1001" Type="http://schemas.openxmlformats.org/officeDocument/2006/relationships/hyperlink" Target="../../../../AppData/Roaming/Microsoft/Excel/News,%20event%20study/Commission%20decision%20-%20event%20month+-1/Event,%20Flat%20Glass.pdf" TargetMode="External"/><Relationship Id="rId1446" Type="http://schemas.openxmlformats.org/officeDocument/2006/relationships/hyperlink" Target="../../../../AppData/Roaming/Microsoft/Excel/News,%20event%20study/GC%20decision%20-%20event%20month+-1/Event,%20Bitumen%20(NL),%20T-343-06%20do%20T-362-06.pdf" TargetMode="External"/><Relationship Id="rId1653" Type="http://schemas.openxmlformats.org/officeDocument/2006/relationships/hyperlink" Target="../../../../AppData/Roaming/Microsoft/Excel/News,%20event%20study/ECJ%20decision%20-%20event%20month+-1/Event,%20Fittings,%20C-287-11%20P.pdf" TargetMode="External"/><Relationship Id="rId1860" Type="http://schemas.openxmlformats.org/officeDocument/2006/relationships/hyperlink" Target="../../../../AppData/Roaming/Microsoft/Excel/EU%20Courts%20cartels,%20antitrust%201990-2015/C-511-06%20P,%20Citric%20acid,%20Archer%20Daniels,%202009.pdf" TargetMode="External"/><Relationship Id="rId1306" Type="http://schemas.openxmlformats.org/officeDocument/2006/relationships/hyperlink" Target="../../../../AppData/Roaming/Microsoft/Excel/News,%20event%20study/GC%20decision%20-%20event%20month+-1/Event,%20Soda-ash%20-%20ICI,%20readoption,%20T&#8209;66-01,%20ICI.pdf" TargetMode="External"/><Relationship Id="rId1513" Type="http://schemas.openxmlformats.org/officeDocument/2006/relationships/hyperlink" Target="../../../../AppData/Roaming/Microsoft/Excel/News,%20event%20study/GC%20decision%20-%20event%20month+-1/Event,%20Calcium%20Carbide%20and%20magnesium%20based%20reagents,%20T-352-09%20do%20T-410-09.pdf" TargetMode="External"/><Relationship Id="rId1720" Type="http://schemas.openxmlformats.org/officeDocument/2006/relationships/hyperlink" Target="../../../../AppData/Roaming/Microsoft/Excel/News,%20event%20study/ECJ%20decision%20-%20event%20month+-1/Event,%20Wanadoo%20Interactive,%20C&#8209;202-07%20P.pdf" TargetMode="External"/><Relationship Id="rId1958" Type="http://schemas.openxmlformats.org/officeDocument/2006/relationships/hyperlink" Target="../../../../AppData/Roaming/Microsoft/Excel/EU%20Courts%20cartels,%20antitrust%201990-2015/C-603-13%20P,%20Bitumen%20Spain,%20Galp,%202016.pdf" TargetMode="External"/><Relationship Id="rId12" Type="http://schemas.openxmlformats.org/officeDocument/2006/relationships/hyperlink" Target="../../../../AppData/Roaming/Microsoft/Excel/EU%20Courts%20cartels,%20antitrust%201990-2015/T-35-92,%20UK%20Agricultural%20Tractor%20Registration%20Exchange,%20John%20Deere,%201994.pdf" TargetMode="External"/><Relationship Id="rId1818" Type="http://schemas.openxmlformats.org/officeDocument/2006/relationships/hyperlink" Target="../../../../AppData/Roaming/Microsoft/Excel/EU%20Courts%20cartels,%20antitrust%201990-2015/C-189-02%20P,%20Pre-Insulated%20Pipe%20Cartel,%20Dansk%20Rorindustri,%202005.pdf" TargetMode="External"/><Relationship Id="rId161" Type="http://schemas.openxmlformats.org/officeDocument/2006/relationships/hyperlink" Target="../../../../AppData/Roaming/Microsoft/Excel/EU%20Courts%20cartels,%20antitrust%201990-2015/T-38-02,%20PO%20Interbrew%20and%20Alken-Maes,%202005.pdf" TargetMode="External"/><Relationship Id="rId399" Type="http://schemas.openxmlformats.org/officeDocument/2006/relationships/hyperlink" Target="../../../../AppData/Roaming/Microsoft/Excel/EU%20Courts%20cartels,%20antitrust%201990-2015/T-141-07,%20Elevators%20and%20Escalators,%202011.pdf" TargetMode="External"/><Relationship Id="rId2287" Type="http://schemas.openxmlformats.org/officeDocument/2006/relationships/hyperlink" Target="../../../../AppData/Roaming/Microsoft/Excel/Commission%20Infringement%20Decisions%20101,%20102%20Article,%201990-2015/Interbrew%20and%20Alken-Maes,%20A%20101,%202001.pdf" TargetMode="External"/><Relationship Id="rId2494" Type="http://schemas.openxmlformats.org/officeDocument/2006/relationships/hyperlink" Target="../../../../AppData/Roaming/Microsoft/Excel/Commission%20Infringement%20Decisions%20101,%20102%20Article,%201990-2015/Steel%20abrasives,%20A%20101,%202014.pdf" TargetMode="External"/><Relationship Id="rId259" Type="http://schemas.openxmlformats.org/officeDocument/2006/relationships/hyperlink" Target="../../../../AppData/Roaming/Microsoft/Excel/EU%20Courts%20cartels,%20antitrust%201990-2015/T-450-05,%20SEP%20Peugeot,%202009.pdf" TargetMode="External"/><Relationship Id="rId466" Type="http://schemas.openxmlformats.org/officeDocument/2006/relationships/hyperlink" Target="../../../../AppData/Roaming/Microsoft/Excel/EU%20Courts%20cartels,%20antitrust%201990-2015/T-56-09,%20Carglass,%20Saint-Gobain,%202014.pdf" TargetMode="External"/><Relationship Id="rId673" Type="http://schemas.openxmlformats.org/officeDocument/2006/relationships/hyperlink" Target="../../../../AppData/Roaming/Microsoft/Excel/EU%20Courts%20cartels,%20antitrust%201990-2015/T-216-13,%20Telefonica%20Portugal%20Telecom,%202016.pdf" TargetMode="External"/><Relationship Id="rId880" Type="http://schemas.openxmlformats.org/officeDocument/2006/relationships/hyperlink" Target="../../../../AppData/Roaming/Microsoft/Excel/News,%20event%20study/Commission%20decision%20-%20event%20month+-1/Event,%20Amino%20Acids.pdf" TargetMode="External"/><Relationship Id="rId1096" Type="http://schemas.openxmlformats.org/officeDocument/2006/relationships/hyperlink" Target="../../../../AppData/Roaming/Microsoft/Excel/News,%20event%20study/Commission%20decision%20-%20event%20month+-1/Event,%20Bearings.pdf" TargetMode="External"/><Relationship Id="rId2147" Type="http://schemas.openxmlformats.org/officeDocument/2006/relationships/hyperlink" Target="../../../../AppData/Roaming/Microsoft/Excel/EU%20Courts%20cartels,%20antitrust%201990-2015/C-469-15%20P,%20%20Exotic%20Fruit,%20Bananas,%20FSL,%202017.pdf" TargetMode="External"/><Relationship Id="rId2354" Type="http://schemas.openxmlformats.org/officeDocument/2006/relationships/hyperlink" Target="../../../../AppData/Roaming/Microsoft/Excel/Commission%20Infringement%20Decisions%20101,%20102%20Article,%201990-2015/Steel%20beams,%20readoption,%20French,%20A%2065,%202006.pdf" TargetMode="External"/><Relationship Id="rId119" Type="http://schemas.openxmlformats.org/officeDocument/2006/relationships/hyperlink" Target="../../../../AppData/Roaming/Microsoft/Excel/EU%20Courts%20cartels,%20antitrust%201990-2015/T-65-99,%20Greek%20ferries,%20Strintzis,%202003.pdf" TargetMode="External"/><Relationship Id="rId326" Type="http://schemas.openxmlformats.org/officeDocument/2006/relationships/hyperlink" Target="../../../../AppData/Roaming/Microsoft/Excel/EU%20Courts%20cartels,%20antitrust%201990-2015/T-496-07,%20Bitumen%20Spain,%20Spanish,%202013.pdf" TargetMode="External"/><Relationship Id="rId533" Type="http://schemas.openxmlformats.org/officeDocument/2006/relationships/hyperlink" Target="../../../../AppData/Roaming/Microsoft/Excel/EU%20Courts%20cartels,%20antitrust%201990-2015/T-399-09,%20Calcium%20carbide,%202013.pdf" TargetMode="External"/><Relationship Id="rId978" Type="http://schemas.openxmlformats.org/officeDocument/2006/relationships/hyperlink" Target="../../../../AppData/Roaming/Microsoft/Excel/News,%20event%20study/Commission%20decision%20-%20event%20month+-1/Event,%20Hydrogen%20Peroxide%20and%20perborate.pdf" TargetMode="External"/><Relationship Id="rId1163" Type="http://schemas.openxmlformats.org/officeDocument/2006/relationships/hyperlink" Target="../../../../AppData/Roaming/Microsoft/Excel/News,%20event%20study/Dawn%20raids%20-%20event%20month+-1/Event,%20Cement,%20%2026.4.1989.pdf" TargetMode="External"/><Relationship Id="rId1370" Type="http://schemas.openxmlformats.org/officeDocument/2006/relationships/hyperlink" Target="../../../../AppData/Roaming/Microsoft/Excel/News,%20event%20study/GC%20decision%20-%20event%20month+-1/Event,%20Far%20East%20Trade%20Tariff%20Charges%20and%20Surcharges%20Agreement%20(FETTCSA),%20T-213-00.pdf" TargetMode="External"/><Relationship Id="rId2007" Type="http://schemas.openxmlformats.org/officeDocument/2006/relationships/hyperlink" Target="../../../../AppData/Roaming/Microsoft/Excel/EU%20Courts%20cartels,%20antitrust%201990-2015/C-93-13-P,%20Chloroprene%20Rubber,%20Versalis,%202015.pdf" TargetMode="External"/><Relationship Id="rId2214" Type="http://schemas.openxmlformats.org/officeDocument/2006/relationships/hyperlink" Target="../../../../AppData/Roaming/Microsoft/Excel/Commission%20Infringement%20Decisions%20101,%20102%20Article,%201990-2015/Screensport%20EBU%20Members%20(Eurosport),%20A%20101,%201991.pdf" TargetMode="External"/><Relationship Id="rId740" Type="http://schemas.openxmlformats.org/officeDocument/2006/relationships/hyperlink" Target="../../../../AppData/Roaming/Microsoft/Excel/EU%20Courts%20cartels,%20antitrust%201990-2015/T-439-14,%20Power%20cables,%20LS%20Cable,%202018.pdf" TargetMode="External"/><Relationship Id="rId838" Type="http://schemas.openxmlformats.org/officeDocument/2006/relationships/hyperlink" Target="../../../../AppData/Roaming/Microsoft/Excel/News,%20event%20study/Commission%20decision%20-%20event%20month+-1/Event,%20Cement.pdf" TargetMode="External"/><Relationship Id="rId1023" Type="http://schemas.openxmlformats.org/officeDocument/2006/relationships/hyperlink" Target="../../../../AppData/Roaming/Microsoft/Excel/News,%20event%20study/Commission%20decision%20-%20event%20month+-1/Event,%20Carglass.pdf" TargetMode="External"/><Relationship Id="rId1468" Type="http://schemas.openxmlformats.org/officeDocument/2006/relationships/hyperlink" Target="../../../../AppData/Roaming/Microsoft/Excel/News,%20event%20study/GC%20decision%20-%20event%20month+-1/Event,%20Dutch%20beer%20market,%20T&#8209;234-07.pdf" TargetMode="External"/><Relationship Id="rId1675" Type="http://schemas.openxmlformats.org/officeDocument/2006/relationships/hyperlink" Target="../../../../AppData/Roaming/Microsoft/Excel/News,%20event%20study/ECJ%20decision%20-%20event%20month+-1/Event,%20Elevators%20and%20Escalators,%20C-510-11%20P.pdf" TargetMode="External"/><Relationship Id="rId1882" Type="http://schemas.openxmlformats.org/officeDocument/2006/relationships/hyperlink" Target="../../../../AppData/Roaming/Microsoft/Excel/EU%20Courts%20cartels,%20antitrust%201990-2015/C-564-08%20P,%20Electrical%20and%20mechanical%20carbon%20and%20graphite%20products,%20French,%202009.pdf" TargetMode="External"/><Relationship Id="rId2421" Type="http://schemas.openxmlformats.org/officeDocument/2006/relationships/hyperlink" Target="../../../../AppData/Roaming/Microsoft/Excel/Commission%20Infringement%20Decisions%20101,%20102%20Article,%201990-2015/Reinforcing%20bars,%20readoption,%20Italian,%20A%20101,%202009.pdf" TargetMode="External"/><Relationship Id="rId2519" Type="http://schemas.openxmlformats.org/officeDocument/2006/relationships/hyperlink" Target="../../../../AppData/Roaming/Microsoft/Excel/News,%20event%20study/Dawn%20raids%20-%20event%20month+-1/Event,%20SEP%20and%20others%20Automobiles%20Peugeot%20SA.pdf" TargetMode="External"/><Relationship Id="rId600" Type="http://schemas.openxmlformats.org/officeDocument/2006/relationships/hyperlink" Target="../../../../AppData/Roaming/Microsoft/Excel/EU%20Courts%20cartels,%20antitrust%201990-2015/T-564-10,%20Animal%20feed%20phosphates,%20summary,%202014.pdf" TargetMode="External"/><Relationship Id="rId1230" Type="http://schemas.openxmlformats.org/officeDocument/2006/relationships/hyperlink" Target="../../../../AppData/Roaming/Microsoft/Excel/News,%20event%20study/Dawn%20raids%20-%20event%20month+-1/Event,%20Bananas,%204.6.2005.pdf" TargetMode="External"/><Relationship Id="rId1328" Type="http://schemas.openxmlformats.org/officeDocument/2006/relationships/hyperlink" Target="../../../../AppData/Roaming/Microsoft/Excel/News,%20event%20study/GC%20decision%20-%20event%20month+-1/Event,%20Trans-atlantic%20Agreement,%20Far%20Eastern%20Freight%20Conference,%20T-395-94,%20T-86-95.pdf" TargetMode="External"/><Relationship Id="rId1535" Type="http://schemas.openxmlformats.org/officeDocument/2006/relationships/hyperlink" Target="../../../../AppData/Roaming/Microsoft/Excel/News,%20event%20study/GC%20decision%20-%20event%20month+-1/Event,%20Telekomunikacja%20Polska,%20T-486-11,%20PO.ORK.pdf" TargetMode="External"/><Relationship Id="rId905" Type="http://schemas.openxmlformats.org/officeDocument/2006/relationships/hyperlink" Target="../../../../AppData/Roaming/Microsoft/Excel/News,%20event%20study/Commission%20decision%20-%20event%20month+-1/Event,%20Methionine.pdf" TargetMode="External"/><Relationship Id="rId1742"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34" Type="http://schemas.openxmlformats.org/officeDocument/2006/relationships/hyperlink" Target="../../../../AppData/Roaming/Microsoft/Excel/EU%20Courts%20cartels,%20antitrust%201990-2015/T-147-94,%20Steel%20beams,%20German,%201999.pdf" TargetMode="External"/><Relationship Id="rId1602" Type="http://schemas.openxmlformats.org/officeDocument/2006/relationships/hyperlink" Target="../../../../AppData/Roaming/Microsoft/Excel/News,%20event%20study/ECJ%20decision%20-%20event%20month+-1/Event,%20British%20Sugar%20plc,%20C-359-01%20P,%20ABF.pdf" TargetMode="External"/><Relationship Id="rId183" Type="http://schemas.openxmlformats.org/officeDocument/2006/relationships/hyperlink" Target="../../../../AppData/Roaming/Microsoft/Excel/EU%20Courts%20cartels,%20antitrust%201990-2015/T-50-03,%20Plasterboard,%20Saint-Gobain,%20summary,%202008.pdf" TargetMode="External"/><Relationship Id="rId390" Type="http://schemas.openxmlformats.org/officeDocument/2006/relationships/hyperlink" Target="../../../../AppData/Roaming/Microsoft/Excel/EU%20Courts%20cartels,%20antitrust%201990-2015/T-208-08,%20International%20removal%20sevices,%202011.pdf" TargetMode="External"/><Relationship Id="rId1907" Type="http://schemas.openxmlformats.org/officeDocument/2006/relationships/hyperlink" Target="../../../../AppData/Roaming/Microsoft/Excel/EU%20Courts%20cartels,%20antitrust%201990-2015/C-520-09%20P,%20MCAA,%20Arkema,%202011.pdf" TargetMode="External"/><Relationship Id="rId2071" Type="http://schemas.openxmlformats.org/officeDocument/2006/relationships/hyperlink" Target="../../../../AppData/Roaming/Microsoft/Excel/EU%20Courts%20cartels,%20antitrust%201990-2015/C-88-15%20P,%20Reinforcing%20bars,%20readoption,%20Ferriere,%202017.pdf" TargetMode="External"/><Relationship Id="rId250" Type="http://schemas.openxmlformats.org/officeDocument/2006/relationships/hyperlink" Target="../../../../AppData/Roaming/Microsoft/Excel/EU%20Courts%20cartels,%20antitrust%201990-2015/T-174-05,%20MCCA,%20French,%202009.pdf" TargetMode="External"/><Relationship Id="rId488" Type="http://schemas.openxmlformats.org/officeDocument/2006/relationships/hyperlink" Target="../../../../AppData/Roaming/Microsoft/Excel/EU%20Courts%20cartels,%20antitrust%201990-2015/T-360-09,%20E.ON%20GDF,%202012.pdf" TargetMode="External"/><Relationship Id="rId695" Type="http://schemas.openxmlformats.org/officeDocument/2006/relationships/hyperlink" Target="../../../../AppData/Roaming/Microsoft/Excel/EU%20Courts%20cartels,%20antitrust%201990-2015/T-314-01,%20Sodium%20Gluconate,%202006.pdf" TargetMode="External"/><Relationship Id="rId2169" Type="http://schemas.openxmlformats.org/officeDocument/2006/relationships/hyperlink" Target="../../../../AppData/Roaming/Microsoft/Excel/EU%20Courts%20cartels,%20antitrust%201990-2015/C-615-15,%20TV%20and%20computer%20monitor%20tubes,%202017.pdf" TargetMode="External"/><Relationship Id="rId2376" Type="http://schemas.openxmlformats.org/officeDocument/2006/relationships/hyperlink" Target="../../../../AppData/Roaming/Microsoft/Excel/Commission%20Infringement%20Decisions%20101,%20102%20Article,%201990-2015/Chloroprene%20Rubber,%20A%20101,%202007.pdf" TargetMode="External"/><Relationship Id="rId110" Type="http://schemas.openxmlformats.org/officeDocument/2006/relationships/hyperlink" Target="../../../../AppData/Roaming/Microsoft/Excel/EU%20Courts%20cartels,%20antitrust%201990-2015/T-9-99,%20Pre-Insulated%20Pipe%20Cartel,%20HFB,%20German,%202002.pdf" TargetMode="External"/><Relationship Id="rId348" Type="http://schemas.openxmlformats.org/officeDocument/2006/relationships/hyperlink" Target="../../../../AppData/Roaming/Microsoft/Excel/EU%20Courts%20cartels,%20antitrust%201990-2015/T-379-06,%20Fittings,%20German,%202011.pdf" TargetMode="External"/><Relationship Id="rId555" Type="http://schemas.openxmlformats.org/officeDocument/2006/relationships/hyperlink" Target="../../../../AppData/Roaming/Microsoft/Excel/EU%20Courts%20cartels,%20antitrust%201990-2015/T-386-10,%20Bathroom%20fittings,%202013.pdf" TargetMode="External"/><Relationship Id="rId762" Type="http://schemas.openxmlformats.org/officeDocument/2006/relationships/hyperlink" Target="../../../../AppData/Roaming/Microsoft/Excel/EU%20Courts%20cartels,%20antitrust%201990-2015/T-340-03,%20Wanadoo%20Interactive,%20France%20Telecom,%202007.pdf" TargetMode="External"/><Relationship Id="rId1185" Type="http://schemas.openxmlformats.org/officeDocument/2006/relationships/hyperlink" Target="../../../../AppData/Roaming/Microsoft/Excel/News,%20event%20study/Dawn%20raids%20-%20event%20month+-1/Event,%20Mercedes-Benz%20+%20Opel,%2014.2.1997.pdf" TargetMode="External"/><Relationship Id="rId1392" Type="http://schemas.openxmlformats.org/officeDocument/2006/relationships/hyperlink" Target="../../../../AppData/Roaming/Microsoft/Excel/News,%20event%20study/GC%20decision%20-%20event%20month+-1/Event,%20Video%20Games,%20T-12-03%20do%20T-18-03.pdf" TargetMode="External"/><Relationship Id="rId2029" Type="http://schemas.openxmlformats.org/officeDocument/2006/relationships/hyperlink" Target="../../../../AppData/Roaming/Microsoft/Excel/EU%20Courts%20cartels,%20antitrust%201990-2015/C-501-11%20P,%20Elevators%20and%20Escalators,%20Schindler,%202013.pdf" TargetMode="External"/><Relationship Id="rId2236" Type="http://schemas.openxmlformats.org/officeDocument/2006/relationships/hyperlink" Target="../../../../AppData/Roaming/Microsoft/Excel/Commission%20Infringement%20Decisions%20101,%20102%20Article,%201990-2015/Langnese-Iglo%20GmbH,%201992.pdf" TargetMode="External"/><Relationship Id="rId2443" Type="http://schemas.openxmlformats.org/officeDocument/2006/relationships/hyperlink" Target="../../../../AppData/Roaming/Microsoft/Excel/Commission%20Infringement%20Decisions%20101,%20102%20Article,%201990-2015/Telekomunikacja%20Polska,%20A%20102,%202011.pdf" TargetMode="External"/><Relationship Id="rId208" Type="http://schemas.openxmlformats.org/officeDocument/2006/relationships/hyperlink" Target="../../../../AppData/Roaming/Microsoft/Excel/EU%20Courts%20cartels,%20antitrust%201990-2015/T-116-04,%20Industrial%20tubes,%20Wieland-Werke,%202009.pdf" TargetMode="External"/><Relationship Id="rId415" Type="http://schemas.openxmlformats.org/officeDocument/2006/relationships/hyperlink" Target="../../../../AppData/Roaming/Microsoft/Excel/EU%20Courts%20cartels,%20antitrust%201990-2015/T-432-08,%20CISAC,%20summary,%202013.pdf" TargetMode="External"/><Relationship Id="rId622" Type="http://schemas.openxmlformats.org/officeDocument/2006/relationships/hyperlink" Target="../../../../AppData/Roaming/Microsoft/Excel/EU%20Courts%20cartels,%20antitrust%201990-2015/T-56-11,%20Airfreight,%202015.pdf" TargetMode="External"/><Relationship Id="rId1045" Type="http://schemas.openxmlformats.org/officeDocument/2006/relationships/hyperlink" Target="../../../../AppData/Roaming/Microsoft/Excel/News,%20event%20study/Commission%20decision%20-%20event%20month+-1/Event,%20Bathroom%20fittings%20and%20fixtures.pdf" TargetMode="External"/><Relationship Id="rId1252" Type="http://schemas.openxmlformats.org/officeDocument/2006/relationships/hyperlink" Target="../../../../AppData/Roaming/Microsoft/Excel/News,%20event%20study/Dawn%20raids%20-%20event%20month+-1/Event,%20Airfreight.pdf" TargetMode="External"/><Relationship Id="rId1697" Type="http://schemas.openxmlformats.org/officeDocument/2006/relationships/hyperlink" Target="../../../../AppData/Roaming/Microsoft/Excel/News,%20event%20study/ECJ%20decision%20-%20event%20month+-1/Event,%20Heat%20Stabilisers,%20C-516-15%20P,%20H.AKZA.pdf" TargetMode="External"/><Relationship Id="rId2303" Type="http://schemas.openxmlformats.org/officeDocument/2006/relationships/hyperlink" Target="../../../../AppData/Roaming/Microsoft/Excel/Commission%20Infringement%20Decisions%20101,%20102%20Article,%201990-2015/FINE%20ART%20AUCTION%20HOUSES,%20A%20101,%202002.pdf" TargetMode="External"/><Relationship Id="rId2510"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927" Type="http://schemas.openxmlformats.org/officeDocument/2006/relationships/hyperlink" Target="../../../../AppData/Roaming/Microsoft/Excel/News,%20event%20study/Commission%20decision%20-%20event%20month+-1/Event,%20Organic%20peroxides.pdf" TargetMode="External"/><Relationship Id="rId1112" Type="http://schemas.openxmlformats.org/officeDocument/2006/relationships/hyperlink" Target="../../../../AppData/Roaming/Microsoft/Excel/News,%20event%20study/Commission%20decision%20-%20event%20month+-1/Event,%20Mushrooms.pdf" TargetMode="External"/><Relationship Id="rId1557" Type="http://schemas.openxmlformats.org/officeDocument/2006/relationships/hyperlink" Target="../../../../AppData/Roaming/Microsoft/Excel/News,%20event%20study/GC%20decision%20-%20event%20month+-1/Event,%20Power%20Cables,%20T-445-14%20do%20T-446-14.pdf" TargetMode="External"/><Relationship Id="rId1764" Type="http://schemas.openxmlformats.org/officeDocument/2006/relationships/hyperlink" Target="../../../../AppData/Roaming/Microsoft/Excel/EU%20Courts%20cartels,%20antitrust%201990-2015/C-199-99%20P,%20Steel&#160;beams,%20Corus%20UK,%202003.pdf" TargetMode="External"/><Relationship Id="rId1971" Type="http://schemas.openxmlformats.org/officeDocument/2006/relationships/hyperlink" Target="../../../../AppData/Roaming/Microsoft/Excel/EU%20Courts%20cartels,%20antitrust%201990-2015/C-264-11%20P,%20Fittings,%20summary,%202012.pdf" TargetMode="External"/><Relationship Id="rId56" Type="http://schemas.openxmlformats.org/officeDocument/2006/relationships/hyperlink" Target="../../../../AppData/Roaming/Microsoft/Excel/EU%20Courts%20cartels,%20antitrust%201990-2015/T-339-94,%20Cartonboard,%20Metsa,%201998.pdf" TargetMode="External"/><Relationship Id="rId1417" Type="http://schemas.openxmlformats.org/officeDocument/2006/relationships/hyperlink" Target="../../../../AppData/Roaming/Microsoft/Excel/News,%20event%20study/GC%20decision%20-%20event%20month+-1/Event,%20Carbonless%20paper,%20T-109-02.pdf" TargetMode="External"/><Relationship Id="rId1624" Type="http://schemas.openxmlformats.org/officeDocument/2006/relationships/hyperlink" Target="../../../../AppData/Roaming/Microsoft/Excel/News,%20event%20study/ECJ%20decision%20-%20event%20month+-1/Event,%20Plasterboard,%20C-413-08%20P,%20F.LG.pdf" TargetMode="External"/><Relationship Id="rId1831" Type="http://schemas.openxmlformats.org/officeDocument/2006/relationships/hyperlink" Target="../../../../AppData/Roaming/Microsoft/Excel/EU%20Courts%20cartels,%20antitrust%201990-2015/C-407-04%20P,%20Seamless%20steel%20tubes,%20Dalmine,%202007.pdf" TargetMode="External"/><Relationship Id="rId1929" Type="http://schemas.openxmlformats.org/officeDocument/2006/relationships/hyperlink" Target="../../../../AppData/Roaming/Microsoft/Excel/EU%20Courts%20cartels,%20antitrust%201990-2015/C-549-10%20P,%20Prokent%20Tomra,%202012.pdf" TargetMode="External"/><Relationship Id="rId2093" Type="http://schemas.openxmlformats.org/officeDocument/2006/relationships/hyperlink" Target="../../../../AppData/Roaming/Microsoft/Excel/EU%20Courts%20cartels,%20antitrust%201990-2015/C-611-13%20P,%20Bathroom%20fittings,%202017.pdf" TargetMode="External"/><Relationship Id="rId2398" Type="http://schemas.openxmlformats.org/officeDocument/2006/relationships/hyperlink" Target="../../../../AppData/Roaming/Microsoft/Excel/Commission%20Infringement%20Decisions%20101,%20102%20Article,%201990-2015/E.ON%20GDF,%20German,%20A%20101,%202009.pdf" TargetMode="External"/><Relationship Id="rId272" Type="http://schemas.openxmlformats.org/officeDocument/2006/relationships/hyperlink" Target="../../../../AppData/Roaming/Microsoft/Excel/EU%20Courts%20cartels,%20antitrust%201990-2015/T-51-06,%20Industrial%20bags,%20Fardem,%20summary,%202011.pdf" TargetMode="External"/><Relationship Id="rId577" Type="http://schemas.openxmlformats.org/officeDocument/2006/relationships/hyperlink" Target="../../../../AppData/Roaming/Microsoft/Excel/EU%20Courts%20cartels,%20antitrust%201990-2015/T-372-10,%20Carbonless,%20readoption,%202012.pdf" TargetMode="External"/><Relationship Id="rId2160" Type="http://schemas.openxmlformats.org/officeDocument/2006/relationships/hyperlink" Target="../../../../AppData/Roaming/Microsoft/Excel/EU%20Courts%20cartels,%20antitrust%201990-2015/C-271-16%20P,%20Freight%20forwarding,%20Panalpina,%202018.pdf" TargetMode="External"/><Relationship Id="rId2258" Type="http://schemas.openxmlformats.org/officeDocument/2006/relationships/hyperlink" Target="../../../../AppData/Roaming/Microsoft/Excel/Commission%20Infringement%20Decisions%20101,%20102%20Article,%201990-2015/Alloy%20surcharge,%20A%2065,%201998.pdf" TargetMode="External"/><Relationship Id="rId132" Type="http://schemas.openxmlformats.org/officeDocument/2006/relationships/hyperlink" Target="../../../../AppData/Roaming/Microsoft/Excel/EU%20Courts%20cartels,%20antitrust%201990-2015/T-213-00,%20Far%20East%20Trade%20Tariff%20Charges%20and%20Surcharges%20Agreement%20(FETTCSA),%20CMA,%202003.pdf" TargetMode="External"/><Relationship Id="rId784" Type="http://schemas.openxmlformats.org/officeDocument/2006/relationships/hyperlink" Target="../../../../AppData/Roaming/Microsoft/Excel/T-343-06,%20bitumen%20(NL),%20Shell,%202012.pdf" TargetMode="External"/><Relationship Id="rId991" Type="http://schemas.openxmlformats.org/officeDocument/2006/relationships/hyperlink" Target="../../../../AppData/Roaming/Microsoft/Excel/News,%20event%20study/Commission%20decision%20-%20event%20month+-1/Event,%20Gas%20Insulated%20Switchgear,%201.pdf" TargetMode="External"/><Relationship Id="rId1067" Type="http://schemas.openxmlformats.org/officeDocument/2006/relationships/hyperlink" Target="../../../../AppData/Roaming/Microsoft/Excel/News,%20event%20study/Commission%20decision%20-%20event%20month+-1/Event,%20CRT%20Glass.pdf" TargetMode="External"/><Relationship Id="rId2020" Type="http://schemas.openxmlformats.org/officeDocument/2006/relationships/hyperlink" Target="../../../../AppData/Roaming/Microsoft/Excel/EU%20Courts%20cartels,%20antitrust%201990-2015/C-510-11%20P,%20Elevators%20and%20Escalators,%20Kone,%202013.pdf" TargetMode="External"/><Relationship Id="rId2465" Type="http://schemas.openxmlformats.org/officeDocument/2006/relationships/hyperlink" Target="../../../../AppData/Roaming/Microsoft/Excel/Commission%20Infringement%20Decisions%20101,%20102%20Article,%201990-2015/Mountings,%20summary,%20A%20101,%202012.pdf" TargetMode="External"/><Relationship Id="rId437" Type="http://schemas.openxmlformats.org/officeDocument/2006/relationships/hyperlink" Target="../../../../AppData/Roaming/Microsoft/Excel/EU%20Courts%20cartels,%20antitrust%201990-2015/T-398-08,%20CISAC,%20French,%202013.pdf" TargetMode="External"/><Relationship Id="rId644" Type="http://schemas.openxmlformats.org/officeDocument/2006/relationships/hyperlink" Target="../../../../AppData/Roaming/Microsoft/Excel/EU%20Courts%20cartels,%20antitrust%201990-2015/T-655-11,%20Exotic%20Fruit%20(Bananas),%202015.pdf" TargetMode="External"/><Relationship Id="rId851" Type="http://schemas.openxmlformats.org/officeDocument/2006/relationships/hyperlink" Target="../../../../AppData/Roaming/Microsoft/Excel/News,%20event%20study/Commission%20decision%20-%20event%20month+-1/Event,%20Ferry%20operators%20-%20Currency%20surcharges.pdf" TargetMode="External"/><Relationship Id="rId1274" Type="http://schemas.openxmlformats.org/officeDocument/2006/relationships/hyperlink" Target="../../../../AppData/Roaming/Microsoft/Excel/News,%20event%20study/Dawn%20raids%20-%20event%20month+-1/Event,%20Automotive%20wire%20harnesses,%2025.2.2010.pdf" TargetMode="External"/><Relationship Id="rId1481" Type="http://schemas.openxmlformats.org/officeDocument/2006/relationships/hyperlink" Target="../../../../AppData/Roaming/Microsoft/Excel/News,%20event%20study/GC%20decision%20-%20event%20month+-1/Event,%20Elevators%20and%20Escalators,%20T-138-07%20do%20T-151-07.pdf" TargetMode="External"/><Relationship Id="rId1579" Type="http://schemas.openxmlformats.org/officeDocument/2006/relationships/hyperlink" Target="../../../../AppData/Roaming/Microsoft/Excel/News,%20event%20study/ECJ%20decision%20-%20event%20month+-1/Event,%20Steel&#160;beams,%20C-176-99%20P%20do%20C-195-99%20P.pdf" TargetMode="External"/><Relationship Id="rId2118" Type="http://schemas.openxmlformats.org/officeDocument/2006/relationships/hyperlink" Target="../../../../AppData/Roaming/Microsoft/Excel/EU%20Courts%20cartels,%20antitrust%201990-2015/C-53-15%20P,%20Prestressing%20Steel,%20French,%202015.pdf" TargetMode="External"/><Relationship Id="rId2325" Type="http://schemas.openxmlformats.org/officeDocument/2006/relationships/hyperlink" Target="../../../../AppData/Roaming/Microsoft/Excel/Commission%20Infringement%20Decisions%20101,%20102%20Article,%201990-2015/Choline%20Chloride,%20A%20101,%202004.pdf" TargetMode="External"/><Relationship Id="rId2532" Type="http://schemas.openxmlformats.org/officeDocument/2006/relationships/hyperlink" Target="../../../../AppData/Roaming/Microsoft/Excel/News,%20event%20study/Dawn%20raids%20-%20event%20month+-1/Event,%20Bitumen%20(NL)%20+%20Spain,%2010.10.2002.pdf" TargetMode="External"/><Relationship Id="rId504" Type="http://schemas.openxmlformats.org/officeDocument/2006/relationships/hyperlink" Target="../../../../AppData/Roaming/Microsoft/Excel/EU%20Courts%20cartels,%20antitrust%201990-2015/T-90-10,%20Reinforcing%20bars,%20readoption,%20Italian,%202014.pdf" TargetMode="External"/><Relationship Id="rId711" Type="http://schemas.openxmlformats.org/officeDocument/2006/relationships/hyperlink" Target="../../../../AppData/Roaming/Microsoft/Excel/EU%20Courts%20cartels,%20antitrust%201990-2015/T-677-14,%20Perindopril,%20Servier,%20Biogaran,%20French;%202018.pdf" TargetMode="External"/><Relationship Id="rId949" Type="http://schemas.openxmlformats.org/officeDocument/2006/relationships/hyperlink" Target="../../../../AppData/Roaming/Microsoft/Excel/News,%20event%20study/Commission%20decision%20-%20event%20month+-1/Event,%20Choline%20Chloride.pdf" TargetMode="External"/><Relationship Id="rId1134" Type="http://schemas.openxmlformats.org/officeDocument/2006/relationships/hyperlink" Target="../../../../AppData/Roaming/Microsoft/Excel/News,%20event%20study/Commission%20decision%20-%20event%20month+-1/Event,%20Viho%20Toshiba.pdf" TargetMode="External"/><Relationship Id="rId1341" Type="http://schemas.openxmlformats.org/officeDocument/2006/relationships/hyperlink" Target="../../../../AppData/Roaming/Microsoft/Excel/News,%20event%20study/GC%20decision%20-%20event%20month+-1/Event,%20Cement,%20T-25-95.pdf" TargetMode="External"/><Relationship Id="rId1786" Type="http://schemas.openxmlformats.org/officeDocument/2006/relationships/hyperlink" Target="../../../../AppData/Roaming/Microsoft/Excel/EU%20Courts%20cartels,%20antitrust%201990-2015/C-238-99%20P,%20PVC,%20readoption,%20Limburgse,%202002.pdf" TargetMode="External"/><Relationship Id="rId1993" Type="http://schemas.openxmlformats.org/officeDocument/2006/relationships/hyperlink" Target="../../../../AppData/Roaming/Microsoft/Excel/EU%20Courts%20cartels,%20antitrust%201990-2015/C-231-11%20P,%20Gas%20insulated%20switchgear,%20Siemens,%202014.pdf" TargetMode="External"/><Relationship Id="rId78" Type="http://schemas.openxmlformats.org/officeDocument/2006/relationships/hyperlink" Target="../../../../AppData/Roaming/Microsoft/Excel/EU%20Courts%20cartels,%20antitrust%201990-2015/T-49-95,%20Tretorn%20and%20others,%201996.pdf" TargetMode="External"/><Relationship Id="rId809" Type="http://schemas.openxmlformats.org/officeDocument/2006/relationships/hyperlink" Target="../../../../AppData/Roaming/Microsoft/Excel/News,%20event%20study/Commission%20decision%20-%20event%20month+-1/Event,%20Cewal,%20Cowac%20and%20Ukwal.pdf" TargetMode="External"/><Relationship Id="rId1201" Type="http://schemas.openxmlformats.org/officeDocument/2006/relationships/hyperlink" Target="../../../../AppData/Roaming/Microsoft/Excel/News,%20event%20study/Dawn%20raids%20-%20event%20month+-1/Event,%20Methylglucamine,%20Aventis,%20brez.pdf" TargetMode="External"/><Relationship Id="rId1439" Type="http://schemas.openxmlformats.org/officeDocument/2006/relationships/hyperlink" Target="../../../../AppData/Roaming/Microsoft/Excel/News,%20event%20study/GC%20decision%20-%20event%20month+-1/Event,%20Hydrogen%20Peroxide%20and%20perborate,%20T&#8209;189-06,%20T&#8209;190-06.pdf" TargetMode="External"/><Relationship Id="rId1646" Type="http://schemas.openxmlformats.org/officeDocument/2006/relationships/hyperlink" Target="../../../../AppData/Roaming/Microsoft/Excel/News,%20event%20study/ECJ%20decision%20-%20event%20month+-1/Event,%20Hydrogen%20Peroxide%20and%20perborate,%20C-446-11%20P%20do%20C&#8209;455-11%20P.pdf" TargetMode="External"/><Relationship Id="rId1853" Type="http://schemas.openxmlformats.org/officeDocument/2006/relationships/hyperlink" Target="../../../../AppData/Roaming/Microsoft/Excel/EU%20Courts%20cartels,%20antitrust%201990-2015/C-551-03%20P,%20Opel,%202006.pdf" TargetMode="External"/><Relationship Id="rId1506" Type="http://schemas.openxmlformats.org/officeDocument/2006/relationships/hyperlink" Target="../../../../AppData/Roaming/Microsoft/Excel/News,%20event%20study/GC%20decision%20-%20event%20month+-1/Event,%20E.ON%20GDF,%20D.EOAN.pdf" TargetMode="External"/><Relationship Id="rId1713" Type="http://schemas.openxmlformats.org/officeDocument/2006/relationships/hyperlink" Target="../../../../AppData/Roaming/Microsoft/Excel/News,%20event%20study/ECJ%20decision%20-%20event%20month+-1/Event,%20Sodium%20Gluconate,%20C-510-06%20P.pdf" TargetMode="External"/><Relationship Id="rId1920" Type="http://schemas.openxmlformats.org/officeDocument/2006/relationships/hyperlink" Target="../../../../AppData/Roaming/Microsoft/Excel/EU%20Courts%20cartels,%20antitrust%201990-2015/C-90-09%20P,%20Rubber%20chemicals,%20General%20Quimica,%202011.pdf" TargetMode="External"/><Relationship Id="rId294" Type="http://schemas.openxmlformats.org/officeDocument/2006/relationships/hyperlink" Target="../../../../AppData/Roaming/Microsoft/Excel/EU%20Courts%20cartels,%20antitrust%201990-2015/T-85-06,%20Rubber%20chemicals,%20General%20Quimica,%20Spanish,%202008.pdf" TargetMode="External"/><Relationship Id="rId2182" Type="http://schemas.openxmlformats.org/officeDocument/2006/relationships/hyperlink" Target="../../../../AppData/Roaming/Microsoft/Excel/EU%20Courts%20cartels,%20antitrust%201990-2015/C-599-18%20P,%20Power%20cables,%20Silec,%202019.pdf" TargetMode="External"/><Relationship Id="rId154" Type="http://schemas.openxmlformats.org/officeDocument/2006/relationships/hyperlink" Target="../../../../AppData/Roaming/Microsoft/Excel/EU%20Courts%20cartels,%20antitrust%201990-2015/T-26-02,%20Vitamins,%20Daiichi,%202006.pdf" TargetMode="External"/><Relationship Id="rId361" Type="http://schemas.openxmlformats.org/officeDocument/2006/relationships/hyperlink" Target="../../../../AppData/Roaming/Microsoft/Excel/EU%20Courts%20cartels,%20antitrust%201990-2015/T-132-07,%20Gas%20insulated,%202011.pdf" TargetMode="External"/><Relationship Id="rId599" Type="http://schemas.openxmlformats.org/officeDocument/2006/relationships/hyperlink" Target="../../../../AppData/Roaming/Microsoft/Excel/EU%20Courts%20cartels,%20antitrust%201990-2015/T-564-10,%20Animal%20feed%20phosphates,%20French,%202014.pdf" TargetMode="External"/><Relationship Id="rId2042" Type="http://schemas.openxmlformats.org/officeDocument/2006/relationships/hyperlink" Target="../../../../AppData/Roaming/Microsoft/Excel/EU%20Courts%20cartels,%20antitrust%201990-2015/C-95-15%20P,%20Candle%20waxes,%20summary,%202017.pdf" TargetMode="External"/><Relationship Id="rId2487" Type="http://schemas.openxmlformats.org/officeDocument/2006/relationships/hyperlink" Target="../../../../AppData/Roaming/Microsoft/Excel/Commission%20Infringement%20Decisions%20101,%20102%20Article,%201990-2015/Euro%20interest%20rate%20derivatives,%202013.pdf" TargetMode="External"/><Relationship Id="rId459" Type="http://schemas.openxmlformats.org/officeDocument/2006/relationships/hyperlink" Target="../../../../AppData/Roaming/Microsoft/Excel/EU%20Courts%20cartels,%20antitrust%201990-2015/T-566-08,%20Candle%20waxes,%202013.pdf" TargetMode="External"/><Relationship Id="rId666" Type="http://schemas.openxmlformats.org/officeDocument/2006/relationships/hyperlink" Target="../../../../AppData/Roaming/Microsoft/Excel/EU%20Courts%20cartels,%20antitrust%201990-2015/T-84-13,%20TV%20and%20computer%20monitor%20tubes,%202015.pdf" TargetMode="External"/><Relationship Id="rId873" Type="http://schemas.openxmlformats.org/officeDocument/2006/relationships/hyperlink" Target="../../../../AppData/Roaming/Microsoft/Excel/News,%20event%20study/Commission%20decision%20-%20event%20month+-1/Event,%20Europe%20Asia%20Trades%20Agreement.pdf" TargetMode="External"/><Relationship Id="rId1089" Type="http://schemas.openxmlformats.org/officeDocument/2006/relationships/hyperlink" Target="../../../../AppData/Roaming/Microsoft/Excel/News,%20event%20study/Commission%20decision%20-%20event%20month+-1/Event,%20Automotive%20wire%20harnesses.pdf" TargetMode="External"/><Relationship Id="rId1296" Type="http://schemas.openxmlformats.org/officeDocument/2006/relationships/hyperlink" Target="../../../../AppData/Roaming/Microsoft/Excel/News,%20event%20study/Dawn%20raids%20-%20event%20month+-1/Event,%20Power%20Cables,%204.2.2009.pdf" TargetMode="External"/><Relationship Id="rId2347" Type="http://schemas.openxmlformats.org/officeDocument/2006/relationships/hyperlink" Target="..\..\..\..\AppData\Roaming\Microsoft\Excel\Commission%20Infringement%20Decisions%20101,%20102%20Article,%201990-2015\Hydrogen%20Peroxide%20and%20Perborate,%20A%20101,%202006.pdf" TargetMode="External"/><Relationship Id="rId221" Type="http://schemas.openxmlformats.org/officeDocument/2006/relationships/hyperlink" Target="../../../../AppData/Roaming/Microsoft/Excel/EU%20Courts%20cartels,%20antitrust%201990-2015/T-21-05,%20Copper%20plumbing%20tubes,%20Chalkor,%202010.pdf" TargetMode="External"/><Relationship Id="rId319" Type="http://schemas.openxmlformats.org/officeDocument/2006/relationships/hyperlink" Target="../../../../AppData/Roaming/Microsoft/Excel/EU%20Courts%20cartels,%20antitrust%201990-2015/T-195-06,%20Hydrogen,%20summary,%202011.pdf" TargetMode="External"/><Relationship Id="rId526" Type="http://schemas.openxmlformats.org/officeDocument/2006/relationships/hyperlink" Target="../../../../AppData/Roaming/Microsoft/Excel/EU%20Courts%20cartels,%20antitrust%201990-2015/T-406-09,%20Calcium%20carbide,%202014.pdf" TargetMode="External"/><Relationship Id="rId1156" Type="http://schemas.openxmlformats.org/officeDocument/2006/relationships/hyperlink" Target="../../../../AppData/Roaming/Microsoft/Excel/News,%20event%20study/Dawn%20raids%20-%20event%20month+-1/Event,%20Cartonboard,%2025.4.1991.pdf" TargetMode="External"/><Relationship Id="rId1363" Type="http://schemas.openxmlformats.org/officeDocument/2006/relationships/hyperlink" Target="../../../../AppData/Roaming/Microsoft/Excel/News,%20event%20study/GC%20decision%20-%20event%20month+-1/Event,%20Greek%20Ferries,%20T-66-99,%20G.MNO.pdf" TargetMode="External"/><Relationship Id="rId2207" Type="http://schemas.openxmlformats.org/officeDocument/2006/relationships/hyperlink" Target="../../../../AppData/Roaming/Microsoft/Excel/Commission%20Infringement%20Decisions%20101,%20102%20Article,%201990-2015/Soda-ash%20-%20Solvay,%20CFK,%20A%20101,%201990.pdf" TargetMode="External"/><Relationship Id="rId733" Type="http://schemas.openxmlformats.org/officeDocument/2006/relationships/hyperlink" Target="../../../../AppData/Roaming/Microsoft/Excel/EU%20Courts%20cartels,%20antitrust%201990-2015/T-438-14,%20Power%20cables,%20Silec,%202018.pdf" TargetMode="External"/><Relationship Id="rId940" Type="http://schemas.openxmlformats.org/officeDocument/2006/relationships/hyperlink" Target="../../../../AppData/Roaming/Microsoft/Excel/News,%20event%20study/Commission%20decision%20-%20event%20month+-1/Event,%20Copper%20Plumbing%20tubes.pdf" TargetMode="External"/><Relationship Id="rId1016" Type="http://schemas.openxmlformats.org/officeDocument/2006/relationships/hyperlink" Target="../../../../AppData/Roaming/Microsoft/Excel/News,%20event%20study/Commission%20decision%20-%20event%20month+-1/Event,%20Aluminium%20fluoride.pdf" TargetMode="External"/><Relationship Id="rId1570" Type="http://schemas.openxmlformats.org/officeDocument/2006/relationships/hyperlink" Target="../../../../AppData/Roaming/Microsoft/Excel/News,%20event%20study/GC%20decision%20-%20event%20month+-1/Event,%20Yen%20Interest%20Rate%20Derivatives,%20Icap,%20T-180-15.pdf" TargetMode="External"/><Relationship Id="rId1668" Type="http://schemas.openxmlformats.org/officeDocument/2006/relationships/hyperlink" Target="../../../../AppData/Roaming/Microsoft/Excel/News,%20event%20study/ECJ%20decision%20-%20event%20month+-1/Event,%20Chloroprene%20Rubber,%20C-172-12%20P,%20C-179-12%20P.pdf" TargetMode="External"/><Relationship Id="rId1875" Type="http://schemas.openxmlformats.org/officeDocument/2006/relationships/hyperlink" Target="../../../../AppData/Roaming/Microsoft/Excel/EU%20Courts%20cartels,%20antitrust%201990-2015/C-101-07%20P,%20French%20beef,%202008.pdf" TargetMode="External"/><Relationship Id="rId2414" Type="http://schemas.openxmlformats.org/officeDocument/2006/relationships/hyperlink" Target="../../../../AppData/Roaming/Microsoft/Excel/Commission%20Infringement%20Decisions%20101,%20102%20Article,%201990-2015/Reinforcing%20bars,%20readoption,%20summary,%20A%20101,%202009.pdf" TargetMode="External"/><Relationship Id="rId800" Type="http://schemas.openxmlformats.org/officeDocument/2006/relationships/hyperlink" Target="../../../../AppData/Roaming/Microsoft/Excel/News,%20event%20study/Commission%20decision%20-%20event%20month+-1/Event,%20French-West%20African%20shipowners'%20committees.pdf" TargetMode="External"/><Relationship Id="rId1223" Type="http://schemas.openxmlformats.org/officeDocument/2006/relationships/hyperlink" Target="../../../../AppData/Roaming/Microsoft/Excel/News,%20event%20study/Dawn%20raids%20-%20event%20month+-1/Event,%20Flat%20Glass,%2024.2.2005.pdf" TargetMode="External"/><Relationship Id="rId1430" Type="http://schemas.openxmlformats.org/officeDocument/2006/relationships/hyperlink" Target="../../../../AppData/Roaming/Microsoft/Excel/News,%20event%20study/GC%20decision%20-%20event%20month+-1/Event,%20Industrial%20tubes,%20T-122-04.pdf" TargetMode="External"/><Relationship Id="rId1528" Type="http://schemas.openxmlformats.org/officeDocument/2006/relationships/hyperlink" Target="../../../../AppData/Roaming/Microsoft/Excel/News,%20event%20study/GC%20decision%20-%20event%20month+-1/Event,%20Airfreight,%20T-28-11%20do%20T-67-11.pdf" TargetMode="External"/><Relationship Id="rId1735"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2" Type="http://schemas.openxmlformats.org/officeDocument/2006/relationships/hyperlink" Target="../../../../AppData/Roaming/Microsoft/Excel/EU%20Courts%20cartels,%20antitrust%201990-2015/C-447-11%20P,%20Hydrogen,%20French,%202013.pdf" TargetMode="External"/><Relationship Id="rId27" Type="http://schemas.openxmlformats.org/officeDocument/2006/relationships/hyperlink" Target="../../../../AppData/Roaming/Microsoft/Excel/EU%20Courts%20cartels,%20antitrust%201990-2015/T-513-93,%20CNSD,%202000.pdf" TargetMode="External"/><Relationship Id="rId1802" Type="http://schemas.openxmlformats.org/officeDocument/2006/relationships/hyperlink" Target="../../../../AppData/Roaming/Microsoft/Excel/EU%20Courts%20cartels,%20antitrust%201990-2015/C-497-99%20P,%20Irish%20Sugar%20plc,%202001.pdf" TargetMode="External"/><Relationship Id="rId176" Type="http://schemas.openxmlformats.org/officeDocument/2006/relationships/hyperlink" Target="../../../../AppData/Roaming/Microsoft/Excel/EU%20Courts%20cartels,%20antitrust%201990-2015/T-12-03,%20Video%20Games,%20Itochu,%202009.pdf" TargetMode="External"/><Relationship Id="rId383" Type="http://schemas.openxmlformats.org/officeDocument/2006/relationships/hyperlink" Target="../../../../AppData/Roaming/Microsoft/Excel/EU%20Courts%20cartels,%20antitrust%201990-2015/T-83-08,%20Chloroprene%20Rubber,%202012.pdf" TargetMode="External"/><Relationship Id="rId590" Type="http://schemas.openxmlformats.org/officeDocument/2006/relationships/hyperlink" Target="../../../../AppData/Roaming/Microsoft/Excel/EU%20Courts%20cartels,%20antitrust%201990-2015/T-418-10,%20Prestressing,%202015.pdf" TargetMode="External"/><Relationship Id="rId2064" Type="http://schemas.openxmlformats.org/officeDocument/2006/relationships/hyperlink" Target="../../../../AppData/Roaming/Microsoft/Excel/EU%20Courts%20cartels,%20antitrust%201990-2015/C-468-07%20P,%20Needles,%20Coats,%202008.pdf" TargetMode="External"/><Relationship Id="rId2271" Type="http://schemas.openxmlformats.org/officeDocument/2006/relationships/hyperlink" Target="../../../../AppData/Roaming/Microsoft/Excel/Commission%20Infringement%20Decisions%20101,%20102%20Article,%201990-2015/Seamless%20steel%20tubes,%20A%20101,%201999.pdf" TargetMode="External"/><Relationship Id="rId243" Type="http://schemas.openxmlformats.org/officeDocument/2006/relationships/hyperlink" Target="../../../../AppData/Roaming/Microsoft/Excel/EU%20Courts%20cartels,%20antitrust%201990-2015/T-109-02,%20Carbonless%20paper,%20Bollore,%202007.pdf" TargetMode="External"/><Relationship Id="rId450" Type="http://schemas.openxmlformats.org/officeDocument/2006/relationships/hyperlink" Target="../../../../AppData/Roaming/Microsoft/Excel/EU%20Courts%20cartels,%20antitrust%201990-2015/T-562-08,%20Candle%20waxes,%20French,%202014.pdf" TargetMode="External"/><Relationship Id="rId688" Type="http://schemas.openxmlformats.org/officeDocument/2006/relationships/hyperlink" Target="../../../../AppData/Roaming/Microsoft/Excel/EU%20Courts%20cartels,%20antitrust%201990-2015/T-522-15,%20Retail%20food%20packaging,%20French,%202019.pdf" TargetMode="External"/><Relationship Id="rId895" Type="http://schemas.openxmlformats.org/officeDocument/2006/relationships/hyperlink" Target="../../../../AppData/Roaming/Microsoft/Excel/News,%20event%20study/Commission%20decision%20-%20event%20month+-1/Event,%20Vitamins.pdf" TargetMode="External"/><Relationship Id="rId1080" Type="http://schemas.openxmlformats.org/officeDocument/2006/relationships/hyperlink" Target="../../../../AppData/Roaming/Microsoft/Excel/News,%20event%20study/Commission%20decision%20-%20event%20month+-1/Event,%20Gas%20Insulated%20Switchgear,%20readoption.pdf" TargetMode="External"/><Relationship Id="rId2131" Type="http://schemas.openxmlformats.org/officeDocument/2006/relationships/hyperlink" Target="../../../../AppData/Roaming/Microsoft/Excel/EU%20Courts%20cartels,%20antitrust%201990-2015/C-490-15%20P,%20Prestressing%20steel,%20French,%202016.pdf" TargetMode="External"/><Relationship Id="rId2369" Type="http://schemas.openxmlformats.org/officeDocument/2006/relationships/hyperlink" Target="../../../../AppData/Roaming/Microsoft/Excel/Commission%20Infringement%20Decisions%20101,%20102%20Article,%201990-2015/Dutch%20beer%20market,%20summary,%20A%20101,%202007.pdf" TargetMode="External"/><Relationship Id="rId103" Type="http://schemas.openxmlformats.org/officeDocument/2006/relationships/hyperlink" Target="../../../../AppData/Roaming/Microsoft/Excel/EU%20Courts%20cartels,%20antitrust%201990-2015/T-9-99,%20Pre-Insulated%20Pipe%20Cartel,%20HFB,%20summary,%202002.pdf" TargetMode="External"/><Relationship Id="rId310" Type="http://schemas.openxmlformats.org/officeDocument/2006/relationships/hyperlink" Target="../../../../AppData/Roaming/Microsoft/Excel/EU%20Courts%20cartels,%20antitrust%201990-2015/T-190-06,%20Hydrogen,%202011.pdf" TargetMode="External"/><Relationship Id="rId548" Type="http://schemas.openxmlformats.org/officeDocument/2006/relationships/hyperlink" Target="../../../../AppData/Roaming/Microsoft/Excel/EU%20Courts%20cartels,%20antitrust%201990-2015/T-375-10,%20Bathroom%20fittings,%20summary,%202013.pdf" TargetMode="External"/><Relationship Id="rId755" Type="http://schemas.openxmlformats.org/officeDocument/2006/relationships/hyperlink" Target="../../../../AppData/Roaming/Microsoft/Excel/EU%20Courts%20cartels,%20antitrust%201990-2015/T-59-07,%20Butadiene%20Rubber%20and%20Emulsion%20Styrene%20Butadiene%20Rubber,%202011.pdf" TargetMode="External"/><Relationship Id="rId962" Type="http://schemas.openxmlformats.org/officeDocument/2006/relationships/hyperlink" Target="../../../../AppData/Roaming/Microsoft/Excel/News,%20event%20study/Commission%20decision%20-%20event%20month+-1/Event,%20Raw%20tobacco%20Italy.pdf" TargetMode="External"/><Relationship Id="rId1178" Type="http://schemas.openxmlformats.org/officeDocument/2006/relationships/hyperlink" Target="../../../../AppData/Roaming/Microsoft/Excel/News,%20event%20study/Dawn%20raids%20-%20event%20month+-1/Event,%20Seamless%20steel%20tubes,%2017.12.1994.pdf" TargetMode="External"/><Relationship Id="rId1385" Type="http://schemas.openxmlformats.org/officeDocument/2006/relationships/hyperlink" Target="../../../../AppData/Roaming/Microsoft/Excel/News,%20event%20study/GC%20decision%20-%20event%20month+-1/Event,%20Interbrew%20and%20Alken-Maes,%20T-38-02,%20F.BSN.pdf" TargetMode="External"/><Relationship Id="rId1592" Type="http://schemas.openxmlformats.org/officeDocument/2006/relationships/hyperlink" Target="../../../../AppData/Roaming/Microsoft/Excel/News,%20event%20study/ECJ%20decision%20-%20event%20month+-1/Event,%20Cement,%20C-204-00%20P.pdf" TargetMode="External"/><Relationship Id="rId2229" Type="http://schemas.openxmlformats.org/officeDocument/2006/relationships/hyperlink" Target="../../../../AppData/Roaming/Microsoft/Excel/Commission%20Infringement%20Decisions%20101,%20102%20Article,%201990-2015/Distribution%20of%20package%20tours%20during%20the%201990%20World%20Cup,%20A%20101,%201992.pdf" TargetMode="External"/><Relationship Id="rId2436" Type="http://schemas.openxmlformats.org/officeDocument/2006/relationships/hyperlink" Target="../../../../AppData/Roaming/Microsoft/Excel/Commission%20Infringement%20Decisions%20101,%20102%20Article,%201990-2015/LABCO%20ONP,%20French,%20A%20101,%202010.pdf" TargetMode="External"/><Relationship Id="rId91" Type="http://schemas.openxmlformats.org/officeDocument/2006/relationships/hyperlink" Target="../../../../AppData/Roaming/Microsoft/Excel/EU%20Courts%20cartels,%20antitrust%201990-2015/T-139-98,%20Amministrazione%20Autonoma%20dei%20Monopoli%20di%20Stato%20AAMS,%202001.pdf" TargetMode="External"/><Relationship Id="rId408" Type="http://schemas.openxmlformats.org/officeDocument/2006/relationships/hyperlink" Target="../../../../AppData/Roaming/Microsoft/Excel/EU%20Courts%20cartels,%20antitrust%201990-2015/T-349-08,%20Sodium%20chlorate,%202011.pdf" TargetMode="External"/><Relationship Id="rId615" Type="http://schemas.openxmlformats.org/officeDocument/2006/relationships/hyperlink" Target="../../../../AppData/Roaming/Microsoft/Excel/EU%20Courts%20cartels,%20antitrust%201990-2015/T-46-11,%20Airfreight,%20summary,%202015.pdf" TargetMode="External"/><Relationship Id="rId822" Type="http://schemas.openxmlformats.org/officeDocument/2006/relationships/hyperlink" Target="../../../../AppData/Roaming/Microsoft/Excel/News,%20event%20study/Commission%20decision%20-%20event%20month+-1/Event,%20Cartonboard.pdf" TargetMode="External"/><Relationship Id="rId1038" Type="http://schemas.openxmlformats.org/officeDocument/2006/relationships/hyperlink" Target="../../../../AppData/Roaming/Microsoft/Excel/News,%20event%20study/Commission%20decision%20-%20event%20month+-1/Event,%20Calcium%20Carbide%20and%20magnesium%20based%20reagents%20for%20the%20steel%20and%20gas%20industries.pdf" TargetMode="External"/><Relationship Id="rId1245" Type="http://schemas.openxmlformats.org/officeDocument/2006/relationships/hyperlink" Target="../../../../AppData/Roaming/Microsoft/Excel/News,%20event%20study/Dawn%20raids%20-%20event%20month+-1/Event,%20Bathroom%20fittings%20and%20fixtures,%2011.11.2004.pdf" TargetMode="External"/><Relationship Id="rId1452" Type="http://schemas.openxmlformats.org/officeDocument/2006/relationships/hyperlink" Target="../../../../AppData/Roaming/Microsoft/Excel/News,%20event%20study/GC%20decision%20-%20event%20month+-1/Event,%20Bitumen%20Spain,%20T&#8209;462-07%20do%20T-497-07.pdf" TargetMode="External"/><Relationship Id="rId1897" Type="http://schemas.openxmlformats.org/officeDocument/2006/relationships/hyperlink" Target="../../../../AppData/Roaming/Microsoft/Excel/EU%20Courts%20cartels,%20antitrust%201990-2015/C-240-11%20P,%20Raw%20tobacco%20-%20Spain,%20French,%202012.pdf" TargetMode="External"/><Relationship Id="rId2503" Type="http://schemas.openxmlformats.org/officeDocument/2006/relationships/hyperlink" Target="../../../../AppData/Roaming/Microsoft/Excel/Commission%20Infringement%20Decisions%20101,%20102%20Article,%201990-2015/Yen%20Interest%20Rate%20Derivatives,%20Icap,%202015.pdf" TargetMode="External"/><Relationship Id="rId1105" Type="http://schemas.openxmlformats.org/officeDocument/2006/relationships/hyperlink" Target="../../../../AppData/Roaming/Microsoft/Excel/News,%20event%20study/Commission%20decision%20-%20event%20month+-1/Event,%20Euro%20interest%20rate%20derivatives.pdf" TargetMode="External"/><Relationship Id="rId1312" Type="http://schemas.openxmlformats.org/officeDocument/2006/relationships/hyperlink" Target="../../../../AppData/Roaming/Microsoft/Excel/News,%20event%20study/GC%20decision%20-%20event%20month+-1/Event,%20Eco%20System%20Peugeot,%20T-9-92,%20F.PGT.pdf" TargetMode="External"/><Relationship Id="rId1757" Type="http://schemas.openxmlformats.org/officeDocument/2006/relationships/hyperlink" Target="..\..\..\..\AppData\Roaming\Microsoft\Excel\EU%20Courts%20cartels,%20antitrust%201990-2015\C-264-95%20P,%20Distribution%20of%20railway%20tickets%20by%20travel%20agents,%201997.pdf" TargetMode="External"/><Relationship Id="rId1964" Type="http://schemas.openxmlformats.org/officeDocument/2006/relationships/hyperlink" Target="../../../../AppData/Roaming/Microsoft/Excel/EU%20Courts%20cartels,%20antitrust%201990-2015/C-289-11%20P,%20Fittings,%20summary,%202012.pdf" TargetMode="External"/><Relationship Id="rId49" Type="http://schemas.openxmlformats.org/officeDocument/2006/relationships/hyperlink" Target="../../../../AppData/Roaming/Microsoft/Excel/EU%20Courts%20cartels,%20antitrust%201990-2015/T-229-94,%20HOV%20SVZ%20MCN,%20Deutsche%20Bahn,%201997.pdf" TargetMode="External"/><Relationship Id="rId1617" Type="http://schemas.openxmlformats.org/officeDocument/2006/relationships/hyperlink" Target="../../../../AppData/Roaming/Microsoft/Excel/News,%20event%20study/ECJ%20decision%20-%20event%20month+-1/Event,%20Graphite%20electrodes,%20C-289-04%20P,%20C-308-04%20P.pdf" TargetMode="External"/><Relationship Id="rId1824" Type="http://schemas.openxmlformats.org/officeDocument/2006/relationships/hyperlink" Target="../../../../AppData/Roaming/Microsoft/Excel/EU%20Courts%20cartels,%20antitrust%201990-2015/C-112-04%20P,%20Greek%20ferries,%20French,%202005.pdf" TargetMode="External"/><Relationship Id="rId198" Type="http://schemas.openxmlformats.org/officeDocument/2006/relationships/hyperlink" Target="../../../../AppData/Roaming/Microsoft/Excel/EU%20Courts%20cartels,%20antitrust%201990-2015/T-217-03,%20French%20beef,%20Fedaration%20nationale,%202006.pdf" TargetMode="External"/><Relationship Id="rId2086" Type="http://schemas.openxmlformats.org/officeDocument/2006/relationships/hyperlink" Target="../../../../AppData/Roaming/Microsoft/Excel/EU%20Courts%20cartels,%20antitrust%201990-2015/C-614-13%20P,%20Bathroom%20fittings,%202017.pdf" TargetMode="External"/><Relationship Id="rId2293" Type="http://schemas.openxmlformats.org/officeDocument/2006/relationships/hyperlink" Target="../../../../AppData/Roaming/Microsoft/Excel/Commission%20Infringement%20Decisions%20101,%20102%20Article,%201990-2015/Glaxo%20Wellcome,%20A%20101,%202001.pdf" TargetMode="External"/><Relationship Id="rId265" Type="http://schemas.openxmlformats.org/officeDocument/2006/relationships/hyperlink" Target="../../../../AppData/Roaming/Microsoft/Excel/EU%20Courts%20cartels,%20antitrust%201990-2015/T-11-06,%20Raw%20tobacco%20&#8211;%20Italy,%202011.pdf" TargetMode="External"/><Relationship Id="rId472" Type="http://schemas.openxmlformats.org/officeDocument/2006/relationships/hyperlink" Target="../../../../AppData/Roaming/Microsoft/Excel/EU%20Courts%20cartels,%20antitrust%201990-2015/T-147-09,%20Marine%20hoses,%202013.pdf" TargetMode="External"/><Relationship Id="rId2153" Type="http://schemas.openxmlformats.org/officeDocument/2006/relationships/hyperlink" Target="../../../../AppData/Roaming/Microsoft/Excel/EU%20Courts%20cartels,%20antitrust%201990-2015/C-261-16%20P,%20Freight%20forwarding,%20K&#252;hne%20+%20Nagel,%20summary%202018.pdf" TargetMode="External"/><Relationship Id="rId2360" Type="http://schemas.openxmlformats.org/officeDocument/2006/relationships/hyperlink" Target="../../../../AppData/Roaming/Microsoft/Excel/Commission%20Infringement%20Decisions%20101,%20102%20Article,%201990-2015/Alloy%20surcharge%20&#8212;%20readoption,%20German,%20A%2065,%202006.pdf" TargetMode="External"/><Relationship Id="rId125" Type="http://schemas.openxmlformats.org/officeDocument/2006/relationships/hyperlink" Target="../../../../AppData/Roaming/Microsoft/Excel/EU%20Courts%20cartels,%20antitrust%201990-2015/T-5-00,%20Nederlandse%20Federative%20Vereniging%20(FEG%20and%20TU),%202003.pdf" TargetMode="External"/><Relationship Id="rId332" Type="http://schemas.openxmlformats.org/officeDocument/2006/relationships/hyperlink" Target="../../../../AppData/Roaming/Microsoft/Excel/EU%20Courts%20cartels,%20antitrust%201990-2015/T-482-07,%20Bitumen%20Spain,%202013.pdf" TargetMode="External"/><Relationship Id="rId777" Type="http://schemas.openxmlformats.org/officeDocument/2006/relationships/hyperlink" Target="../../../../AppData/Roaming/Microsoft/Excel/T-360-06,%20bitumen%20(NL),%20summary,%202012.pdf" TargetMode="External"/><Relationship Id="rId984" Type="http://schemas.openxmlformats.org/officeDocument/2006/relationships/hyperlink" Target="../../../../AppData/Roaming/Microsoft/Excel/News,%20event%20study/Commission%20decision%20-%20event%20month+-1/Event,%20Bitumen%20Spain.pdf" TargetMode="External"/><Relationship Id="rId2013" Type="http://schemas.openxmlformats.org/officeDocument/2006/relationships/hyperlink" Target="../../../../AppData/Roaming/Microsoft/Excel/EU%20Courts%20cartels,%20antitrust%201990-2015/C-440-11%20P,%20International%20Removal%20Services,%20Stichting,%202013.pdf" TargetMode="External"/><Relationship Id="rId2220" Type="http://schemas.openxmlformats.org/officeDocument/2006/relationships/hyperlink" Target="../../../../AppData/Roaming/Microsoft/Excel/Commission%20Infringement%20Decisions%20101,%20102%20Article,%201990-2015/UK%20Agricultural%20Tractor%20Registration%20Exchange,%20A%20101,%201992.pdf" TargetMode="External"/><Relationship Id="rId2458" Type="http://schemas.openxmlformats.org/officeDocument/2006/relationships/hyperlink" Target="../../../../AppData/Roaming/Microsoft/Excel/Commission%20Infringement%20Decisions%20101,%20102%20Article,%201990-2015/Mountings,%20summary,%20A%20101,%202012.pdf" TargetMode="External"/><Relationship Id="rId637" Type="http://schemas.openxmlformats.org/officeDocument/2006/relationships/hyperlink" Target="../../../../AppData/Roaming/Microsoft/Excel/EU%20Courts%20cartels,%20antitrust%201990-2015/T-128-11,%20LCD,%202014.pdf" TargetMode="External"/><Relationship Id="rId844" Type="http://schemas.openxmlformats.org/officeDocument/2006/relationships/hyperlink" Target="../../../../AppData/Roaming/Microsoft/Excel/News,%20event%20study/Commission%20decision%20-%20event%20month+-1/Event,%20Cement.pdf" TargetMode="External"/><Relationship Id="rId1267" Type="http://schemas.openxmlformats.org/officeDocument/2006/relationships/hyperlink" Target="../../../../AppData/Roaming/Microsoft/Excel/News,%20event%20study/Dawn%20raids%20-%20event%20month+-1/Event,%20Freight%20forwarding.pdf" TargetMode="External"/><Relationship Id="rId1474" Type="http://schemas.openxmlformats.org/officeDocument/2006/relationships/hyperlink" Target="../../../../AppData/Roaming/Microsoft/Excel/News,%20event%20study/GC%20decision%20-%20event%20month+-1/Event,%20Chloroprene%20Rubber,%20T-76-08%20do%20T-83-08.pdf" TargetMode="External"/><Relationship Id="rId1681" Type="http://schemas.openxmlformats.org/officeDocument/2006/relationships/hyperlink" Target="../../../../AppData/Roaming/Microsoft/Excel/News,%20event%20study/ECJ%20decision%20-%20event%20month+-1/Event,%20Bananas,%20C-286-13%20P,%20904821,%2068154P.pdf" TargetMode="External"/><Relationship Id="rId2318" Type="http://schemas.openxmlformats.org/officeDocument/2006/relationships/hyperlink" Target="../../../../AppData/Roaming/Microsoft/Excel/Commission%20Infringement%20Decisions%20101,%20102%20Article,%201990-2015/Industrial%20tubes,%20A%20101,%202003.pdf" TargetMode="External"/><Relationship Id="rId2525" Type="http://schemas.openxmlformats.org/officeDocument/2006/relationships/hyperlink" Target="../../../../AppData/Roaming/Microsoft/Excel/News,%20event%20study/Dawn%20raids%20-%20event%20month+-1/Event,%20Hydrogen%20Peroxide%20and%20perborate%20+%20Methacrylates,%208.4.2003.pdf" TargetMode="External"/><Relationship Id="rId704" Type="http://schemas.openxmlformats.org/officeDocument/2006/relationships/hyperlink" Target="../../../../AppData/Roaming/Microsoft/Excel/EU%20Courts%20cartels,%20antitrust%201990-2015/T-762-15,%20Optical%20disk%20drives,%20Sony,%202019.pdf" TargetMode="External"/><Relationship Id="rId911" Type="http://schemas.openxmlformats.org/officeDocument/2006/relationships/hyperlink" Target="../../../../AppData/Roaming/Microsoft/Excel/News,%20event%20study/Commission%20decision%20-%20event%20month+-1/Event,%20Video%20Games.pdf" TargetMode="External"/><Relationship Id="rId1127" Type="http://schemas.openxmlformats.org/officeDocument/2006/relationships/hyperlink" Target="../../../../AppData/Roaming/Microsoft/Excel/News,%20event%20study/Commission%20decision%20-%20event%20month+-1/Event,%20ScreensportEBU%20Members%20(Eurosport).pdf" TargetMode="External"/><Relationship Id="rId1334" Type="http://schemas.openxmlformats.org/officeDocument/2006/relationships/hyperlink" Target="../../../../AppData/Roaming/Microsoft/Excel/News,%20event%20study/GC%20decision%20-%20event%20month+-1/Event,%20Trans-atlantic%20Agreement,%20Far%20Eastern%20Freight%20Conference,%20T-395-94,%20T-86-95.pdf" TargetMode="External"/><Relationship Id="rId1541" Type="http://schemas.openxmlformats.org/officeDocument/2006/relationships/hyperlink" Target="../../../../AppData/Roaming/Microsoft/Excel/News,%20event%20study/GC%20decision%20-%20event%20month+-1/Event,%20Gas%20Insulated%20Switchgear,%20readoption,%20T-404-12,%20T-409-12.pdf" TargetMode="External"/><Relationship Id="rId1779" Type="http://schemas.openxmlformats.org/officeDocument/2006/relationships/hyperlink" Target="../../../../AppData/Roaming/Microsoft/Excel/EU%20Courts%20cartels,%20antitrust%201990-2015/C-294-98%20P,%20Cartonboard,%202000.pdf" TargetMode="External"/><Relationship Id="rId1986" Type="http://schemas.openxmlformats.org/officeDocument/2006/relationships/hyperlink" Target="../../../../AppData/Roaming/Microsoft/Excel/EU%20Courts%20cartels,%20antitrust%201990-2015/C-239-11%20P,%20Gas%20insulated%20switchgear,%20Siemens,%202013.pdf" TargetMode="External"/><Relationship Id="rId40" Type="http://schemas.openxmlformats.org/officeDocument/2006/relationships/hyperlink" Target="../../../../AppData/Roaming/Microsoft/Excel/EU%20Courts%20cartels,%20antitrust%201990-2015/T-157-94,%20Steel%20beams,%20summary,%201999.pdf" TargetMode="External"/><Relationship Id="rId1401" Type="http://schemas.openxmlformats.org/officeDocument/2006/relationships/hyperlink" Target="../../../../AppData/Roaming/Microsoft/Excel/News,%20event%20study/GC%20decision%20-%20event%20month+-1/Event,%20Sorbates,%20T-410-03,%20D.HOE.pdf" TargetMode="External"/><Relationship Id="rId1639" Type="http://schemas.openxmlformats.org/officeDocument/2006/relationships/hyperlink" Target="../../../../AppData/Roaming/Microsoft/Excel/News,%20event%20study/ECJ%20decision%20-%20event%20month+-1/Event,%20Industrial%20bags,%20C-40-12%20P%20do%20C-50-12%20P.pdf" TargetMode="External"/><Relationship Id="rId1846"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6" Type="http://schemas.openxmlformats.org/officeDocument/2006/relationships/hyperlink" Target="../../../../AppData/Roaming/Microsoft/Excel/News,%20event%20study/ECJ%20decision%20-%20event%20month+-1/Event,%20Gas%20Insulated%20Switchgear,%20readoption,%20C-180-16%20P,%20J.TS@N.pdf" TargetMode="External"/><Relationship Id="rId1913" Type="http://schemas.openxmlformats.org/officeDocument/2006/relationships/hyperlink" Target="../../../../AppData/Roaming/Microsoft/Excel/EU%20Courts%20cartels,%20antitrust%201990-2015/C-36-12%20P,%20Industrial%20bags,%20Armando,%202014.pdf" TargetMode="External"/><Relationship Id="rId287" Type="http://schemas.openxmlformats.org/officeDocument/2006/relationships/hyperlink" Target="../../../../AppData/Roaming/Microsoft/Excel/EU%20Courts%20cartels,%20antitrust%201990-2015/T-68-06,%20Industrial%20bags,%20Stempher,%20summary,%202011.pdf" TargetMode="External"/><Relationship Id="rId494" Type="http://schemas.openxmlformats.org/officeDocument/2006/relationships/hyperlink" Target="../../../../AppData/Roaming/Microsoft/Excel/EU%20Courts%20cartels,%20antitrust%201990-2015/T-517-09,%20Power%20transformers,%202014.pdf" TargetMode="External"/><Relationship Id="rId2175" Type="http://schemas.openxmlformats.org/officeDocument/2006/relationships/hyperlink" Target="../../../../AppData/Roaming/Microsoft/Excel/EU%20Courts%20cartels,%20antitrust%201990-2015/C-510-06%20P,%20Sodium%20gluconate,%20Archer%20Daniels,%202009.pdf" TargetMode="External"/><Relationship Id="rId2382" Type="http://schemas.openxmlformats.org/officeDocument/2006/relationships/hyperlink" Target="../../../../AppData/Roaming/Microsoft/Excel/Commission%20Infringement%20Decisions%20101,%20102%20Article,%201990-2015/Flat%20Glass,%20A%20101,%202007.pdf" TargetMode="External"/><Relationship Id="rId147" Type="http://schemas.openxmlformats.org/officeDocument/2006/relationships/hyperlink" Target="../../../../AppData/Roaming/Microsoft/Excel/EU%20Courts%20cartels,%20antitrust%201990-2015/T-208-01,%20Volkswagen,%202003.pdf" TargetMode="External"/><Relationship Id="rId354" Type="http://schemas.openxmlformats.org/officeDocument/2006/relationships/hyperlink" Target="../../../../AppData/Roaming/Microsoft/Excel/EU%20Courts%20cartels,%20antitrust%201990-2015/T-375-06,%20Fittings,%20German,%202011.pdf" TargetMode="External"/><Relationship Id="rId799" Type="http://schemas.openxmlformats.org/officeDocument/2006/relationships/hyperlink" Target="../../../../AppData/Roaming/Microsoft/Excel/News,%20event%20study/Commission%20decision%20-%20event%20month+-1/Event,%20Newitt%20Dunlop%20Slazenger%20International%20and%20Others.pdf" TargetMode="External"/><Relationship Id="rId1191" Type="http://schemas.openxmlformats.org/officeDocument/2006/relationships/hyperlink" Target="../../../../AppData/Roaming/Microsoft/Excel/News,%20event%20study/Dawn%20raids%20-%20event%20month+-1/Event,%20Interbrew%20and%20Alken-Maes,%20Interbrew,%20B.ABI.pdf" TargetMode="External"/><Relationship Id="rId2035" Type="http://schemas.openxmlformats.org/officeDocument/2006/relationships/hyperlink" Target="../../../../AppData/Roaming/Microsoft/Excel/EU%20Courts%20cartels,%20antitrust%201990-2015/C-404-11%20P,%20Sodium%20chlorate,%20French,%202012.pdf" TargetMode="External"/><Relationship Id="rId561" Type="http://schemas.openxmlformats.org/officeDocument/2006/relationships/hyperlink" Target="../../../../AppData/Roaming/Microsoft/Excel/EU%20Courts%20cartels,%20antitrust%201990-2015/T-373-10,%20Bathroom%20fittings,%20summary,%202013.pdf" TargetMode="External"/><Relationship Id="rId659" Type="http://schemas.openxmlformats.org/officeDocument/2006/relationships/hyperlink" Target="../../../../AppData/Roaming/Microsoft/Excel/EU%20Courts%20cartels,%20antitrust%201990-2015/T-265-12,%20Freight%20forwarding,%202016.pdf" TargetMode="External"/><Relationship Id="rId866" Type="http://schemas.openxmlformats.org/officeDocument/2006/relationships/hyperlink" Target="../../../../AppData/Roaming/Microsoft/Excel/News,%20event%20study/Commission%20decision%20-%20event%20month+-1/Event,%20British%20Sugar%20plc.pdf" TargetMode="External"/><Relationship Id="rId1289" Type="http://schemas.openxmlformats.org/officeDocument/2006/relationships/hyperlink" Target="../../../../AppData/Roaming/Microsoft/Excel/News,%20event%20study/Dawn%20raids%20-%20event%20month+-1/Event,%20Polyurethanefoam,%203.8.2010.pdf" TargetMode="External"/><Relationship Id="rId1496" Type="http://schemas.openxmlformats.org/officeDocument/2006/relationships/hyperlink" Target="../../../../AppData/Roaming/Microsoft/Excel/News,%20event%20study/GC%20decision%20-%20event%20month+-1/Event,%20Bananas,%20T-87-08,%20T-588-08.pdf" TargetMode="External"/><Relationship Id="rId2242" Type="http://schemas.openxmlformats.org/officeDocument/2006/relationships/hyperlink" Target="../../../../AppData/Roaming/Microsoft/Excel/Commission%20Infringement%20Decisions%20101,%20102%20Article,%201990-2015/Cartonboard,%20A%20101,%201994.pdf" TargetMode="External"/><Relationship Id="rId214" Type="http://schemas.openxmlformats.org/officeDocument/2006/relationships/hyperlink" Target="../../../../AppData/Roaming/Microsoft/Excel/EU%20Courts%20cartels,%20antitrust%201990-2015/T-201-04,%20Microsoft,%202007.pdf" TargetMode="External"/><Relationship Id="rId421" Type="http://schemas.openxmlformats.org/officeDocument/2006/relationships/hyperlink" Target="../../../../AppData/Roaming/Microsoft/Excel/EU%20Courts%20cartels,%20antitrust%201990-2015/T-415-08,%20CISAC,%20Irish%20music,%202013.pdf" TargetMode="External"/><Relationship Id="rId519" Type="http://schemas.openxmlformats.org/officeDocument/2006/relationships/hyperlink" Target="../../../../AppData/Roaming/Microsoft/Excel/EU%20Courts%20cartels,%20antitrust%201990-2015/T-391-09,%20Calcium%20carbide,%20French,%202014.pdf" TargetMode="External"/><Relationship Id="rId1051" Type="http://schemas.openxmlformats.org/officeDocument/2006/relationships/hyperlink" Target="../../../../AppData/Roaming/Microsoft/Excel/News,%20event%20study/Commission%20decision%20-%20event%20month+-1/Event,%20Airfreight,%201.pdf" TargetMode="External"/><Relationship Id="rId1149" Type="http://schemas.openxmlformats.org/officeDocument/2006/relationships/hyperlink" Target="../../../../AppData/Roaming/Microsoft/Excel/News,%20event%20study/Dawn%20raids%20-%20event%20month+-1/Event,%20Steel%20beams,%208.4.1991.pdf" TargetMode="External"/><Relationship Id="rId1356" Type="http://schemas.openxmlformats.org/officeDocument/2006/relationships/hyperlink" Target="../../../../AppData/Roaming/Microsoft/Excel/News,%20event%20study/GC%20decision%20-%20event%20month+-1/Event,%20TV%20and%20computer%20monitor%20tubes,%20T-82-13%20do%20T-104-13.pdf" TargetMode="External"/><Relationship Id="rId2102" Type="http://schemas.openxmlformats.org/officeDocument/2006/relationships/hyperlink" Target="../../../../AppData/Roaming/Microsoft/Excel/EU%20Courts%20cartels,%20antitrust%201990-2015/C-613-13%20P,%20Bathroom%20fittings,%202017.pdf" TargetMode="External"/><Relationship Id="rId726" Type="http://schemas.openxmlformats.org/officeDocument/2006/relationships/hyperlink" Target="../../../../AppData/Roaming/Microsoft/Excel/EU%20Courts%20cartels,%20antitrust%201990-2015/T-447-14,%20Power%20cables,%20NKT,%202018.pdf" TargetMode="External"/><Relationship Id="rId933" Type="http://schemas.openxmlformats.org/officeDocument/2006/relationships/hyperlink" Target="../../../../AppData/Roaming/Microsoft/Excel/News,%20event%20study/Commission%20decision%20-%20event%20month+-1/Event,%20Cewal,%20Cowac%20and%20Ukwal,%20readoption.pdf" TargetMode="External"/><Relationship Id="rId1009" Type="http://schemas.openxmlformats.org/officeDocument/2006/relationships/hyperlink" Target="../../../../AppData/Roaming/Microsoft/Excel/News,%20event%20study/Commission%20decision%20-%20event%20month+-1/Event,%20International%20removal%20services.pdf" TargetMode="External"/><Relationship Id="rId1563" Type="http://schemas.openxmlformats.org/officeDocument/2006/relationships/hyperlink" Target="../../../../AppData/Roaming/Microsoft/Excel/News,%20event%20study/GC%20decision%20-%20event%20month+-1/Event,%20Slovak%20Telekom,%20T-851-14.pdf" TargetMode="External"/><Relationship Id="rId1770" Type="http://schemas.openxmlformats.org/officeDocument/2006/relationships/hyperlink" Target="../../../../AppData/Roaming/Microsoft/Excel/EU%20Courts%20cartels,%20antitrust%201990-2015/C-179-99%20P,%20Steel&#160;beams,%20Eurofer,%202003.pdf" TargetMode="External"/><Relationship Id="rId1868" Type="http://schemas.openxmlformats.org/officeDocument/2006/relationships/hyperlink" Target="../../../../AppData/Roaming/Microsoft/Excel/EU%20Courts%20cartels,%20antitrust%201990-2015/C-266-06%20P,%20Methionine,%20French,%202008.pdf" TargetMode="External"/><Relationship Id="rId2407" Type="http://schemas.openxmlformats.org/officeDocument/2006/relationships/hyperlink" Target="../../../../AppData/Roaming/Microsoft/Excel/Commission%20Infringement%20Decisions%20101,%20102%20Article,%201990-2015/Reinforcing%20bars,%20readoption,%20summary,%20A%20101,%202009.pdf" TargetMode="External"/><Relationship Id="rId62" Type="http://schemas.openxmlformats.org/officeDocument/2006/relationships/hyperlink" Target="../../../../AppData/Roaming/Microsoft/Excel/EU%20Courts%20cartels,%20antitrust%201990-2015/T-347-94,%20Cartonboard,%20Mayr-Melnhof,%201998.pdf" TargetMode="External"/><Relationship Id="rId1216" Type="http://schemas.openxmlformats.org/officeDocument/2006/relationships/hyperlink" Target="../../../../AppData/Roaming/Microsoft/Excel/News,%20event%20study/Dawn%20raids%20-%20event%20month+-1/Event,%20Needles,%20Hard%20Haberdashery%20Fasteners,%20Thread,%209.11.2001.pdf" TargetMode="External"/><Relationship Id="rId1423" Type="http://schemas.openxmlformats.org/officeDocument/2006/relationships/hyperlink" Target="../../../../AppData/Roaming/Microsoft/Excel/News,%20event%20study/GC%20decision%20-%20event%20month+-1/Event,%20SEP%20and%20others%20Automobiles%20Peugeot%20SA,%20T-450-05,%20F.PGT.pdf" TargetMode="External"/><Relationship Id="rId1630" Type="http://schemas.openxmlformats.org/officeDocument/2006/relationships/hyperlink" Target="../../../../AppData/Roaming/Microsoft/Excel/News,%20event%20study/ECJ%20decision%20-%20event%20month+-1/Event,%20Raw%20tobacco%20-%20Spain,%20C-628-10%20P.pdf" TargetMode="External"/><Relationship Id="rId1728"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5" Type="http://schemas.openxmlformats.org/officeDocument/2006/relationships/hyperlink" Target="../../../../AppData/Roaming/Microsoft/Excel/EU%20Courts%20cartels,%20antitrust%201990-2015/C-70-12%20P,%20Methacrylates,%20Quinn,%202013.pdf" TargetMode="External"/><Relationship Id="rId2197" Type="http://schemas.openxmlformats.org/officeDocument/2006/relationships/hyperlink" Target="../../../../AppData/Roaming/Microsoft/Excel/EU%20Courts%20cartels,%20antitrust%201990-2015/C-202-07%20P,%20Wanadoo%20Interactive,%20France%20Telecom,%202009.pdf" TargetMode="External"/><Relationship Id="rId169" Type="http://schemas.openxmlformats.org/officeDocument/2006/relationships/hyperlink" Target="../../../../AppData/Roaming/Microsoft/Excel/EU%20Courts%20cartels,%20antitrust%201990-2015/T-259-02,%20Austrian%20banks%20&#8211;%20&#8216;Lombard%20Club&#8217;,%20Raiffeisen,%202006.pdf" TargetMode="External"/><Relationship Id="rId376" Type="http://schemas.openxmlformats.org/officeDocument/2006/relationships/hyperlink" Target="../../../../AppData/Roaming/Microsoft/Excel/EU%20Courts%20cartels,%20antitrust%201990-2015/T-461-07,%20Morgan%20Stanley%20Visa,%202011.pdf" TargetMode="External"/><Relationship Id="rId583" Type="http://schemas.openxmlformats.org/officeDocument/2006/relationships/hyperlink" Target="../../../../AppData/Roaming/Microsoft/Excel/EU%20Courts%20cartels,%20antitrust%201990-2015/T-426-10,%20Prestressing,%20summary,%202014.pdf" TargetMode="External"/><Relationship Id="rId790" Type="http://schemas.openxmlformats.org/officeDocument/2006/relationships/hyperlink" Target="../../../../AppData/Roaming/Microsoft/Excel/News,%20event%20study/Commission%20decision%20-%20event%20month+-1/Event,%20Soda-ash,%20skupaj.pdf" TargetMode="External"/><Relationship Id="rId2057" Type="http://schemas.openxmlformats.org/officeDocument/2006/relationships/hyperlink" Target="../../../../AppData/Roaming/Microsoft/Excel/EU%20Courts%20cartels,%20antitrust%201990-2015/C-408-12,%20Fasteners%202014.pdf" TargetMode="External"/><Relationship Id="rId2264" Type="http://schemas.openxmlformats.org/officeDocument/2006/relationships/hyperlink" Target="../../../../AppData/Roaming/Microsoft/Excel/Commission%20Infringement%20Decisions%20101,%20102%20Article,%201990-2015/British%20Sugar%20plc,%20A%20101,%201998.pdf" TargetMode="External"/><Relationship Id="rId2471" Type="http://schemas.openxmlformats.org/officeDocument/2006/relationships/hyperlink" Target="../../../../AppData/Roaming/Microsoft/Excel/Commission%20Infringement%20Decisions%20101,%20102%20Article,%201990-2015/Mountings,%20German,%20A%20101,%202012.pdf" TargetMode="External"/><Relationship Id="rId4" Type="http://schemas.openxmlformats.org/officeDocument/2006/relationships/hyperlink" Target="../../../../AppData/Roaming/Microsoft/Excel/EU%20Courts%20cartels,%20antitrust%201990-2015/T-57-01,%20Soda%20ash%20&#8211;%20Solvay,%202009.pdf" TargetMode="External"/><Relationship Id="rId236" Type="http://schemas.openxmlformats.org/officeDocument/2006/relationships/hyperlink" Target="../../../../AppData/Roaming/Microsoft/Excel/EU%20Courts%20cartels,%20antitrust%201990-2015/T-37-05,%20Raw%20tobacco%20&#8211;%20Spain,%20World%20wide,%20French,%202011.pdf" TargetMode="External"/><Relationship Id="rId443" Type="http://schemas.openxmlformats.org/officeDocument/2006/relationships/hyperlink" Target="../../../../AppData/Roaming/Microsoft/Excel/EU%20Courts%20cartels,%20antitrust%201990-2015/T-550-08,%20Candle%20waxes,%20German,%202014.pdf" TargetMode="External"/><Relationship Id="rId650" Type="http://schemas.openxmlformats.org/officeDocument/2006/relationships/hyperlink" Target="../../../../AppData/Roaming/Microsoft/Excel/EU%20Courts%20cartels,%20antitrust%201990-2015/T-254-12,%20Freight%20forwarding,%20summary,%202016.pdf" TargetMode="External"/><Relationship Id="rId888" Type="http://schemas.openxmlformats.org/officeDocument/2006/relationships/hyperlink" Target="../../../../AppData/Roaming/Microsoft/Excel/News,%20event%20study/Commission%20decision%20-%20event%20month+-1/Event,%20SAS%20Maersk%20Air.pdf" TargetMode="External"/><Relationship Id="rId1073" Type="http://schemas.openxmlformats.org/officeDocument/2006/relationships/hyperlink" Target="../../../../AppData/Roaming/Microsoft/Excel/News,%20event%20study/Commission%20decision%20-%20event%20month+-1/Event,%20Freight%20forwarding.pdf" TargetMode="External"/><Relationship Id="rId1280" Type="http://schemas.openxmlformats.org/officeDocument/2006/relationships/hyperlink" Target="../../../../AppData/Roaming/Microsoft/Excel/News,%20event%20study/Dawn%20raids%20-%20event%20month+-1/Event,%20Retail%20food%20packaging,%20brez.pdf" TargetMode="External"/><Relationship Id="rId2124" Type="http://schemas.openxmlformats.org/officeDocument/2006/relationships/hyperlink" Target="../../../../AppData/Roaming/Microsoft/Excel/EU%20Courts%20cartels,%20antitrust%201990-2015/C-523-15%20P,%20Prestressing%20steel,%202016.pdf" TargetMode="External"/><Relationship Id="rId2331" Type="http://schemas.openxmlformats.org/officeDocument/2006/relationships/hyperlink" Target="../../../../AppData/Roaming/Microsoft/Excel/Commission%20Infringement%20Decisions%20101,%20102%20Article,%201990-2015/GDF%20ENEL,%20French%20(I),%20A%20101,%202004.pdf" TargetMode="External"/><Relationship Id="rId303" Type="http://schemas.openxmlformats.org/officeDocument/2006/relationships/hyperlink" Target="../../../../AppData/Roaming/Microsoft/Excel/EU%20Courts%20cartels,%20antitrust%201990-2015/T-217-06,%20Methacrylates,%202011.pdf" TargetMode="External"/><Relationship Id="rId748" Type="http://schemas.openxmlformats.org/officeDocument/2006/relationships/hyperlink" Target="../../../../AppData/Roaming/Microsoft/Excel/EU%20Courts%20cartels,%20antitrust%201990-2015/T-827-14,%20Slovak%20Telekom,%20Deutsche%20Telekom,%20summary,%202018.pdf" TargetMode="External"/><Relationship Id="rId955" Type="http://schemas.openxmlformats.org/officeDocument/2006/relationships/hyperlink" Target="../../../../AppData/Roaming/Microsoft/Excel/News,%20event%20study/Commission%20decision%20-%20event%20month+-1/Event,%20Carbonless%20paper.pdf" TargetMode="External"/><Relationship Id="rId1140" Type="http://schemas.openxmlformats.org/officeDocument/2006/relationships/hyperlink" Target="../../../../AppData/Roaming/Microsoft/Excel/News,%20event%20study/Commission%20decision%20-%20event%20month+-1/Event,%20Yen%20Interest%20Rate%20Derivatives,%20Icap.pdf" TargetMode="External"/><Relationship Id="rId1378" Type="http://schemas.openxmlformats.org/officeDocument/2006/relationships/hyperlink" Target="../../../../AppData/Roaming/Microsoft/Excel/News,%20event%20study/GC%20decision%20-%20event%20month+-1/Event,%20SAS%20Maersk%20Air,%20T-241-01.pdf" TargetMode="External"/><Relationship Id="rId1585" Type="http://schemas.openxmlformats.org/officeDocument/2006/relationships/hyperlink" Target="../../../../AppData/Roaming/Microsoft/Excel/News,%20event%20study/ECJ%20decision%20-%20event%20month+-1/Event,%20Cartonboard,%20C-294-98%20P,%20C-298-98%20P.pdf" TargetMode="External"/><Relationship Id="rId1792" Type="http://schemas.openxmlformats.org/officeDocument/2006/relationships/hyperlink" Target="../../../../AppData/Roaming/Microsoft/Excel/EU%20Courts%20cartels,%20antitrust%201990-2015/C-238-99%20P,%20PVC,%20readoption,%20Limburgse,%202002.pdf" TargetMode="External"/><Relationship Id="rId2429" Type="http://schemas.openxmlformats.org/officeDocument/2006/relationships/hyperlink" Target="../../../../AppData/Roaming/Microsoft/Excel/Commission%20Infringement%20Decisions%20101,%20102%20Article,%201990-2015/Bathroom%20fittings,%202010.pdf" TargetMode="External"/><Relationship Id="rId84" Type="http://schemas.openxmlformats.org/officeDocument/2006/relationships/hyperlink" Target="../../../../AppData/Roaming/Microsoft/Excel/EU%20Courts%20cartels,%20antitrust%201990-2015/T-228-97,%20Irish%20Sugar,%201999.pdf" TargetMode="External"/><Relationship Id="rId510" Type="http://schemas.openxmlformats.org/officeDocument/2006/relationships/hyperlink" Target="../../../../AppData/Roaming/Microsoft/Excel/EU%20Courts%20cartels,%20antitrust%201990-2015/T-489-09,%20Reinforcing%20bars,%20readoption,%20Italian,%202014.pdf" TargetMode="External"/><Relationship Id="rId608" Type="http://schemas.openxmlformats.org/officeDocument/2006/relationships/hyperlink" Target="../../../../AppData/Roaming/Microsoft/Excel/EU%20Courts%20cartels,%20antitrust%201990-2015/T-28-11,%20Airfreight,%202015.pdf" TargetMode="External"/><Relationship Id="rId815" Type="http://schemas.openxmlformats.org/officeDocument/2006/relationships/hyperlink" Target="../../../../AppData/Roaming/Microsoft/Excel/News,%20event%20study/Commission%20decision%20-%20event%20month+-1/Event,%20Steel%20beams.pdf" TargetMode="External"/><Relationship Id="rId1238" Type="http://schemas.openxmlformats.org/officeDocument/2006/relationships/hyperlink" Target="../../../../AppData/Roaming/Microsoft/Excel/News,%20event%20study/Dawn%20raids%20-%20event%20month+-1/Event,%20Power%20Transformers,%2013.2.2007.pdf" TargetMode="External"/><Relationship Id="rId1445" Type="http://schemas.openxmlformats.org/officeDocument/2006/relationships/hyperlink" Target="../../../../AppData/Roaming/Microsoft/Excel/News,%20event%20study/GC%20decision%20-%20event%20month+-1/Event,%20Bitumen%20(NL),%20T-343-06%20do%20T-362-06.pdf" TargetMode="External"/><Relationship Id="rId1652" Type="http://schemas.openxmlformats.org/officeDocument/2006/relationships/hyperlink" Target="../../../../AppData/Roaming/Microsoft/Excel/News,%20event%20study/ECJ%20decision%20-%20event%20month+-1/Event,%20Fittings,%20C-287-11%20P.pdf" TargetMode="External"/><Relationship Id="rId1000" Type="http://schemas.openxmlformats.org/officeDocument/2006/relationships/hyperlink" Target="../../../../AppData/Roaming/Microsoft/Excel/News,%20event%20study/Commission%20decision%20-%20event%20month+-1/Event,%20Flat%20Glass.pdf" TargetMode="External"/><Relationship Id="rId1305" Type="http://schemas.openxmlformats.org/officeDocument/2006/relationships/hyperlink" Target="../../../../AppData/Roaming/Microsoft/Excel/News,%20event%20study/GC%20decision%20-%20event%20month+-1/Event,%20Soda-ash%20-%20Solvay,%20+%20CFK%20+%20ICI,%20T-31-91,%20T-32-91,%20T-37-91.pdf" TargetMode="External"/><Relationship Id="rId1957" Type="http://schemas.openxmlformats.org/officeDocument/2006/relationships/hyperlink" Target="../../../../AppData/Roaming/Microsoft/Excel/EU%20Courts%20cartels,%20antitrust%201990-2015/C-608-13%20P,%20Bitumen%20Spain,%202016.pdf" TargetMode="External"/><Relationship Id="rId1512" Type="http://schemas.openxmlformats.org/officeDocument/2006/relationships/hyperlink" Target="../../../../AppData/Roaming/Microsoft/Excel/News,%20event%20study/GC%20decision%20-%20event%20month+-1/Event,%20Calcium%20Carbide%20and%20magnesium%20based%20reagents,%20T-352-09%20do%20T-410-09.pdf" TargetMode="External"/><Relationship Id="rId1817" Type="http://schemas.openxmlformats.org/officeDocument/2006/relationships/hyperlink" Target="../../../../AppData/Roaming/Microsoft/Excel/EU%20Courts%20cartels,%20antitrust%201990-2015/C-189-02%20P,%20Pre-Insulated%20Pipe%20Cartel,%20Dansk%20Rorindustri,%202005.pdf" TargetMode="External"/><Relationship Id="rId11" Type="http://schemas.openxmlformats.org/officeDocument/2006/relationships/hyperlink" Target="../../../../AppData/Roaming/Microsoft/Excel/EU%20Courts%20cartels,%20antitrust%201990-2015/T-34-92,%20UK%20Agricultural%20Tractor%20Registration%20Exchange,%20Fiatagri,%201994.pdf" TargetMode="External"/><Relationship Id="rId398" Type="http://schemas.openxmlformats.org/officeDocument/2006/relationships/hyperlink" Target="../../../../AppData/Roaming/Microsoft/Excel/EU%20Courts%20cartels,%20antitrust%201990-2015/T-151-07,%20Elevators%20and%20Escalators,%202011.pdf" TargetMode="External"/><Relationship Id="rId2079" Type="http://schemas.openxmlformats.org/officeDocument/2006/relationships/hyperlink" Target="../../../../AppData/Roaming/Microsoft/Excel/EU%20Courts%20cartels,%20antitrust%201990-2015/C-614-13%20P,%20Bathroom%20fittings,%202017.pdf" TargetMode="External"/><Relationship Id="rId160" Type="http://schemas.openxmlformats.org/officeDocument/2006/relationships/hyperlink" Target="../../../../AppData/Roaming/Microsoft/Excel/EU%20Courts%20cartels,%20antitrust%201990-2015/T-49-02,%20Luxembourg%20Brewers,%202005.pdf" TargetMode="External"/><Relationship Id="rId2286" Type="http://schemas.openxmlformats.org/officeDocument/2006/relationships/hyperlink" Target="../../../../AppData/Roaming/Microsoft/Excel/Commission%20Infringement%20Decisions%20101,%20102%20Article,%201990-2015/Luxembourg%20Brewers,%20A%20101,%202001.pdf" TargetMode="External"/><Relationship Id="rId2493" Type="http://schemas.openxmlformats.org/officeDocument/2006/relationships/hyperlink" Target="../../../../AppData/Roaming/Microsoft/Excel/Commission%20Infringement%20Decisions%20101,%20102%20Article,%201990-2015/Power%20cables,%202014.pdf" TargetMode="External"/><Relationship Id="rId258" Type="http://schemas.openxmlformats.org/officeDocument/2006/relationships/hyperlink" Target="../../../../AppData/Roaming/Microsoft/Excel/EU%20Courts%20cartels,%20antitrust%201990-2015/T-448-05,%20Thread,%202010.pdf" TargetMode="External"/><Relationship Id="rId465" Type="http://schemas.openxmlformats.org/officeDocument/2006/relationships/hyperlink" Target="../../../../AppData/Roaming/Microsoft/Excel/EU%20Courts%20cartels,%20antitrust%201990-2015/T-587-08,%20Bananas,%20Fresh%20Del%20Monte,%202013.pdf" TargetMode="External"/><Relationship Id="rId672" Type="http://schemas.openxmlformats.org/officeDocument/2006/relationships/hyperlink" Target="../../../../AppData/Roaming/Microsoft/Excel/EU%20Courts%20cartels,%20antitrust%201990-2015/T-104-13,%20TV%20and%20computer%20monitor%20tubes,%202015.pdf" TargetMode="External"/><Relationship Id="rId1095" Type="http://schemas.openxmlformats.org/officeDocument/2006/relationships/hyperlink" Target="../../../../AppData/Roaming/Microsoft/Excel/News,%20event%20study/Commission%20decision%20-%20event%20month+-1/Event,%20Bearings.pdf" TargetMode="External"/><Relationship Id="rId2146" Type="http://schemas.openxmlformats.org/officeDocument/2006/relationships/hyperlink" Target="../../../../AppData/Roaming/Microsoft/Excel/EU%20Courts%20cartels,%20antitrust%201990-2015/C-469-15%20P,%20%20Exotic%20Fruit,%20Bananas,%20FSL,%202017.pdf" TargetMode="External"/><Relationship Id="rId2353" Type="http://schemas.openxmlformats.org/officeDocument/2006/relationships/hyperlink" Target="../../../../AppData/Roaming/Microsoft/Excel/Commission%20Infringement%20Decisions%20101,%20102%20Article,%201990-2015/Steel%20beams,%20readoption,%20summary,%20A%2065,%202006.pdf" TargetMode="External"/><Relationship Id="rId118" Type="http://schemas.openxmlformats.org/officeDocument/2006/relationships/hyperlink" Target="../../../../AppData/Roaming/Microsoft/Excel/EU%20Courts%20cartels,%20antitrust%201990-2015/T-66-99,%20Greek%20ferries,%20Minoan,%202003.pdf" TargetMode="External"/><Relationship Id="rId325" Type="http://schemas.openxmlformats.org/officeDocument/2006/relationships/hyperlink" Target="../../../../AppData/Roaming/Microsoft/Excel/EU%20Courts%20cartels,%20antitrust%201990-2015/T-496-07,%20Bitumen%20Spain,%20Spanish,%202013.pdf" TargetMode="External"/><Relationship Id="rId532" Type="http://schemas.openxmlformats.org/officeDocument/2006/relationships/hyperlink" Target="../../../../AppData/Roaming/Microsoft/Excel/EU%20Courts%20cartels,%20antitrust%201990-2015/T-352-09,%20Calcium%20carbide,%20Novacke,%202012.pdf" TargetMode="External"/><Relationship Id="rId977" Type="http://schemas.openxmlformats.org/officeDocument/2006/relationships/hyperlink" Target="../../../../AppData/Roaming/Microsoft/Excel/News,%20event%20study/Commission%20decision%20-%20event%20month+-1/Event,%20Hydrogen%20Peroxide%20and%20perborate.pdf" TargetMode="External"/><Relationship Id="rId1162" Type="http://schemas.openxmlformats.org/officeDocument/2006/relationships/hyperlink" Target="../../../../AppData/Roaming/Microsoft/Excel/News,%20event%20study/Dawn%20raids%20-%20event%20month+-1/Event,%20PVC,%20readoption,%2031.1.1987.pdf" TargetMode="External"/><Relationship Id="rId2006" Type="http://schemas.openxmlformats.org/officeDocument/2006/relationships/hyperlink" Target="../../../../AppData/Roaming/Microsoft/Excel/EU%20Courts%20cartels,%20antitrust%201990-2015/C-93-13-P,%20Chloroprene%20Rubber,%20Versalis,%202015.pdf" TargetMode="External"/><Relationship Id="rId2213" Type="http://schemas.openxmlformats.org/officeDocument/2006/relationships/hyperlink" Target="../../../../AppData/Roaming/Microsoft/Excel/Commission%20Infringement%20Decisions%20101,%20102%20Article,%201990-2015/IJsselcentrale%20and%20others,%20A%20101,%201991.pdf" TargetMode="External"/><Relationship Id="rId2420" Type="http://schemas.openxmlformats.org/officeDocument/2006/relationships/hyperlink" Target="../../../../AppData/Roaming/Microsoft/Excel/Commission%20Infringement%20Decisions%20101,%20102%20Article,%201990-2015/Reinforcing%20bars,%20readoption,%20Italian,%20A%20101,%202009.pdf" TargetMode="External"/><Relationship Id="rId837" Type="http://schemas.openxmlformats.org/officeDocument/2006/relationships/hyperlink" Target="../../../../AppData/Roaming/Microsoft/Excel/News,%20event%20study/Commission%20decision%20-%20event%20month+-1/Event,%20Far%20Eastern%20Freight%20Conference.pdf" TargetMode="External"/><Relationship Id="rId1022" Type="http://schemas.openxmlformats.org/officeDocument/2006/relationships/hyperlink" Target="../../../../AppData/Roaming/Microsoft/Excel/News,%20event%20study/Commission%20decision%20-%20event%20month+-1/Event,%20Bananas.pdf" TargetMode="External"/><Relationship Id="rId1467" Type="http://schemas.openxmlformats.org/officeDocument/2006/relationships/hyperlink" Target="../../../../AppData/Roaming/Microsoft/Excel/News,%20event%20study/GC%20decision%20-%20event%20month+-1/Event,%20Dutch%20beer%20market,%20T-240-07.pdf" TargetMode="External"/><Relationship Id="rId1674" Type="http://schemas.openxmlformats.org/officeDocument/2006/relationships/hyperlink" Target="../../../../AppData/Roaming/Microsoft/Excel/News,%20event%20study/ECJ%20decision%20-%20event%20month+-1/Event,%20Elevators%20and%20Escalators,%20C-510-11%20P.pdf" TargetMode="External"/><Relationship Id="rId1881" Type="http://schemas.openxmlformats.org/officeDocument/2006/relationships/hyperlink" Target="../../../../AppData/Roaming/Microsoft/Excel/EU%20Courts%20cartels,%20antitrust%201990-2015/C-564-08%20P,%20Electrical%20and%20mechanical%20carbon%20and%20graphite%20products,%20summary,%202009.pdf" TargetMode="External"/><Relationship Id="rId2518" Type="http://schemas.openxmlformats.org/officeDocument/2006/relationships/hyperlink" Target="../../../../AppData/Roaming/Microsoft/Excel/News,%20event%20study/Dawn%20raids%20-%20event%20month+-1/Event,%20SEP%20and%20others%20Automobiles%20Peugeot%20SA.pdf" TargetMode="External"/><Relationship Id="rId904" Type="http://schemas.openxmlformats.org/officeDocument/2006/relationships/hyperlink" Target="../../../../AppData/Roaming/Microsoft/Excel/News,%20event%20study/Commission%20decision%20-%20event%20month+-1/Event,%20Austrian%20banks%20&#8212;%20Lombard%20Club.pdf" TargetMode="External"/><Relationship Id="rId1327" Type="http://schemas.openxmlformats.org/officeDocument/2006/relationships/hyperlink" Target="../../../../AppData/Roaming/Microsoft/Excel/News,%20event%20study/GC%20decision%20-%20event%20month+-1/Event,%20PVC,%20readoption,%20T-305-94.pdf" TargetMode="External"/><Relationship Id="rId1534" Type="http://schemas.openxmlformats.org/officeDocument/2006/relationships/hyperlink" Target="../../../../AppData/Roaming/Microsoft/Excel/News,%20event%20study/GC%20decision%20-%20event%20month+-1/Event,%20LCD,%20T-91-11,%20T-128-11.pdf" TargetMode="External"/><Relationship Id="rId1741"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79" Type="http://schemas.openxmlformats.org/officeDocument/2006/relationships/hyperlink" Target="../../../../AppData/Roaming/Microsoft/Excel/EU%20Courts%20cartels,%20antitrust%201990-2015/C-352-09%20P,%20Alloy%20surcharge%20&#8211;%20readoption,%20ThyssenKrupp,%202011.pdf" TargetMode="External"/><Relationship Id="rId33" Type="http://schemas.openxmlformats.org/officeDocument/2006/relationships/hyperlink" Target="../../../../AppData/Roaming/Microsoft/Excel/EU%20Courts%20cartels,%20antitrust%201990-2015/T-147-94,%20Steel%20beams,%20summary,%201999.pdf" TargetMode="External"/><Relationship Id="rId1601" Type="http://schemas.openxmlformats.org/officeDocument/2006/relationships/hyperlink" Target="../../../../AppData/Roaming/Microsoft/Excel/News,%20event%20study/ECJ%20decision%20-%20event%20month+-1/Event,%20Van%20den%20Bergh%20Foods%20Limited,%20C-552-03%20P,%20ULVR.pdf" TargetMode="External"/><Relationship Id="rId1839"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82" Type="http://schemas.openxmlformats.org/officeDocument/2006/relationships/hyperlink" Target="../../../../AppData/Roaming/Microsoft/Excel/EU%20Courts%20cartels,%20antitrust%201990-2015/T-54-03,%20Plasterboard,%20French,%202008.pdf" TargetMode="External"/><Relationship Id="rId1906" Type="http://schemas.openxmlformats.org/officeDocument/2006/relationships/hyperlink" Target="../../../../AppData/Roaming/Microsoft/Excel/EU%20Courts%20cartels,%20antitrust%201990-2015/C-521-09%20P,%20MCAA,%20Elf,%202011.pdf" TargetMode="External"/><Relationship Id="rId487" Type="http://schemas.openxmlformats.org/officeDocument/2006/relationships/hyperlink" Target="../../../../AppData/Roaming/Microsoft/Excel/EU%20Courts%20cartels,%20antitrust%201990-2015/T-36-05,%20Needles,%202007.pdf" TargetMode="External"/><Relationship Id="rId694" Type="http://schemas.openxmlformats.org/officeDocument/2006/relationships/hyperlink" Target="../../../../AppData/Roaming/Microsoft/Excel/EU%20Courts%20cartels,%20antitrust%201990-2015/T-329-01,%20Sodium%20Gluconate,%20Archer,%202006.pdf" TargetMode="External"/><Relationship Id="rId2070" Type="http://schemas.openxmlformats.org/officeDocument/2006/relationships/hyperlink" Target="../../../../AppData/Roaming/Microsoft/Excel/EU%20Courts%20cartels,%20antitrust%201990-2015/C-89-15%20P,%20Reinforcing%20bars,%20readoption,%20Riva,%202017.pdf" TargetMode="External"/><Relationship Id="rId2168" Type="http://schemas.openxmlformats.org/officeDocument/2006/relationships/hyperlink" Target="../../../../AppData/Roaming/Microsoft/Excel/EU%20Courts%20cartels,%20antitrust%201990-2015/C-615-15,%20TV%20and%20computer%20monitor%20tubes,%202017.pdf" TargetMode="External"/><Relationship Id="rId2375" Type="http://schemas.openxmlformats.org/officeDocument/2006/relationships/hyperlink" Target="../../../../AppData/Roaming/Microsoft/Excel/Commission%20Infringement%20Decisions%20101,%20102%20Article,%201990-2015/Dutch%20beer%20market,%20Dutch,%20A%20101,%202007.pdf" TargetMode="External"/><Relationship Id="rId347" Type="http://schemas.openxmlformats.org/officeDocument/2006/relationships/hyperlink" Target="../../../../AppData/Roaming/Microsoft/Excel/EU%20Courts%20cartels,%20antitrust%201990-2015/T-379-06,%20Fittings,%20summary,%202011.pdf" TargetMode="External"/><Relationship Id="rId999" Type="http://schemas.openxmlformats.org/officeDocument/2006/relationships/hyperlink" Target="../../../../AppData/Roaming/Microsoft/Excel/News,%20event%20study/Commission%20decision%20-%20event%20month+-1/Event,%20Morgan%20Stanley%20Visa%20International%20and%20Visa%20Europe.pdf" TargetMode="External"/><Relationship Id="rId1184" Type="http://schemas.openxmlformats.org/officeDocument/2006/relationships/hyperlink" Target="../../../../AppData/Roaming/Microsoft/Excel/News,%20event%20study/Dawn%20raids%20-%20event%20month+-1/Event,%20Mercedes-Benz%20+%20Opel,%2014.2.1997.pdf" TargetMode="External"/><Relationship Id="rId2028" Type="http://schemas.openxmlformats.org/officeDocument/2006/relationships/hyperlink" Target="../../../../AppData/Roaming/Microsoft/Excel/EU%20Courts%20cartels,%20antitrust%201990-2015/C-494-11%20P,%20Elevators%20and%20Escalators,%202012.pdf" TargetMode="External"/><Relationship Id="rId554" Type="http://schemas.openxmlformats.org/officeDocument/2006/relationships/hyperlink" Target="../../../../AppData/Roaming/Microsoft/Excel/EU%20Courts%20cartels,%20antitrust%201990-2015/T-375-10,%20Bathroom%20fittings,%20German,%202013.pdf" TargetMode="External"/><Relationship Id="rId761" Type="http://schemas.openxmlformats.org/officeDocument/2006/relationships/hyperlink" Target="../../../../AppData/Roaming/Microsoft/Excel/EU%20Courts%20cartels,%20antitrust%201990-2015/T-83-91,%20Tetra%20Pak%20II,%201994.pdf" TargetMode="External"/><Relationship Id="rId859" Type="http://schemas.openxmlformats.org/officeDocument/2006/relationships/hyperlink" Target="../../../../AppData/Roaming/Microsoft/Excel/News,%20event%20study/Commission%20decision%20-%20event%20month+-1/Event,%20VW.pdf" TargetMode="External"/><Relationship Id="rId1391" Type="http://schemas.openxmlformats.org/officeDocument/2006/relationships/hyperlink" Target="../../../../AppData/Roaming/Microsoft/Excel/News,%20event%20study/GC%20decision%20-%20event%20month+-1/Event,%20Industrial%20and%20medical%20gases,%20T-304-02.pdf" TargetMode="External"/><Relationship Id="rId1489" Type="http://schemas.openxmlformats.org/officeDocument/2006/relationships/hyperlink" Target="../../../../AppData/Roaming/Microsoft/Excel/News,%20event%20study/GC%20decision%20-%20event%20month+-1/Event,%20Candle%20Waxes,%20T-540-08,%20T-541-08,%20T-543-08.pdf" TargetMode="External"/><Relationship Id="rId1696" Type="http://schemas.openxmlformats.org/officeDocument/2006/relationships/hyperlink" Target="../../../../AppData/Roaming/Microsoft/Excel/News,%20event%20study/ECJ%20decision%20-%20event%20month+-1/Event,%20Carbonless%20paper,%20readoption,%20C-414-12%20P,%20F.MATI.pdf" TargetMode="External"/><Relationship Id="rId2235" Type="http://schemas.openxmlformats.org/officeDocument/2006/relationships/hyperlink" Target="../../../../AppData/Roaming/Microsoft/Excel/Commission%20Infringement%20Decisions%20101,%20102%20Article,%201990-2015/Scholler%20Lebensmittel%20GmbH%20&amp;%20Co.%20KG,%20A%20101,%201992.pdf" TargetMode="External"/><Relationship Id="rId2442" Type="http://schemas.openxmlformats.org/officeDocument/2006/relationships/hyperlink" Target="../../../../AppData/Roaming/Microsoft/Excel/Commission%20Infringement%20Decisions%20101,%20102%20Article,%201990-2015/Consumer%20Detergents,%20A%20101,%202011.pdf" TargetMode="External"/><Relationship Id="rId207" Type="http://schemas.openxmlformats.org/officeDocument/2006/relationships/hyperlink" Target="../../../../AppData/Roaming/Microsoft/Excel/EU%20Courts%20cartels,%20antitrust%201990-2015/T-120-04,%20Organic%20peroxides,%202006.pdf" TargetMode="External"/><Relationship Id="rId414" Type="http://schemas.openxmlformats.org/officeDocument/2006/relationships/hyperlink" Target="../../../../AppData/Roaming/Microsoft/Excel/EU%20Courts%20cartels,%20antitrust%201990-2015/T-414-08,%20CISAC,%20Autortiesibu,%202013.pdf" TargetMode="External"/><Relationship Id="rId621" Type="http://schemas.openxmlformats.org/officeDocument/2006/relationships/hyperlink" Target="../../../../AppData/Roaming/Microsoft/Excel/EU%20Courts%20cartels,%20antitrust%201990-2015/T-67-11,%20Airfreight,%20Martinair,%202015.pdf" TargetMode="External"/><Relationship Id="rId1044" Type="http://schemas.openxmlformats.org/officeDocument/2006/relationships/hyperlink" Target="../../../../AppData/Roaming/Microsoft/Excel/News,%20event%20study/Commission%20decision%20-%20event%20month+-1/Event,%20Bathroom%20fittings%20and%20fixtures.pdf" TargetMode="External"/><Relationship Id="rId1251" Type="http://schemas.openxmlformats.org/officeDocument/2006/relationships/hyperlink" Target="../../../../AppData/Roaming/Microsoft/Excel/News,%20event%20study/Dawn%20raids%20-%20event%20month+-1/Event,%20Airfreight.pdf" TargetMode="External"/><Relationship Id="rId1349" Type="http://schemas.openxmlformats.org/officeDocument/2006/relationships/hyperlink" Target="../../../../AppData/Roaming/Microsoft/Excel/News,%20event%20study/GC%20decision%20-%20event%20month+-1/Event,%20ADALAT,%20T-41-96,%20D.BAYN.pdf" TargetMode="External"/><Relationship Id="rId2302" Type="http://schemas.openxmlformats.org/officeDocument/2006/relationships/hyperlink" Target="../../../../AppData/Roaming/Microsoft/Excel/Commission%20Infringement%20Decisions%20101,%20102%20Article,%201990-2015/Video%20Games,%20A%20101,%202002.pdf" TargetMode="External"/><Relationship Id="rId719" Type="http://schemas.openxmlformats.org/officeDocument/2006/relationships/hyperlink" Target="../../../../AppData/Roaming/Microsoft/Excel/EU%20Courts%20cartels,%20antitrust%201990-2015/T-679-14,%20Perindopril,%20Servier,%20Teva,%202018.pdf" TargetMode="External"/><Relationship Id="rId926" Type="http://schemas.openxmlformats.org/officeDocument/2006/relationships/hyperlink" Target="../../../../AppData/Roaming/Microsoft/Excel/News,%20event%20study/Commission%20decision%20-%20event%20month+-1/Event,%20Electrical%20and%20mechanical%20carbon%20and%20graphite%20products.pdf" TargetMode="External"/><Relationship Id="rId1111" Type="http://schemas.openxmlformats.org/officeDocument/2006/relationships/hyperlink" Target="../../../../AppData/Roaming/Microsoft/Excel/News,%20event%20study/Commission%20decision%20-%20event%20month+-1/Event,%20Mushrooms.pdf" TargetMode="External"/><Relationship Id="rId1556" Type="http://schemas.openxmlformats.org/officeDocument/2006/relationships/hyperlink" Target="../../../../AppData/Roaming/Microsoft/Excel/News,%20event%20study/GC%20decision%20-%20event%20month+-1/Event,%20Power%20Cables,%20T-445-14%20do%20T-446-14.pdf" TargetMode="External"/><Relationship Id="rId1763" Type="http://schemas.openxmlformats.org/officeDocument/2006/relationships/hyperlink" Target="../../../../AppData/Roaming/Microsoft/Excel/EU%20Courts%20cartels,%20antitrust%201990-2015/C-176-99%20P,%20Steel%20beams,%20Arbed,%202003.pdf" TargetMode="External"/><Relationship Id="rId1970" Type="http://schemas.openxmlformats.org/officeDocument/2006/relationships/hyperlink" Target="../../../../AppData/Roaming/Microsoft/Excel/EU%20Courts%20cartels,%20antitrust%201990-2015/C-264-11%20P,%20Fittings,%20French,%202012.pdf" TargetMode="External"/><Relationship Id="rId55" Type="http://schemas.openxmlformats.org/officeDocument/2006/relationships/hyperlink" Target="../../../../AppData/Roaming/Microsoft/Excel/EU%20Courts%20cartels,%20antitrust%201990-2015/T-339-94,%20Cartonboard,%20Metsa,%201998.pdf" TargetMode="External"/><Relationship Id="rId1209" Type="http://schemas.openxmlformats.org/officeDocument/2006/relationships/hyperlink" Target="../../../../AppData/Roaming/Microsoft/Excel/News,%20event%20study/Dawn%20raids%20-%20event%20month+-1/Event,%20Fittings%20+%20Copper%20Plumbing%20tubes%20+%20Industrial%20tubes.pdf" TargetMode="External"/><Relationship Id="rId1416" Type="http://schemas.openxmlformats.org/officeDocument/2006/relationships/hyperlink" Target="../../../../AppData/Roaming/Microsoft/Excel/News,%20event%20study/GC%20decision%20-%20event%20month+-1/Event,%20Choline%20Chloride,%20T-101-05%20do%20T-112-05.pdf" TargetMode="External"/><Relationship Id="rId1623" Type="http://schemas.openxmlformats.org/officeDocument/2006/relationships/hyperlink" Target="../../../../AppData/Roaming/Microsoft/Excel/News,%20event%20study/ECJ%20decision%20-%20event%20month+-1/Event,%20Video%20Games,%20C-260-09%20P,%20@ATVI.pdf" TargetMode="External"/><Relationship Id="rId1830" Type="http://schemas.openxmlformats.org/officeDocument/2006/relationships/hyperlink" Target="../../../../AppData/Roaming/Microsoft/Excel/EU%20Courts%20cartels,%20antitrust%201990-2015/C-411-04%20P,%20Seamless%20steel%20tubes,%202006.pdf" TargetMode="External"/><Relationship Id="rId1928" Type="http://schemas.openxmlformats.org/officeDocument/2006/relationships/hyperlink" Target="../../../../AppData/Roaming/Microsoft/Excel/EU%20Courts%20cartels,%20antitrust%201990-2015/C-549-10%20P,%20Prokent%20Tomra,%202012.pdf" TargetMode="External"/><Relationship Id="rId2092" Type="http://schemas.openxmlformats.org/officeDocument/2006/relationships/hyperlink" Target="../../../../AppData/Roaming/Microsoft/Excel/EU%20Courts%20cartels,%20antitrust%201990-2015/C-611-13%20P,%20Bathroom%20fittings,%202017.pdf" TargetMode="External"/><Relationship Id="rId271" Type="http://schemas.openxmlformats.org/officeDocument/2006/relationships/hyperlink" Target="../../../../AppData/Roaming/Microsoft/Excel/EU%20Courts%20cartels,%20antitrust%201990-2015/T-59-06,%20Industrial%20bags,%20Bonar,%202011.pdf" TargetMode="External"/><Relationship Id="rId2397" Type="http://schemas.openxmlformats.org/officeDocument/2006/relationships/hyperlink" Target="../../../../AppData/Roaming/Microsoft/Excel/Commission%20Infringement%20Decisions%20101,%20102%20Article,%201990-2015/E.ON%20GDF,%20summary,%20A%20101,%202009.pdf" TargetMode="External"/><Relationship Id="rId131" Type="http://schemas.openxmlformats.org/officeDocument/2006/relationships/hyperlink" Target="../../../../AppData/Roaming/Microsoft/Excel/EU%20Courts%20cartels,%20antitrust%201990-2015/T-213-00,%20Far%20East%20Trade%20Tariff%20Charges%20and%20Surcharges%20Agreement%20(FETTCSA),%20CMA,%202003.pdf" TargetMode="External"/><Relationship Id="rId369" Type="http://schemas.openxmlformats.org/officeDocument/2006/relationships/hyperlink" Target="../../../../AppData/Roaming/Microsoft/Excel/EU%20Courts%20cartels,%20antitrust%201990-2015/T-240-07,%20Dutch%20beer%20market,%202011.pdf" TargetMode="External"/><Relationship Id="rId576" Type="http://schemas.openxmlformats.org/officeDocument/2006/relationships/hyperlink" Target="../../../../AppData/Roaming/Microsoft/Excel/EU%20Courts%20cartels,%20antitrust%201990-2015/T-396-10,%20Bathroom%20fittings,%202013.pdf" TargetMode="External"/><Relationship Id="rId783" Type="http://schemas.openxmlformats.org/officeDocument/2006/relationships/hyperlink" Target="../../../../AppData/Roaming/Microsoft/Excel/T-357-06,%20bitumen%20(NL),%202012.pdf" TargetMode="External"/><Relationship Id="rId990" Type="http://schemas.openxmlformats.org/officeDocument/2006/relationships/hyperlink" Target="../../../../AppData/Roaming/Microsoft/Excel/News,%20event%20study/Commission%20decision%20-%20event%20month+-1/Event,%20Alloy%20surcharge,%20readoption.pdf" TargetMode="External"/><Relationship Id="rId2257" Type="http://schemas.openxmlformats.org/officeDocument/2006/relationships/hyperlink" Target="../../../../AppData/Roaming/Microsoft/Excel/Commission%20Infringement%20Decisions%20101,%20102%20Article,%201990-2015/FAG%20Flughafen%20Frankfurt%20Main%20AG,%20A%2086,%201998.pdf" TargetMode="External"/><Relationship Id="rId2464" Type="http://schemas.openxmlformats.org/officeDocument/2006/relationships/hyperlink" Target="../../../../AppData/Roaming/Microsoft/Excel/Commission%20Infringement%20Decisions%20101,%20102%20Article,%201990-2015/Mountings,%20summary,%20A%20101,%202012.pdf" TargetMode="External"/><Relationship Id="rId229" Type="http://schemas.openxmlformats.org/officeDocument/2006/relationships/hyperlink" Target="../../../../AppData/Roaming/Microsoft/Excel/EU%20Courts%20cartels,%20antitrust%201990-2015/T-33-05,%20Raw%20tobacco%20&#8211;%20Spain,%20Cetarsa,%20Spanish,%202011.pdf" TargetMode="External"/><Relationship Id="rId436" Type="http://schemas.openxmlformats.org/officeDocument/2006/relationships/hyperlink" Target="../../../../AppData/Roaming/Microsoft/Excel/EU%20Courts%20cartels,%20antitrust%201990-2015/T-398-08,%20CISAC,%20summary,%202013.pdf" TargetMode="External"/><Relationship Id="rId643" Type="http://schemas.openxmlformats.org/officeDocument/2006/relationships/hyperlink" Target="../../../../AppData/Roaming/Microsoft/Excel/EU%20Courts%20cartels,%20antitrust%201990-2015/T-655-11,%20Exotic%20Fruit%20(Bananas),%202015.pdf" TargetMode="External"/><Relationship Id="rId1066" Type="http://schemas.openxmlformats.org/officeDocument/2006/relationships/hyperlink" Target="../../../../AppData/Roaming/Microsoft/Excel/News,%20event%20study/Commission%20decision%20-%20event%20month+-1/Event,%20CRT%20Glass.pdf" TargetMode="External"/><Relationship Id="rId1273" Type="http://schemas.openxmlformats.org/officeDocument/2006/relationships/hyperlink" Target="../../../../AppData/Roaming/Microsoft/Excel/News,%20event%20study/Dawn%20raids%20-%20event%20month+-1/Event,%20Automotive%20wire%20harnesses,%2025.2.2010.pdf" TargetMode="External"/><Relationship Id="rId1480" Type="http://schemas.openxmlformats.org/officeDocument/2006/relationships/hyperlink" Target="../../../../AppData/Roaming/Microsoft/Excel/News,%20event%20study/GC%20decision%20-%20event%20month+-1/Event,%20Elevators%20and%20Escalators,%20T-138-07%20do%20T-151-07.pdf" TargetMode="External"/><Relationship Id="rId2117" Type="http://schemas.openxmlformats.org/officeDocument/2006/relationships/hyperlink" Target="../../../../AppData/Roaming/Microsoft/Excel/EU%20Courts%20cartels,%20antitrust%201990-2015/C-53-15%20P,%20Prestressing%20Steel,%20summary,%202015.pdf" TargetMode="External"/><Relationship Id="rId2324" Type="http://schemas.openxmlformats.org/officeDocument/2006/relationships/hyperlink" Target="../../../../AppData/Roaming/Microsoft/Excel/Commission%20Infringement%20Decisions%20101,%20102%20Article,%201990-2015/Belgian%20Architects'%20Association,%20A%20101,%202004.pdf" TargetMode="External"/><Relationship Id="rId850" Type="http://schemas.openxmlformats.org/officeDocument/2006/relationships/hyperlink" Target="../../../../AppData/Roaming/Microsoft/Excel/News,%20event%20study/Commission%20decision%20-%20event%20month+-1/Event,%20BASF%20Lacke+Farben%20AG,%20and%20Accinauto%20SA.pdf" TargetMode="External"/><Relationship Id="rId948" Type="http://schemas.openxmlformats.org/officeDocument/2006/relationships/hyperlink" Target="../../../../AppData/Roaming/Microsoft/Excel/News,%20event%20study/Commission%20decision%20-%20event%20month+-1/Event,%20Choline%20Chloride.pdf" TargetMode="External"/><Relationship Id="rId1133" Type="http://schemas.openxmlformats.org/officeDocument/2006/relationships/hyperlink" Target="../../../../AppData/Roaming/Microsoft/Excel/News,%20event%20study/Commission%20decision%20-%20event%20month+-1/Event,%20Butadiene%20Rubber%20and%20Emulsion%20Styrene%20Butadiene%20Rubber.pdf" TargetMode="External"/><Relationship Id="rId1578" Type="http://schemas.openxmlformats.org/officeDocument/2006/relationships/hyperlink" Target="../../../../AppData/Roaming/Microsoft/Excel/News,%20event%20study/ECJ%20decision%20-%20event%20month+-1/Event,%20Cewal,%20Cowac%20and%20Ukwal,%20C-395-96%20P,%20B.CMB.pdf" TargetMode="External"/><Relationship Id="rId1785" Type="http://schemas.openxmlformats.org/officeDocument/2006/relationships/hyperlink" Target="../../../../AppData/Roaming/Microsoft/Excel/EU%20Courts%20cartels,%20antitrust%201990-2015/C-280-98%20P,%20Cartonboard,%20Moritz,%202000.pdf" TargetMode="External"/><Relationship Id="rId1992" Type="http://schemas.openxmlformats.org/officeDocument/2006/relationships/hyperlink" Target="../../../../AppData/Roaming/Microsoft/Excel/EU%20Courts%20cartels,%20antitrust%201990-2015/C-231-11%20P,%20Gas%20insulated%20switchgear,%20Siemens,%202014.pdf" TargetMode="External"/><Relationship Id="rId2531" Type="http://schemas.openxmlformats.org/officeDocument/2006/relationships/hyperlink" Target="../../../../AppData/Roaming/Microsoft/Excel/News,%20event%20study/Dawn%20raids%20-%20event%20month+-1/Event,%20Bitumen%20(NL)%20+%20Spain,%2010.10.2002.pdf" TargetMode="External"/><Relationship Id="rId77" Type="http://schemas.openxmlformats.org/officeDocument/2006/relationships/hyperlink" Target="../../../../AppData/Roaming/Microsoft/Excel/EU%20Courts%20cartels,%20antitrust%201990-2015/T-25-95,%20Cement,%202000.pdf" TargetMode="External"/><Relationship Id="rId503" Type="http://schemas.openxmlformats.org/officeDocument/2006/relationships/hyperlink" Target="../../../../AppData/Roaming/Microsoft/Excel/EU%20Courts%20cartels,%20antitrust%201990-2015/T-85-10,%20Reinforcing%20bars,%20readoption,%20summary,%202014.pdf" TargetMode="External"/><Relationship Id="rId710" Type="http://schemas.openxmlformats.org/officeDocument/2006/relationships/hyperlink" Target="../../../../AppData/Roaming/Microsoft/Excel/EU%20Courts%20cartels,%20antitrust%201990-2015/T-691-14,%20Perindopril,%20Servier,%20French;%202018.pdf" TargetMode="External"/><Relationship Id="rId808" Type="http://schemas.openxmlformats.org/officeDocument/2006/relationships/hyperlink" Target="../../../../AppData/Roaming/Microsoft/Excel/News,%20event%20study/Commission%20decision%20-%20event%20month+-1/Event,%20Cewal,%20Cowac%20and%20Ukwal.pdf" TargetMode="External"/><Relationship Id="rId1340" Type="http://schemas.openxmlformats.org/officeDocument/2006/relationships/hyperlink" Target="../../../../AppData/Roaming/Microsoft/Excel/News,%20event%20study/GC%20decision%20-%20event%20month+-1/Event,%20Cement,%20T-25-95.pdf" TargetMode="External"/><Relationship Id="rId1438" Type="http://schemas.openxmlformats.org/officeDocument/2006/relationships/hyperlink" Target="../../../../AppData/Roaming/Microsoft/Excel/News,%20event%20study/GC%20decision%20-%20event%20month+-1/Event,%20Methacrylates,%20T&#8209;208-06.pdf" TargetMode="External"/><Relationship Id="rId1645" Type="http://schemas.openxmlformats.org/officeDocument/2006/relationships/hyperlink" Target="../../../../AppData/Roaming/Microsoft/Excel/News,%20event%20study/ECJ%20decision%20-%20event%20month+-1/Event,%20Hydrogen%20Peroxide%20and%20perborate,%20C-446-11%20P%20do%20C&#8209;455-11%20P.pdf" TargetMode="External"/><Relationship Id="rId1200" Type="http://schemas.openxmlformats.org/officeDocument/2006/relationships/hyperlink" Target="../../../../AppData/Roaming/Microsoft/Excel/News,%20event%20study/Dawn%20raids%20-%20event%20month+-1/Event,%20Industrial%20and%20medical%20gases,%20brez.pdf" TargetMode="External"/><Relationship Id="rId1852" Type="http://schemas.openxmlformats.org/officeDocument/2006/relationships/hyperlink" Target="../../../../AppData/Roaming/Microsoft/Excel/EU%20Courts%20cartels,%20antitrust%201990-2015/C-551-03%20P,%20Opel,%202006.pdf" TargetMode="External"/><Relationship Id="rId1505" Type="http://schemas.openxmlformats.org/officeDocument/2006/relationships/hyperlink" Target="../../../../AppData/Roaming/Microsoft/Excel/News,%20event%20study/GC%20decision%20-%20event%20month+-1/Event,%20Intel,%20T-286-09.pdf" TargetMode="External"/><Relationship Id="rId1712" Type="http://schemas.openxmlformats.org/officeDocument/2006/relationships/hyperlink" Target="../../../../AppData/Roaming/Microsoft/Excel/News,%20event%20study/ECJ%20decision%20-%20event%20month+-1/Event,%20Telef&#243;nica%20Portugal%20Telecom,%20C-487-16%20P.pdf" TargetMode="External"/><Relationship Id="rId293" Type="http://schemas.openxmlformats.org/officeDocument/2006/relationships/hyperlink" Target="../../../../AppData/Roaming/Microsoft/Excel/EU%20Courts%20cartels,%20antitrust%201990-2015/T-85-06,%20Rubber%20chemicals,%20General%20Quimica,%20summary,%202008.pdf" TargetMode="External"/><Relationship Id="rId2181" Type="http://schemas.openxmlformats.org/officeDocument/2006/relationships/hyperlink" Target="../../../../AppData/Roaming/Microsoft/Excel/EU%20Courts%20cartels,%20antitrust%201990-2015/C-599-18%20P,%20Power%20cables,%20Silec,%202019.pdf" TargetMode="External"/><Relationship Id="rId153" Type="http://schemas.openxmlformats.org/officeDocument/2006/relationships/hyperlink" Target="../../../../AppData/Roaming/Microsoft/Excel/EU%20Courts%20cartels,%20antitrust%201990-2015/T-15-02,%20Vitamins,%20BASF,%202006.pdf" TargetMode="External"/><Relationship Id="rId360" Type="http://schemas.openxmlformats.org/officeDocument/2006/relationships/hyperlink" Target="../../../../AppData/Roaming/Microsoft/Excel/EU%20Courts%20cartels,%20antitrust%201990-2015/T-132-07,%20Gas%20insulated,%202011.pdf" TargetMode="External"/><Relationship Id="rId598" Type="http://schemas.openxmlformats.org/officeDocument/2006/relationships/hyperlink" Target="../../../../AppData/Roaming/Microsoft/Excel/EU%20Courts%20cartels,%20antitrust%201990-2015/T-564-10,%20Animal%20feed%20phosphates,%20summary,%202014.pdf" TargetMode="External"/><Relationship Id="rId2041" Type="http://schemas.openxmlformats.org/officeDocument/2006/relationships/hyperlink" Target="../../../../AppData/Roaming/Microsoft/Excel/EU%20Courts%20cartels,%20antitrust%201990-2015/C-90-15%20P,%20Candle%20waxes,%20Hansen,%20French,%202017.pdf" TargetMode="External"/><Relationship Id="rId2279" Type="http://schemas.openxmlformats.org/officeDocument/2006/relationships/hyperlink" Target="../../../../AppData/Roaming/Microsoft/Excel/Commission%20Infringement%20Decisions%20101,%20102%20Article,%201990-2015/Soda%20ash%20-%20Solvay,%20readoption,%20A%20102,%202000.pdf" TargetMode="External"/><Relationship Id="rId2486" Type="http://schemas.openxmlformats.org/officeDocument/2006/relationships/hyperlink" Target="../../../../AppData/Roaming/Microsoft/Excel/Commission%20Infringement%20Decisions%20101,%20102%20Article,%201990-2015/Shrimps,%20A%20101,%202013.pdf" TargetMode="External"/><Relationship Id="rId220" Type="http://schemas.openxmlformats.org/officeDocument/2006/relationships/hyperlink" Target="../../../../AppData/Roaming/Microsoft/Excel/EU%20Courts%20cartels,%20antitrust%201990-2015/T-11-05,%20Copper%20plumbing%20tubes,%20Wieland,%20German,%202010.pdf" TargetMode="External"/><Relationship Id="rId458" Type="http://schemas.openxmlformats.org/officeDocument/2006/relationships/hyperlink" Target="../../../../AppData/Roaming/Microsoft/Excel/EU%20Courts%20cartels,%20antitrust%201990-2015/T-543-08,%20Candle%20waxes,%202014.pdf" TargetMode="External"/><Relationship Id="rId665" Type="http://schemas.openxmlformats.org/officeDocument/2006/relationships/hyperlink" Target="../../../../AppData/Roaming/Microsoft/Excel/EU%20Courts%20cartels,%20antitrust%201990-2015/T-404-12,%20Gas%20insulated,%20readoption,%202016.pdf" TargetMode="External"/><Relationship Id="rId872" Type="http://schemas.openxmlformats.org/officeDocument/2006/relationships/hyperlink" Target="../../../../AppData/Roaming/Microsoft/Excel/News,%20event%20study/Commission%20decision%20-%20event%20month+-1/Event,%20Europe%20Asia%20Trades%20Agreement.pdf" TargetMode="External"/><Relationship Id="rId1088" Type="http://schemas.openxmlformats.org/officeDocument/2006/relationships/hyperlink" Target="../../../../AppData/Roaming/Microsoft/Excel/News,%20event%20study/Commission%20decision%20-%20event%20month+-1/Event,%20Automotive%20wire%20harnesses.pdf" TargetMode="External"/><Relationship Id="rId1295" Type="http://schemas.openxmlformats.org/officeDocument/2006/relationships/hyperlink" Target="../../../../AppData/Roaming/Microsoft/Excel/News,%20event%20study/Dawn%20raids%20-%20event%20month+-1/Event,%20Power%20Cables,%204.2.2009.pdf" TargetMode="External"/><Relationship Id="rId2139" Type="http://schemas.openxmlformats.org/officeDocument/2006/relationships/hyperlink" Target="../../../../AppData/Roaming/Microsoft/Excel/EU%20Courts%20cartels,%20antitrust%201990-2015/C-516-15%20P,%20Heat%20Stabilisers,%20Akzo,%202017.pdf" TargetMode="External"/><Relationship Id="rId2346" Type="http://schemas.openxmlformats.org/officeDocument/2006/relationships/hyperlink" Target="../../../../AppData/Roaming/Microsoft/Excel/Commission%20Infringement%20Decisions%20101,%20102%20Article,%201990-2015/Rubber%20chemicals,%20A%20101,%202005.pdf" TargetMode="External"/><Relationship Id="rId318" Type="http://schemas.openxmlformats.org/officeDocument/2006/relationships/hyperlink" Target="../../../../AppData/Roaming/Microsoft/Excel/EU%20Courts%20cartels,%20antitrust%201990-2015/T-195-06,%20Hydrogen,%20French,%202011.pdf" TargetMode="External"/><Relationship Id="rId525" Type="http://schemas.openxmlformats.org/officeDocument/2006/relationships/hyperlink" Target="../../../../AppData/Roaming/Microsoft/Excel/EU%20Courts%20cartels,%20antitrust%201990-2015/T-395-09,%20Calcium%20carbide,%20French,%202014.pdf" TargetMode="External"/><Relationship Id="rId732" Type="http://schemas.openxmlformats.org/officeDocument/2006/relationships/hyperlink" Target="../../../../AppData/Roaming/Microsoft/Excel/EU%20Courts%20cartels,%20antitrust%201990-2015/T-438-14,%20Power%20cables,%20Silec,%202018.pdf" TargetMode="External"/><Relationship Id="rId1155" Type="http://schemas.openxmlformats.org/officeDocument/2006/relationships/hyperlink" Target="../../../../AppData/Roaming/Microsoft/Excel/News,%20event%20study/Dawn%20raids%20-%20event%20month+-1/Event,%20Cartonboard,%2025.4.1991.pdf" TargetMode="External"/><Relationship Id="rId1362" Type="http://schemas.openxmlformats.org/officeDocument/2006/relationships/hyperlink" Target="../../../../AppData/Roaming/Microsoft/Excel/News,%20event%20study/GC%20decision%20-%20event%20month+-1/Event,%20Pre-Insulated%20Pipe%20Cartel,%20T-31-99,%20W.ABB.pdf" TargetMode="External"/><Relationship Id="rId2206" Type="http://schemas.openxmlformats.org/officeDocument/2006/relationships/hyperlink" Target="../../../../AppData/Roaming/Microsoft/Excel/Commission%20Infringement%20Decisions%20101,%20102%20Article,%201990-2015/Bayer%20Dental,%20A%20101,%201990.pdf" TargetMode="External"/><Relationship Id="rId2413" Type="http://schemas.openxmlformats.org/officeDocument/2006/relationships/hyperlink" Target="../../../../AppData/Roaming/Microsoft/Excel/Commission%20Infringement%20Decisions%20101,%20102%20Article,%201990-2015/Reinforcing%20bars,%20readoption,%20summary,%20A%20101,%202009.pdf" TargetMode="External"/><Relationship Id="rId99" Type="http://schemas.openxmlformats.org/officeDocument/2006/relationships/hyperlink" Target="../../../../AppData/Roaming/Microsoft/Excel/EU%20Courts%20cartels,%20antitrust%201990-2015/T-21-99,%20Pre-Insulated%20Pipe%20Cartel,%20summary,%202002.pdf" TargetMode="External"/><Relationship Id="rId1015" Type="http://schemas.openxmlformats.org/officeDocument/2006/relationships/hyperlink" Target="../../../../AppData/Roaming/Microsoft/Excel/News,%20event%20study/Commission%20decision%20-%20event%20month+-1/Event,%20Sodium%20Chlorate.pdf" TargetMode="External"/><Relationship Id="rId1222" Type="http://schemas.openxmlformats.org/officeDocument/2006/relationships/hyperlink" Target="../../../../AppData/Roaming/Microsoft/Excel/News,%20event%20study/Dawn%20raids%20-%20event%20month+-1/Event,%20Flat%20Glass,%2024.2.2005.pdf" TargetMode="External"/><Relationship Id="rId1667" Type="http://schemas.openxmlformats.org/officeDocument/2006/relationships/hyperlink" Target="../../../../AppData/Roaming/Microsoft/Excel/News,%20event%20study/ECJ%20decision%20-%20event%20month+-1/Event,%20Wanadoo%20Espa&#241;a%20v%20Telef&#243;nica,%20C-295-12%20P,%20E.TEF.pdf" TargetMode="External"/><Relationship Id="rId1874" Type="http://schemas.openxmlformats.org/officeDocument/2006/relationships/hyperlink" Target="../../../../AppData/Roaming/Microsoft/Excel/EU%20Courts%20cartels,%20antitrust%201990-2015/C-101-07%20P,%20French%20beef,%202008.pdf" TargetMode="External"/><Relationship Id="rId1527" Type="http://schemas.openxmlformats.org/officeDocument/2006/relationships/hyperlink" Target="../../../../AppData/Roaming/Microsoft/Excel/News,%20event%20study/GC%20decision%20-%20event%20month+-1/Event,%20Airfreight,%20T-28-11%20do%20T-67-11.pdf" TargetMode="External"/><Relationship Id="rId1734"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1" Type="http://schemas.openxmlformats.org/officeDocument/2006/relationships/hyperlink" Target="../../../../AppData/Roaming/Microsoft/Excel/EU%20Courts%20cartels,%20antitrust%201990-2015/C-447-11%20P,%20Hydrogen,%20summary,%202013.pdf" TargetMode="External"/><Relationship Id="rId26" Type="http://schemas.openxmlformats.org/officeDocument/2006/relationships/hyperlink" Target="../../../../AppData/Roaming/Microsoft/Excel/EU%20Courts%20cartels,%20antitrust%201990-2015/T-7-93,%20Langnese-Iglo%20GmbH,%201995.pdf" TargetMode="External"/><Relationship Id="rId175" Type="http://schemas.openxmlformats.org/officeDocument/2006/relationships/hyperlink" Target="../../../../AppData/Roaming/Microsoft/Excel/EU%20Courts%20cartels,%20antitrust%201990-2015/T-13-03,%20Video%20Games,%20Nintendo,%202009.pdf" TargetMode="External"/><Relationship Id="rId1801" Type="http://schemas.openxmlformats.org/officeDocument/2006/relationships/hyperlink" Target="../../../../AppData/Roaming/Microsoft/Excel/EU%20Courts%20cartels,%20antitrust%201990-2015/C-2-01%20P,%20Adalat,%202003.pdf" TargetMode="External"/><Relationship Id="rId382" Type="http://schemas.openxmlformats.org/officeDocument/2006/relationships/hyperlink" Target="../../../../AppData/Roaming/Microsoft/Excel/EU%20Courts%20cartels,%20antitrust%201990-2015/T-83-08,%20Chloroprene%20Rubber,%202012.pdf" TargetMode="External"/><Relationship Id="rId687" Type="http://schemas.openxmlformats.org/officeDocument/2006/relationships/hyperlink" Target="../../../../AppData/Roaming/Microsoft/Excel/EU%20Courts%20cartels,%20antitrust%201990-2015/T-522-15,%20Retail%20food%20packaging,%20French,%202019.pdf" TargetMode="External"/><Relationship Id="rId2063" Type="http://schemas.openxmlformats.org/officeDocument/2006/relationships/hyperlink" Target="../../../../AppData/Roaming/Microsoft/Excel/EU%20Courts%20cartels,%20antitrust%201990-2015/C-468-07%20P,%20Needles,%20Coats,%202008.pdf" TargetMode="External"/><Relationship Id="rId2270" Type="http://schemas.openxmlformats.org/officeDocument/2006/relationships/hyperlink" Target="../../../../AppData/Roaming/Microsoft/Excel/Commission%20Infringement%20Decisions%20101,%20102%20Article,%201990-2015/1998%20Football%20World%20Cup,%20A%20102,%201999.pdf" TargetMode="External"/><Relationship Id="rId2368" Type="http://schemas.openxmlformats.org/officeDocument/2006/relationships/hyperlink" Target="../../../../AppData/Roaming/Microsoft/Excel/Commission%20Infringement%20Decisions%20101,%20102%20Article,%201990-2015/Dutch%20beer%20market,%20summary,%20A%20101,%202007.pdf" TargetMode="External"/><Relationship Id="rId242" Type="http://schemas.openxmlformats.org/officeDocument/2006/relationships/hyperlink" Target="../../../../AppData/Roaming/Microsoft/Excel/EU%20Courts%20cartels,%20antitrust%201990-2015/T-109-02,%20Carbonless%20paper,%20Bollore,%202007.pdf" TargetMode="External"/><Relationship Id="rId894" Type="http://schemas.openxmlformats.org/officeDocument/2006/relationships/hyperlink" Target="../../../../AppData/Roaming/Microsoft/Excel/News,%20event%20study/Commission%20decision%20-%20event%20month+-1/Event,%20Vitamins.pdf" TargetMode="External"/><Relationship Id="rId1177" Type="http://schemas.openxmlformats.org/officeDocument/2006/relationships/hyperlink" Target="../../../../AppData/Roaming/Microsoft/Excel/News,%20event%20study/Dawn%20raids%20-%20event%20month+-1/Event,%20Seamless%20steel%20tubes,%2017.12.1994.pdf" TargetMode="External"/><Relationship Id="rId2130" Type="http://schemas.openxmlformats.org/officeDocument/2006/relationships/hyperlink" Target="../../../../AppData/Roaming/Microsoft/Excel/EU%20Courts%20cartels,%20antitrust%201990-2015/C-490-15%20P,%20Prestressing%20steel,%20summary,%202016.pdf" TargetMode="External"/><Relationship Id="rId102" Type="http://schemas.openxmlformats.org/officeDocument/2006/relationships/hyperlink" Target="../../../../AppData/Roaming/Microsoft/Excel/EU%20Courts%20cartels,%20antitrust%201990-2015/T-9-99,%20Pre-Insulated%20Pipe%20Cartel,%20HFB,%20German,%202002.pdf" TargetMode="External"/><Relationship Id="rId547" Type="http://schemas.openxmlformats.org/officeDocument/2006/relationships/hyperlink" Target="../../../../AppData/Roaming/Microsoft/Excel/EU%20Courts%20cartels,%20antitrust%201990-2015/T-375-10,%20Bathroom%20fittings,%20summary,%202013.pdf" TargetMode="External"/><Relationship Id="rId754" Type="http://schemas.openxmlformats.org/officeDocument/2006/relationships/hyperlink" Target="../../../../AppData/Roaming/Microsoft/Excel/EU%20Courts%20cartels,%20antitrust%201990-2015/T-39-07,%20Butadiene%20Rubber%20and%20Emulsion%20Styrene%20Butadiene%20Rubber,%20Eni,%202011.pdf" TargetMode="External"/><Relationship Id="rId961" Type="http://schemas.openxmlformats.org/officeDocument/2006/relationships/hyperlink" Target="../../../../AppData/Roaming/Microsoft/Excel/News,%20event%20study/Commission%20decision%20-%20event%20month+-1/Event,%20SEP%20and%20others%20Automobiles%20Peugeot%20SA.pdf" TargetMode="External"/><Relationship Id="rId1384" Type="http://schemas.openxmlformats.org/officeDocument/2006/relationships/hyperlink" Target="../../../../AppData/Roaming/Microsoft/Excel/News,%20event%20study/GC%20decision%20-%20event%20month+-1/Event,%20Citric%20acid,%20T-59-02,%20U.ADM.pdf" TargetMode="External"/><Relationship Id="rId1591" Type="http://schemas.openxmlformats.org/officeDocument/2006/relationships/hyperlink" Target="../../../../AppData/Roaming/Microsoft/Excel/News,%20event%20study/ECJ%20decision%20-%20event%20month+-1/Event,%20PVC,%20readoption,%20C-238-99%20P.pdf" TargetMode="External"/><Relationship Id="rId1689" Type="http://schemas.openxmlformats.org/officeDocument/2006/relationships/hyperlink" Target="../../../../AppData/Roaming/Microsoft/Excel/News,%20event%20study/ECJ%20decision%20-%20event%20month+-1/Event,%20Needles,%20C-468-07%20P,%20COA.pdf" TargetMode="External"/><Relationship Id="rId2228" Type="http://schemas.openxmlformats.org/officeDocument/2006/relationships/hyperlink" Target="../../../../AppData/Roaming/Microsoft/Excel/Commission%20Infringement%20Decisions%20101,%20102%20Article,%201990-2015/Scottish%20Salmon%20Board,%20A%20101,%201992.pdf" TargetMode="External"/><Relationship Id="rId2435" Type="http://schemas.openxmlformats.org/officeDocument/2006/relationships/hyperlink" Target="../../../../AppData/Roaming/Microsoft/Excel/Commission%20Infringement%20Decisions%20101,%20102%20Article,%201990-2015/LABCO%20ONP,%20summary,%20A%20101,%202010.pdf" TargetMode="External"/><Relationship Id="rId90" Type="http://schemas.openxmlformats.org/officeDocument/2006/relationships/hyperlink" Target="../../../../AppData/Roaming/Microsoft/Excel/EU%20Courts%20cartels,%20antitrust%201990-2015/T-128-98,%20Alpha%20Flight%20Services%20A&#233;roports%20de%20Paris%20AFS%20ADP,%202000.pdf" TargetMode="External"/><Relationship Id="rId407" Type="http://schemas.openxmlformats.org/officeDocument/2006/relationships/hyperlink" Target="../../../../AppData/Roaming/Microsoft/Excel/EU%20Courts%20cartels,%20antitrust%201990-2015/T-348-08,%20Sodium%20chlorate,%202011.pdf" TargetMode="External"/><Relationship Id="rId614" Type="http://schemas.openxmlformats.org/officeDocument/2006/relationships/hyperlink" Target="../../../../AppData/Roaming/Microsoft/Excel/EU%20Courts%20cartels,%20antitrust%201990-2015/T-40-11,%20Airfreight,%202015.pdf" TargetMode="External"/><Relationship Id="rId821" Type="http://schemas.openxmlformats.org/officeDocument/2006/relationships/hyperlink" Target="../../../../AppData/Roaming/Microsoft/Excel/News,%20event%20study/Commission%20decision%20-%20event%20month+-1/Event,%20Cartonboard.pdf" TargetMode="External"/><Relationship Id="rId1037" Type="http://schemas.openxmlformats.org/officeDocument/2006/relationships/hyperlink" Target="../../../../AppData/Roaming/Microsoft/Excel/News,%20event%20study/Commission%20decision%20-%20event%20month+-1/Event,%20Power%20Transformers.pdf" TargetMode="External"/><Relationship Id="rId1244" Type="http://schemas.openxmlformats.org/officeDocument/2006/relationships/hyperlink" Target="../../../../AppData/Roaming/Microsoft/Excel/News,%20event%20study/Dawn%20raids%20-%20event%20month+-1/Event,%20Bathroom%20fittings%20and%20fixtures,%2011.11.2004.pdf" TargetMode="External"/><Relationship Id="rId1451" Type="http://schemas.openxmlformats.org/officeDocument/2006/relationships/hyperlink" Target="../../../../AppData/Roaming/Microsoft/Excel/News,%20event%20study/GC%20decision%20-%20event%20month+-1/Event,%20Bitumen%20Spain,%20T&#8209;462-07%20do%20T-497-07.pdf" TargetMode="External"/><Relationship Id="rId1896" Type="http://schemas.openxmlformats.org/officeDocument/2006/relationships/hyperlink" Target="../../../../AppData/Roaming/Microsoft/Excel/EU%20Courts%20cartels,%20antitrust%201990-2015/C-240-11%20P,%20Raw%20tobacco%20-%20Spain,%20summary,%202012.pdf" TargetMode="External"/><Relationship Id="rId2502" Type="http://schemas.openxmlformats.org/officeDocument/2006/relationships/hyperlink" Target="../../../../AppData/Roaming/Microsoft/Excel/Commission%20Infringement%20Decisions%20101,%20102%20Article,%201990-2015/Swiss%20Franc%20interest%20rate%20derivatives%20-%20bid%20ask%20spread,%20A%20101,%202014.pdf" TargetMode="External"/><Relationship Id="rId919" Type="http://schemas.openxmlformats.org/officeDocument/2006/relationships/hyperlink" Target="../../../../AppData/Roaming/Microsoft/Excel/News,%20event%20study/Commission%20decision%20-%20event%20month+-1/Event,%20Flood%20flavour%20enhancers.pdf" TargetMode="External"/><Relationship Id="rId1104" Type="http://schemas.openxmlformats.org/officeDocument/2006/relationships/hyperlink" Target="../../../../AppData/Roaming/Microsoft/Excel/News,%20event%20study/Commission%20decision%20-%20event%20month+-1/Event,%20Blocktrains.pdf" TargetMode="External"/><Relationship Id="rId1311" Type="http://schemas.openxmlformats.org/officeDocument/2006/relationships/hyperlink" Target="../../../../AppData/Roaming/Microsoft/Excel/News,%20event%20study/GC%20decision%20-%20event%20month+-1/Event,%20Eco%20System%20Peugeot,%20T-9-92,%20F.PGT.pdf" TargetMode="External"/><Relationship Id="rId1549" Type="http://schemas.openxmlformats.org/officeDocument/2006/relationships/hyperlink" Target="../../../../AppData/Roaming/Microsoft/Excel/News,%20event%20study/GC%20decision%20-%20event%20month+-1/Event,%20Lundbeck,%20T-460-13%20do%20T-472-13.pdf" TargetMode="External"/><Relationship Id="rId1756" Type="http://schemas.openxmlformats.org/officeDocument/2006/relationships/hyperlink" Target="../../../../AppData/Roaming/Microsoft/Excel/EU%20Courts%20cartels,%20antitrust%201990-2015/C-7-95%20P,%20UK%20Agricultural%20Tractor%20Registration%20Exchange,%20John%20Deere,%201998.pdf" TargetMode="External"/><Relationship Id="rId1963" Type="http://schemas.openxmlformats.org/officeDocument/2006/relationships/hyperlink" Target="../../../../AppData/Roaming/Microsoft/Excel/EU%20Courts%20cartels,%20antitrust%201990-2015/C-287-11%20P,%20Fittings,%202013.pdf" TargetMode="External"/><Relationship Id="rId48" Type="http://schemas.openxmlformats.org/officeDocument/2006/relationships/hyperlink" Target="../../../../AppData/Roaming/Microsoft/Excel/EU%20Courts%20cartels,%20antitrust%201990-2015/T-405-06,%20Steel%20beams,%20ArcelorMittal,%202009.pdf" TargetMode="External"/><Relationship Id="rId1409" Type="http://schemas.openxmlformats.org/officeDocument/2006/relationships/hyperlink" Target="../../../../AppData/Roaming/Microsoft/Excel/News,%20event%20study/GC%20decision%20-%20event%20month+-1/Event,%20Copper%20Plumbing%20tubes,%20T-11-05%20do%20T-20-05.pdf" TargetMode="External"/><Relationship Id="rId1616" Type="http://schemas.openxmlformats.org/officeDocument/2006/relationships/hyperlink" Target="../../../../AppData/Roaming/Microsoft/Excel/News,%20event%20study/ECJ%20decision%20-%20event%20month+-1/Event,%20Graphite%20electrodes,%20C-289-04%20P,%20C-308-04%20P.pdf" TargetMode="External"/><Relationship Id="rId1823" Type="http://schemas.openxmlformats.org/officeDocument/2006/relationships/hyperlink" Target="../../../../AppData/Roaming/Microsoft/Excel/EU%20Courts%20cartels,%20antitrust%201990-2015/C-112-04%20P,%20Greek%20ferries,%20summary,%202005.pdf" TargetMode="External"/><Relationship Id="rId197" Type="http://schemas.openxmlformats.org/officeDocument/2006/relationships/hyperlink" Target="../../../../AppData/Roaming/Microsoft/Excel/EU%20Courts%20cartels,%20antitrust%201990-2015/T-217-03,%20French%20beef,%20Fedaration%20nationale,%202006.pdf" TargetMode="External"/><Relationship Id="rId2085" Type="http://schemas.openxmlformats.org/officeDocument/2006/relationships/hyperlink" Target="../../../../AppData/Roaming/Microsoft/Excel/EU%20Courts%20cartels,%20antitrust%201990-2015/C-614-13%20P,%20Bathroom%20fittings,%202017.pdf" TargetMode="External"/><Relationship Id="rId2292" Type="http://schemas.openxmlformats.org/officeDocument/2006/relationships/hyperlink" Target="../../../../AppData/Roaming/Microsoft/Excel/Commission%20Infringement%20Decisions%20101,%20102%20Article,%201990-2015/Deutsche%20Post%20AG%20-%20Interception%20of%20cross-border%20mail,%20A%20102,%202001.pdf" TargetMode="External"/><Relationship Id="rId264" Type="http://schemas.openxmlformats.org/officeDocument/2006/relationships/hyperlink" Target="../../../../AppData/Roaming/Microsoft/Excel/EU%20Courts%20cartels,%20antitrust%201990-2015/T-12-06,%20Raw%20tobacco%20&#8211;%20Italy,%202011.pdf" TargetMode="External"/><Relationship Id="rId471" Type="http://schemas.openxmlformats.org/officeDocument/2006/relationships/hyperlink" Target="../../../../AppData/Roaming/Microsoft/Excel/EU%20Courts%20cartels,%20antitrust%201990-2015/T-147-09,%20Marine%20hoses,%202013.pdf" TargetMode="External"/><Relationship Id="rId2152" Type="http://schemas.openxmlformats.org/officeDocument/2006/relationships/hyperlink" Target="../../../../AppData/Roaming/Microsoft/Excel/EU%20Courts%20cartels,%20antitrust%201990-2015/C-261-16%20P,%20Freight%20forwarding,%20K&#252;hne%20+%20Nagel,%20French,%202018.pdf" TargetMode="External"/><Relationship Id="rId124" Type="http://schemas.openxmlformats.org/officeDocument/2006/relationships/hyperlink" Target="../../../../AppData/Roaming/Microsoft/Excel/EU%20Courts%20cartels,%20antitrust%201990-2015/T-5-00,%20Nederlandse%20Federative%20Vereniging%20(FEG%20and%20TU),%202003.pdf" TargetMode="External"/><Relationship Id="rId569" Type="http://schemas.openxmlformats.org/officeDocument/2006/relationships/hyperlink" Target="../../../../AppData/Roaming/Microsoft/Excel/EU%20Courts%20cartels,%20antitrust%201990-2015/T-364-10,%20Bathroom%20fittings,%20summary,%202013.pdf" TargetMode="External"/><Relationship Id="rId776" Type="http://schemas.openxmlformats.org/officeDocument/2006/relationships/hyperlink" Target="../../../../AppData/Roaming/Microsoft/Excel/T-352-06,%20bitumen%20(NL),%20French,%202012.pdf" TargetMode="External"/><Relationship Id="rId983" Type="http://schemas.openxmlformats.org/officeDocument/2006/relationships/hyperlink" Target="../../../../AppData/Roaming/Microsoft/Excel/News,%20event%20study/Commission%20decision%20-%20event%20month+-1/Event,%20Bitumen%20Spain.pdf" TargetMode="External"/><Relationship Id="rId1199" Type="http://schemas.openxmlformats.org/officeDocument/2006/relationships/hyperlink" Target="../../../../AppData/Roaming/Microsoft/Excel/News,%20event%20study/Dawn%20raids%20-%20event%20month+-1/Event,%20Methionine,%20Degussa,%2026.7.1999.pdf" TargetMode="External"/><Relationship Id="rId2457" Type="http://schemas.openxmlformats.org/officeDocument/2006/relationships/hyperlink" Target="../../../../AppData/Roaming/Microsoft/Excel/Commission%20Infringement%20Decisions%20101,%20102%20Article,%201990-2015/Freight%20forwarding,%20A%20101,%202012.pdf" TargetMode="External"/><Relationship Id="rId331" Type="http://schemas.openxmlformats.org/officeDocument/2006/relationships/hyperlink" Target="../../../../AppData/Roaming/Microsoft/Excel/EU%20Courts%20cartels,%20antitrust%201990-2015/T-482-07,%20Bitumen%20Spain,%202013.pdf" TargetMode="External"/><Relationship Id="rId429" Type="http://schemas.openxmlformats.org/officeDocument/2006/relationships/hyperlink" Target="../../../../AppData/Roaming/Microsoft/Excel/EU%20Courts%20cartels,%20antitrust%201990-2015/T-456-08,%20CISAC,%20order,%20French,%202009.pdf" TargetMode="External"/><Relationship Id="rId636" Type="http://schemas.openxmlformats.org/officeDocument/2006/relationships/hyperlink" Target="../../../../AppData/Roaming/Microsoft/Excel/EU%20Courts%20cartels,%20antitrust%201990-2015/T-27-10,%20Heat%20stabilisers,%202014.pdf" TargetMode="External"/><Relationship Id="rId1059" Type="http://schemas.openxmlformats.org/officeDocument/2006/relationships/hyperlink" Target="../../../../AppData/Roaming/Microsoft/Excel/News,%20event%20study/Commission%20decision%20-%20event%20month+-1/Event,%20LCD,%201.pdf" TargetMode="External"/><Relationship Id="rId1266" Type="http://schemas.openxmlformats.org/officeDocument/2006/relationships/hyperlink" Target="../../../../AppData/Roaming/Microsoft/Excel/News,%20event%20study/Dawn%20raids%20-%20event%20month+-1/Event,%20Freight%20forwarding.pdf" TargetMode="External"/><Relationship Id="rId1473" Type="http://schemas.openxmlformats.org/officeDocument/2006/relationships/hyperlink" Target="../../../../AppData/Roaming/Microsoft/Excel/News,%20event%20study/GC%20decision%20-%20event%20month+-1/Event,%20Chloroprene%20Rubber,%20T-76-08%20do%20T-83-08.pdf" TargetMode="External"/><Relationship Id="rId2012" Type="http://schemas.openxmlformats.org/officeDocument/2006/relationships/hyperlink" Target="../../../../AppData/Roaming/Microsoft/Excel/EU%20Courts%20cartels,%20antitrust%201990-2015/C-429-11%20P,%20International%20Removal%20Services,%20French,%202013.pdf" TargetMode="External"/><Relationship Id="rId2317" Type="http://schemas.openxmlformats.org/officeDocument/2006/relationships/hyperlink" Target="../../../../AppData/Roaming/Microsoft/Excel/Commission%20Infringement%20Decisions%20101,%20102%20Article,%201990-2015/Organic%20Peroxides,%20A%20101,%202003.pdf" TargetMode="External"/><Relationship Id="rId843" Type="http://schemas.openxmlformats.org/officeDocument/2006/relationships/hyperlink" Target="../../../../AppData/Roaming/Microsoft/Excel/News,%20event%20study/Commission%20decision%20-%20event%20month+-1/Event,%20Cement.pdf" TargetMode="External"/><Relationship Id="rId1126" Type="http://schemas.openxmlformats.org/officeDocument/2006/relationships/hyperlink" Target="../../../../AppData/Roaming/Microsoft/Excel/News,%20event%20study/Commission%20decision%20-%20event%20month+-1/Event,%20Power%20Cables.pdf" TargetMode="External"/><Relationship Id="rId1680" Type="http://schemas.openxmlformats.org/officeDocument/2006/relationships/hyperlink" Target="../../../../AppData/Roaming/Microsoft/Excel/News,%20event%20study/ECJ%20decision%20-%20event%20month+-1/Event,%20Candle%20Waxes,%20C&#8209;597-13%20P,%20C&#8209;634-13%20P.pdf" TargetMode="External"/><Relationship Id="rId1778" Type="http://schemas.openxmlformats.org/officeDocument/2006/relationships/hyperlink" Target="../../../../AppData/Roaming/Microsoft/Excel/EU%20Courts%20cartels,%20antitrust%201990-2015/C-294-98%20P,%20Cartonboard,%202000.pdf" TargetMode="External"/><Relationship Id="rId1985" Type="http://schemas.openxmlformats.org/officeDocument/2006/relationships/hyperlink" Target="../../../../AppData/Roaming/Microsoft/Excel/EU%20Courts%20cartels,%20antitrust%201990-2015/C-239-11%20P,%20Gas%20insulated%20switchgear,%20Siemens,%202013.pdf" TargetMode="External"/><Relationship Id="rId2524" Type="http://schemas.openxmlformats.org/officeDocument/2006/relationships/hyperlink" Target="../../../../AppData/Roaming/Microsoft/Excel/News,%20event%20study/Dawn%20raids%20-%20event%20month+-1/Event,%20Hydrogen%20Peroxide%20and%20perborate%20+%20Methacrylates,%208.4.2003.pdf" TargetMode="External"/><Relationship Id="rId703" Type="http://schemas.openxmlformats.org/officeDocument/2006/relationships/hyperlink" Target="../../../../AppData/Roaming/Microsoft/Excel/EU%20Courts%20cartels,%20antitrust%201990-2015/T-8-16,%20Optical%20disk%20drives,%20Toshiba,%202019.pdf" TargetMode="External"/><Relationship Id="rId910" Type="http://schemas.openxmlformats.org/officeDocument/2006/relationships/hyperlink" Target="../../../../AppData/Roaming/Microsoft/Excel/News,%20event%20study/Commission%20decision%20-%20event%20month+-1/Event,%20Video%20Games.pdf" TargetMode="External"/><Relationship Id="rId1333" Type="http://schemas.openxmlformats.org/officeDocument/2006/relationships/hyperlink" Target="../../../../AppData/Roaming/Microsoft/Excel/News,%20event%20study/GC%20decision%20-%20event%20month+-1/Event,%20Trans-atlantic%20Agreement,%20Far%20Eastern%20Freight%20Conference,%20T-395-94,%20T-86-95.pdf" TargetMode="External"/><Relationship Id="rId1540" Type="http://schemas.openxmlformats.org/officeDocument/2006/relationships/hyperlink" Target="../../../../AppData/Roaming/Microsoft/Excel/News,%20event%20study/GC%20decision%20-%20event%20month+-1/Event,%20Gas%20Insulated%20Switchgear,%20readoption,%20T-404-12,%20T-409-12.pdf" TargetMode="External"/><Relationship Id="rId1638" Type="http://schemas.openxmlformats.org/officeDocument/2006/relationships/hyperlink" Target="../../../../AppData/Roaming/Microsoft/Excel/News,%20event%20study/ECJ%20decision%20-%20event%20month+-1/Event,%20Industrial%20bags,%20C-40-12%20P%20do%20C-50-12%20P.pdf" TargetMode="External"/><Relationship Id="rId1400" Type="http://schemas.openxmlformats.org/officeDocument/2006/relationships/hyperlink" Target="../../../../AppData/Roaming/Microsoft/Excel/News,%20event%20study/GC%20decision%20-%20event%20month+-1/Event,%20Deutsche%20Telekom%20AG,%20T-271-03,%20D.DTE.pdf" TargetMode="External"/><Relationship Id="rId1845"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5" Type="http://schemas.openxmlformats.org/officeDocument/2006/relationships/hyperlink" Target="../../../../AppData/Roaming/Microsoft/Excel/News,%20event%20study/ECJ%20decision%20-%20event%20month+-1/Event,%20Freight%20forwarding,%20C-261-16%20P%20do%20C-271-16%20P.pdf" TargetMode="External"/><Relationship Id="rId1912" Type="http://schemas.openxmlformats.org/officeDocument/2006/relationships/hyperlink" Target="../../../../AppData/Roaming/Microsoft/Excel/EU%20Courts%20cartels,%20antitrust%201990-2015/C-578-11%20P,%20Raw%20tobacco%20&#8211;%20Italy,%202014.pdf" TargetMode="External"/><Relationship Id="rId286" Type="http://schemas.openxmlformats.org/officeDocument/2006/relationships/hyperlink" Target="../../../../AppData/Roaming/Microsoft/Excel/EU%20Courts%20cartels,%20antitrust%201990-2015/T-55-06,%20Industrial%20bags,%20RKW,%20German,%202011.pdf" TargetMode="External"/><Relationship Id="rId493" Type="http://schemas.openxmlformats.org/officeDocument/2006/relationships/hyperlink" Target="../../../../AppData/Roaming/Microsoft/Excel/EU%20Courts%20cartels,%20antitrust%201990-2015/T-521-09,%20Power%20transformers,%202014.pdf" TargetMode="External"/><Relationship Id="rId2174" Type="http://schemas.openxmlformats.org/officeDocument/2006/relationships/hyperlink" Target="../../../../AppData/Roaming/Microsoft/Excel/EU%20Courts%20cartels,%20antitrust%201990-2015/C-487-16%20P,%20Telefonica,%20French,%202017.pdf" TargetMode="External"/><Relationship Id="rId2381" Type="http://schemas.openxmlformats.org/officeDocument/2006/relationships/hyperlink" Target="../../../../AppData/Roaming/Microsoft/Excel/Commission%20Infringement%20Decisions%20101,%20102%20Article,%201990-2015/Professional%20Videotape,%20A%20101,%202007.pdf" TargetMode="External"/><Relationship Id="rId146" Type="http://schemas.openxmlformats.org/officeDocument/2006/relationships/hyperlink" Target="../../../../AppData/Roaming/Microsoft/Excel/EU%20Courts%20cartels,%20antitrust%201990-2015/T-203-01,%20Michelin,%202003.pdf" TargetMode="External"/><Relationship Id="rId353" Type="http://schemas.openxmlformats.org/officeDocument/2006/relationships/hyperlink" Target="../../../../AppData/Roaming/Microsoft/Excel/EU%20Courts%20cartels,%20antitrust%201990-2015/T-375-06,%20Fittings,%20summary,%202011.pdf" TargetMode="External"/><Relationship Id="rId560" Type="http://schemas.openxmlformats.org/officeDocument/2006/relationships/hyperlink" Target="../../../../AppData/Roaming/Microsoft/Excel/EU%20Courts%20cartels,%20antitrust%201990-2015/T-373-10,%20Bathroom%20fittings,%20summary,%202013.pdf" TargetMode="External"/><Relationship Id="rId798" Type="http://schemas.openxmlformats.org/officeDocument/2006/relationships/hyperlink" Target="../../../../AppData/Roaming/Microsoft/Excel/News,%20event%20study/Commission%20decision%20-%20event%20month+-1/Event,%20British%20Midland%20v.%20Aer%20Lingus.pdf" TargetMode="External"/><Relationship Id="rId1190" Type="http://schemas.openxmlformats.org/officeDocument/2006/relationships/hyperlink" Target="../../../../AppData/Roaming/Microsoft/Excel/News,%20event%20study/Dawn%20raids%20-%20event%20month+-1/Event,%20Graphite%20electrodes,%207.6.1997.pdf" TargetMode="External"/><Relationship Id="rId2034" Type="http://schemas.openxmlformats.org/officeDocument/2006/relationships/hyperlink" Target="../../../../AppData/Roaming/Microsoft/Excel/EU%20Courts%20cartels,%20antitrust%201990-2015/C-404-11%20P,%20Sodium%20chlorate,%20summary,%202012.pdf" TargetMode="External"/><Relationship Id="rId2241" Type="http://schemas.openxmlformats.org/officeDocument/2006/relationships/hyperlink" Target="../../../../AppData/Roaming/Microsoft/Excel/Commission%20Infringement%20Decisions%20101,%20102%20Article,%201990-2015/HOV%20SVZ%20MCN,%20A%20101,%20102,%201994.pdf" TargetMode="External"/><Relationship Id="rId2479" Type="http://schemas.openxmlformats.org/officeDocument/2006/relationships/hyperlink" Target="../../../../AppData/Roaming/Microsoft/Excel/Commission%20Infringement%20Decisions%20101,%20102%20Article,%201990-2015/Mountings,%20German,%20A%20101,%202012.pdf" TargetMode="External"/><Relationship Id="rId213" Type="http://schemas.openxmlformats.org/officeDocument/2006/relationships/hyperlink" Target="../../../../AppData/Roaming/Microsoft/Excel/EU%20Courts%20cartels,%20antitrust%201990-2015/T-276-04,%20Cewal,%20Cowac%20and%20Ukwal,%20readoption,%20Compagnie%20Maritime%20Belge,%202008.pdf" TargetMode="External"/><Relationship Id="rId420" Type="http://schemas.openxmlformats.org/officeDocument/2006/relationships/hyperlink" Target="../../../../AppData/Roaming/Microsoft/Excel/EU%20Courts%20cartels,%20antitrust%201990-2015/T-410-08,%20CISAC,%20French,%202013.pdf" TargetMode="External"/><Relationship Id="rId658" Type="http://schemas.openxmlformats.org/officeDocument/2006/relationships/hyperlink" Target="../../../../AppData/Roaming/Microsoft/Excel/EU%20Courts%20cartels,%20antitrust%201990-2015/T-270-12,%20Freight%20forwarding,%202016.pdf" TargetMode="External"/><Relationship Id="rId865" Type="http://schemas.openxmlformats.org/officeDocument/2006/relationships/hyperlink" Target="../../../../AppData/Roaming/Microsoft/Excel/News,%20event%20study/Commission%20decision%20-%20event%20month+-1/Event,%20British%20Sugar%20plc.pdf" TargetMode="External"/><Relationship Id="rId1050" Type="http://schemas.openxmlformats.org/officeDocument/2006/relationships/hyperlink" Target="../../../../AppData/Roaming/Microsoft/Excel/News,%20event%20study/Commission%20decision%20-%20event%20month+-1/Event,%20Animal%20feed%20phosphates.pdf" TargetMode="External"/><Relationship Id="rId1288" Type="http://schemas.openxmlformats.org/officeDocument/2006/relationships/hyperlink" Target="../../../../AppData/Roaming/Microsoft/Excel/News,%20event%20study/Dawn%20raids%20-%20event%20month+-1/Event,%20Perindopril%20(Servier),%2026.11.2008.pdf" TargetMode="External"/><Relationship Id="rId1495" Type="http://schemas.openxmlformats.org/officeDocument/2006/relationships/hyperlink" Target="../../../../AppData/Roaming/Microsoft/Excel/News,%20event%20study/GC%20decision%20-%20event%20month+-1/Event,%20Bananas,%20T-87-08,%20T-588-08.pdf" TargetMode="External"/><Relationship Id="rId2101" Type="http://schemas.openxmlformats.org/officeDocument/2006/relationships/hyperlink" Target="../../../../AppData/Roaming/Microsoft/Excel/EU%20Courts%20cartels,%20antitrust%201990-2015/C-613-13%20P,%20Bathroom%20fittings,%202017.pdf" TargetMode="External"/><Relationship Id="rId2339" Type="http://schemas.openxmlformats.org/officeDocument/2006/relationships/hyperlink" Target="../../../../AppData/Roaming/Microsoft/Excel/Commission%20Infringement%20Decisions%20101,%20102%20Article,%201990-2015/MCAA,%20A%20101,%202005.pdf" TargetMode="External"/><Relationship Id="rId518" Type="http://schemas.openxmlformats.org/officeDocument/2006/relationships/hyperlink" Target="../../../../AppData/Roaming/Microsoft/Excel/EU%20Courts%20cartels,%20antitrust%201990-2015/T-391-09,%20Calcium%20carbide,%20summary,%202014.pdf" TargetMode="External"/><Relationship Id="rId725" Type="http://schemas.openxmlformats.org/officeDocument/2006/relationships/hyperlink" Target="../../../../AppData/Roaming/Microsoft/Excel/EU%20Courts%20cartels,%20antitrust%201990-2015/T-449-14,%20Power%20cables,%20Nexans,%202018.pdf" TargetMode="External"/><Relationship Id="rId932" Type="http://schemas.openxmlformats.org/officeDocument/2006/relationships/hyperlink" Target="../../../../AppData/Roaming/Microsoft/Excel/News,%20event%20study/Commission%20decision%20-%20event%20month+-1/Event,%20Industrial%20tubes.pdf" TargetMode="External"/><Relationship Id="rId1148" Type="http://schemas.openxmlformats.org/officeDocument/2006/relationships/hyperlink" Target="../../../../AppData/Roaming/Microsoft/Excel/News,%20event%20study/Dawn%20raids%20-%20event%20month+-1/Event,%20Steel%20beams,%208.4.1991.pdf" TargetMode="External"/><Relationship Id="rId1355" Type="http://schemas.openxmlformats.org/officeDocument/2006/relationships/hyperlink" Target="../../../../AppData/Roaming/Microsoft/Excel/News,%20event%20study/GC%20decision%20-%20event%20month+-1/Event,%20Van%20den%20Bergh%20Foods%20Limited,%20T-65-98,%20ULVR.pdf" TargetMode="External"/><Relationship Id="rId1562" Type="http://schemas.openxmlformats.org/officeDocument/2006/relationships/hyperlink" Target="../../../../AppData/Roaming/Microsoft/Excel/News,%20event%20study/GC%20decision%20-%20event%20month+-1/Event,%20Slovak%20Telekom,%20T-851-14.pdf" TargetMode="External"/><Relationship Id="rId2406" Type="http://schemas.openxmlformats.org/officeDocument/2006/relationships/hyperlink" Target="../../../../AppData/Roaming/Microsoft/Excel/Commission%20Infringement%20Decisions%20101,%20102%20Article,%201990-2015/Reinforcing%20bars,%20readoption,%20summary,%20A%20101,%202009.pdf" TargetMode="External"/><Relationship Id="rId1008" Type="http://schemas.openxmlformats.org/officeDocument/2006/relationships/hyperlink" Target="../../../../AppData/Roaming/Microsoft/Excel/News,%20event%20study/Commission%20decision%20-%20event%20month+-1/Event,%20Professional%20videotapes.pdf" TargetMode="External"/><Relationship Id="rId1215" Type="http://schemas.openxmlformats.org/officeDocument/2006/relationships/hyperlink" Target="../../../../AppData/Roaming/Microsoft/Excel/News,%20event%20study/Dawn%20raids%20-%20event%20month+-1/Event,%20Needles,%20Hard%20Haberdashery%20Fasteners,%20Thread,%209.11.2001.pdf" TargetMode="External"/><Relationship Id="rId1422" Type="http://schemas.openxmlformats.org/officeDocument/2006/relationships/hyperlink" Target="../../../../AppData/Roaming/Microsoft/Excel/News,%20event%20study/GC%20decision%20-%20event%20month+-1/Event,%20SEP%20and%20others%20Automobiles%20Peugeot%20SA,%20T-450-05,%20F.PGT.pdf" TargetMode="External"/><Relationship Id="rId1867" Type="http://schemas.openxmlformats.org/officeDocument/2006/relationships/hyperlink" Target="../../../../AppData/Roaming/Microsoft/Excel/EU%20Courts%20cartels,%20antitrust%201990-2015/C-266-06%20P,%20Methionine,%20summary,%202008.pdf" TargetMode="External"/><Relationship Id="rId61" Type="http://schemas.openxmlformats.org/officeDocument/2006/relationships/hyperlink" Target="../../../../AppData/Roaming/Microsoft/Excel/EU%20Courts%20cartels,%20antitrust%201990-2015/T-352-94,%20Cartonboard,%20Mo%20Och%20Domsjo,%201998.pdf" TargetMode="External"/><Relationship Id="rId1727"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4" Type="http://schemas.openxmlformats.org/officeDocument/2006/relationships/hyperlink" Target="../../../../AppData/Roaming/Microsoft/Excel/EU%20Courts%20cartels,%20antitrust%201990-2015/C-70-12%20P,%20Methacrylates,%20Quinn,%202013.pdf" TargetMode="External"/><Relationship Id="rId19" Type="http://schemas.openxmlformats.org/officeDocument/2006/relationships/hyperlink" Target="../../../../AppData/Roaming/Microsoft/Excel/EU%20Courts%20cartels,%20antitrust%201990-2015/T-14-93,%20Distribution%20of%20railway%20tickets%20by%20travel%20agents,%201995.pdf" TargetMode="External"/><Relationship Id="rId2196" Type="http://schemas.openxmlformats.org/officeDocument/2006/relationships/hyperlink" Target="../../../../AppData/Roaming/Microsoft/Excel/EU%20Courts%20cartels,%20antitrust%201990-2015/C-333-94%20P,%20Tetra%20Pak%20II,%201996.pdf" TargetMode="External"/><Relationship Id="rId168" Type="http://schemas.openxmlformats.org/officeDocument/2006/relationships/hyperlink" Target="../../../../AppData/Roaming/Microsoft/Excel/EU%20Courts%20cartels,%20antitrust%201990-2015/T-62-02,%20Zinc%20phosphate,%20Union%20Pigments,%202005.pdf" TargetMode="External"/><Relationship Id="rId375" Type="http://schemas.openxmlformats.org/officeDocument/2006/relationships/hyperlink" Target="../../../../AppData/Roaming/Microsoft/Excel/EU%20Courts%20cartels,%20antitrust%201990-2015/T-461-07,%20Morgan%20Stanley%20Visa,%202011.pdf" TargetMode="External"/><Relationship Id="rId582" Type="http://schemas.openxmlformats.org/officeDocument/2006/relationships/hyperlink" Target="../../../../AppData/Roaming/Microsoft/Excel/EU%20Courts%20cartels,%20antitrust%201990-2015/T-426-10,%20Prestressing,%20summary,%202014.pdf" TargetMode="External"/><Relationship Id="rId2056" Type="http://schemas.openxmlformats.org/officeDocument/2006/relationships/hyperlink" Target="../../../../AppData/Roaming/Microsoft/Excel/EU%20Courts%20cartels,%20antitrust%201990-2015/C-434-13%20P,%20Marine%20hoses,%20Parker,%202014.pdf" TargetMode="External"/><Relationship Id="rId2263" Type="http://schemas.openxmlformats.org/officeDocument/2006/relationships/hyperlink" Target="../../../../AppData/Roaming/Microsoft/Excel/Commission%20Infringement%20Decisions%20101,%20102%20Article,%201990-2015/Trans-Atlantic%20Conference%20Agreement%20TACA,%20A%20101,%20A%20102,%201998.pdf" TargetMode="External"/><Relationship Id="rId2470" Type="http://schemas.openxmlformats.org/officeDocument/2006/relationships/hyperlink" Target="../../../../AppData/Roaming/Microsoft/Excel/Commission%20Infringement%20Decisions%20101,%20102%20Article,%201990-2015/Mountings,%20German,%20A%20101,%202012.pdf" TargetMode="External"/><Relationship Id="rId3" Type="http://schemas.openxmlformats.org/officeDocument/2006/relationships/hyperlink" Target="../../../../AppData/Roaming/Microsoft/Excel/EU%20Courts%20cartels,%20antitrust%201990-2015/T-32-91,%20Soda-ash%20Solvay,%201995.pdf" TargetMode="External"/><Relationship Id="rId235" Type="http://schemas.openxmlformats.org/officeDocument/2006/relationships/hyperlink" Target="../../../../AppData/Roaming/Microsoft/Excel/EU%20Courts%20cartels,%20antitrust%201990-2015/T-37-05,%20Raw%20tobacco%20&#8211;%20Spain,%20World%20wide,%20summary,%202011.pdf" TargetMode="External"/><Relationship Id="rId442" Type="http://schemas.openxmlformats.org/officeDocument/2006/relationships/hyperlink" Target="../../../../AppData/Roaming/Microsoft/Excel/EU%20Courts%20cartels,%20antitrust%201990-2015/T-550-08,%20Candle%20waxes,%20summary,%202014.pdf" TargetMode="External"/><Relationship Id="rId887" Type="http://schemas.openxmlformats.org/officeDocument/2006/relationships/hyperlink" Target="../../../../AppData/Roaming/Microsoft/Excel/News,%20event%20study/Commission%20decision%20-%20event%20month+-1/Event,%20SAS%20Maersk%20Air.pdf" TargetMode="External"/><Relationship Id="rId1072" Type="http://schemas.openxmlformats.org/officeDocument/2006/relationships/hyperlink" Target="../../../../AppData/Roaming/Microsoft/Excel/News,%20event%20study/Commission%20decision%20-%20event%20month+-1/Event,%20Freight%20forwarding.pdf" TargetMode="External"/><Relationship Id="rId2123" Type="http://schemas.openxmlformats.org/officeDocument/2006/relationships/hyperlink" Target="../../../../AppData/Roaming/Microsoft/Excel/EU%20Courts%20cartels,%20antitrust%201990-2015/C-523-15%20P,%20Prestressing%20steel,%202016.pdf" TargetMode="External"/><Relationship Id="rId2330" Type="http://schemas.openxmlformats.org/officeDocument/2006/relationships/hyperlink" Target="../../../../AppData/Roaming/Microsoft/Excel/Commission%20Infringement%20Decisions%20101,%20102%20Article,%201990-2015/GDF%20ENEL,%20French%20(I),%20A%20101,%202004.pdf" TargetMode="External"/><Relationship Id="rId302" Type="http://schemas.openxmlformats.org/officeDocument/2006/relationships/hyperlink" Target="../../../../AppData/Roaming/Microsoft/Excel/EU%20Courts%20cartels,%20antitrust%201990-2015/T-217-06,%20Methacrylates,%202011.pdf" TargetMode="External"/><Relationship Id="rId747" Type="http://schemas.openxmlformats.org/officeDocument/2006/relationships/hyperlink" Target="../../../../AppData/Roaming/Microsoft/Excel/EU%20Courts%20cartels,%20antitrust%201990-2015/T-827-14,%20Slovak%20Telekom,%20Deutsche%20Telekom,%20French,%202018.pdf" TargetMode="External"/><Relationship Id="rId954" Type="http://schemas.openxmlformats.org/officeDocument/2006/relationships/hyperlink" Target="../../../../AppData/Roaming/Microsoft/Excel/News,%20event%20study/Commission%20decision%20-%20event%20month+-1/Event,%20Carbonless%20paper.pdf" TargetMode="External"/><Relationship Id="rId1377" Type="http://schemas.openxmlformats.org/officeDocument/2006/relationships/hyperlink" Target="../../../../AppData/Roaming/Microsoft/Excel/News,%20event%20study/GC%20decision%20-%20event%20month+-1/Event,%20Volkswagen,%20T-208-01,%20D.VOW.pdf" TargetMode="External"/><Relationship Id="rId1584" Type="http://schemas.openxmlformats.org/officeDocument/2006/relationships/hyperlink" Target="../../../../AppData/Roaming/Microsoft/Excel/News,%20event%20study/ECJ%20decision%20-%20event%20month+-1/Event,%20Steel&#160;beams,%20readoption,%20C-201-09%20P,%20D.ARRA.pdf" TargetMode="External"/><Relationship Id="rId1791" Type="http://schemas.openxmlformats.org/officeDocument/2006/relationships/hyperlink" Target="../../../../AppData/Roaming/Microsoft/Excel/EU%20Courts%20cartels,%20antitrust%201990-2015/C-238-99%20P,%20PVC,%20readoption,%20Limburgse,%202002.pdf" TargetMode="External"/><Relationship Id="rId2428" Type="http://schemas.openxmlformats.org/officeDocument/2006/relationships/hyperlink" Target="../../../../AppData/Roaming/Microsoft/Excel/Commission%20Infringement%20Decisions%20101,%20102%20Article,%201990-2015/DRAMS,%20A%20101,%20Picture,%202010.txt" TargetMode="External"/><Relationship Id="rId83" Type="http://schemas.openxmlformats.org/officeDocument/2006/relationships/hyperlink" Target="../../../../AppData/Roaming/Microsoft/Excel/EU%20Courts%20cartels,%20antitrust%201990-2015/T-41-96,%20Adalat,%20Bayer,%202000.pdf" TargetMode="External"/><Relationship Id="rId607" Type="http://schemas.openxmlformats.org/officeDocument/2006/relationships/hyperlink" Target="../../../../AppData/Roaming/Microsoft/Excel/EU%20Courts%20cartels,%20antitrust%201990-2015/T-63-11,%20Airfreight,%20French,%202015.pdf" TargetMode="External"/><Relationship Id="rId814" Type="http://schemas.openxmlformats.org/officeDocument/2006/relationships/hyperlink" Target="../../../../AppData/Roaming/Microsoft/Excel/News,%20event%20study/Commission%20decision%20-%20event%20month+-1/Event,%20Steel%20beams.pdf" TargetMode="External"/><Relationship Id="rId1237" Type="http://schemas.openxmlformats.org/officeDocument/2006/relationships/hyperlink" Target="../../../../AppData/Roaming/Microsoft/Excel/News,%20event%20study/Dawn%20raids%20-%20event%20month+-1/Event,%20E.ON%20GDF,%2017.5.2006.pdf" TargetMode="External"/><Relationship Id="rId1444" Type="http://schemas.openxmlformats.org/officeDocument/2006/relationships/hyperlink" Target="../../../../AppData/Roaming/Microsoft/Excel/News,%20event%20study/GC%20decision%20-%20event%20month+-1/Event,%20Hydrogen%20Peroxide%20and%20perborate,%20T&#8209;186-06%20do%20T&#8209;197-06.pdf" TargetMode="External"/><Relationship Id="rId1651" Type="http://schemas.openxmlformats.org/officeDocument/2006/relationships/hyperlink" Target="../../../../AppData/Roaming/Microsoft/Excel/News,%20event%20study/ECJ%20decision%20-%20event%20month+-1/Event,%20Bitumen%20Spain,%20C-603-13%20P,%20P.GES,%20brez.pdf" TargetMode="External"/><Relationship Id="rId1889" Type="http://schemas.openxmlformats.org/officeDocument/2006/relationships/hyperlink" Target="../../../../AppData/Roaming/Microsoft/Excel/EU%20Courts%20cartels,%20antitrust%201990-2015/C-389-10%20P,%20Copper%20plumbing%20tubes,%20KME%20Germany,%202011.pdf" TargetMode="External"/><Relationship Id="rId1304" Type="http://schemas.openxmlformats.org/officeDocument/2006/relationships/hyperlink" Target="../../../../AppData/Roaming/Microsoft/Excel/News,%20event%20study/GC%20decision%20-%20event%20month+-1/Event,%20Soda-ash%20-%20Solvay,%20+%20CFK%20+%20ICI,%20T-31-91,%20T-32-91,%20T-37-91.pdf" TargetMode="External"/><Relationship Id="rId1511" Type="http://schemas.openxmlformats.org/officeDocument/2006/relationships/hyperlink" Target="../../../../AppData/Roaming/Microsoft/Excel/News,%20event%20study/GC%20decision%20-%20event%20month+-1/Event,%20Power%20Transformers,%20T-517-09,%20T-521-09.pdf" TargetMode="External"/><Relationship Id="rId1749"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6" Type="http://schemas.openxmlformats.org/officeDocument/2006/relationships/hyperlink" Target="../../../../AppData/Roaming/Microsoft/Excel/EU%20Courts%20cartels,%20antitrust%201990-2015/C-616-13%20P,%20Bitumen%20Spain,%202016.pdf" TargetMode="External"/><Relationship Id="rId1609" Type="http://schemas.openxmlformats.org/officeDocument/2006/relationships/hyperlink" Target="../../../../AppData/Roaming/Microsoft/Excel/News,%20event%20study/ECJ%20decision%20-%20event%20month+-1/Event,%20Far%20East%20Trade%20Tariff%20Charges%20and%20Surcharges%20Agreement%20(FETTCSA),%20C-236-03%20P,%20order,%20brez.pdf" TargetMode="External"/><Relationship Id="rId1816" Type="http://schemas.openxmlformats.org/officeDocument/2006/relationships/hyperlink" Target="../../../../AppData/Roaming/Microsoft/Excel/EU%20Courts%20cartels,%20antitrust%201990-2015/C-189-02%20P,%20Pre-Insulated%20Pipe%20Cartel,%20Dansk%20Rorindustri,%202005.pdf" TargetMode="External"/><Relationship Id="rId10" Type="http://schemas.openxmlformats.org/officeDocument/2006/relationships/hyperlink" Target="../../../../AppData/Roaming/Microsoft/Excel/EU%20Courts%20cartels,%20antitrust%201990-2015/T-34-92,%20UK%20Agricultural%20Tractor%20Registration%20Exchange,%20Fiatagri,%201994.pdf" TargetMode="External"/><Relationship Id="rId397" Type="http://schemas.openxmlformats.org/officeDocument/2006/relationships/hyperlink" Target="../../../../AppData/Roaming/Microsoft/Excel/EU%20Courts%20cartels,%20antitrust%201990-2015/T-151-07,%20Elevators%20and%20Escalators,%202011.pdf" TargetMode="External"/><Relationship Id="rId2078" Type="http://schemas.openxmlformats.org/officeDocument/2006/relationships/hyperlink" Target="../../../../AppData/Roaming/Microsoft/Excel/EU%20Courts%20cartels,%20antitrust%201990-2015/C-614-13%20P,%20Bathroom%20fittings,%202017.pdf" TargetMode="External"/><Relationship Id="rId2285" Type="http://schemas.openxmlformats.org/officeDocument/2006/relationships/hyperlink" Target="../../../../AppData/Roaming/Microsoft/Excel/Commission%20Infringement%20Decisions%20101,%20102%20Article,%201990-2015/Citric%20acid,%20A%20101,%202001.pdf" TargetMode="External"/><Relationship Id="rId2492" Type="http://schemas.openxmlformats.org/officeDocument/2006/relationships/hyperlink" Target="../../../../AppData/Roaming/Microsoft/Excel/Commission%20Infringement%20Decisions%20101,%20102%20Article,%201990-2015/BEARINGS,%20A%20101,%202014.pdf" TargetMode="External"/><Relationship Id="rId257" Type="http://schemas.openxmlformats.org/officeDocument/2006/relationships/hyperlink" Target="../../../../AppData/Roaming/Microsoft/Excel/EU%20Courts%20cartels,%20antitrust%201990-2015/T-456-05,%20Thread,%202010.pdf" TargetMode="External"/><Relationship Id="rId464" Type="http://schemas.openxmlformats.org/officeDocument/2006/relationships/hyperlink" Target="../../../../AppData/Roaming/Microsoft/Excel/EU%20Courts%20cartels,%20antitrust%201990-2015/T-2-09,%20Bananas,%20order,%202009.pdf" TargetMode="External"/><Relationship Id="rId1094" Type="http://schemas.openxmlformats.org/officeDocument/2006/relationships/hyperlink" Target="../../../../AppData/Roaming/Microsoft/Excel/News,%20event%20study/Commission%20decision%20-%20event%20month+-1/Event,%20Bearings.pdf" TargetMode="External"/><Relationship Id="rId2145" Type="http://schemas.openxmlformats.org/officeDocument/2006/relationships/hyperlink" Target="../../../../AppData/Roaming/Microsoft/Excel/EU%20Courts%20cartels,%20antitrust%201990-2015/C-123-16%20P,%20Telekomunikacja%20Polska,%20Orange%20Polska%20SA,%202018.pdf" TargetMode="External"/><Relationship Id="rId117" Type="http://schemas.openxmlformats.org/officeDocument/2006/relationships/hyperlink" Target="../../../../AppData/Roaming/Microsoft/Excel/EU%20Courts%20cartels,%20antitrust%201990-2015/T-28-99,%20Pre-Insulated%20Pipe%20Cartel,%20Sigma,%20French,%202002.pdf" TargetMode="External"/><Relationship Id="rId671" Type="http://schemas.openxmlformats.org/officeDocument/2006/relationships/hyperlink" Target="../../../../AppData/Roaming/Microsoft/Excel/EU%20Courts%20cartels,%20antitrust%201990-2015/T-82-13,%20TV%20and%20computer%20monitor%20tubes,%202015.pdf" TargetMode="External"/><Relationship Id="rId769" Type="http://schemas.openxmlformats.org/officeDocument/2006/relationships/hyperlink" Target="../../../../AppData/Roaming/Microsoft/Excel/T-355-06,%20bitumen%20(NL),%20summary,%202012.pdf" TargetMode="External"/><Relationship Id="rId976" Type="http://schemas.openxmlformats.org/officeDocument/2006/relationships/hyperlink" Target="../../../../AppData/Roaming/Microsoft/Excel/News,%20event%20study/Commission%20decision%20-%20event%20month+-1/Event,%20Hydrogen%20Peroxide%20and%20perborate.pdf" TargetMode="External"/><Relationship Id="rId1399" Type="http://schemas.openxmlformats.org/officeDocument/2006/relationships/hyperlink" Target="../../../../AppData/Roaming/Microsoft/Excel/News,%20event%20study/GC%20decision%20-%20event%20month+-1/Event,%20Specialty%20Graphite,%20T-71-03.pdf" TargetMode="External"/><Relationship Id="rId2352" Type="http://schemas.openxmlformats.org/officeDocument/2006/relationships/hyperlink" Target="../../../../AppData/Roaming/Microsoft/Excel/Commission%20Infringement%20Decisions%20101,%20102%20Article,%201990-2015/Steel%20beams,%20readoption,%20summary,%20A%2065,%202006.pdf" TargetMode="External"/><Relationship Id="rId324" Type="http://schemas.openxmlformats.org/officeDocument/2006/relationships/hyperlink" Target="../../../../AppData/Roaming/Microsoft/Excel/EU%20Courts%20cartels,%20antitrust%201990-2015/T-496-07,%20Bitumen%20Spain,%20summary,%202013.pdf" TargetMode="External"/><Relationship Id="rId531" Type="http://schemas.openxmlformats.org/officeDocument/2006/relationships/hyperlink" Target="../../../../AppData/Roaming/Microsoft/Excel/EU%20Courts%20cartels,%20antitrust%201990-2015/T-392-09,%20Calcium%20carbide,%202012.pdf" TargetMode="External"/><Relationship Id="rId629" Type="http://schemas.openxmlformats.org/officeDocument/2006/relationships/hyperlink" Target="../../../../AppData/Roaming/Microsoft/Excel/EU%20Courts%20cartels,%20antitrust%201990-2015/T-40-10,%20Heat%20stabilisers,%20French,%202014.pdf" TargetMode="External"/><Relationship Id="rId1161" Type="http://schemas.openxmlformats.org/officeDocument/2006/relationships/hyperlink" Target="../../../../AppData/Roaming/Microsoft/Excel/News,%20event%20study/Dawn%20raids%20-%20event%20month+-1/Event,%20PVC,%20readoption,%2031.1.1987.pdf" TargetMode="External"/><Relationship Id="rId1259" Type="http://schemas.openxmlformats.org/officeDocument/2006/relationships/hyperlink" Target="../../../../AppData/Roaming/Microsoft/Excel/News,%20event%20study/Dawn%20raids%20-%20event%20month+-1/Event,%20Exotic%20Fruit%20(Bananas),%2030.11.2007.pdf" TargetMode="External"/><Relationship Id="rId1466" Type="http://schemas.openxmlformats.org/officeDocument/2006/relationships/hyperlink" Target="../../../../AppData/Roaming/Microsoft/Excel/News,%20event%20study/GC%20decision%20-%20event%20month+-1/Event,%20Dutch%20beer%20market,%20T-240-07.pdf" TargetMode="External"/><Relationship Id="rId2005" Type="http://schemas.openxmlformats.org/officeDocument/2006/relationships/hyperlink" Target="../../../../AppData/Roaming/Microsoft/Excel/EU%20Courts%20cartels,%20antitrust%201990-2015/C-179-12%20P,%20Chloroprene%20Rubber,%20The%20Dow%20Chemical,%202013.pdf" TargetMode="External"/><Relationship Id="rId2212" Type="http://schemas.openxmlformats.org/officeDocument/2006/relationships/hyperlink" Target="../../../../AppData/Roaming/Microsoft/Excel/Commission%20Infringement%20Decisions%20101,%20102%20Article,%201990-2015/Ansac,%20A%20101,%201990.pdf" TargetMode="External"/><Relationship Id="rId836" Type="http://schemas.openxmlformats.org/officeDocument/2006/relationships/hyperlink" Target="../../../../AppData/Roaming/Microsoft/Excel/News,%20event%20study/Commission%20decision%20-%20event%20month+-1/Event,%20Far%20Eastern%20Freight%20Conference.pdf" TargetMode="External"/><Relationship Id="rId1021" Type="http://schemas.openxmlformats.org/officeDocument/2006/relationships/hyperlink" Target="../../../../AppData/Roaming/Microsoft/Excel/News,%20event%20study/Commission%20decision%20-%20event%20month+-1/Event,%20Bananas.pdf" TargetMode="External"/><Relationship Id="rId1119" Type="http://schemas.openxmlformats.org/officeDocument/2006/relationships/hyperlink" Target="../../../../AppData/Roaming/Microsoft/Excel/News,%20event%20study/Commission%20decision%20-%20event%20month+-1/Event,%20Polyurethanefoam.pdf" TargetMode="External"/><Relationship Id="rId1673" Type="http://schemas.openxmlformats.org/officeDocument/2006/relationships/hyperlink" Target="../../../../AppData/Roaming/Microsoft/Excel/News,%20event%20study/ECJ%20decision%20-%20event%20month+-1/Event,%20MasterCard,%20C-382-12%20P,%20U.MA.pdf" TargetMode="External"/><Relationship Id="rId1880" Type="http://schemas.openxmlformats.org/officeDocument/2006/relationships/hyperlink" Target="../../../../AppData/Roaming/Microsoft/Excel/EU%20Courts%20cartels,%20antitrust%201990-2015/C-554-08%20P,%20Electrical%20and%20mechanical%20carbon%20and%20graphite%20products,%20French,%202009.pdf" TargetMode="External"/><Relationship Id="rId1978" Type="http://schemas.openxmlformats.org/officeDocument/2006/relationships/hyperlink" Target="../../../../AppData/Roaming/Microsoft/Excel/EU%20Courts%20cartels,%20antitrust%201990-2015/C-457-10%20P,%20AstraZeneca,%202012.pdf" TargetMode="External"/><Relationship Id="rId2517" Type="http://schemas.openxmlformats.org/officeDocument/2006/relationships/hyperlink" Target="../../../../AppData/Roaming/Microsoft/Excel/News,%20event%20study/Dawn%20raids%20-%20event%20month+-1/Event,%20Raw%20tobacco%20-%20Spain,%2018.1.2002.pdf" TargetMode="External"/><Relationship Id="rId903" Type="http://schemas.openxmlformats.org/officeDocument/2006/relationships/hyperlink" Target="../../../../AppData/Roaming/Microsoft/Excel/News,%20event%20study/Commission%20decision%20-%20event%20month+-1/Event,%20Austrian%20banks%20&#8212;%20Lombard%20Club.pdf" TargetMode="External"/><Relationship Id="rId1326" Type="http://schemas.openxmlformats.org/officeDocument/2006/relationships/hyperlink" Target="../../../../AppData/Roaming/Microsoft/Excel/News,%20event%20study/GC%20decision%20-%20event%20month+-1/Event,%20PVC,%20readoption,%20T-305-94.pdf" TargetMode="External"/><Relationship Id="rId1533" Type="http://schemas.openxmlformats.org/officeDocument/2006/relationships/hyperlink" Target="../../../../AppData/Roaming/Microsoft/Excel/News,%20event%20study/GC%20decision%20-%20event%20month+-1/Event,%20LCD,%20T-91-11,%20T-128-11.pdf" TargetMode="External"/><Relationship Id="rId1740"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32" Type="http://schemas.openxmlformats.org/officeDocument/2006/relationships/hyperlink" Target="../../../../AppData/Roaming/Microsoft/Excel/EU%20Courts%20cartels,%20antitrust%201990-2015/T-145-94,%20Steel%20beams,%20French,%201999.pdf" TargetMode="External"/><Relationship Id="rId1600" Type="http://schemas.openxmlformats.org/officeDocument/2006/relationships/hyperlink" Target="../../../../AppData/Roaming/Microsoft/Excel/News,%20event%20study/ECJ%20decision%20-%20event%20month+-1/Event,%20Volkswagen,%20C-74-04%20P,%20D.VOW.pdf" TargetMode="External"/><Relationship Id="rId1838"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81" Type="http://schemas.openxmlformats.org/officeDocument/2006/relationships/hyperlink" Target="../../../../AppData/Roaming/Microsoft/Excel/EU%20Courts%20cartels,%20antitrust%201990-2015/T-54-03,%20Plasterboard,%20summary,%202008.pdf" TargetMode="External"/><Relationship Id="rId1905" Type="http://schemas.openxmlformats.org/officeDocument/2006/relationships/hyperlink" Target="../../../../AppData/Roaming/Microsoft/Excel/EU%20Courts%20cartels,%20antitrust%201990-2015/C-322-07%20P,%20Carbonless%20paper,%202009.pdf" TargetMode="External"/><Relationship Id="rId279" Type="http://schemas.openxmlformats.org/officeDocument/2006/relationships/hyperlink" Target="../../../../AppData/Roaming/Microsoft/Excel/EU%20Courts%20cartels,%20antitrust%201990-2015/T-72-06,%20Industrial%20bags,%20Groupe%20Gascogne,%20summary,%202011.pdf" TargetMode="External"/><Relationship Id="rId486" Type="http://schemas.openxmlformats.org/officeDocument/2006/relationships/hyperlink" Target="../../../../AppData/Roaming/Microsoft/Excel/EU%20Courts%20cartels,%20antitrust%201990-2015/T-36-05,%20Needles,%202007.pdf" TargetMode="External"/><Relationship Id="rId693" Type="http://schemas.openxmlformats.org/officeDocument/2006/relationships/hyperlink" Target="../../../../AppData/Roaming/Microsoft/Excel/EU%20Courts%20cartels,%20antitrust%201990-2015/T-330-01,%20Sodium%20Gluconate,%20Akzo,%202006.pdf" TargetMode="External"/><Relationship Id="rId2167" Type="http://schemas.openxmlformats.org/officeDocument/2006/relationships/hyperlink" Target="../../../../AppData/Roaming/Microsoft/Excel/EU%20Courts%20cartels,%20antitrust%201990-2015/C-180-16%20P,%20Gas%20insulated,%20readoption,%202017.pdf" TargetMode="External"/><Relationship Id="rId2374" Type="http://schemas.openxmlformats.org/officeDocument/2006/relationships/hyperlink" Target="../../../../AppData/Roaming/Microsoft/Excel/Commission%20Infringement%20Decisions%20101,%20102%20Article,%201990-2015/Dutch%20beer%20market,%20Dutch,%20A%20101,%202007.pdf" TargetMode="External"/><Relationship Id="rId139" Type="http://schemas.openxmlformats.org/officeDocument/2006/relationships/hyperlink" Target="../../../../AppData/Roaming/Microsoft/Excel/EU%20Courts%20cartels,%20antitrust%201990-2015/T-230-00,%20Amino%20Acids,%20Daesang,%202003.pdf" TargetMode="External"/><Relationship Id="rId346" Type="http://schemas.openxmlformats.org/officeDocument/2006/relationships/hyperlink" Target="../../../../AppData/Roaming/Microsoft/Excel/EU%20Courts%20cartels,%20antitrust%201990-2015/T-382-06,%20Fittings,%202011.pdf" TargetMode="External"/><Relationship Id="rId553" Type="http://schemas.openxmlformats.org/officeDocument/2006/relationships/hyperlink" Target="../../../../AppData/Roaming/Microsoft/Excel/EU%20Courts%20cartels,%20antitrust%201990-2015/T-375-10,%20Bathroom%20fittings,%20German,%202013.pdf" TargetMode="External"/><Relationship Id="rId760" Type="http://schemas.openxmlformats.org/officeDocument/2006/relationships/hyperlink" Target="../../../../AppData/Roaming/Microsoft/Excel/EU%20Courts%20cartels,%20antitrust%201990-2015/T-53-07,%20Butadiene%20Rubber%20and%20Emulsion%20Styrene%20Butadiene%20Rubber,%202011.pdf" TargetMode="External"/><Relationship Id="rId998" Type="http://schemas.openxmlformats.org/officeDocument/2006/relationships/hyperlink" Target="../../../../AppData/Roaming/Microsoft/Excel/News,%20event%20study/Commission%20decision%20-%20event%20month+-1/Event,%20Morgan%20Stanley%20Visa%20International%20and%20Visa%20Europe.pdf" TargetMode="External"/><Relationship Id="rId1183" Type="http://schemas.openxmlformats.org/officeDocument/2006/relationships/hyperlink" Target="../../../../AppData/Roaming/Microsoft/Excel/News,%20event%20study/Dawn%20raids%20-%20event%20month+-1/Event,%20Mercedes-Benz%20+%20Opel,%2014.2.1997.pdf" TargetMode="External"/><Relationship Id="rId1390" Type="http://schemas.openxmlformats.org/officeDocument/2006/relationships/hyperlink" Target="../../../../AppData/Roaming/Microsoft/Excel/News,%20event%20study/GC%20decision%20-%20event%20month+-1/Event,%20Methionine,%20T-279-02,%20D.DGX.pdf" TargetMode="External"/><Relationship Id="rId2027" Type="http://schemas.openxmlformats.org/officeDocument/2006/relationships/hyperlink" Target="../../../../AppData/Roaming/Microsoft/Excel/EU%20Courts%20cartels,%20antitrust%201990-2015/C-494-11%20P,%20Elevators%20and%20Escalators,%202012.pdf" TargetMode="External"/><Relationship Id="rId2234" Type="http://schemas.openxmlformats.org/officeDocument/2006/relationships/hyperlink" Target="../../../../AppData/Roaming/Microsoft/Excel/Commission%20Infringement%20Decisions%20101,%20102%20Article,%201990-2015/Cewal,%20A%20101,%20102,%201992.pdf" TargetMode="External"/><Relationship Id="rId2441" Type="http://schemas.openxmlformats.org/officeDocument/2006/relationships/hyperlink" Target="../../../../AppData/Roaming/Microsoft/Excel/Commission%20Infringement%20Decisions%20101,%20102%20Article,%201990-2015/Airfreight,%20A%20101,%202010.pdf" TargetMode="External"/><Relationship Id="rId206" Type="http://schemas.openxmlformats.org/officeDocument/2006/relationships/hyperlink" Target="../../../../AppData/Roaming/Microsoft/Excel/EU%20Courts%20cartels,%20antitrust%201990-2015/T-99-04,%20Organic%20peroxides,%20AC-Treuhand,%202008.pdf" TargetMode="External"/><Relationship Id="rId413" Type="http://schemas.openxmlformats.org/officeDocument/2006/relationships/hyperlink" Target="../../../../AppData/Roaming/Microsoft/Excel/EU%20Courts%20cartels,%20antitrust%201990-2015/T-392-08,%20CISAC,%20French,%202013.pdf" TargetMode="External"/><Relationship Id="rId858" Type="http://schemas.openxmlformats.org/officeDocument/2006/relationships/hyperlink" Target="../../../../AppData/Roaming/Microsoft/Excel/News,%20event%20study/Commission%20decision%20-%20event%20month+-1/Event,%20Alloy%20surcharge.pdf" TargetMode="External"/><Relationship Id="rId1043" Type="http://schemas.openxmlformats.org/officeDocument/2006/relationships/hyperlink" Target="../../../../AppData/Roaming/Microsoft/Excel/News,%20event%20study/Commission%20decision%20-%20event%20month+-1/Event,%20Bathroom%20fittings%20and%20fixtures.pdf" TargetMode="External"/><Relationship Id="rId1488" Type="http://schemas.openxmlformats.org/officeDocument/2006/relationships/hyperlink" Target="../../../../AppData/Roaming/Microsoft/Excel/News,%20event%20study/GC%20decision%20-%20event%20month+-1/Event,%20Candle%20Waxes,%20T-558-08,%20T-562-08.pdf" TargetMode="External"/><Relationship Id="rId1695" Type="http://schemas.openxmlformats.org/officeDocument/2006/relationships/hyperlink" Target="../../../../AppData/Roaming/Microsoft/Excel/News,%20event%20study/ECJ%20decision%20-%20event%20month+-1/Event,%20Bathroom%20fittings%20and%20fixtures,%20C&#8209;614-13%20P,%20C&#8209;626-13%20P.pdf" TargetMode="External"/><Relationship Id="rId620" Type="http://schemas.openxmlformats.org/officeDocument/2006/relationships/hyperlink" Target="../../../../AppData/Roaming/Microsoft/Excel/EU%20Courts%20cartels,%20antitrust%201990-2015/T-46-11,%20Airfreight,%20French,%202015.pdf" TargetMode="External"/><Relationship Id="rId718" Type="http://schemas.openxmlformats.org/officeDocument/2006/relationships/hyperlink" Target="../../../../AppData/Roaming/Microsoft/Excel/EU%20Courts%20cartels,%20antitrust%201990-2015/T-679-14,%20Perindopril,%20Servier,%20Teva,%202018.pdf" TargetMode="External"/><Relationship Id="rId925" Type="http://schemas.openxmlformats.org/officeDocument/2006/relationships/hyperlink" Target="../../../../AppData/Roaming/Microsoft/Excel/News,%20event%20study/Commission%20decision%20-%20event%20month+-1/Event,%20Sorbates.pdf" TargetMode="External"/><Relationship Id="rId1250" Type="http://schemas.openxmlformats.org/officeDocument/2006/relationships/hyperlink" Target="../../../../AppData/Roaming/Microsoft/Excel/News,%20event%20study/Dawn%20raids%20-%20event%20month+-1/Event,%20Airfreight.pdf" TargetMode="External"/><Relationship Id="rId1348" Type="http://schemas.openxmlformats.org/officeDocument/2006/relationships/hyperlink" Target="../../../../AppData/Roaming/Microsoft/Excel/News,%20event%20study/GC%20decision%20-%20event%20month+-1/Event,%20BASF%20Lacke+Farben%20AG,%20and%20Accinauto%20SA,%20T-175-95,%20T-176-95.pdf" TargetMode="External"/><Relationship Id="rId1555" Type="http://schemas.openxmlformats.org/officeDocument/2006/relationships/hyperlink" Target="../../../../AppData/Roaming/Microsoft/Excel/News,%20event%20study/GC%20decision%20-%20event%20month+-1/Event,%20Power%20Cables,%20T-445-14%20do%20T-446-14.pdf" TargetMode="External"/><Relationship Id="rId1762" Type="http://schemas.openxmlformats.org/officeDocument/2006/relationships/hyperlink" Target="../../../../AppData/Roaming/Microsoft/Excel/EU%20Courts%20cartels,%20antitrust%201990-2015/C-279-95%20P,%20Langnese-Iglo%20GmbH,%201998.pdf" TargetMode="External"/><Relationship Id="rId2301" Type="http://schemas.openxmlformats.org/officeDocument/2006/relationships/hyperlink" Target="../../../../AppData/Roaming/Microsoft/Excel/Commission%20Infringement%20Decisions%20101,%20102%20Article,%201990-2015/Industrial%20and%20medical%20gases,%20A%20101,%202002.pdf" TargetMode="External"/><Relationship Id="rId1110" Type="http://schemas.openxmlformats.org/officeDocument/2006/relationships/hyperlink" Target="../../../../AppData/Roaming/Microsoft/Excel/News,%20event%20study/Commission%20decision%20-%20event%20month+-1/Event,%20Motorola.pdf" TargetMode="External"/><Relationship Id="rId1208" Type="http://schemas.openxmlformats.org/officeDocument/2006/relationships/hyperlink" Target="../../../../AppData/Roaming/Microsoft/Excel/News,%20event%20study/Dawn%20raids%20-%20event%20month+-1/Event,%20Fittings%20+%20Copper%20Plumbing%20tubes%20+%20Industrial%20tubes.pdf" TargetMode="External"/><Relationship Id="rId1415" Type="http://schemas.openxmlformats.org/officeDocument/2006/relationships/hyperlink" Target="../../../../AppData/Roaming/Microsoft/Excel/News,%20event%20study/GC%20decision%20-%20event%20month+-1/Event,%20Choline%20Chloride,%20T-101-05%20do%20T-112-05.pdf" TargetMode="External"/><Relationship Id="rId54" Type="http://schemas.openxmlformats.org/officeDocument/2006/relationships/hyperlink" Target="../../../../AppData/Roaming/Microsoft/Excel/EU%20Courts%20cartels,%20antitrust%201990-2015/T-338-94,%20Cartonboard,%20Finnish%20Board,%201998.pdf" TargetMode="External"/><Relationship Id="rId1622" Type="http://schemas.openxmlformats.org/officeDocument/2006/relationships/hyperlink" Target="../../../../AppData/Roaming/Microsoft/Excel/News,%20event%20study/ECJ%20decision%20-%20event%20month+-1/Event,%20Methionine,%20C-266-06%20P,%20D.DGX.pdf" TargetMode="External"/><Relationship Id="rId1927" Type="http://schemas.openxmlformats.org/officeDocument/2006/relationships/hyperlink" Target="../../../../AppData/Roaming/Microsoft/Excel/EU%20Courts%20cartels,%20antitrust%201990-2015/C-549-10%20P,%20Prokent%20Tomra,%202012.pdf" TargetMode="External"/><Relationship Id="rId2091" Type="http://schemas.openxmlformats.org/officeDocument/2006/relationships/hyperlink" Target="../../../../AppData/Roaming/Microsoft/Excel/EU%20Courts%20cartels,%20antitrust%201990-2015/C-611-13%20P,%20Bathroom%20fittings,%202017.pdf" TargetMode="External"/><Relationship Id="rId2189" Type="http://schemas.openxmlformats.org/officeDocument/2006/relationships/hyperlink" Target="../../../../AppData/Roaming/Microsoft/Excel/EU%20Courts%20cartels,%20antitrust%201990-2015/C-98-17%20P,%20Smart%20card%20chips,%20Koninklijke%20Philips,%202018.pdf" TargetMode="External"/><Relationship Id="rId270" Type="http://schemas.openxmlformats.org/officeDocument/2006/relationships/hyperlink" Target="../../../../AppData/Roaming/Microsoft/Excel/EU%20Courts%20cartels,%20antitrust%201990-2015/T-59-06,%20Industrial%20bags,%20Bonar,%202011.pdf" TargetMode="External"/><Relationship Id="rId2396" Type="http://schemas.openxmlformats.org/officeDocument/2006/relationships/hyperlink" Target="../../../../AppData/Roaming/Microsoft/Excel/Commission%20Infringement%20Decisions%20101,%20102%20Article,%201990-2015/Calcium%20carbide%20and%20magnesium%20based%20reagents,%20A%20101,%202009.pdf" TargetMode="External"/><Relationship Id="rId130" Type="http://schemas.openxmlformats.org/officeDocument/2006/relationships/hyperlink" Target="../../../../AppData/Roaming/Microsoft/Excel/EU%20Courts%20cartels,%20antitrust%201990-2015/T-67-00,%20Seamless%20steel%20tubes,%202004.pdf" TargetMode="External"/><Relationship Id="rId368" Type="http://schemas.openxmlformats.org/officeDocument/2006/relationships/hyperlink" Target="../../../../AppData/Roaming/Microsoft/Excel/EU%20Courts%20cartels,%20antitrust%201990-2015/T-122-07,%20Gas%20insulated,%202011.pdf" TargetMode="External"/><Relationship Id="rId575" Type="http://schemas.openxmlformats.org/officeDocument/2006/relationships/hyperlink" Target="../../../../AppData/Roaming/Microsoft/Excel/EU%20Courts%20cartels,%20antitrust%201990-2015/T-376-10,%20Bathroom%20fittings,%20French,%202013.pdf" TargetMode="External"/><Relationship Id="rId782" Type="http://schemas.openxmlformats.org/officeDocument/2006/relationships/hyperlink" Target="../../../../AppData/Roaming/Microsoft/Excel/T-356-06,%20bitumen%20(NL),%20French,%202012.pdf" TargetMode="External"/><Relationship Id="rId2049" Type="http://schemas.openxmlformats.org/officeDocument/2006/relationships/hyperlink" Target="../../../../AppData/Roaming/Microsoft/Excel/EU%20Courts%20cartels,%20antitrust%201990-2015/C-293-13%20P,%20Bananas,%202015.pdf" TargetMode="External"/><Relationship Id="rId2256" Type="http://schemas.openxmlformats.org/officeDocument/2006/relationships/hyperlink" Target="../../../../AppData/Roaming/Microsoft/Excel/Commission%20Infringement%20Decisions%20101,%20102%20Article,%201990-2015/Wirtschaftsvereinigung%20Stahl,%20A%2065,%201997.pdf" TargetMode="External"/><Relationship Id="rId2463" Type="http://schemas.openxmlformats.org/officeDocument/2006/relationships/hyperlink" Target="../../../../AppData/Roaming/Microsoft/Excel/Commission%20Infringement%20Decisions%20101,%20102%20Article,%201990-2015/Mountings,%20summary,%20A%20101,%202012.pdf" TargetMode="External"/><Relationship Id="rId228" Type="http://schemas.openxmlformats.org/officeDocument/2006/relationships/hyperlink" Target="../../../../AppData/Roaming/Microsoft/Excel/EU%20Courts%20cartels,%20antitrust%201990-2015/T-33-05,%20Raw%20tobacco%20&#8211;%20Spain,%20Cetarsa,%20summary,%202011.pdf" TargetMode="External"/><Relationship Id="rId435" Type="http://schemas.openxmlformats.org/officeDocument/2006/relationships/hyperlink" Target="../../../../AppData/Roaming/Microsoft/Excel/EU%20Courts%20cartels,%20antitrust%201990-2015/T-434-08,%20CISAC,%20Tono,%202013.pdf" TargetMode="External"/><Relationship Id="rId642" Type="http://schemas.openxmlformats.org/officeDocument/2006/relationships/hyperlink" Target="../../../../AppData/Roaming/Microsoft/Excel/EU%20Courts%20cartels,%20antitrust%201990-2015/T-486-11,%20Telekomunikacja%20Polska,%202015.pdf" TargetMode="External"/><Relationship Id="rId1065" Type="http://schemas.openxmlformats.org/officeDocument/2006/relationships/hyperlink" Target="../../../../AppData/Roaming/Microsoft/Excel/News,%20event%20study/Commission%20decision%20-%20event%20month+-1/Event,%20Exotic%20Fruit%20(Bananas).pdf" TargetMode="External"/><Relationship Id="rId1272" Type="http://schemas.openxmlformats.org/officeDocument/2006/relationships/hyperlink" Target="../../../../AppData/Roaming/Microsoft/Excel/News,%20event%20study/Dawn%20raids%20-%20event%20month+-1/Event,%20Lundbeck,%2025.10.%202005.pdf" TargetMode="External"/><Relationship Id="rId2116" Type="http://schemas.openxmlformats.org/officeDocument/2006/relationships/hyperlink" Target="../../../../AppData/Roaming/Microsoft/Excel/EU%20Courts%20cartels,%20antitrust%201990-2015/C-53-15%20P,%20Prestressing%20Steel,%20French,%202015.pdf" TargetMode="External"/><Relationship Id="rId2323" Type="http://schemas.openxmlformats.org/officeDocument/2006/relationships/hyperlink" Target="../../../../AppData/Roaming/Microsoft/Excel/Commission%20Infringement%20Decisions%20101,%20102%20Article,%201990-2015/Clearstream,%20Clearing%20and%20settlement,%20A%20102,%20Picture,%202004.txt" TargetMode="External"/><Relationship Id="rId2530" Type="http://schemas.openxmlformats.org/officeDocument/2006/relationships/hyperlink" Target="../../../../AppData/Roaming/Microsoft/Excel/News,%20event%20study/Dawn%20raids%20-%20event%20month+-1/Event,%20Bitumen%20(NL)%20+%20Spain,%2010.10.2002.pdf" TargetMode="External"/><Relationship Id="rId502" Type="http://schemas.openxmlformats.org/officeDocument/2006/relationships/hyperlink" Target="../../../../AppData/Roaming/Microsoft/Excel/EU%20Courts%20cartels,%20antitrust%201990-2015/T-472-09,%20Reinforcing%20bars,%20readoption,%202014.pdf" TargetMode="External"/><Relationship Id="rId947" Type="http://schemas.openxmlformats.org/officeDocument/2006/relationships/hyperlink" Target="../../../../AppData/Roaming/Microsoft/Excel/News,%20event%20study/Commission%20decision%20-%20event%20month+-1/Event,%20GDF%20ENEL,%20GDF%20ENI,%20skupaj%202.pdf" TargetMode="External"/><Relationship Id="rId1132" Type="http://schemas.openxmlformats.org/officeDocument/2006/relationships/hyperlink" Target="../../../../AppData/Roaming/Microsoft/Excel/News,%20event%20study/Commission%20decision%20-%20event%20month+-1/Event,%20Butadiene%20Rubber%20and%20Emulsion%20Styrene%20Butadiene%20Rubber.pdf" TargetMode="External"/><Relationship Id="rId1577" Type="http://schemas.openxmlformats.org/officeDocument/2006/relationships/hyperlink" Target="../../../../AppData/Roaming/Microsoft/Excel/News,%20event%20study/ECJ%20decision%20-%20event%20month+-1/Event,%20Eco%20System%20Peugeot,%20C-322-93%20P,%20F.PGT.pdf" TargetMode="External"/><Relationship Id="rId1784" Type="http://schemas.openxmlformats.org/officeDocument/2006/relationships/hyperlink" Target="../../../../AppData/Roaming/Microsoft/Excel/EU%20Courts%20cartels,%20antitrust%201990-2015/C-282-98%20P,%20Cartonboard,%20Enso%20Espanola,%202000.pdf" TargetMode="External"/><Relationship Id="rId1991" Type="http://schemas.openxmlformats.org/officeDocument/2006/relationships/hyperlink" Target="../../../../AppData/Roaming/Microsoft/Excel/EU%20Courts%20cartels,%20antitrust%201990-2015/C-231-11%20P,%20Gas%20insulated%20switchgear,%20Siemens,%202014.pdf" TargetMode="External"/><Relationship Id="rId76" Type="http://schemas.openxmlformats.org/officeDocument/2006/relationships/hyperlink" Target="../../../../AppData/Roaming/Microsoft/Excel/EU%20Courts%20cartels,%20antitrust%201990-2015/T-25-95,%20Cement,%202000.pdf" TargetMode="External"/><Relationship Id="rId807" Type="http://schemas.openxmlformats.org/officeDocument/2006/relationships/hyperlink" Target="../../../../AppData/Roaming/Microsoft/Excel/News,%20event%20study/Commission%20decision%20-%20event%20month+-1/Event,%20Ford%20Agricultural.pdf" TargetMode="External"/><Relationship Id="rId1437" Type="http://schemas.openxmlformats.org/officeDocument/2006/relationships/hyperlink" Target="../../../../AppData/Roaming/Microsoft/Excel/News,%20event%20study/GC%20decision%20-%20event%20month+-1/Event,%20Methacrylates,%20T&#8209;208-06.pdf" TargetMode="External"/><Relationship Id="rId1644" Type="http://schemas.openxmlformats.org/officeDocument/2006/relationships/hyperlink" Target="../../../../AppData/Roaming/Microsoft/Excel/News,%20event%20study/ECJ%20decision%20-%20event%20month+-1/Event,%20Methacrylates,%20C&#8209;70-12%20P.pdf" TargetMode="External"/><Relationship Id="rId1851" Type="http://schemas.openxmlformats.org/officeDocument/2006/relationships/hyperlink" Target="../../../../AppData/Roaming/Microsoft/Excel/EU%20Courts%20cartels,%20antitrust%201990-2015/C-397-03%20P,%20Amino%20acids,%20Archer,%202006.pdf" TargetMode="External"/><Relationship Id="rId1504" Type="http://schemas.openxmlformats.org/officeDocument/2006/relationships/hyperlink" Target="../../../../AppData/Roaming/Microsoft/Excel/News,%20event%20study/GC%20decision%20-%20event%20month+-1/Event,%20Intel,%20T-286-09.pdf" TargetMode="External"/><Relationship Id="rId1711" Type="http://schemas.openxmlformats.org/officeDocument/2006/relationships/hyperlink" Target="../../../../AppData/Roaming/Microsoft/Excel/News,%20event%20study/ECJ%20decision%20-%20event%20month+-1/Event,%20TV%20and%20computer%20monitor%20tubes,%20C-608-15%20P,%20J.MI@N.pdf" TargetMode="External"/><Relationship Id="rId1949" Type="http://schemas.openxmlformats.org/officeDocument/2006/relationships/hyperlink" Target="../../../../AppData/Roaming/Microsoft/Excel/EU%20Courts%20cartels,%20antitrust%201990-2015/C-446-11%20P,%20Hydrogen,%20French,%202013.pdf" TargetMode="External"/><Relationship Id="rId292" Type="http://schemas.openxmlformats.org/officeDocument/2006/relationships/hyperlink" Target="../../../../AppData/Roaming/Microsoft/Excel/EU%20Courts%20cartels,%20antitrust%201990-2015/T-85-06,%20Rubber%20chemicals,%20General%20Quimica,%20summary,%202008.pdf" TargetMode="External"/><Relationship Id="rId1809" Type="http://schemas.openxmlformats.org/officeDocument/2006/relationships/hyperlink" Target="../../../../AppData/Roaming/Microsoft/Excel/EU%20Courts%20cartels,%20antitrust%201990-2015/C-359-01%20P,%20British%20Sugar%20plc,%202004.pdf" TargetMode="External"/><Relationship Id="rId597" Type="http://schemas.openxmlformats.org/officeDocument/2006/relationships/hyperlink" Target="../../../../AppData/Roaming/Microsoft/Excel/EU%20Courts%20cartels,%20antitrust%201990-2015/T-422-10,%20Prestressing,%202015.pdf" TargetMode="External"/><Relationship Id="rId2180" Type="http://schemas.openxmlformats.org/officeDocument/2006/relationships/hyperlink" Target="../../../../AppData/Roaming/Microsoft/Excel/EU%20Courts%20cartels,%20antitrust%201990-2015/C-591-18%20P,%20Power%20cables,%20Brugg,%20French,%202019.pdf" TargetMode="External"/><Relationship Id="rId2278" Type="http://schemas.openxmlformats.org/officeDocument/2006/relationships/hyperlink" Target="../../../../AppData/Roaming/Microsoft/Excel/Commission%20Infringement%20Decisions%20101,%20102%20Article,%201990-2015/Soda-ash&#8212;%20-%20Solvay,%20CFK,%20readoption,%20A%20101,%202000.pdf" TargetMode="External"/><Relationship Id="rId2485" Type="http://schemas.openxmlformats.org/officeDocument/2006/relationships/hyperlink" Target="../../../../AppData/Roaming/Microsoft/Excel/Commission%20Infringement%20Decisions%20101,%20102%20Article,%201990-2015/Automotive%20wire%20harnesses,%20A%20101,%202013.pdf" TargetMode="External"/><Relationship Id="rId152" Type="http://schemas.openxmlformats.org/officeDocument/2006/relationships/hyperlink" Target="../../../../AppData/Roaming/Microsoft/Excel/EU%20Courts%20cartels,%20antitrust%201990-2015/T-325-01,%20Mercedes&#8209;Benz,%20Daimler,%202005.pdf" TargetMode="External"/><Relationship Id="rId457" Type="http://schemas.openxmlformats.org/officeDocument/2006/relationships/hyperlink" Target="../../../../AppData/Roaming/Microsoft/Excel/EU%20Courts%20cartels,%20antitrust%201990-2015/T-543-08,%20Candle%20waxes,%202014.pdf" TargetMode="External"/><Relationship Id="rId1087" Type="http://schemas.openxmlformats.org/officeDocument/2006/relationships/hyperlink" Target="../../../../AppData/Roaming/Microsoft/Excel/News,%20event%20study/Commission%20decision%20-%20event%20month+-1/Event,%20Lundbeck,%201.pdf" TargetMode="External"/><Relationship Id="rId1294" Type="http://schemas.openxmlformats.org/officeDocument/2006/relationships/hyperlink" Target="../../../../AppData/Roaming/Microsoft/Excel/News,%20event%20study/Dawn%20raids%20-%20event%20month+-1/Event,%20Power%20Cables,%204.2.2009.pdf" TargetMode="External"/><Relationship Id="rId2040" Type="http://schemas.openxmlformats.org/officeDocument/2006/relationships/hyperlink" Target="../../../../AppData/Roaming/Microsoft/Excel/EU%20Courts%20cartels,%20antitrust%201990-2015/C-90-15%20P,%20Candle%20waxes,%20Hansen,%20French,%202017.pdf" TargetMode="External"/><Relationship Id="rId2138" Type="http://schemas.openxmlformats.org/officeDocument/2006/relationships/hyperlink" Target="../../../../AppData/Roaming/Microsoft/Excel/EU%20Courts%20cartels,%20antitrust%201990-2015/C-516-15%20P,%20Heat%20Stabilisers,%20Akzo,%202017.pdf" TargetMode="External"/><Relationship Id="rId664" Type="http://schemas.openxmlformats.org/officeDocument/2006/relationships/hyperlink" Target="../../../../AppData/Roaming/Microsoft/Excel/EU%20Courts%20cartels,%20antitrust%201990-2015/T-409-12,%20Gas%20insulated,%20readoption,%202016.pdf" TargetMode="External"/><Relationship Id="rId871" Type="http://schemas.openxmlformats.org/officeDocument/2006/relationships/hyperlink" Target="../../../../AppData/Roaming/Microsoft/Excel/News,%20event%20study/Commission%20decision%20-%20event%20month+-1/Event,%20Europe%20Asia%20Trades%20Agreement.pdf" TargetMode="External"/><Relationship Id="rId969" Type="http://schemas.openxmlformats.org/officeDocument/2006/relationships/hyperlink" Target="../../../../AppData/Roaming/Microsoft/Excel/News,%20event%20study/Commission%20decision%20-%20event%20month+-1/Event,%20Rubber%20chemicals.pdf" TargetMode="External"/><Relationship Id="rId1599" Type="http://schemas.openxmlformats.org/officeDocument/2006/relationships/hyperlink" Target="../../../../AppData/Roaming/Microsoft/Excel/News,%20event%20study/ECJ%20decision%20-%20event%20month+-1/Event,%20Alloy%20surcharge,%20C-57-02%20P,%20C-65-02%20P.pdf" TargetMode="External"/><Relationship Id="rId2345" Type="http://schemas.openxmlformats.org/officeDocument/2006/relationships/hyperlink" Target="../../../../AppData/Roaming/Microsoft/Excel/Commission%20Infringement%20Decisions%20101,%20102%20Article,%201990-2015/Industrial%20bags,%20A%20101,%202005.pdf" TargetMode="External"/><Relationship Id="rId317" Type="http://schemas.openxmlformats.org/officeDocument/2006/relationships/hyperlink" Target="../../../../AppData/Roaming/Microsoft/Excel/EU%20Courts%20cartels,%20antitrust%201990-2015/T-186-06,%20Hydrogen,%202011.pdf" TargetMode="External"/><Relationship Id="rId524" Type="http://schemas.openxmlformats.org/officeDocument/2006/relationships/hyperlink" Target="../../../../AppData/Roaming/Microsoft/Excel/EU%20Courts%20cartels,%20antitrust%201990-2015/T-395-09,%20Calcium%20carbide,%20summary,%202014.pdf" TargetMode="External"/><Relationship Id="rId731" Type="http://schemas.openxmlformats.org/officeDocument/2006/relationships/hyperlink" Target="../../../../AppData/Roaming/Microsoft/Excel/EU%20Courts%20cartels,%20antitrust%201990-2015/T-455-14,%20Power%20cables,%20Pirelli,%20French,%202018.pdf" TargetMode="External"/><Relationship Id="rId1154" Type="http://schemas.openxmlformats.org/officeDocument/2006/relationships/hyperlink" Target="../../../../AppData/Roaming/Microsoft/Excel/News,%20event%20study/Dawn%20raids%20-%20event%20month+-1/Event,%20Cartonboard,%2025.4.1991.pdf" TargetMode="External"/><Relationship Id="rId1361" Type="http://schemas.openxmlformats.org/officeDocument/2006/relationships/hyperlink" Target="../../../../AppData/Roaming/Microsoft/Excel/News,%20event%20study/GC%20decision%20-%20event%20month+-1/Event,%20British%20Sugar%20plc,%20T-202-98.pdf" TargetMode="External"/><Relationship Id="rId1459" Type="http://schemas.openxmlformats.org/officeDocument/2006/relationships/hyperlink" Target="../../../../AppData/Roaming/Microsoft/Excel/News,%20event%20study/GC%20decision%20-%20event%20month+-1/Event,%20Alloy%20surcharge,%20readoption,%20T&#8209;24-07,%20D.TKA.pdf" TargetMode="External"/><Relationship Id="rId2205" Type="http://schemas.openxmlformats.org/officeDocument/2006/relationships/hyperlink" Target="../../../../AppData/Roaming/Microsoft/Excel/Commission%20Infringement%20Decisions%20101,%20102%20Article,%201990-2015/European%20producers%20of%20cold-rolled%20stainless%20steel%20flat%20products,%20A%2065,%201990.pdf" TargetMode="External"/><Relationship Id="rId2412" Type="http://schemas.openxmlformats.org/officeDocument/2006/relationships/hyperlink" Target="../../../../AppData/Roaming/Microsoft/Excel/Commission%20Infringement%20Decisions%20101,%20102%20Article,%201990-2015/Reinforcing%20bars,%20readoption,%20summary,%20A%20101,%202009.pdf" TargetMode="External"/><Relationship Id="rId98" Type="http://schemas.openxmlformats.org/officeDocument/2006/relationships/hyperlink" Target="../../../../AppData/Roaming/Microsoft/Excel/EU%20Courts%20cartels,%20antitrust%201990-2015/T-15-99,%20Pre-Insulated%20Pipe%20Cartel,%20Brugg,%20German,%202002.pdf" TargetMode="External"/><Relationship Id="rId829" Type="http://schemas.openxmlformats.org/officeDocument/2006/relationships/hyperlink" Target="../../../../AppData/Roaming/Microsoft/Excel/News,%20event%20study/Commission%20decision%20-%20event%20month+-1/Event,%20PVC,%20readoption.pdf" TargetMode="External"/><Relationship Id="rId1014" Type="http://schemas.openxmlformats.org/officeDocument/2006/relationships/hyperlink" Target="../../../../AppData/Roaming/Microsoft/Excel/News,%20event%20study/Commission%20decision%20-%20event%20month+-1/Event,%20Sodium%20Chlorate.pdf" TargetMode="External"/><Relationship Id="rId1221" Type="http://schemas.openxmlformats.org/officeDocument/2006/relationships/hyperlink" Target="../../../../AppData/Roaming/Microsoft/Excel/News,%20event%20study/Dawn%20raids%20-%20event%20month+-1/Event,%20Dutch%20beer%20market,%2024.3.2000.pdf" TargetMode="External"/><Relationship Id="rId1666" Type="http://schemas.openxmlformats.org/officeDocument/2006/relationships/hyperlink" Target="../../../../AppData/Roaming/Microsoft/Excel/News,%20event%20study/ECJ%20decision%20-%20event%20month+-1/Event,%20Wanadoo%20Espa&#241;a%20v%20Telef&#243;nica,%20C-295-12%20P,%20E.TEF.pdf" TargetMode="External"/><Relationship Id="rId1873" Type="http://schemas.openxmlformats.org/officeDocument/2006/relationships/hyperlink" Target="../../../../AppData/Roaming/Microsoft/Excel/EU%20Courts%20cartels,%20antitrust%201990-2015/C-101-07%20P,%20French%20beef,%202008.pdf" TargetMode="External"/><Relationship Id="rId1319" Type="http://schemas.openxmlformats.org/officeDocument/2006/relationships/hyperlink" Target="../../../../AppData/Roaming/Microsoft/Excel/News,%20event%20study/GC%20decision%20-%20event%20month+-1/Event,%20Cartonboard,%20T-308-94%20do%20T-348-94.pdf" TargetMode="External"/><Relationship Id="rId1526" Type="http://schemas.openxmlformats.org/officeDocument/2006/relationships/hyperlink" Target="../../../../AppData/Roaming/Microsoft/Excel/News,%20event%20study/GC%20decision%20-%20event%20month+-1/Event,%20Airfreight,%20T-28-11%20do%20T-67-11.pdf" TargetMode="External"/><Relationship Id="rId1733"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0" Type="http://schemas.openxmlformats.org/officeDocument/2006/relationships/hyperlink" Target="../../../../AppData/Roaming/Microsoft/Excel/EU%20Courts%20cartels,%20antitrust%201990-2015/C-495-11%20P,%20Hydrogen,%20French,%202013.pdf" TargetMode="External"/><Relationship Id="rId25" Type="http://schemas.openxmlformats.org/officeDocument/2006/relationships/hyperlink" Target="../../../../AppData/Roaming/Microsoft/Excel/EU%20Courts%20cartels,%20antitrust%201990-2015/T-9-93,%20Scholler%20Lebensmittel%20GmbH%20&amp;%20Co.%20KG,%201995.pdf" TargetMode="External"/><Relationship Id="rId1800" Type="http://schemas.openxmlformats.org/officeDocument/2006/relationships/hyperlink" Target="../../../../AppData/Roaming/Microsoft/Excel/EU%20Courts%20cartels,%20antitrust%201990-2015/C-204-00%20P,%20Cement,%20Aalborg,%202004.pdf" TargetMode="External"/><Relationship Id="rId174" Type="http://schemas.openxmlformats.org/officeDocument/2006/relationships/hyperlink" Target="../../../../AppData/Roaming/Microsoft/Excel/EU%20Courts%20cartels,%20antitrust%201990-2015/T-13-03,%20Video%20Games,%20Nintendo,%202009.pdf" TargetMode="External"/><Relationship Id="rId381" Type="http://schemas.openxmlformats.org/officeDocument/2006/relationships/hyperlink" Target="../../../../AppData/Roaming/Microsoft/Excel/EU%20Courts%20cartels,%20antitrust%201990-2015/T-77-08,%20Chloroprene%20Rubber,%202012.pdf" TargetMode="External"/><Relationship Id="rId2062" Type="http://schemas.openxmlformats.org/officeDocument/2006/relationships/hyperlink" Target="../../../../AppData/Roaming/Microsoft/Excel/EU%20Courts%20cartels,%20antitrust%201990-2015/C-534-07%20P,%20Needles,%202009.pdf" TargetMode="External"/><Relationship Id="rId241" Type="http://schemas.openxmlformats.org/officeDocument/2006/relationships/hyperlink" Target="../../../../AppData/Roaming/Microsoft/Excel/EU%20Courts%20cartels,%20antitrust%201990-2015/T-109-02,%20Carbonless%20paper,%20Bollore,%202007.pdf" TargetMode="External"/><Relationship Id="rId479" Type="http://schemas.openxmlformats.org/officeDocument/2006/relationships/hyperlink" Target="../../../../AppData/Roaming/Microsoft/Excel/EU%20Courts%20cartels,%20antitrust%201990-2015/T-448-07,%20Fasteners,%202012.pdf" TargetMode="External"/><Relationship Id="rId686" Type="http://schemas.openxmlformats.org/officeDocument/2006/relationships/hyperlink" Target="../../../../AppData/Roaming/Microsoft/Excel/EU%20Courts%20cartels,%20antitrust%201990-2015/T-95-15,%20Envelopes,%202016.pdf" TargetMode="External"/><Relationship Id="rId893" Type="http://schemas.openxmlformats.org/officeDocument/2006/relationships/hyperlink" Target="../../../../AppData/Roaming/Microsoft/Excel/News,%20event%20study/Commission%20decision%20-%20event%20month+-1/Event,%20Mercedes-Benz.pdf" TargetMode="External"/><Relationship Id="rId2367" Type="http://schemas.openxmlformats.org/officeDocument/2006/relationships/hyperlink" Target="../../../../AppData/Roaming/Microsoft/Excel/Commission%20Infringement%20Decisions%20101,%20102%20Article,%201990-2015/Dutch%20beer%20market,%20summary,%20A%20101,%202007.pdf" TargetMode="External"/><Relationship Id="rId339" Type="http://schemas.openxmlformats.org/officeDocument/2006/relationships/hyperlink" Target="../../../../AppData/Roaming/Microsoft/Excel/EU%20Courts%20cartels,%20antitrust%201990-2015/T-384-06,%20Fittings,%202011.pdf" TargetMode="External"/><Relationship Id="rId546" Type="http://schemas.openxmlformats.org/officeDocument/2006/relationships/hyperlink" Target="../../../../AppData/Roaming/Microsoft/Excel/EU%20Courts%20cartels,%20antitrust%201990-2015/T-375-10,%20Bathroom%20fittings,%20German,%202013.pdf" TargetMode="External"/><Relationship Id="rId753" Type="http://schemas.openxmlformats.org/officeDocument/2006/relationships/hyperlink" Target="../../../../AppData/Roaming/Microsoft/Excel/EU%20Courts%20cartels,%20antitrust%201990-2015/T-42-07,%20Butadiene%20Rubber%20and%20Emulsion%20Styrene%20Butadiene%20Rubber,%202011.pdf" TargetMode="External"/><Relationship Id="rId1176" Type="http://schemas.openxmlformats.org/officeDocument/2006/relationships/hyperlink" Target="../../../../AppData/Roaming/Microsoft/Excel/News,%20event%20study/Dawn%20raids%20-%20event%20month+-1/Event,%20Pre-Insulated%20Pipe%20Cartel,%2029.6.1995.pdf" TargetMode="External"/><Relationship Id="rId1383" Type="http://schemas.openxmlformats.org/officeDocument/2006/relationships/hyperlink" Target="../../../../AppData/Roaming/Microsoft/Excel/News,%20event%20study/GC%20decision%20-%20event%20month+-1/Event,%20Vitamins,%20T-15-02,%20T-26-02.pdf" TargetMode="External"/><Relationship Id="rId2227" Type="http://schemas.openxmlformats.org/officeDocument/2006/relationships/hyperlink" Target="../../../../AppData/Roaming/Microsoft/Excel/Commission%20Infringement%20Decisions%20101,%20102%20Article,%201990-2015/Quantel%20International%20-%20Continuum%20Quantel%20SA,%20A%20101,%201992.pdf" TargetMode="External"/><Relationship Id="rId2434" Type="http://schemas.openxmlformats.org/officeDocument/2006/relationships/hyperlink" Target="../../../../AppData/Roaming/Microsoft/Excel/Commission%20Infringement%20Decisions%20101,%20102%20Article,%201990-2015/LCD,%20A%20101,%202010.pdf" TargetMode="External"/><Relationship Id="rId101" Type="http://schemas.openxmlformats.org/officeDocument/2006/relationships/hyperlink" Target="../../../../AppData/Roaming/Microsoft/Excel/EU%20Courts%20cartels,%20antitrust%201990-2015/T-9-99,%20Pre-Insulated%20Pipe%20Cartel,%20HFB,%20summary,%202002.pdf" TargetMode="External"/><Relationship Id="rId406" Type="http://schemas.openxmlformats.org/officeDocument/2006/relationships/hyperlink" Target="../../../../AppData/Roaming/Microsoft/Excel/EU%20Courts%20cartels,%20antitrust%201990-2015/T-299-08,%20Sodium%20chlorate,%202011.pdf" TargetMode="External"/><Relationship Id="rId960" Type="http://schemas.openxmlformats.org/officeDocument/2006/relationships/hyperlink" Target="../../../../AppData/Roaming/Microsoft/Excel/News,%20event%20study/Commission%20decision%20-%20event%20month+-1/Event,%20SEP%20and%20others%20Automobiles%20Peugeot%20SA.pdf" TargetMode="External"/><Relationship Id="rId1036" Type="http://schemas.openxmlformats.org/officeDocument/2006/relationships/hyperlink" Target="../../../../AppData/Roaming/Microsoft/Excel/News,%20event%20study/Commission%20decision%20-%20event%20month+-1/Event,%20Power%20Transformers.pdf" TargetMode="External"/><Relationship Id="rId1243" Type="http://schemas.openxmlformats.org/officeDocument/2006/relationships/hyperlink" Target="../../../../AppData/Roaming/Microsoft/Excel/News,%20event%20study/Dawn%20raids%20-%20event%20month+-1/Event,%20Bathroom%20fittings%20and%20fixtures,%2011.11.2004.pdf" TargetMode="External"/><Relationship Id="rId1590" Type="http://schemas.openxmlformats.org/officeDocument/2006/relationships/hyperlink" Target="../../../../AppData/Roaming/Microsoft/Excel/News,%20event%20study/ECJ%20decision%20-%20event%20month+-1/Event,%20PVC,%20readoption,%20C-238-99%20P.pdf" TargetMode="External"/><Relationship Id="rId1688" Type="http://schemas.openxmlformats.org/officeDocument/2006/relationships/hyperlink" Target="../../../../AppData/Roaming/Microsoft/Excel/News,%20event%20study/ECJ%20decision%20-%20event%20month+-1/Event,%20Intel,%20C-413-14%20P.pdf" TargetMode="External"/><Relationship Id="rId1895" Type="http://schemas.openxmlformats.org/officeDocument/2006/relationships/hyperlink" Target="../../../../AppData/Roaming/Microsoft/Excel/EU%20Courts%20cartels,%20antitrust%201990-2015/C-628-10%20P,%20Raw%20tobacco%20-%20Spain,%202012.pdf" TargetMode="External"/><Relationship Id="rId613" Type="http://schemas.openxmlformats.org/officeDocument/2006/relationships/hyperlink" Target="../../../../AppData/Roaming/Microsoft/Excel/EU%20Courts%20cartels,%20antitrust%201990-2015/T-40-11,%20Airfreight,%202015.pdf" TargetMode="External"/><Relationship Id="rId820" Type="http://schemas.openxmlformats.org/officeDocument/2006/relationships/hyperlink" Target="../../../../AppData/Roaming/Microsoft/Excel/News,%20event%20study/Commission%20decision%20-%20event%20month+-1/Event,%20Cartonboard.pdf" TargetMode="External"/><Relationship Id="rId918" Type="http://schemas.openxmlformats.org/officeDocument/2006/relationships/hyperlink" Target="../../../../AppData/Roaming/Microsoft/Excel/News,%20event%20study/Commission%20decision%20-%20event%20month+-1/Event,%20Flood%20flavour%20enhancers.pdf" TargetMode="External"/><Relationship Id="rId1450" Type="http://schemas.openxmlformats.org/officeDocument/2006/relationships/hyperlink" Target="../../../../AppData/Roaming/Microsoft/Excel/News,%20event%20study/GC%20decision%20-%20event%20month+-1/Event,%20Bitumen%20Spain,%20T&#8209;462-07%20do%20T-497-07.pdf" TargetMode="External"/><Relationship Id="rId1548" Type="http://schemas.openxmlformats.org/officeDocument/2006/relationships/hyperlink" Target="../../../../AppData/Roaming/Microsoft/Excel/News,%20event%20study/GC%20decision%20-%20event%20month+-1/Event,%20Lundbeck,%20T-460-13%20do%20T-472-13.pdf" TargetMode="External"/><Relationship Id="rId1755" Type="http://schemas.openxmlformats.org/officeDocument/2006/relationships/hyperlink" Target="../../../../AppData/Roaming/Microsoft/Excel/EU%20Courts%20cartels,%20antitrust%201990-2015/C-8-95%20P,%20UK%20Agricultural%20Tractor%20Registration%20Exchange,%20New%20Holland,%201998.pdf" TargetMode="External"/><Relationship Id="rId2501" Type="http://schemas.openxmlformats.org/officeDocument/2006/relationships/hyperlink" Target="../../../../AppData/Roaming/Microsoft/Excel/Commission%20Infringement%20Decisions%20101,%20102%20Article,%201990-2015/Swiss%20Franc%20interest%20rate%20derivatives%20-%20CHF%20LIBOR,%20A%20101,%202014.pdf" TargetMode="External"/><Relationship Id="rId1103" Type="http://schemas.openxmlformats.org/officeDocument/2006/relationships/hyperlink" Target="../../../../AppData/Roaming/Microsoft/Excel/News,%20event%20study/Commission%20decision%20-%20event%20month+-1/Event,%20Blocktrains.pdf" TargetMode="External"/><Relationship Id="rId1310" Type="http://schemas.openxmlformats.org/officeDocument/2006/relationships/hyperlink" Target="../../../../AppData/Roaming/Microsoft/Excel/News,%20event%20study/GC%20decision%20-%20event%20month+-1/Event,%20Viho%20Parker%20Pen,%20T-66-92,%20D.HEZ3.pdf" TargetMode="External"/><Relationship Id="rId1408" Type="http://schemas.openxmlformats.org/officeDocument/2006/relationships/hyperlink" Target="../../../../AppData/Roaming/Microsoft/Excel/News,%20event%20study/GC%20decision%20-%20event%20month+-1/Event,%20Copper%20Plumbing%20tubes,%20T-11-05%20do%20T-20-05.pdf" TargetMode="External"/><Relationship Id="rId1962" Type="http://schemas.openxmlformats.org/officeDocument/2006/relationships/hyperlink" Target="../../../../AppData/Roaming/Microsoft/Excel/EU%20Courts%20cartels,%20antitrust%201990-2015/C-287-11%20P,%20Fittings,%202013.pdf" TargetMode="External"/><Relationship Id="rId47" Type="http://schemas.openxmlformats.org/officeDocument/2006/relationships/hyperlink" Target="../../../../AppData/Roaming/Microsoft/Excel/EU%20Courts%20cartels,%20antitrust%201990-2015/T-405-06,%20Steel%20beams,%20ArcelorMittal,%202009.pdf" TargetMode="External"/><Relationship Id="rId1615" Type="http://schemas.openxmlformats.org/officeDocument/2006/relationships/hyperlink" Target="../../../../AppData/Roaming/Microsoft/Excel/News,%20event%20study/ECJ%20decision%20-%20event%20month+-1/Event,%20Volkswagen,%20C-74-04%20P,%20D.VOW.pdf" TargetMode="External"/><Relationship Id="rId1822" Type="http://schemas.openxmlformats.org/officeDocument/2006/relationships/hyperlink" Target="../../../../AppData/Roaming/Microsoft/Excel/EU%20Courts%20cartels,%20antitrust%201990-2015/C-110-04%20P,%20Greek%20ferries,%20French,%202006.pdf" TargetMode="External"/><Relationship Id="rId196" Type="http://schemas.openxmlformats.org/officeDocument/2006/relationships/hyperlink" Target="../../../../AppData/Roaming/Microsoft/Excel/EU%20Courts%20cartels,%20antitrust%201990-2015/T-71-03,%20Speciality%20graphite,%202005.pdf" TargetMode="External"/><Relationship Id="rId2084" Type="http://schemas.openxmlformats.org/officeDocument/2006/relationships/hyperlink" Target="../../../../AppData/Roaming/Microsoft/Excel/EU%20Courts%20cartels,%20antitrust%201990-2015/C-614-13%20P,%20Bathroom%20fittings,%202017.pdf" TargetMode="External"/><Relationship Id="rId2291" Type="http://schemas.openxmlformats.org/officeDocument/2006/relationships/hyperlink" Target="../../../../AppData/Roaming/Microsoft/Excel/Commission%20Infringement%20Decisions%20101,%20102%20Article,%201990-2015/Graphite%20electrodes,%20A%20101,%202001.pdf" TargetMode="External"/><Relationship Id="rId263" Type="http://schemas.openxmlformats.org/officeDocument/2006/relationships/hyperlink" Target="../../../../AppData/Roaming/Microsoft/Excel/EU%20Courts%20cartels,%20antitrust%201990-2015/T-19-06,%20Raw%20tobacco%20&#8211;%20Italy,%202011.pdf" TargetMode="External"/><Relationship Id="rId470" Type="http://schemas.openxmlformats.org/officeDocument/2006/relationships/hyperlink" Target="../../../../AppData/Roaming/Microsoft/Excel/EU%20Courts%20cartels,%20antitrust%201990-2015/T-68-09,%20Carglass,%20Soliver,%202014.pdf" TargetMode="External"/><Relationship Id="rId2151" Type="http://schemas.openxmlformats.org/officeDocument/2006/relationships/hyperlink" Target="../../../../AppData/Roaming/Microsoft/Excel/EU%20Courts%20cartels,%20antitrust%201990-2015/C-261-16%20P,%20Freight%20forwarding,%20K&#252;hne%20+%20Nagel,%20summary%202018.pdf" TargetMode="External"/><Relationship Id="rId2389" Type="http://schemas.openxmlformats.org/officeDocument/2006/relationships/hyperlink" Target="../../../../AppData/Roaming/Microsoft/Excel/Commission%20Infringement%20Decisions%20101,%20102%20Article,%201990-2015/Bananas,%20A%20101,%202008.pdf" TargetMode="External"/><Relationship Id="rId123" Type="http://schemas.openxmlformats.org/officeDocument/2006/relationships/hyperlink" Target="../../../../AppData/Roaming/Microsoft/Excel/EU%20Courts%20cartels,%20antitrust%201990-2015/T-219-99,%20Virgin%20British%20Airways,%202003.pdf" TargetMode="External"/><Relationship Id="rId330" Type="http://schemas.openxmlformats.org/officeDocument/2006/relationships/hyperlink" Target="../../../../AppData/Roaming/Microsoft/Excel/EU%20Courts%20cartels,%20antitrust%201990-2015/T-497-07,%20Bitumen%20Spain,%20Spanish,%202013.pdf" TargetMode="External"/><Relationship Id="rId568" Type="http://schemas.openxmlformats.org/officeDocument/2006/relationships/hyperlink" Target="../../../../AppData/Roaming/Microsoft/Excel/EU%20Courts%20cartels,%20antitrust%201990-2015/T-364-10,%20Bathroom%20fittings,%20summary,%202013.pdf" TargetMode="External"/><Relationship Id="rId775" Type="http://schemas.openxmlformats.org/officeDocument/2006/relationships/hyperlink" Target="../../../../AppData/Roaming/Microsoft/Excel/T-352-06,%20bitumen%20(NL),%20summary,%202012.pdf" TargetMode="External"/><Relationship Id="rId982" Type="http://schemas.openxmlformats.org/officeDocument/2006/relationships/hyperlink" Target="../../../../AppData/Roaming/Microsoft/Excel/News,%20event%20study/Commission%20decision%20-%20event%20month+-1/Event,%20Bitumen%20(NL).pdf" TargetMode="External"/><Relationship Id="rId1198" Type="http://schemas.openxmlformats.org/officeDocument/2006/relationships/hyperlink" Target="../../../../AppData/Roaming/Microsoft/Excel/News,%20event%20study/Dawn%20raids%20-%20event%20month+-1/Event,%20Methionine,%20Degussa,%2026.7.1999.pdf" TargetMode="External"/><Relationship Id="rId2011" Type="http://schemas.openxmlformats.org/officeDocument/2006/relationships/hyperlink" Target="../../../../AppData/Roaming/Microsoft/Excel/EU%20Courts%20cartels,%20antitrust%201990-2015/C-429-11%20P,%20International%20Removal%20Services,%20summary,%202013.pdf" TargetMode="External"/><Relationship Id="rId2249" Type="http://schemas.openxmlformats.org/officeDocument/2006/relationships/hyperlink" Target="../../../../AppData/Roaming/Microsoft/Excel/Commission%20Infringement%20Decisions%20101,%20102%20Article,%201990-2015/Stichting%20Certificatie%20Kraanverhuurbedrijf%20SCK,%20A%20101,%201995.pdf" TargetMode="External"/><Relationship Id="rId2456" Type="http://schemas.openxmlformats.org/officeDocument/2006/relationships/hyperlink" Target="../../../../AppData/Roaming/Microsoft/Excel/Commission%20Infringement%20Decisions%20101,%20102%20Article,%201990-2015/Sodium%20Chlorate,%20amendment,%20A%20101,%202012.pdf" TargetMode="External"/><Relationship Id="rId428" Type="http://schemas.openxmlformats.org/officeDocument/2006/relationships/hyperlink" Target="../../../../AppData/Roaming/Microsoft/Excel/EU%20Courts%20cartels,%20antitrust%201990-2015/T-420-08,%20CISAC,%20SAZAS,%202013.pdf" TargetMode="External"/><Relationship Id="rId635" Type="http://schemas.openxmlformats.org/officeDocument/2006/relationships/hyperlink" Target="../../../../AppData/Roaming/Microsoft/Excel/EU%20Courts%20cartels,%20antitrust%201990-2015/T-30-10,%20Heat%20stabilisers,%202014.pdf" TargetMode="External"/><Relationship Id="rId842" Type="http://schemas.openxmlformats.org/officeDocument/2006/relationships/hyperlink" Target="../../../../AppData/Roaming/Microsoft/Excel/News,%20event%20study/Commission%20decision%20-%20event%20month+-1/Event,%20Cement.pdf" TargetMode="External"/><Relationship Id="rId1058" Type="http://schemas.openxmlformats.org/officeDocument/2006/relationships/hyperlink" Target="../../../../AppData/Roaming/Microsoft/Excel/News,%20event%20study/Commission%20decision%20-%20event%20month+-1/Event,%20LCD,%201.pdf" TargetMode="External"/><Relationship Id="rId1265" Type="http://schemas.openxmlformats.org/officeDocument/2006/relationships/hyperlink" Target="../../../../AppData/Roaming/Microsoft/Excel/News,%20event%20study/Dawn%20raids%20-%20event%20month+-1/Event,%20Freight%20forwarding.pdf" TargetMode="External"/><Relationship Id="rId1472" Type="http://schemas.openxmlformats.org/officeDocument/2006/relationships/hyperlink" Target="../../../../AppData/Roaming/Microsoft/Excel/News,%20event%20study/GC%20decision%20-%20event%20month+-1/Event,%20Morgan%20Stanley%20Visa%20International%20and%20Visa%20Europe,%20T-461-07.pdf" TargetMode="External"/><Relationship Id="rId2109" Type="http://schemas.openxmlformats.org/officeDocument/2006/relationships/hyperlink" Target="../../../../AppData/Roaming/Microsoft/Excel/EU%20Courts%20cartels,%20antitrust%201990-2015/C-609-13%20P,%20Bathroom%20fittings,%20summary,%202017.pdf" TargetMode="External"/><Relationship Id="rId2316" Type="http://schemas.openxmlformats.org/officeDocument/2006/relationships/hyperlink" Target="../../../../AppData/Roaming/Microsoft/Excel/Commission%20Infringement%20Decisions%20101,%20102%20Article,%201990-2015/GVG%20FS,%20A%20102,%202003.pdf" TargetMode="External"/><Relationship Id="rId2523" Type="http://schemas.openxmlformats.org/officeDocument/2006/relationships/hyperlink" Target="../../../../AppData/Roaming/Microsoft/Excel/News,%20event%20study/Dawn%20raids%20-%20event%20month+-1/Event,%20Hydrogen%20Peroxide%20and%20perborate%20+%20Methacrylates,%208.4.2003.pdf" TargetMode="External"/><Relationship Id="rId702" Type="http://schemas.openxmlformats.org/officeDocument/2006/relationships/hyperlink" Target="../../../../AppData/Roaming/Microsoft/Excel/EU%20Courts%20cartels,%20antitrust%201990-2015/T-8-16,%20Optical%20disk%20drives,%20Toshiba,%202019.pdf" TargetMode="External"/><Relationship Id="rId1125" Type="http://schemas.openxmlformats.org/officeDocument/2006/relationships/hyperlink" Target="../../../../AppData/Roaming/Microsoft/Excel/News,%20event%20study/Commission%20decision%20-%20event%20month+-1/Event,%20Power%20Cables.pdf" TargetMode="External"/><Relationship Id="rId1332" Type="http://schemas.openxmlformats.org/officeDocument/2006/relationships/hyperlink" Target="../../../../AppData/Roaming/Microsoft/Excel/News,%20event%20study/GC%20decision%20-%20event%20month+-1/Event,%20Trans-atlantic%20Agreement,%20Far%20Eastern%20Freight%20Conference,%20T-395-94,%20T-86-95.pdf" TargetMode="External"/><Relationship Id="rId1777" Type="http://schemas.openxmlformats.org/officeDocument/2006/relationships/hyperlink" Target="../../../../AppData/Roaming/Microsoft/Excel/EU%20Courts%20cartels,%20antitrust%201990-2015/C-294-98%20P,%20Cartonboard,%202000.pdf" TargetMode="External"/><Relationship Id="rId1984" Type="http://schemas.openxmlformats.org/officeDocument/2006/relationships/hyperlink" Target="../../../../AppData/Roaming/Microsoft/Excel/EU%20Courts%20cartels,%20antitrust%201990-2015/C-247-11%20P,%20Gas%20insulated%20switchgear,%202014.pdf" TargetMode="External"/><Relationship Id="rId69" Type="http://schemas.openxmlformats.org/officeDocument/2006/relationships/hyperlink" Target="../../../../AppData/Roaming/Microsoft/Excel/EU%20Courts%20cartels,%20antitrust%201990-2015/T-305-94,%20PVC,%201999.pdf" TargetMode="External"/><Relationship Id="rId1637" Type="http://schemas.openxmlformats.org/officeDocument/2006/relationships/hyperlink" Target="../../../../AppData/Roaming/Microsoft/Excel/News,%20event%20study/ECJ%20decision%20-%20event%20month+-1/Event,%20Raw%20tobacco%20Italy,%20C-652-11%20P,%20U.PYX.pdf" TargetMode="External"/><Relationship Id="rId1844"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4" Type="http://schemas.openxmlformats.org/officeDocument/2006/relationships/hyperlink" Target="../../../../AppData/Roaming/Microsoft/Excel/News,%20event%20study/ECJ%20decision%20-%20event%20month+-1/Event,%20Freight%20forwarding,%20C-261-16%20P%20do%20C-271-16%20P.pdf" TargetMode="External"/><Relationship Id="rId285" Type="http://schemas.openxmlformats.org/officeDocument/2006/relationships/hyperlink" Target="../../../../AppData/Roaming/Microsoft/Excel/EU%20Courts%20cartels,%20antitrust%201990-2015/T-55-06,%20Industrial%20bags,%20RKW,%20summary,%202011.pdf" TargetMode="External"/><Relationship Id="rId1911" Type="http://schemas.openxmlformats.org/officeDocument/2006/relationships/hyperlink" Target="../../../../AppData/Roaming/Microsoft/Excel/EU%20Courts%20cartels,%20antitrust%201990-2015/C-652-11%20P,%20%20Raw%20tobacco%20&#8211;%20Italy,%202013.pdf" TargetMode="External"/><Relationship Id="rId492" Type="http://schemas.openxmlformats.org/officeDocument/2006/relationships/hyperlink" Target="../../../../AppData/Roaming/Microsoft/Excel/EU%20Courts%20cartels,%20antitrust%201990-2015/T-301-04,%20Clearstream,%20Clearing%20and%20Settlement,%20Clearstream%20Banking,%202009.pdf" TargetMode="External"/><Relationship Id="rId797" Type="http://schemas.openxmlformats.org/officeDocument/2006/relationships/hyperlink" Target="../../../../AppData/Roaming/Microsoft/Excel/News,%20event%20study/Commission%20decision%20-%20event%20month+-1/Event,%20UK%20Agricultural%20Tractor%20Registration%20Exchange.pdf" TargetMode="External"/><Relationship Id="rId2173" Type="http://schemas.openxmlformats.org/officeDocument/2006/relationships/hyperlink" Target="../../../../AppData/Roaming/Microsoft/Excel/EU%20Courts%20cartels,%20antitrust%201990-2015/C-623-15%20P,%20TV%20and%20computer%20monitor%20tubes,%202017.pdf" TargetMode="External"/><Relationship Id="rId2380" Type="http://schemas.openxmlformats.org/officeDocument/2006/relationships/hyperlink" Target="../../../../AppData/Roaming/Microsoft/Excel/Commission%20Infringement%20Decisions%20101,%20102%20Article,%201990-2015/GROUPEMENT%20DES%20CARTES%20BANCAIRES%20CB,%20A%20101,%202007.pdf" TargetMode="External"/><Relationship Id="rId2478" Type="http://schemas.openxmlformats.org/officeDocument/2006/relationships/hyperlink" Target="../../../../AppData/Roaming/Microsoft/Excel/Commission%20Infringement%20Decisions%20101,%20102%20Article,%201990-2015/Mountings,%20summary,%20A%20101,%202012.pdf" TargetMode="External"/><Relationship Id="rId145" Type="http://schemas.openxmlformats.org/officeDocument/2006/relationships/hyperlink" Target="../../../../AppData/Roaming/Microsoft/Excel/EU%20Courts%20cartels,%20antitrust%201990-2015/T-168-01,%20Glaxo%20Wellcome,%20GlaxoSmithKline,%202006.pdf" TargetMode="External"/><Relationship Id="rId352" Type="http://schemas.openxmlformats.org/officeDocument/2006/relationships/hyperlink" Target="../../../../AppData/Roaming/Microsoft/Excel/EU%20Courts%20cartels,%20antitrust%201990-2015/T-379-06,%20Fittings,%20German,%202011.pdf" TargetMode="External"/><Relationship Id="rId1287" Type="http://schemas.openxmlformats.org/officeDocument/2006/relationships/hyperlink" Target="../../../../AppData/Roaming/Microsoft/Excel/News,%20event%20study/Dawn%20raids%20-%20event%20month+-1/Event,%20Nitrile%20Butadiene%20Rubber,%20Zeon,%20brez.pdf" TargetMode="External"/><Relationship Id="rId2033" Type="http://schemas.openxmlformats.org/officeDocument/2006/relationships/hyperlink" Target="../../../../AppData/Roaming/Microsoft/Excel/EU%20Courts%20cartels,%20antitrust%201990-2015/C-501-11%20P,%20Elevators%20and%20Escalators,%20Schindler,%202013.pdf" TargetMode="External"/><Relationship Id="rId2240" Type="http://schemas.openxmlformats.org/officeDocument/2006/relationships/hyperlink" Target="../../../../AppData/Roaming/Microsoft/Excel/Commission%20Infringement%20Decisions%20101,%20102%20Article,%201990-2015/Steal%20beams,%20A%2065,%201994.pdf" TargetMode="External"/><Relationship Id="rId212" Type="http://schemas.openxmlformats.org/officeDocument/2006/relationships/hyperlink" Target="../../../../AppData/Roaming/Microsoft/Excel/EU%20Courts%20cartels,%20antitrust%201990-2015/T-127-04,%20Industrial%20tubes,%20KME%20Germany,%202009.pdf" TargetMode="External"/><Relationship Id="rId657" Type="http://schemas.openxmlformats.org/officeDocument/2006/relationships/hyperlink" Target="../../../../AppData/Roaming/Microsoft/Excel/EU%20Courts%20cartels,%20antitrust%201990-2015/T-270-12,%20Freight%20forwarding,%202016.pdf" TargetMode="External"/><Relationship Id="rId864" Type="http://schemas.openxmlformats.org/officeDocument/2006/relationships/hyperlink" Target="../../../../AppData/Roaming/Microsoft/Excel/News,%20event%20study/Commission%20decision%20-%20event%20month+-1/Event,%20Trans-Atlantic%20Conference%20Agreement.pdf" TargetMode="External"/><Relationship Id="rId1494" Type="http://schemas.openxmlformats.org/officeDocument/2006/relationships/hyperlink" Target="../../../../AppData/Roaming/Microsoft/Excel/News,%20event%20study/GC%20decision%20-%20event%20month+-1/Event,%20Candle%20Waxes,%20T-548-08,%20T-566-08,%20F.TAL.pdf" TargetMode="External"/><Relationship Id="rId1799" Type="http://schemas.openxmlformats.org/officeDocument/2006/relationships/hyperlink" Target="../../../../AppData/Roaming/Microsoft/Excel/EU%20Courts%20cartels,%20antitrust%201990-2015/C-204-00%20P,%20Cement,%20Aalborg,%202004.pdf" TargetMode="External"/><Relationship Id="rId2100" Type="http://schemas.openxmlformats.org/officeDocument/2006/relationships/hyperlink" Target="../../../../AppData/Roaming/Microsoft/Excel/EU%20Courts%20cartels,%20antitrust%201990-2015/C-613-13%20P,%20Bathroom%20fittings,%202017.pdf" TargetMode="External"/><Relationship Id="rId2338" Type="http://schemas.openxmlformats.org/officeDocument/2006/relationships/hyperlink" Target="../../../../AppData/Roaming/Microsoft/Excel/Commission%20Infringement%20Decisions%20101,%20102%20Article,%201990-2015/Needles,%20A%20101,%202004.pdf" TargetMode="External"/><Relationship Id="rId517" Type="http://schemas.openxmlformats.org/officeDocument/2006/relationships/hyperlink" Target="../../../../AppData/Roaming/Microsoft/Excel/EU%20Courts%20cartels,%20antitrust%201990-2015/T-391-09,%20Calcium%20carbide,%20French,%202014.pdf" TargetMode="External"/><Relationship Id="rId724" Type="http://schemas.openxmlformats.org/officeDocument/2006/relationships/hyperlink" Target="../../../../AppData/Roaming/Microsoft/Excel/EU%20Courts%20cartels,%20antitrust%201990-2015/T-449-14,%20Power%20cables,%20Nexans,%202018.pdf" TargetMode="External"/><Relationship Id="rId931" Type="http://schemas.openxmlformats.org/officeDocument/2006/relationships/hyperlink" Target="../../../../AppData/Roaming/Microsoft/Excel/News,%20event%20study/Commission%20decision%20-%20event%20month+-1/Event,%20Industrial%20tubes.pdf" TargetMode="External"/><Relationship Id="rId1147" Type="http://schemas.openxmlformats.org/officeDocument/2006/relationships/hyperlink" Target="../../../../AppData/Roaming/Microsoft/Excel/News,%20event%20study/Dawn%20raids%20-%20event%20month+-1/Event,%20Steel%20beams,%208.4.1991.pdf" TargetMode="External"/><Relationship Id="rId1354" Type="http://schemas.openxmlformats.org/officeDocument/2006/relationships/hyperlink" Target="../../../../AppData/Roaming/Microsoft/Excel/News,%20event%20study/GC%20decision%20-%20event%20month+-1/Event,%20VW,%20T-62-98,%20D.VOW.pdf" TargetMode="External"/><Relationship Id="rId1561" Type="http://schemas.openxmlformats.org/officeDocument/2006/relationships/hyperlink" Target="../../../../AppData/Roaming/Microsoft/Excel/News,%20event%20study/GC%20decision%20-%20event%20month+-1/Event,%20Power%20Cables,%20T-445-14%20do%20T-446-14.pdf" TargetMode="External"/><Relationship Id="rId2405" Type="http://schemas.openxmlformats.org/officeDocument/2006/relationships/hyperlink" Target="../../../../AppData/Roaming/Microsoft/Excel/Commission%20Infringement%20Decisions%20101,%20102%20Article,%201990-2015/Reinforcing%20bars,%20readoption,%20summary,%20A%20101,%202009.pdf" TargetMode="External"/><Relationship Id="rId60" Type="http://schemas.openxmlformats.org/officeDocument/2006/relationships/hyperlink" Target="../../../../AppData/Roaming/Microsoft/Excel/EU%20Courts%20cartels,%20antitrust%201990-2015/T-309-94,%20Cartonboard,%20Koninklijke,%201998.pdf" TargetMode="External"/><Relationship Id="rId1007" Type="http://schemas.openxmlformats.org/officeDocument/2006/relationships/hyperlink" Target="../../../../AppData/Roaming/Microsoft/Excel/News,%20event%20study/Commission%20decision%20-%20event%20month+-1/Event,%20Professional%20videotapes.pdf" TargetMode="External"/><Relationship Id="rId1214" Type="http://schemas.openxmlformats.org/officeDocument/2006/relationships/hyperlink" Target="../../../../AppData/Roaming/Microsoft/Excel/News,%20event%20study/Dawn%20raids%20-%20event%20month+-1/Event,%20Needles,%20Hard%20Haberdashery%20Fasteners,%20Thread,%209.11.2001.pdf" TargetMode="External"/><Relationship Id="rId1421" Type="http://schemas.openxmlformats.org/officeDocument/2006/relationships/hyperlink" Target="../../../../AppData/Roaming/Microsoft/Excel/News,%20event%20study/GC%20decision%20-%20event%20month+-1/Event,%20MCAA,%20T-161-05%20do%20T-175-05.pdf" TargetMode="External"/><Relationship Id="rId1659" Type="http://schemas.openxmlformats.org/officeDocument/2006/relationships/hyperlink" Target="../../../../AppData/Roaming/Microsoft/Excel/News,%20event%20study/ECJ%20decision%20-%20event%20month+-1/Event,%20Gas%20Insulated%20Switchgear,%20C-247-11%20P,%20C-231-11%20P.pdf" TargetMode="External"/><Relationship Id="rId1866" Type="http://schemas.openxmlformats.org/officeDocument/2006/relationships/hyperlink" Target="../../../../AppData/Roaming/Microsoft/Excel/EU%20Courts%20cartels,%20antitrust%201990-2015/C-125-07%20P,%20Austrian%20banks%20&#8212;%20&#8216;Lombard%20Club&#8217;,%202009.pdf" TargetMode="External"/><Relationship Id="rId1519" Type="http://schemas.openxmlformats.org/officeDocument/2006/relationships/hyperlink" Target="../../../../AppData/Roaming/Microsoft/Excel/News,%20event%20study/GC%20decision%20-%20event%20month+-1/Event,%20Bathroom%20fittings%20and%20fixtures,%20T&#8209;378-10%20do%20T-380-10.pdf" TargetMode="External"/><Relationship Id="rId1726"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3" Type="http://schemas.openxmlformats.org/officeDocument/2006/relationships/hyperlink" Target="../../../../AppData/Roaming/Microsoft/Excel/EU%20Courts%20cartels,%20antitrust%201990-2015/C-421-11%20P,%20Methacrylates,%20French,%202012.pdf" TargetMode="External"/><Relationship Id="rId18" Type="http://schemas.openxmlformats.org/officeDocument/2006/relationships/hyperlink" Target="../../../../AppData/Roaming/Microsoft/Excel/EU%20Courts%20cartels,%20antitrust%201990-2015/T-66-92,%20Viho%20Parker%20Pen,%20Herlitz,%201994.pdf" TargetMode="External"/><Relationship Id="rId2195" Type="http://schemas.openxmlformats.org/officeDocument/2006/relationships/hyperlink" Target="../../../../AppData/Roaming/Microsoft/Excel/EU%20Courts%20cartels,%20antitrust%201990-2015/C-511-11%20P,%20Butadiene%20rubber%20and%20emulsion%20styrene-butadiene%20rubber,%20Versalis,%202013.pdf" TargetMode="External"/><Relationship Id="rId167" Type="http://schemas.openxmlformats.org/officeDocument/2006/relationships/hyperlink" Target="../../../../AppData/Roaming/Microsoft/Excel/EU%20Courts%20cartels,%20antitrust%201990-2015/T-52-02,%20Zinc%20phosphate,%20Societe%20nouvelle,%202005.pdf" TargetMode="External"/><Relationship Id="rId374" Type="http://schemas.openxmlformats.org/officeDocument/2006/relationships/hyperlink" Target="../../../../AppData/Roaming/Microsoft/Excel/EU%20Courts%20cartels,%20antitrust%201990-2015/T-336-07,%20Wanadoo%20Espa&#241;a%20vs.%20Telef&#243;nica,%202012.pdf" TargetMode="External"/><Relationship Id="rId581" Type="http://schemas.openxmlformats.org/officeDocument/2006/relationships/hyperlink" Target="../../../../AppData/Roaming/Microsoft/Excel/EU%20Courts%20cartels,%20antitrust%201990-2015/T-426-10,%20Prestressing,%20French,%202014.pdf" TargetMode="External"/><Relationship Id="rId2055" Type="http://schemas.openxmlformats.org/officeDocument/2006/relationships/hyperlink" Target="../../../../AppData/Roaming/Microsoft/Excel/EU%20Courts%20cartels,%20antitrust%201990-2015/C-434-13%20P,%20Marine%20hoses,%20Parker,%202014.pdf" TargetMode="External"/><Relationship Id="rId2262" Type="http://schemas.openxmlformats.org/officeDocument/2006/relationships/hyperlink" Target="..\..\..\..\AppData\Roaming\Microsoft\Excel\Commission%20Infringement%20Decisions%20101,%20102%20Article,%201990-2015\Greek%20Ferries,%20A%20101,%201998.pdf" TargetMode="External"/><Relationship Id="rId234" Type="http://schemas.openxmlformats.org/officeDocument/2006/relationships/hyperlink" Target="../../../../AppData/Roaming/Microsoft/Excel/EU%20Courts%20cartels,%20antitrust%201990-2015/T-24-05,%20Raw%20tobacco%20&#8211;%20Spain,%20Alliance,%202010.pdf" TargetMode="External"/><Relationship Id="rId679" Type="http://schemas.openxmlformats.org/officeDocument/2006/relationships/hyperlink" Target="../../../../AppData/Roaming/Microsoft/Excel/EU%20Courts%20cartels,%20antitrust%201990-2015/T-467-13,%20Lundbeck,%202016.pdf" TargetMode="External"/><Relationship Id="rId886" Type="http://schemas.openxmlformats.org/officeDocument/2006/relationships/hyperlink" Target="../../../../AppData/Roaming/Microsoft/Excel/News,%20event%20study/Commission%20decision%20-%20event%20month+-1/Event,%20Volkswagen.pdf" TargetMode="External"/><Relationship Id="rId2" Type="http://schemas.openxmlformats.org/officeDocument/2006/relationships/hyperlink" Target="../../../../AppData/Roaming/Microsoft/Excel/EU%20Courts%20cartels,%20antitrust%201990-2015/T-58-01,%20Soda%20ash%20&#8211;%20Solvay,%20CFK,%202009.pdf" TargetMode="External"/><Relationship Id="rId441" Type="http://schemas.openxmlformats.org/officeDocument/2006/relationships/hyperlink" Target="../../../../AppData/Roaming/Microsoft/Excel/EU%20Courts%20cartels,%20antitrust%201990-2015/T-540-08,%20Candle%20waxes,%202014.pdf" TargetMode="External"/><Relationship Id="rId539" Type="http://schemas.openxmlformats.org/officeDocument/2006/relationships/hyperlink" Target="../../../../AppData/Roaming/Microsoft/Excel/EU%20Courts%20cartels,%20antitrust%201990-2015/T-408-10,%20Bathroom%20fittings,%20summary,%202013.pdf" TargetMode="External"/><Relationship Id="rId746" Type="http://schemas.openxmlformats.org/officeDocument/2006/relationships/hyperlink" Target="../../../../AppData/Roaming/Microsoft/Excel/EU%20Courts%20cartels,%20antitrust%201990-2015/T-851-14,%20Slovak%20Telekom,%202018.pdf" TargetMode="External"/><Relationship Id="rId1071" Type="http://schemas.openxmlformats.org/officeDocument/2006/relationships/hyperlink" Target="../../../../AppData/Roaming/Microsoft/Excel/News,%20event%20study/Commission%20decision%20-%20event%20month+-1/Event,%20Sodium%20Chlorate%20(amendment).pdf" TargetMode="External"/><Relationship Id="rId1169" Type="http://schemas.openxmlformats.org/officeDocument/2006/relationships/hyperlink" Target="../../../../AppData/Roaming/Microsoft/Excel/News,%20event%20study/Dawn%20raids%20-%20event%20month+-1/Event,%20Cement,%20%2026.4.1989.pdf" TargetMode="External"/><Relationship Id="rId1376" Type="http://schemas.openxmlformats.org/officeDocument/2006/relationships/hyperlink" Target="../../../../AppData/Roaming/Microsoft/Excel/News,%20event%20study/GC%20decision%20-%20event%20month+-1/Event,%20Michelin,%20T-2013-01,%20F.MCL.pdf" TargetMode="External"/><Relationship Id="rId1583" Type="http://schemas.openxmlformats.org/officeDocument/2006/relationships/hyperlink" Target="../../../../AppData/Roaming/Microsoft/Excel/News,%20event%20study/ECJ%20decision%20-%20event%20month+-1/Event,%20Steel&#160;beams,%20readoption,%20C-201-09%20P,%20D.ARRA.pdf" TargetMode="External"/><Relationship Id="rId2122" Type="http://schemas.openxmlformats.org/officeDocument/2006/relationships/hyperlink" Target="../../../../AppData/Roaming/Microsoft/Excel/EU%20Courts%20cartels,%20antitrust%201990-2015/C-53-15%20P,%20Prestressing%20Steel,%20French,%202015.pdf" TargetMode="External"/><Relationship Id="rId2427" Type="http://schemas.openxmlformats.org/officeDocument/2006/relationships/hyperlink" Target="../../../../AppData/Roaming/Microsoft/Excel/Commission%20Infringement%20Decisions%20101,%20102%20Article,%201990-2015/HEAT%20STABILISERS,%20A%20101,%202009.pdf" TargetMode="External"/><Relationship Id="rId301" Type="http://schemas.openxmlformats.org/officeDocument/2006/relationships/hyperlink" Target="../../../../AppData/Roaming/Microsoft/Excel/EU%20Courts%20cartels,%20antitrust%201990-2015/T-206-06,%20Methacrylates,%20French,%202011.pdf" TargetMode="External"/><Relationship Id="rId953" Type="http://schemas.openxmlformats.org/officeDocument/2006/relationships/hyperlink" Target="../../../../AppData/Roaming/Microsoft/Excel/News,%20event%20study/Commission%20decision%20-%20event%20month+-1/Event,%20Carbonless%20paper.pdf" TargetMode="External"/><Relationship Id="rId1029" Type="http://schemas.openxmlformats.org/officeDocument/2006/relationships/hyperlink" Target="../../../../AppData/Roaming/Microsoft/Excel/News,%20event%20study/Commission%20decision%20-%20event%20month+-1/Event,%20Intel,%201.pdf" TargetMode="External"/><Relationship Id="rId1236" Type="http://schemas.openxmlformats.org/officeDocument/2006/relationships/hyperlink" Target="../../../../AppData/Roaming/Microsoft/Excel/News,%20event%20study/Dawn%20raids%20-%20event%20month+-1/Event,%20E.ON%20GDF,%2017.5.2006.pdf" TargetMode="External"/><Relationship Id="rId1790" Type="http://schemas.openxmlformats.org/officeDocument/2006/relationships/hyperlink" Target="../../../../AppData/Roaming/Microsoft/Excel/EU%20Courts%20cartels,%20antitrust%201990-2015/C-238-99%20P,%20PVC,%20readoption,%20Limburgse,%202002.pdf" TargetMode="External"/><Relationship Id="rId1888" Type="http://schemas.openxmlformats.org/officeDocument/2006/relationships/hyperlink" Target="../../../../AppData/Roaming/Microsoft/Excel/EU%20Courts%20cartels,%20antitrust%201990-2015/C-389-10%20P,%20Copper%20plumbing%20tubes,%20KME%20Germany,%202011.pdf" TargetMode="External"/><Relationship Id="rId82" Type="http://schemas.openxmlformats.org/officeDocument/2006/relationships/hyperlink" Target="../../../../AppData/Roaming/Microsoft/Excel/EU%20Courts%20cartels,%20antitrust%201990-2015/T-213-95,%20Stichting%20Certificatie%20Kraanverhuurbedrijf%20SCK,%201997.pdf" TargetMode="External"/><Relationship Id="rId606" Type="http://schemas.openxmlformats.org/officeDocument/2006/relationships/hyperlink" Target="../../../../AppData/Roaming/Microsoft/Excel/EU%20Courts%20cartels,%20antitrust%201990-2015/T-63-11,%20Airfreight,%20summary,%202015.pdf" TargetMode="External"/><Relationship Id="rId813" Type="http://schemas.openxmlformats.org/officeDocument/2006/relationships/hyperlink" Target="../../../../AppData/Roaming/Microsoft/Excel/News,%20event%20study/Commission%20decision%20-%20event%20month+-1/Event,%20Steel%20beams.pdf" TargetMode="External"/><Relationship Id="rId1443" Type="http://schemas.openxmlformats.org/officeDocument/2006/relationships/hyperlink" Target="../../../../AppData/Roaming/Microsoft/Excel/News,%20event%20study/GC%20decision%20-%20event%20month+-1/Event,%20Hydrogen%20Peroxide%20and%20perborate,%20T&#8209;186-06%20do%20T&#8209;197-06.pdf" TargetMode="External"/><Relationship Id="rId1650" Type="http://schemas.openxmlformats.org/officeDocument/2006/relationships/hyperlink" Target="../../../../AppData/Roaming/Microsoft/Excel/News,%20event%20study/ECJ%20decision%20-%20event%20month+-1/Event,%20Bitumen%20(NL),%20C&#8209;612-12%20P.pdf" TargetMode="External"/><Relationship Id="rId1748"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303" Type="http://schemas.openxmlformats.org/officeDocument/2006/relationships/hyperlink" Target="../../../../AppData/Roaming/Microsoft/Excel/News,%20event%20study/GC%20decision%20-%20event%20month+-1/Event,%20Soda-ash%20-%20Solvay,%20+%20CFK%20+%20ICI,%20T-31-91,%20T-32-91,%20T-37-91.pdf" TargetMode="External"/><Relationship Id="rId1510" Type="http://schemas.openxmlformats.org/officeDocument/2006/relationships/hyperlink" Target="../../../../AppData/Roaming/Microsoft/Excel/News,%20event%20study/GC%20decision%20-%20event%20month+-1/Event,%20Power%20Transformers,%20T-517-09,%20T-521-09.pdf" TargetMode="External"/><Relationship Id="rId1955" Type="http://schemas.openxmlformats.org/officeDocument/2006/relationships/hyperlink" Target="../../../../AppData/Roaming/Microsoft/Excel/EU%20Courts%20cartels,%20antitrust%201990-2015/C-617-13%20P,%20Bitumen%20Spain,%202016.pdf" TargetMode="External"/><Relationship Id="rId1608" Type="http://schemas.openxmlformats.org/officeDocument/2006/relationships/hyperlink" Target="../../../../AppData/Roaming/Microsoft/Excel/News,%20event%20study/ECJ%20decision%20-%20event%20month+-1/Event,%20Far%20East%20Trade%20Tariff%20Charges%20and%20Surcharges%20Agreement%20(FETTCSA),%20C-236-03%20P,%20order,%20brez.pdf" TargetMode="External"/><Relationship Id="rId1815" Type="http://schemas.openxmlformats.org/officeDocument/2006/relationships/hyperlink" Target="../../../../AppData/Roaming/Microsoft/Excel/EU%20Courts%20cartels,%20antitrust%201990-2015/C-189-02%20P,%20Pre-Insulated%20Pipe%20Cartel,%20Dansk%20Rorindustri,%202005.pdf" TargetMode="External"/><Relationship Id="rId189" Type="http://schemas.openxmlformats.org/officeDocument/2006/relationships/hyperlink" Target="../../../../AppData/Roaming/Microsoft/Excel/EU%20Courts%20cartels,%20antitrust%201990-2015/T-27-03,%20Reinforcing%20bars,%202007.pdf" TargetMode="External"/><Relationship Id="rId396" Type="http://schemas.openxmlformats.org/officeDocument/2006/relationships/hyperlink" Target="../../../../AppData/Roaming/Microsoft/Excel/EU%20Courts%20cartels,%20antitrust%201990-2015/T-199-08,%20International%20removal%20sevices,%202011.pdf" TargetMode="External"/><Relationship Id="rId2077" Type="http://schemas.openxmlformats.org/officeDocument/2006/relationships/hyperlink" Target="../../../../AppData/Roaming/Microsoft/Excel/EU%20Courts%20cartels,%20antitrust%201990-2015/C-614-13%20P,%20Bathroom%20fittings,%202017.pdf" TargetMode="External"/><Relationship Id="rId2284" Type="http://schemas.openxmlformats.org/officeDocument/2006/relationships/hyperlink" Target="../../../../AppData/Roaming/Microsoft/Excel/Commission%20Infringement%20Decisions%20101,%20102%20Article,%201990-2015/De%20Post-La%20Poste,%20A%20102,%202001.pdf" TargetMode="External"/><Relationship Id="rId2491" Type="http://schemas.openxmlformats.org/officeDocument/2006/relationships/hyperlink" Target="../../../../AppData/Roaming/Microsoft/Excel/Commission%20Infringement%20Decisions%20101,%20102%20Article,%201990-2015/Power%20exchanges,%20A%20101,%202014.pdf" TargetMode="External"/><Relationship Id="rId256" Type="http://schemas.openxmlformats.org/officeDocument/2006/relationships/hyperlink" Target="../../../../AppData/Roaming/Microsoft/Excel/EU%20Courts%20cartels,%20antitrust%201990-2015/T-456-05,%20Thread,%202010.pdf" TargetMode="External"/><Relationship Id="rId463" Type="http://schemas.openxmlformats.org/officeDocument/2006/relationships/hyperlink" Target="../../../../AppData/Roaming/Microsoft/Excel/EU%20Courts%20cartels,%20antitrust%201990-2015/T-588-08,%20Bananas,%202013.pdf" TargetMode="External"/><Relationship Id="rId670" Type="http://schemas.openxmlformats.org/officeDocument/2006/relationships/hyperlink" Target="../../../../AppData/Roaming/Microsoft/Excel/EU%20Courts%20cartels,%20antitrust%201990-2015/T-82-13,%20TV%20and%20computer%20monitor%20tubes,%202015.pdf" TargetMode="External"/><Relationship Id="rId1093" Type="http://schemas.openxmlformats.org/officeDocument/2006/relationships/hyperlink" Target="../../../../AppData/Roaming/Microsoft/Excel/News,%20event%20study/Commission%20decision%20-%20event%20month+-1/Event,%20Fentanyl.pdf" TargetMode="External"/><Relationship Id="rId2144" Type="http://schemas.openxmlformats.org/officeDocument/2006/relationships/hyperlink" Target="../../../../AppData/Roaming/Microsoft/Excel/EU%20Courts%20cartels,%20antitrust%201990-2015/C-231-14%20P,%20LCD,%20InnoLux,%202015.pdf" TargetMode="External"/><Relationship Id="rId2351" Type="http://schemas.openxmlformats.org/officeDocument/2006/relationships/hyperlink" Target="../../../../AppData/Roaming/Microsoft/Excel/Commission%20Infringement%20Decisions%20101,%20102%20Article,%201990-2015/Steel%20beams,%20readoption,%20French,%20A%2065,%202006.pdf" TargetMode="External"/><Relationship Id="rId116" Type="http://schemas.openxmlformats.org/officeDocument/2006/relationships/hyperlink" Target="../../../../AppData/Roaming/Microsoft/Excel/EU%20Courts%20cartels,%20antitrust%201990-2015/T-28-99,%20Pre-Insulated%20Pipe%20Cartel,%20Sigma,%20summary,%202002.pdf" TargetMode="External"/><Relationship Id="rId323" Type="http://schemas.openxmlformats.org/officeDocument/2006/relationships/hyperlink" Target="../../../../AppData/Roaming/Microsoft/Excel/EU%20Courts%20cartels,%20antitrust%201990-2015/T-496-07,%20Bitumen%20Spain,%20summary,%202013.pdf" TargetMode="External"/><Relationship Id="rId530" Type="http://schemas.openxmlformats.org/officeDocument/2006/relationships/hyperlink" Target="../../../../AppData/Roaming/Microsoft/Excel/EU%20Courts%20cartels,%20antitrust%201990-2015/T-400-09,%20Calcium%20carbide,%20French,%202012.pdf" TargetMode="External"/><Relationship Id="rId768" Type="http://schemas.openxmlformats.org/officeDocument/2006/relationships/hyperlink" Target="../../../../AppData/Roaming/Microsoft/Excel/T-354-06,%20bitumen%20(NL),%20French,%202012.pdf" TargetMode="External"/><Relationship Id="rId975" Type="http://schemas.openxmlformats.org/officeDocument/2006/relationships/hyperlink" Target="../../../../AppData/Roaming/Microsoft/Excel/News,%20event%20study/Commission%20decision%20-%20event%20month+-1/Event,%20Methacrylates.pdf" TargetMode="External"/><Relationship Id="rId1160" Type="http://schemas.openxmlformats.org/officeDocument/2006/relationships/hyperlink" Target="../../../../AppData/Roaming/Microsoft/Excel/News,%20event%20study/Dawn%20raids%20-%20event%20month+-1/Event,%20PVC,%20readoption,%2031.1.1987.pdf" TargetMode="External"/><Relationship Id="rId1398" Type="http://schemas.openxmlformats.org/officeDocument/2006/relationships/hyperlink" Target="../../../../AppData/Roaming/Microsoft/Excel/News,%20event%20study/GC%20decision%20-%20event%20month+-1/Event,%20Specialty%20Graphite,%20T-71-03.pdf" TargetMode="External"/><Relationship Id="rId2004" Type="http://schemas.openxmlformats.org/officeDocument/2006/relationships/hyperlink" Target="../../../../AppData/Roaming/Microsoft/Excel/EU%20Courts%20cartels,%20antitrust%201990-2015/C-172-12%20P,%20Chloroprene%20Rubber,%202013.pdf" TargetMode="External"/><Relationship Id="rId2211" Type="http://schemas.openxmlformats.org/officeDocument/2006/relationships/hyperlink" Target="../../../../AppData/Roaming/Microsoft/Excel/Commission%20Infringement%20Decisions%20101,%20102%20Article,%201990-2015/Ansac,%20A%20101,%201990.pdf" TargetMode="External"/><Relationship Id="rId2449" Type="http://schemas.openxmlformats.org/officeDocument/2006/relationships/hyperlink" Target="../../../../AppData/Roaming/Microsoft/Excel/News,%20event%20study/Dawn%20raids%20-%20event%20month+-1/Event,%20TV%20and%20computer%20monitor%20tubes.pdf" TargetMode="External"/><Relationship Id="rId628" Type="http://schemas.openxmlformats.org/officeDocument/2006/relationships/hyperlink" Target="../../../../AppData/Roaming/Microsoft/Excel/EU%20Courts%20cartels,%20antitrust%201990-2015/T-40-10,%20Heat%20stabilisers,%20summary,%202014.pdf" TargetMode="External"/><Relationship Id="rId835" Type="http://schemas.openxmlformats.org/officeDocument/2006/relationships/hyperlink" Target="../../../../AppData/Roaming/Microsoft/Excel/News,%20event%20study/Commission%20decision%20-%20event%20month+-1/Event,%20Far%20Eastern%20Freight%20Conference.pdf" TargetMode="External"/><Relationship Id="rId1258" Type="http://schemas.openxmlformats.org/officeDocument/2006/relationships/hyperlink" Target="../../../../AppData/Roaming/Microsoft/Excel/News,%20event%20study/Dawn%20raids%20-%20event%20month+-1/Event,%20Exotic%20Fruit%20(Bananas),%2030.11.2007.pdf" TargetMode="External"/><Relationship Id="rId1465" Type="http://schemas.openxmlformats.org/officeDocument/2006/relationships/hyperlink" Target="../../../../AppData/Roaming/Microsoft/Excel/News,%20event%20study/GC%20decision%20-%20event%20month+-1/Event,%20Gas%20Insulated%20Switchgear,%20T-112-07%20do%20T-133-07.pdf" TargetMode="External"/><Relationship Id="rId1672" Type="http://schemas.openxmlformats.org/officeDocument/2006/relationships/hyperlink" Target="../../../../AppData/Roaming/Microsoft/Excel/News,%20event%20study/ECJ%20decision%20-%20event%20month+-1/Event,%20MasterCard,%20C-382-12%20P,%20U.MA.pdf" TargetMode="External"/><Relationship Id="rId2309" Type="http://schemas.openxmlformats.org/officeDocument/2006/relationships/hyperlink" Target="../../../../AppData/Roaming/Microsoft/Excel/Commission%20Infringement%20Decisions%20101,%20102%20Article,%201990-2015/Specialty%20Graphite,%20A%20101,%202002.pdf" TargetMode="External"/><Relationship Id="rId2516" Type="http://schemas.openxmlformats.org/officeDocument/2006/relationships/hyperlink" Target="../../../../AppData/Roaming/Microsoft/Excel/News,%20event%20study/Dawn%20raids%20-%20event%20month+-1/Event,%20Raw%20tobacco%20-%20Spain,%2018.1.2002.pdf" TargetMode="External"/><Relationship Id="rId1020" Type="http://schemas.openxmlformats.org/officeDocument/2006/relationships/hyperlink" Target="../../../../AppData/Roaming/Microsoft/Excel/News,%20event%20study/Commission%20decision%20-%20event%20month+-1/Event,%20Candle%20Waxes,%201.pdf" TargetMode="External"/><Relationship Id="rId1118" Type="http://schemas.openxmlformats.org/officeDocument/2006/relationships/hyperlink" Target="../../../../AppData/Roaming/Microsoft/Excel/News,%20event%20study/Commission%20decision%20-%20event%20month+-1/Event,%20Perindopril%20(Servier).pdf" TargetMode="External"/><Relationship Id="rId1325" Type="http://schemas.openxmlformats.org/officeDocument/2006/relationships/hyperlink" Target="../../../../AppData/Roaming/Microsoft/Excel/News,%20event%20study/GC%20decision%20-%20event%20month+-1/Event,%20PVC,%20readoption,%20T-305-94.pdf" TargetMode="External"/><Relationship Id="rId1532" Type="http://schemas.openxmlformats.org/officeDocument/2006/relationships/hyperlink" Target="../../../../AppData/Roaming/Microsoft/Excel/News,%20event%20study/GC%20decision%20-%20event%20month+-1/Event,%20LCD,%20T-91-11,%20T-128-11.pdf" TargetMode="External"/><Relationship Id="rId1977" Type="http://schemas.openxmlformats.org/officeDocument/2006/relationships/hyperlink" Target="../../../../AppData/Roaming/Microsoft/Excel/EU%20Courts%20cartels,%20antitrust%201990-2015/C-457-10%20P,%20AstraZeneca,%202012.pdf" TargetMode="External"/><Relationship Id="rId902" Type="http://schemas.openxmlformats.org/officeDocument/2006/relationships/hyperlink" Target="../../../../AppData/Roaming/Microsoft/Excel/News,%20event%20study/Commission%20decision%20-%20event%20month+-1/Event,%20Bank%20charges%20for%20exchanging%20euro-zone%20currencies%20&#8212;%20Germany.pdf" TargetMode="External"/><Relationship Id="rId1837"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31" Type="http://schemas.openxmlformats.org/officeDocument/2006/relationships/hyperlink" Target="../../../../AppData/Roaming/Microsoft/Excel/EU%20Courts%20cartels,%20antitrust%201990-2015/T-145-94,%20Steel%20beams,%20summary,%201999.pdf" TargetMode="External"/><Relationship Id="rId2099" Type="http://schemas.openxmlformats.org/officeDocument/2006/relationships/hyperlink" Target="../../../../AppData/Roaming/Microsoft/Excel/EU%20Courts%20cartels,%20antitrust%201990-2015/C-613-13%20P,%20Bathroom%20fittings,%202017.pdf" TargetMode="External"/><Relationship Id="rId180" Type="http://schemas.openxmlformats.org/officeDocument/2006/relationships/hyperlink" Target="../../../../AppData/Roaming/Microsoft/Excel/EU%20Courts%20cartels,%20antitrust%201990-2015/T-52-03,%20Plasterboard,%20German,%202008.pdf" TargetMode="External"/><Relationship Id="rId278" Type="http://schemas.openxmlformats.org/officeDocument/2006/relationships/hyperlink" Target="../../../../AppData/Roaming/Microsoft/Excel/EU%20Courts%20cartels,%20antitrust%201990-2015/T-40-06,%20Industrial%20bags,%20Trioplast,%202010.pdf" TargetMode="External"/><Relationship Id="rId1904" Type="http://schemas.openxmlformats.org/officeDocument/2006/relationships/hyperlink" Target="../../../../AppData/Roaming/Microsoft/Excel/EU%20Courts%20cartels,%20antitrust%201990-2015/C-322-07%20P,%20Carbonless%20paper,%202009.pdf" TargetMode="External"/><Relationship Id="rId485" Type="http://schemas.openxmlformats.org/officeDocument/2006/relationships/hyperlink" Target="../../../../AppData/Roaming/Microsoft/Excel/EU%20Courts%20cartels,%20antitrust%201990-2015/T-30-05,%20Needles,%20German,%202007.pdf" TargetMode="External"/><Relationship Id="rId692" Type="http://schemas.openxmlformats.org/officeDocument/2006/relationships/hyperlink" Target="../../../../AppData/Roaming/Microsoft/Excel/EU%20Courts%20cartels,%20antitrust%201990-2015/T-582-15,%20Retail%20food%20packaging,%20French,%202019.pdf" TargetMode="External"/><Relationship Id="rId2166" Type="http://schemas.openxmlformats.org/officeDocument/2006/relationships/hyperlink" Target="../../../../AppData/Roaming/Microsoft/Excel/EU%20Courts%20cartels,%20antitrust%201990-2015/C-264-16%20P,%20Freight%20forwarding,%20Deutsche%20Bahn,%202018.pdf" TargetMode="External"/><Relationship Id="rId2373" Type="http://schemas.openxmlformats.org/officeDocument/2006/relationships/hyperlink" Target="../../../../AppData/Roaming/Microsoft/Excel/Commission%20Infringement%20Decisions%20101,%20102%20Article,%201990-2015/Dutch%20beer%20market,%20Dutch,%20A%20101,%202007.pdf" TargetMode="External"/><Relationship Id="rId138" Type="http://schemas.openxmlformats.org/officeDocument/2006/relationships/hyperlink" Target="../../../../AppData/Roaming/Microsoft/Excel/EU%20Courts%20cartels,%20antitrust%201990-2015/T-230-00,%20Amino%20Acids,%20Daesang,%202003.pdf" TargetMode="External"/><Relationship Id="rId345" Type="http://schemas.openxmlformats.org/officeDocument/2006/relationships/hyperlink" Target="../../../../AppData/Roaming/Microsoft/Excel/EU%20Courts%20cartels,%20antitrust%201990-2015/T-386-06,%20Fittings,%202011.pdf" TargetMode="External"/><Relationship Id="rId552" Type="http://schemas.openxmlformats.org/officeDocument/2006/relationships/hyperlink" Target="../../../../AppData/Roaming/Microsoft/Excel/EU%20Courts%20cartels,%20antitrust%201990-2015/T-375-10,%20Bathroom%20fittings,%20German,%202013.pdf" TargetMode="External"/><Relationship Id="rId997" Type="http://schemas.openxmlformats.org/officeDocument/2006/relationships/hyperlink" Target="../../../../AppData/Roaming/Microsoft/Excel/News,%20event%20study/Commission%20decision%20-%20event%20month+-1/Event,%20Wanadoo%20Espa&#241;a%20v%20Telef&#243;nica.pdf" TargetMode="External"/><Relationship Id="rId1182" Type="http://schemas.openxmlformats.org/officeDocument/2006/relationships/hyperlink" Target="../../../../AppData/Roaming/Microsoft/Excel/News,%20event%20study/Dawn%20raids%20-%20event%20month+-1/Event,%20Amino%20Acids.pdf" TargetMode="External"/><Relationship Id="rId2026" Type="http://schemas.openxmlformats.org/officeDocument/2006/relationships/hyperlink" Target="../../../../AppData/Roaming/Microsoft/Excel/EU%20Courts%20cartels,%20antitrust%201990-2015/C-494-11%20P,%20Elevators%20and%20Escalators,%202012.pdf" TargetMode="External"/><Relationship Id="rId2233" Type="http://schemas.openxmlformats.org/officeDocument/2006/relationships/hyperlink" Target="../../../../AppData/Roaming/Microsoft/Excel/Commission%20Infringement%20Decisions%20101,%20102%20Article,%201990-2015/Astra,%20A%20101,%201992.pdf" TargetMode="External"/><Relationship Id="rId2440" Type="http://schemas.openxmlformats.org/officeDocument/2006/relationships/hyperlink" Target="../../../../AppData/Roaming/Microsoft/Excel/Commission%20Infringement%20Decisions%20101,%20102%20Article,%201990-2015/LABCO%20ONP,%20French,%20A%20101,%202010.pdf" TargetMode="External"/><Relationship Id="rId205" Type="http://schemas.openxmlformats.org/officeDocument/2006/relationships/hyperlink" Target="../../../../AppData/Roaming/Microsoft/Excel/EU%20Courts%20cartels,%20antitrust%201990-2015/T-68-04,%20Electrical%20and%20mechanical%20carbon%20and%20graphite%20products,%20SGL%20Carbon,%202008.pdf" TargetMode="External"/><Relationship Id="rId412" Type="http://schemas.openxmlformats.org/officeDocument/2006/relationships/hyperlink" Target="../../../../AppData/Roaming/Microsoft/Excel/EU%20Courts%20cartels,%20antitrust%201990-2015/T-392-08,%20CISAC,%20summary,%202013.pdf" TargetMode="External"/><Relationship Id="rId857" Type="http://schemas.openxmlformats.org/officeDocument/2006/relationships/hyperlink" Target="../../../../AppData/Roaming/Microsoft/Excel/News,%20event%20study/Commission%20decision%20-%20event%20month+-1/Event,%20Alloy%20surcharge.pdf" TargetMode="External"/><Relationship Id="rId1042" Type="http://schemas.openxmlformats.org/officeDocument/2006/relationships/hyperlink" Target="../../../../AppData/Roaming/Microsoft/Excel/News,%20event%20study/Commission%20decision%20-%20event%20month+-1/Event,%20DRAMs.pdf" TargetMode="External"/><Relationship Id="rId1487" Type="http://schemas.openxmlformats.org/officeDocument/2006/relationships/hyperlink" Target="../../../../AppData/Roaming/Microsoft/Excel/News,%20event%20study/GC%20decision%20-%20event%20month+-1/Event,%20Candle%20Waxes,%20T-558-08,%20T-562-08.pdf" TargetMode="External"/><Relationship Id="rId1694" Type="http://schemas.openxmlformats.org/officeDocument/2006/relationships/hyperlink" Target="../../../../AppData/Roaming/Microsoft/Excel/News,%20event%20study/ECJ%20decision%20-%20event%20month+-1/Event,%20Bathroom%20fittings%20and%20fixtures,%20C&#8209;614-13%20P,%20C&#8209;626-13%20P.pdf" TargetMode="External"/><Relationship Id="rId2300" Type="http://schemas.openxmlformats.org/officeDocument/2006/relationships/hyperlink" Target="../../../../AppData/Roaming/Microsoft/Excel/Commission%20Infringement%20Decisions%20101,%20102%20Article,%201990-2015/Methionine,%20A%20101,%202002.pdf" TargetMode="External"/><Relationship Id="rId717" Type="http://schemas.openxmlformats.org/officeDocument/2006/relationships/hyperlink" Target="../../../../AppData/Roaming/Microsoft/Excel/EU%20Courts%20cartels,%20antitrust%201990-2015/T-705-14,%20Perindopril,%20Sevier,%20Unichem,%202018.pdf" TargetMode="External"/><Relationship Id="rId924" Type="http://schemas.openxmlformats.org/officeDocument/2006/relationships/hyperlink" Target="../../../../AppData/Roaming/Microsoft/Excel/News,%20event%20study/Commission%20decision%20-%20event%20month+-1/Event,%20Sorbates.pdf" TargetMode="External"/><Relationship Id="rId1347" Type="http://schemas.openxmlformats.org/officeDocument/2006/relationships/hyperlink" Target="../../../../AppData/Roaming/Microsoft/Excel/News,%20event%20study/GC%20decision%20-%20event%20month+-1/Event,%20BASF%20Lacke+Farben%20AG,%20and%20Accinauto%20SA,%20T-175-95,%20T-176-95.pdf" TargetMode="External"/><Relationship Id="rId1554" Type="http://schemas.openxmlformats.org/officeDocument/2006/relationships/hyperlink" Target="../../../../AppData/Roaming/Microsoft/Excel/News,%20event%20study/GC%20decision%20-%20event%20month+-1/Event,%20Perindopril%20(Servier),%20T-679-14%20do%20T-682-14.pdf" TargetMode="External"/><Relationship Id="rId1761" Type="http://schemas.openxmlformats.org/officeDocument/2006/relationships/hyperlink" Target="../../../../AppData/Roaming/Microsoft/Excel/EU%20Courts%20cartels,%20antitrust%201990-2015/C-395-96%20P,%20Cewal,%20CMB,%202000.pdf" TargetMode="External"/><Relationship Id="rId1999" Type="http://schemas.openxmlformats.org/officeDocument/2006/relationships/hyperlink" Target="../../../../AppData/Roaming/Microsoft/Excel/EU%20Courts%20cartels,%20antitrust%201990-2015/C-445-11%20P,%20Dutch%20beer%20market,%20French,%202012.pdf" TargetMode="External"/><Relationship Id="rId53" Type="http://schemas.openxmlformats.org/officeDocument/2006/relationships/hyperlink" Target="../../../../AppData/Roaming/Microsoft/Excel/EU%20Courts%20cartels,%20antitrust%201990-2015/T-304-94,%20Cartonboard,%20Europa%20Carton,%201998.pdf" TargetMode="External"/><Relationship Id="rId1207" Type="http://schemas.openxmlformats.org/officeDocument/2006/relationships/hyperlink" Target="../../../../AppData/Roaming/Microsoft/Excel/News,%20event%20study/Dawn%20raids%20-%20event%20month+-1/Event,%20Fittings%20+%20Copper%20Plumbing%20tubes%20+%20Industrial%20tubes.pdf" TargetMode="External"/><Relationship Id="rId1414" Type="http://schemas.openxmlformats.org/officeDocument/2006/relationships/hyperlink" Target="../../../../AppData/Roaming/Microsoft/Excel/News,%20event%20study/GC%20decision%20-%20event%20month+-1/Event,%20Choline%20Chloride,%20T-101-05%20do%20T-112-05.pdf" TargetMode="External"/><Relationship Id="rId1621" Type="http://schemas.openxmlformats.org/officeDocument/2006/relationships/hyperlink" Target="../../../../AppData/Roaming/Microsoft/Excel/News,%20event%20study/ECJ%20decision%20-%20event%20month+-1/Event,%20Austrian%20banks%20&#8212;%20Lombard%20Club,%20C-125-07%20P.pdf" TargetMode="External"/><Relationship Id="rId1859" Type="http://schemas.openxmlformats.org/officeDocument/2006/relationships/hyperlink" Target="../../../../AppData/Roaming/Microsoft/Excel/EU%20Courts%20cartels,%20antitrust%201990-2015/C-289-04%20P,%20Graphite%20electrodes,%20Showa,%202006.pdf" TargetMode="External"/><Relationship Id="rId1719" Type="http://schemas.openxmlformats.org/officeDocument/2006/relationships/hyperlink" Target="../../../../AppData/Roaming/Microsoft/Excel/News,%20event%20study/ECJ%20decision%20-%20event%20month+-1/Event,%20Butadiene%20Rubber%20and%20Emulsion%20Styrene%20Butadiene%20Rubber,%20C-511-11%20P,%20I.ENI.pdf" TargetMode="External"/><Relationship Id="rId1926" Type="http://schemas.openxmlformats.org/officeDocument/2006/relationships/hyperlink" Target="../../../../AppData/Roaming/Microsoft/Excel/EU%20Courts%20cartels,%20antitrust%201990-2015/C-549-10%20P,%20Prokent%20Tomra,%202012.pdf" TargetMode="External"/><Relationship Id="rId2090" Type="http://schemas.openxmlformats.org/officeDocument/2006/relationships/hyperlink" Target="../../../../AppData/Roaming/Microsoft/Excel/EU%20Courts%20cartels,%20antitrust%201990-2015/C-638-13%20P,%20Bathroom%20fittings,%202017.pdf" TargetMode="External"/><Relationship Id="rId2188" Type="http://schemas.openxmlformats.org/officeDocument/2006/relationships/hyperlink" Target="../../../../AppData/Roaming/Microsoft/Excel/EU%20Courts%20cartels,%20antitrust%201990-2015/C-98-17%20P,%20Smart%20card%20chips,%20Koninklijke%20Philips,%202018.pdf" TargetMode="External"/><Relationship Id="rId2395" Type="http://schemas.openxmlformats.org/officeDocument/2006/relationships/hyperlink" Target="../../../../AppData/Roaming/Microsoft/Excel/Commission%20Infringement%20Decisions%20101,%20102%20Article,%201990-2015/Power%20Transformers,%20A%20101,%202009.pdf" TargetMode="External"/><Relationship Id="rId367" Type="http://schemas.openxmlformats.org/officeDocument/2006/relationships/hyperlink" Target="../../../../AppData/Roaming/Microsoft/Excel/EU%20Courts%20cartels,%20antitrust%201990-2015/T-122-07,%20Gas%20insulated,%202011.pdf" TargetMode="External"/><Relationship Id="rId574" Type="http://schemas.openxmlformats.org/officeDocument/2006/relationships/hyperlink" Target="../../../../AppData/Roaming/Microsoft/Excel/EU%20Courts%20cartels,%20antitrust%201990-2015/T-376-10,%20Bathroom%20fittings,%20summary,%202013.pdf" TargetMode="External"/><Relationship Id="rId2048" Type="http://schemas.openxmlformats.org/officeDocument/2006/relationships/hyperlink" Target="../../../../AppData/Roaming/Microsoft/Excel/EU%20Courts%20cartels,%20antitrust%201990-2015/C-73-10%20P,%20Bananas,%202010.pdf" TargetMode="External"/><Relationship Id="rId2255" Type="http://schemas.openxmlformats.org/officeDocument/2006/relationships/hyperlink" Target="../../../../AppData/Roaming/Microsoft/Excel/Commission%20Infringement%20Decisions%20101,%20102%20Article,%201990-2015/Irish%20Sugar%20plc,%20A%20102,%201997.pdf" TargetMode="External"/><Relationship Id="rId227" Type="http://schemas.openxmlformats.org/officeDocument/2006/relationships/hyperlink" Target="../../../../AppData/Roaming/Microsoft/Excel/EU%20Courts%20cartels,%20antitrust%201990-2015/T-20-05,%20Copper%20plumbing%20tubes,%20Outokumpu,%202010.pdf" TargetMode="External"/><Relationship Id="rId781" Type="http://schemas.openxmlformats.org/officeDocument/2006/relationships/hyperlink" Target="../../../../AppData/Roaming/Microsoft/Excel/T-356-06,%20bitumen%20(NL),%20summary,%202012.pdf" TargetMode="External"/><Relationship Id="rId879"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2462" Type="http://schemas.openxmlformats.org/officeDocument/2006/relationships/hyperlink" Target="../../../../AppData/Roaming/Microsoft/Excel/Commission%20Infringement%20Decisions%20101,%20102%20Article,%201990-2015/Mountings,%20summary,%20A%20101,%202012.pdf" TargetMode="External"/><Relationship Id="rId434" Type="http://schemas.openxmlformats.org/officeDocument/2006/relationships/hyperlink" Target="../../../../AppData/Roaming/Microsoft/Excel/EU%20Courts%20cartels,%20antitrust%201990-2015/T-401-08,%20CISAC,%20Saveltajanin,%202013.pdf" TargetMode="External"/><Relationship Id="rId641" Type="http://schemas.openxmlformats.org/officeDocument/2006/relationships/hyperlink" Target="../../../../AppData/Roaming/Microsoft/Excel/EU%20Courts%20cartels,%20antitrust%201990-2015/T-90-11,%20Labco%20ONP,%202014.pdf" TargetMode="External"/><Relationship Id="rId739" Type="http://schemas.openxmlformats.org/officeDocument/2006/relationships/hyperlink" Target="../../../../AppData/Roaming/Microsoft/Excel/EU%20Courts%20cartels,%20antitrust%201990-2015/T-444-14,%20Power%20cables,%20Furukawa,%202018.pdf" TargetMode="External"/><Relationship Id="rId1064" Type="http://schemas.openxmlformats.org/officeDocument/2006/relationships/hyperlink" Target="../../../../AppData/Roaming/Microsoft/Excel/News,%20event%20study/Commission%20decision%20-%20event%20month+-1/Event,%20Exotic%20Fruit%20(Bananas).pdf" TargetMode="External"/><Relationship Id="rId1271" Type="http://schemas.openxmlformats.org/officeDocument/2006/relationships/hyperlink" Target="../../../../AppData/Roaming/Microsoft/Excel/News,%20event%20study/Dawn%20raids%20-%20event%20month+-1/Event,%20Lundbeck,%2025.10.%202005.pdf" TargetMode="External"/><Relationship Id="rId1369" Type="http://schemas.openxmlformats.org/officeDocument/2006/relationships/hyperlink" Target="../../../../AppData/Roaming/Microsoft/Excel/News,%20event%20study/GC%20decision%20-%20event%20month+-1/Event,%20Far%20East%20Trade%20Tariff%20Charges%20and%20Surcharges%20Agreement%20(FETTCSA),%20T-213-00.pdf" TargetMode="External"/><Relationship Id="rId1576" Type="http://schemas.openxmlformats.org/officeDocument/2006/relationships/hyperlink" Target="../../../../AppData/Roaming/Microsoft/Excel/News,%20event%20study/ECJ%20decision%20-%20event%20month+-1/Event,%20Eco%20System%20Peugeot,%20C-322-93%20P,%20F.PGT.pdf" TargetMode="External"/><Relationship Id="rId2115" Type="http://schemas.openxmlformats.org/officeDocument/2006/relationships/hyperlink" Target="../../../../AppData/Roaming/Microsoft/Excel/EU%20Courts%20cartels,%20antitrust%201990-2015/C-53-15%20P,%20Prestressing%20Steel,%20summary,%202015.pdf" TargetMode="External"/><Relationship Id="rId2322" Type="http://schemas.openxmlformats.org/officeDocument/2006/relationships/hyperlink" Target="../../../../AppData/Roaming/Microsoft/Excel/Commission%20Infringement%20Decisions%20101,%20102%20Article,%201990-2015/Souris%20-%20Topps,%20A%20101,%202004.pdf" TargetMode="External"/><Relationship Id="rId501" Type="http://schemas.openxmlformats.org/officeDocument/2006/relationships/hyperlink" Target="../../../../AppData/Roaming/Microsoft/Excel/EU%20Courts%20cartels,%20antitrust%201990-2015/T-91-10,%20Reinforcing%20bars,%20readoption,%202014.pdf" TargetMode="External"/><Relationship Id="rId946" Type="http://schemas.openxmlformats.org/officeDocument/2006/relationships/hyperlink" Target="../../../../AppData/Roaming/Microsoft/Excel/News,%20event%20study/Commission%20decision%20-%20event%20month+-1/Event,%20GDF%20ENEL,%20GDF%20ENI,%20skupaj%202.pdf" TargetMode="External"/><Relationship Id="rId1131" Type="http://schemas.openxmlformats.org/officeDocument/2006/relationships/hyperlink" Target="../../../../AppData/Roaming/Microsoft/Excel/News,%20event%20study/Commission%20decision%20-%20event%20month+-1/Event,%20Smart%20Card%20Chips.pdf" TargetMode="External"/><Relationship Id="rId1229" Type="http://schemas.openxmlformats.org/officeDocument/2006/relationships/hyperlink" Target="../../../../AppData/Roaming/Microsoft/Excel/News,%20event%20study/Dawn%20raids%20-%20event%20month+-1/Event,%20Candle%20Waxes,%202.5.2005.pdf" TargetMode="External"/><Relationship Id="rId1783" Type="http://schemas.openxmlformats.org/officeDocument/2006/relationships/hyperlink" Target="../../../../AppData/Roaming/Microsoft/Excel/EU%20Courts%20cartels,%20antitrust%201990-2015/C-286-98%20P,%20Cartonboard,%20Stora,%202000.pdf" TargetMode="External"/><Relationship Id="rId1990" Type="http://schemas.openxmlformats.org/officeDocument/2006/relationships/hyperlink" Target="../../../../AppData/Roaming/Microsoft/Excel/EU%20Courts%20cartels,%20antitrust%201990-2015/C-231-11%20P,%20Gas%20insulated%20switchgear,%20Siemens,%202014.pdf" TargetMode="External"/><Relationship Id="rId75" Type="http://schemas.openxmlformats.org/officeDocument/2006/relationships/hyperlink" Target="../../../../AppData/Roaming/Microsoft/Excel/EU%20Courts%20cartels,%20antitrust%201990-2015/T-25-95,%20Cement,%202000.pdf" TargetMode="External"/><Relationship Id="rId806" Type="http://schemas.openxmlformats.org/officeDocument/2006/relationships/hyperlink" Target="../../../../AppData/Roaming/Microsoft/Excel/News,%20event%20study/Commission%20decision%20-%20event%20month+-1/Event,%20Eco%20System%20Peugeot.pdf" TargetMode="External"/><Relationship Id="rId1436" Type="http://schemas.openxmlformats.org/officeDocument/2006/relationships/hyperlink" Target="../../../../AppData/Roaming/Microsoft/Excel/News,%20event%20study/GC%20decision%20-%20event%20month+-1/Event,%20Methacrylates,%20T-206-06,%20T&#8209;217-06.pdf" TargetMode="External"/><Relationship Id="rId1643" Type="http://schemas.openxmlformats.org/officeDocument/2006/relationships/hyperlink" Target="../../../../AppData/Roaming/Microsoft/Excel/News,%20event%20study/ECJ%20decision%20-%20event%20month+-1/Event,%20Methacrylates,%20C&#8209;70-12%20P.pdf" TargetMode="External"/><Relationship Id="rId1850" Type="http://schemas.openxmlformats.org/officeDocument/2006/relationships/hyperlink" Target="../../../../AppData/Roaming/Microsoft/Excel/EU%20Courts%20cartels,%20antitrust%201990-2015/C-397-03%20P,%20Amino%20acids,%20Archer,%202006.pdf" TargetMode="External"/><Relationship Id="rId1503" Type="http://schemas.openxmlformats.org/officeDocument/2006/relationships/hyperlink" Target="../../../../AppData/Roaming/Microsoft/Excel/News,%20event%20study/GC%20decision%20-%20event%20month+-1/Event,%20Intel,%20T-286-09.pdf" TargetMode="External"/><Relationship Id="rId1710" Type="http://schemas.openxmlformats.org/officeDocument/2006/relationships/hyperlink" Target="../../../../AppData/Roaming/Microsoft/Excel/News,%20event%20study/ECJ%20decision%20-%20event%20month+-1/Event,%20TV%20and%20computer%20monitor%20tubes,C-588-15%20P,%20KO.JHD,%20H.PHIL.pdf" TargetMode="External"/><Relationship Id="rId1948" Type="http://schemas.openxmlformats.org/officeDocument/2006/relationships/hyperlink" Target="../../../../AppData/Roaming/Microsoft/Excel/EU%20Courts%20cartels,%20antitrust%201990-2015/C-446-11%20P,%20Hydrogen,%20summary,%202013.pdf" TargetMode="External"/><Relationship Id="rId291" Type="http://schemas.openxmlformats.org/officeDocument/2006/relationships/hyperlink" Target="../../../../AppData/Roaming/Microsoft/Excel/EU%20Courts%20cartels,%20antitrust%201990-2015/T-85-06,%20Rubber%20chemicals,%20General%20Quimica,%20Spanish,%202008.pdf" TargetMode="External"/><Relationship Id="rId1808" Type="http://schemas.openxmlformats.org/officeDocument/2006/relationships/hyperlink" Target="../../../../AppData/Roaming/Microsoft/Excel/EU%20Courts%20cartels,%20antitrust%201990-2015/C-82-01%20P,%20Alpha%20Flight%20Services%20A&#233;roports%20de%20Paris%20ADP%20AFS,%202002.pdf" TargetMode="External"/><Relationship Id="rId151" Type="http://schemas.openxmlformats.org/officeDocument/2006/relationships/hyperlink" Target="../../../../AppData/Roaming/Microsoft/Excel/EU%20Courts%20cartels,%20antitrust%201990-2015/T-236-01,%20Graphite%20electrodes,%20Tokai,%202004.pdf" TargetMode="External"/><Relationship Id="rId389" Type="http://schemas.openxmlformats.org/officeDocument/2006/relationships/hyperlink" Target="../../../../AppData/Roaming/Microsoft/Excel/EU%20Courts%20cartels,%20antitrust%201990-2015/T-111-08,%20Mastercard,%202012.pdf" TargetMode="External"/><Relationship Id="rId596" Type="http://schemas.openxmlformats.org/officeDocument/2006/relationships/hyperlink" Target="../../../../AppData/Roaming/Microsoft/Excel/EU%20Courts%20cartels,%20antitrust%201990-2015/T-389-10,%20Prestressing,%202015.pdf" TargetMode="External"/><Relationship Id="rId2277" Type="http://schemas.openxmlformats.org/officeDocument/2006/relationships/hyperlink" Target="../../../../AppData/Roaming/Microsoft/Excel/Commission%20Infringement%20Decisions%20101,%20102%20Article,%201990-2015/Opel,%20A%20101,%202000.pdf" TargetMode="External"/><Relationship Id="rId2484" Type="http://schemas.openxmlformats.org/officeDocument/2006/relationships/hyperlink" Target="../../../../AppData/Roaming/Microsoft/Excel/Commission%20Infringement%20Decisions%20101,%20102%20Article,%201990-2015/LUNDBECK,%20A%20101,%202013.pdf" TargetMode="External"/><Relationship Id="rId249" Type="http://schemas.openxmlformats.org/officeDocument/2006/relationships/hyperlink" Target="../../../../AppData/Roaming/Microsoft/Excel/EU%20Courts%20cartels,%20antitrust%201990-2015/T-174-05,%20MCCA,%20summary,%202009.pdf" TargetMode="External"/><Relationship Id="rId456" Type="http://schemas.openxmlformats.org/officeDocument/2006/relationships/hyperlink" Target="../../../../AppData/Roaming/Microsoft/Excel/EU%20Courts%20cartels,%20antitrust%201990-2015/T-541-08,%20Candle%20waxes,%202014.pdf" TargetMode="External"/><Relationship Id="rId663" Type="http://schemas.openxmlformats.org/officeDocument/2006/relationships/hyperlink" Target="../../../../AppData/Roaming/Microsoft/Excel/EU%20Courts%20cartels,%20antitrust%201990-2015/T-264-12,%20Freight%20forwarding,%202016.pdf" TargetMode="External"/><Relationship Id="rId870" Type="http://schemas.openxmlformats.org/officeDocument/2006/relationships/hyperlink" Target="../../../../AppData/Roaming/Microsoft/Excel/News,%20event%20study/Commission%20decision%20-%20event%20month+-1/Event,%20Europe%20Asia%20Trades%20Agreement.pdf" TargetMode="External"/><Relationship Id="rId1086" Type="http://schemas.openxmlformats.org/officeDocument/2006/relationships/hyperlink" Target="../../../../AppData/Roaming/Microsoft/Excel/News,%20event%20study/Commission%20decision%20-%20event%20month+-1/Event,%20Lundbeck,%201.pdf" TargetMode="External"/><Relationship Id="rId1293" Type="http://schemas.openxmlformats.org/officeDocument/2006/relationships/hyperlink" Target="../../../../AppData/Roaming/Microsoft/Excel/News,%20event%20study/Dawn%20raids%20-%20event%20month+-1/Event,%20Power%20Cables,%204.2.2009.pdf" TargetMode="External"/><Relationship Id="rId2137" Type="http://schemas.openxmlformats.org/officeDocument/2006/relationships/hyperlink" Target="../../../../AppData/Roaming/Microsoft/Excel/EU%20Courts%20cartels,%20antitrust%201990-2015/C-516-15%20P,%20Heat%20Stabilisers,%20Akzo,%202017.pdf" TargetMode="External"/><Relationship Id="rId2344" Type="http://schemas.openxmlformats.org/officeDocument/2006/relationships/hyperlink" Target="../../../../AppData/Roaming/Microsoft/Excel/Commission%20Infringement%20Decisions%20101,%20102%20Article,%201990-2015/Raw%20Tobacco%20Italy,%20A%20101,%202005.pdf" TargetMode="External"/><Relationship Id="rId109" Type="http://schemas.openxmlformats.org/officeDocument/2006/relationships/hyperlink" Target="../../../../AppData/Roaming/Microsoft/Excel/EU%20Courts%20cartels,%20antitrust%201990-2015/T-9-99,%20Pre-Insulated%20Pipe%20Cartel,%20HFB,%20German,%202002.pdf" TargetMode="External"/><Relationship Id="rId316" Type="http://schemas.openxmlformats.org/officeDocument/2006/relationships/hyperlink" Target="../../../../AppData/Roaming/Microsoft/Excel/EU%20Courts%20cartels,%20antitrust%201990-2015/T-191-06,%20Hydrogen,%202011.pdf" TargetMode="External"/><Relationship Id="rId523" Type="http://schemas.openxmlformats.org/officeDocument/2006/relationships/hyperlink" Target="../../../../AppData/Roaming/Microsoft/Excel/EU%20Courts%20cartels,%20antitrust%201990-2015/T-384-09,%20Calcium%20carbide,%20German,%202014.pdf" TargetMode="External"/><Relationship Id="rId968" Type="http://schemas.openxmlformats.org/officeDocument/2006/relationships/hyperlink" Target="../../../../AppData/Roaming/Microsoft/Excel/News,%20event%20study/Commission%20decision%20-%20event%20month+-1/Event,%20Industrial%20bags.pdf" TargetMode="External"/><Relationship Id="rId1153" Type="http://schemas.openxmlformats.org/officeDocument/2006/relationships/hyperlink" Target="../../../../AppData/Roaming/Microsoft/Excel/News,%20event%20study/Dawn%20raids%20-%20event%20month+-1/Event,%20Cartonboard,%2025.4.1991.pdf" TargetMode="External"/><Relationship Id="rId1598" Type="http://schemas.openxmlformats.org/officeDocument/2006/relationships/hyperlink" Target="../../../../AppData/Roaming/Microsoft/Excel/News,%20event%20study/ECJ%20decision%20-%20event%20month+-1/Event,%20Alloy%20surcharge,%20C-57-02%20P,%20C-65-02%20P.pdf" TargetMode="External"/><Relationship Id="rId2204" Type="http://schemas.openxmlformats.org/officeDocument/2006/relationships/hyperlink" Target="../../../../AppData/Roaming/Microsoft/Excel/News,%20event%20study/Dawn%20raids%20-%20event%20month+-1/Event,%20Graphite%20electrodes,%207.6.1997.pdf" TargetMode="External"/><Relationship Id="rId97" Type="http://schemas.openxmlformats.org/officeDocument/2006/relationships/hyperlink" Target="../../../../AppData/Roaming/Microsoft/Excel/EU%20Courts%20cartels,%20antitrust%201990-2015/T-15-99,%20Pre-Insulated%20Pipe%20Cartel,%20Brugg,%20summary,%202002.pdf" TargetMode="External"/><Relationship Id="rId730" Type="http://schemas.openxmlformats.org/officeDocument/2006/relationships/hyperlink" Target="../../../../AppData/Roaming/Microsoft/Excel/EU%20Courts%20cartels,%20antitrust%201990-2015/T-419-14,%20Power%20cables,%20Goldman%20Sachs,%202018.pdf" TargetMode="External"/><Relationship Id="rId828" Type="http://schemas.openxmlformats.org/officeDocument/2006/relationships/hyperlink" Target="../../../../AppData/Roaming/Microsoft/Excel/News,%20event%20study/Commission%20decision%20-%20event%20month+-1/Event,%20PVC,%20readoption.pdf" TargetMode="External"/><Relationship Id="rId1013" Type="http://schemas.openxmlformats.org/officeDocument/2006/relationships/hyperlink" Target="../../../../AppData/Roaming/Microsoft/Excel/News,%20event%20study/Commission%20decision%20-%20event%20month+-1/Event,%20Sodium%20Chlorate.pdf" TargetMode="External"/><Relationship Id="rId1360" Type="http://schemas.openxmlformats.org/officeDocument/2006/relationships/hyperlink" Target="../../../../AppData/Roaming/Microsoft/Excel/News,%20event%20study/GC%20decision%20-%20event%20month+-1/Event,%20British%20Sugar%20plc,%20T-202-98.pdf" TargetMode="External"/><Relationship Id="rId1458" Type="http://schemas.openxmlformats.org/officeDocument/2006/relationships/hyperlink" Target="../../../../AppData/Roaming/Microsoft/Excel/News,%20event%20study/GC%20decision%20-%20event%20month+-1/Event,%20AstraZeneca,%20T-321-05.pdf" TargetMode="External"/><Relationship Id="rId1665" Type="http://schemas.openxmlformats.org/officeDocument/2006/relationships/hyperlink" Target="../../../../AppData/Roaming/Microsoft/Excel/News,%20event%20study/ECJ%20decision%20-%20event%20month+-1/Event,%20Dutch%20beer%20market,%20C-452-11%20P.pdf" TargetMode="External"/><Relationship Id="rId1872" Type="http://schemas.openxmlformats.org/officeDocument/2006/relationships/hyperlink" Target="../../../../AppData/Roaming/Microsoft/Excel/EU%20Courts%20cartels,%20antitrust%201990-2015/C-328-05%20P,%20Specialty%20Graphite,%20SGL%20Carbon,%202007.pdf" TargetMode="External"/><Relationship Id="rId2411" Type="http://schemas.openxmlformats.org/officeDocument/2006/relationships/hyperlink" Target="../../../../AppData/Roaming/Microsoft/Excel/Commission%20Infringement%20Decisions%20101,%20102%20Article,%201990-2015/Reinforcing%20bars,%20readoption,%20summary,%20A%20101,%202009.pdf" TargetMode="External"/><Relationship Id="rId2509"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220" Type="http://schemas.openxmlformats.org/officeDocument/2006/relationships/hyperlink" Target="../../../../AppData/Roaming/Microsoft/Excel/News,%20event%20study/Dawn%20raids%20-%20event%20month+-1/Event,%20Dutch%20beer%20market,%2024.3.2000.pdf" TargetMode="External"/><Relationship Id="rId1318" Type="http://schemas.openxmlformats.org/officeDocument/2006/relationships/hyperlink" Target="../../../../AppData/Roaming/Microsoft/Excel/News,%20event%20study/GC%20decision%20-%20event%20month+-1/Event,%20Cartonboard,%20T-308-94%20do%20T-348-94.pdf" TargetMode="External"/><Relationship Id="rId1525" Type="http://schemas.openxmlformats.org/officeDocument/2006/relationships/hyperlink" Target="../../../../AppData/Roaming/Microsoft/Excel/News,%20event%20study/GC%20decision%20-%20event%20month+-1/Event,%20Prestressing%20Steel,%20T-426-10,%20E.GSW.pdf" TargetMode="External"/><Relationship Id="rId1732"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24" Type="http://schemas.openxmlformats.org/officeDocument/2006/relationships/hyperlink" Target="../../../../AppData/Roaming/Microsoft/Excel/EU%20Courts%20cartels,%20antitrust%201990-2015/T-24-93,%20Cewal,%20CMB,%201996.pdf" TargetMode="External"/><Relationship Id="rId2299" Type="http://schemas.openxmlformats.org/officeDocument/2006/relationships/hyperlink" Target="../../../../AppData/Roaming/Microsoft/Excel/Commission%20Infringement%20Decisions%20101,%20102%20Article,%201990-2015/Carbonless%20paper,%20A%20101,%202001.pdf" TargetMode="External"/><Relationship Id="rId173" Type="http://schemas.openxmlformats.org/officeDocument/2006/relationships/hyperlink" Target="../../../../AppData/Roaming/Microsoft/Excel/EU%20Courts%20cartels,%20antitrust%201990-2015/T-303-02,%20Industrial%20and%20medical%20gases,%20Westfalen,%202006.pdf" TargetMode="External"/><Relationship Id="rId380" Type="http://schemas.openxmlformats.org/officeDocument/2006/relationships/hyperlink" Target="../../../../AppData/Roaming/Microsoft/Excel/EU%20Courts%20cartels,%20antitrust%201990-2015/T-76-08,%20Chloroprene%20Rubber,%202012.pdf" TargetMode="External"/><Relationship Id="rId2061" Type="http://schemas.openxmlformats.org/officeDocument/2006/relationships/hyperlink" Target="../../../../AppData/Roaming/Microsoft/Excel/EU%20Courts%20cartels,%20antitrust%201990-2015/C-534-07%20P,%20Needles,%202009.pdf" TargetMode="External"/><Relationship Id="rId240" Type="http://schemas.openxmlformats.org/officeDocument/2006/relationships/hyperlink" Target="../../../../AppData/Roaming/Microsoft/Excel/EU%20Courts%20cartels,%20antitrust%201990-2015/T-101-05,%20Choline%20chloride,%20BASF,%202007.pdf" TargetMode="External"/><Relationship Id="rId478" Type="http://schemas.openxmlformats.org/officeDocument/2006/relationships/hyperlink" Target="../../../../AppData/Roaming/Microsoft/Excel/EU%20Courts%20cartels,%20antitrust%201990-2015/T-445-07,%20Fasteners,%20French,%202012.pdf" TargetMode="External"/><Relationship Id="rId685" Type="http://schemas.openxmlformats.org/officeDocument/2006/relationships/hyperlink" Target="../../../../AppData/Roaming/Microsoft/Excel/EU%20Courts%20cartels,%20antitrust%201990-2015/T-95-15,%20Envelopes,%202016.pdf" TargetMode="External"/><Relationship Id="rId892" Type="http://schemas.openxmlformats.org/officeDocument/2006/relationships/hyperlink" Target="../../../../AppData/Roaming/Microsoft/Excel/News,%20event%20study/Commission%20decision%20-%20event%20month+-1/Event,%20Deutsche%20Post%20AG%20-%20Interception%20of%20cross-border%20mail.pdf" TargetMode="External"/><Relationship Id="rId2159" Type="http://schemas.openxmlformats.org/officeDocument/2006/relationships/hyperlink" Target="../../../../AppData/Roaming/Microsoft/Excel/EU%20Courts%20cartels,%20antitrust%201990-2015/C-271-16%20P,%20Freight%20forwarding,%20Panalpina,%202018.pdf" TargetMode="External"/><Relationship Id="rId2366" Type="http://schemas.openxmlformats.org/officeDocument/2006/relationships/hyperlink" Target="../../../../AppData/Roaming/Microsoft/Excel/Commission%20Infringement%20Decisions%20101,%20102%20Article,%201990-2015/Dutch%20beer%20market,%20summary,%20A%20101,%202007.pdf" TargetMode="External"/><Relationship Id="rId100" Type="http://schemas.openxmlformats.org/officeDocument/2006/relationships/hyperlink" Target="../../../../AppData/Roaming/Microsoft/Excel/EU%20Courts%20cartels,%20antitrust%201990-2015/T-21-99,%20Pre-Insulated%20Pipe%20Cartel,%20French,%202002.pdf" TargetMode="External"/><Relationship Id="rId338" Type="http://schemas.openxmlformats.org/officeDocument/2006/relationships/hyperlink" Target="../../../../AppData/Roaming/Microsoft/Excel/EU%20Courts%20cartels,%20antitrust%201990-2015/T-378-06,%20Fittings,%202011.pdf" TargetMode="External"/><Relationship Id="rId545" Type="http://schemas.openxmlformats.org/officeDocument/2006/relationships/hyperlink" Target="../../../../AppData/Roaming/Microsoft/Excel/EU%20Courts%20cartels,%20antitrust%201990-2015/T-375-10,%20Bathroom%20fittings,%20summary,%202013.pdf" TargetMode="External"/><Relationship Id="rId752" Type="http://schemas.openxmlformats.org/officeDocument/2006/relationships/hyperlink" Target="../../../../AppData/Roaming/Microsoft/Excel/EU%20Courts%20cartels,%20antitrust%201990-2015/T-42-07,%20Butadiene%20Rubber%20and%20Emulsion%20Styrene%20Butadiene%20Rubber,%202011.pdf" TargetMode="External"/><Relationship Id="rId1175" Type="http://schemas.openxmlformats.org/officeDocument/2006/relationships/hyperlink" Target="../../../../AppData/Roaming/Microsoft/Excel/News,%20event%20study/Dawn%20raids%20-%20event%20month+-1/Event,%20VW,%2028.11.1996.pdf" TargetMode="External"/><Relationship Id="rId1382" Type="http://schemas.openxmlformats.org/officeDocument/2006/relationships/hyperlink" Target="../../../../AppData/Roaming/Microsoft/Excel/News,%20event%20study/GC%20decision%20-%20event%20month+-1/Event,%20Vitamins,%20T-15-02,%20T-26-02.pdf" TargetMode="External"/><Relationship Id="rId2019" Type="http://schemas.openxmlformats.org/officeDocument/2006/relationships/hyperlink" Target="../../../../AppData/Roaming/Microsoft/Excel/EU%20Courts%20cartels,%20antitrust%201990-2015/C-439-11%20P,%20International%20Removal%20Services,%20Ziegler,%202013.pdf" TargetMode="External"/><Relationship Id="rId2226" Type="http://schemas.openxmlformats.org/officeDocument/2006/relationships/hyperlink" Target="../../../../AppData/Roaming/Microsoft/Excel/Commission%20Infringement%20Decisions%20101,%20102%20Article,%201990-2015/Viho%20Parker%20Pen,%20A%20101,%201992.pdf" TargetMode="External"/><Relationship Id="rId2433" Type="http://schemas.openxmlformats.org/officeDocument/2006/relationships/hyperlink" Target="../../../../AppData/Roaming/Microsoft/Excel/Commission%20Infringement%20Decisions%20101,%20102%20Article,%201990-2015/Animal%20Feed%20Phosphates,%20A%20101,%202010.pdf" TargetMode="External"/><Relationship Id="rId405" Type="http://schemas.openxmlformats.org/officeDocument/2006/relationships/hyperlink" Target="../../../../AppData/Roaming/Microsoft/Excel/EU%20Courts%20cartels,%20antitrust%201990-2015/T-343-08,%20Sodium%20chlorate,%202011.pdf" TargetMode="External"/><Relationship Id="rId612" Type="http://schemas.openxmlformats.org/officeDocument/2006/relationships/hyperlink" Target="../../../../AppData/Roaming/Microsoft/Excel/EU%20Courts%20cartels,%20antitrust%201990-2015/T-36-11,%20Airfreight,%202015.pdf" TargetMode="External"/><Relationship Id="rId1035" Type="http://schemas.openxmlformats.org/officeDocument/2006/relationships/hyperlink" Target="../../../../AppData/Roaming/Microsoft/Excel/News,%20event%20study/Commission%20decision%20-%20event%20month+-1/Event,%20Clearstream%20(Clearing%20and%20Settlement).pdf" TargetMode="External"/><Relationship Id="rId1242" Type="http://schemas.openxmlformats.org/officeDocument/2006/relationships/hyperlink" Target="../../../../AppData/Roaming/Microsoft/Excel/News,%20event%20study/Dawn%20raids%20-%20event%20month+-1/Event,%20Calcium%20Carbide,%2018.1.2007.pdf" TargetMode="External"/><Relationship Id="rId1687" Type="http://schemas.openxmlformats.org/officeDocument/2006/relationships/hyperlink" Target="../../../../AppData/Roaming/Microsoft/Excel/News,%20event%20study/ECJ%20decision%20-%20event%20month+-1/Event,%20Marine%20Hoses,%20C&#8209;434-13%20P.pdf" TargetMode="External"/><Relationship Id="rId1894" Type="http://schemas.openxmlformats.org/officeDocument/2006/relationships/hyperlink" Target="../../../../AppData/Roaming/Microsoft/Excel/EU%20Courts%20cartels,%20antitrust%201990-2015/C-628-10%20P,%20Raw%20tobacco%20-%20Spain,%202012.pdf" TargetMode="External"/><Relationship Id="rId2500" Type="http://schemas.openxmlformats.org/officeDocument/2006/relationships/hyperlink" Target="../../../../AppData/Roaming/Microsoft/Excel/Commission%20Infringement%20Decisions%20101,%20102%20Article,%201990-2015/Slovak%20Telekom,%20A%20102,%202014.pdf" TargetMode="External"/><Relationship Id="rId917" Type="http://schemas.openxmlformats.org/officeDocument/2006/relationships/hyperlink" Target="../../../../AppData/Roaming/Microsoft/Excel/News,%20event%20study/Commission%20decision%20-%20event%20month+-1/Event,%20Plasterboard.pdf" TargetMode="External"/><Relationship Id="rId1102" Type="http://schemas.openxmlformats.org/officeDocument/2006/relationships/hyperlink" Target="../../../../AppData/Roaming/Microsoft/Excel/News,%20event%20study/Commission%20decision%20-%20event%20month+-1/Event,%20Retail%20food%20packaging.pdf" TargetMode="External"/><Relationship Id="rId1547" Type="http://schemas.openxmlformats.org/officeDocument/2006/relationships/hyperlink" Target="../../../../AppData/Roaming/Microsoft/Excel/News,%20event%20study/GC%20decision%20-%20event%20month+-1/Event,%20Lundbeck,%20T-460-13%20do%20T-472-13.pdf" TargetMode="External"/><Relationship Id="rId1754"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61" Type="http://schemas.openxmlformats.org/officeDocument/2006/relationships/hyperlink" Target="../../../../AppData/Roaming/Microsoft/Excel/EU%20Courts%20cartels,%20antitrust%201990-2015/C-287-11%20P,%20Fittings,%202013.pdf" TargetMode="External"/><Relationship Id="rId46" Type="http://schemas.openxmlformats.org/officeDocument/2006/relationships/hyperlink" Target="../../../../AppData/Roaming/Microsoft/Excel/EU%20Courts%20cartels,%20antitrust%201990-2015/T-136-94,%20Steel%20beams,%20Eurofer,%201999.pdf" TargetMode="External"/><Relationship Id="rId1407" Type="http://schemas.openxmlformats.org/officeDocument/2006/relationships/hyperlink" Target="../../../../AppData/Roaming/Microsoft/Excel/News,%20event%20study/GC%20decision%20-%20event%20month+-1/Event,%20Copper%20Plumbing%20tubes,%20T-11-05%20do%20T-20-05.pdf" TargetMode="External"/><Relationship Id="rId1614" Type="http://schemas.openxmlformats.org/officeDocument/2006/relationships/hyperlink" Target="../../../../AppData/Roaming/Microsoft/Excel/News,%20event%20study/ECJ%20decision%20-%20event%20month+-1/Event,%20Glaxo%20Wellcome,%20C-501-06%20P,%20GSK.pdf" TargetMode="External"/><Relationship Id="rId1821" Type="http://schemas.openxmlformats.org/officeDocument/2006/relationships/hyperlink" Target="../../../../AppData/Roaming/Microsoft/Excel/EU%20Courts%20cartels,%20antitrust%201990-2015/C-110-04%20P,%20Greek%20ferries,%20summary,%202006.pdf" TargetMode="External"/><Relationship Id="rId195" Type="http://schemas.openxmlformats.org/officeDocument/2006/relationships/hyperlink" Target="../../../../AppData/Roaming/Microsoft/Excel/EU%20Courts%20cartels,%20antitrust%201990-2015/T-71-03,%20Speciality%20graphite,%202005.pdf" TargetMode="External"/><Relationship Id="rId1919" Type="http://schemas.openxmlformats.org/officeDocument/2006/relationships/hyperlink" Target="../../../../AppData/Roaming/Microsoft/Excel/EU%20Courts%20cartels,%20antitrust%201990-2015/C-40-12%20P,%20Industrial%20bags,%20Gascogne,%202013.pdf" TargetMode="External"/><Relationship Id="rId2083" Type="http://schemas.openxmlformats.org/officeDocument/2006/relationships/hyperlink" Target="../../../../AppData/Roaming/Microsoft/Excel/EU%20Courts%20cartels,%20antitrust%201990-2015/C-614-13%20P,%20Bathroom%20fittings,%202017.pdf" TargetMode="External"/><Relationship Id="rId2290" Type="http://schemas.openxmlformats.org/officeDocument/2006/relationships/hyperlink" Target="../../../../AppData/Roaming/Microsoft/Excel/Commission%20Infringement%20Decisions%20101,%20102%20Article,%201990-2015/SAS%20Maersk%20Air,%20A%20101,%202001.pdf" TargetMode="External"/><Relationship Id="rId2388" Type="http://schemas.openxmlformats.org/officeDocument/2006/relationships/hyperlink" Target="../../../../AppData/Roaming/Microsoft/Excel/Commission%20Infringement%20Decisions%20101,%20102%20Article,%201990-2015/CISAC,%20A%20101,%202008.pdf" TargetMode="External"/><Relationship Id="rId262" Type="http://schemas.openxmlformats.org/officeDocument/2006/relationships/hyperlink" Target="../../../../AppData/Roaming/Microsoft/Excel/EU%20Courts%20cartels,%20antitrust%201990-2015/T-39-06,%20Raw%20tobacco%20&#8211;%20Italy,%202011.pdf" TargetMode="External"/><Relationship Id="rId567" Type="http://schemas.openxmlformats.org/officeDocument/2006/relationships/hyperlink" Target="../../../../AppData/Roaming/Microsoft/Excel/EU%20Courts%20cartels,%20antitrust%201990-2015/T-368-10,%20Bathroom%20fittings,%20French,%202013.pdf" TargetMode="External"/><Relationship Id="rId1197" Type="http://schemas.openxmlformats.org/officeDocument/2006/relationships/hyperlink" Target="../../../../AppData/Roaming/Microsoft/Excel/News,%20event%20study/Dawn%20raids%20-%20event%20month+-1/Event,%20Austrian%20banks%20&#8212;%20Lombard%20Club.pdf" TargetMode="External"/><Relationship Id="rId2150" Type="http://schemas.openxmlformats.org/officeDocument/2006/relationships/hyperlink" Target="../../../../AppData/Roaming/Microsoft/Excel/EU%20Courts%20cartels,%20antitrust%201990-2015/C-261-16%20P,%20Freight%20forwarding,%20K&#252;hne%20+%20Nagel,%20French,%202018.pdf" TargetMode="External"/><Relationship Id="rId2248" Type="http://schemas.openxmlformats.org/officeDocument/2006/relationships/hyperlink" Target="../../../../AppData/Roaming/Microsoft/Excel/Commission%20Infringement%20Decisions%20101,%20102%20Article,%201990-2015/Coapi,%20A%20101,%201995.pdf" TargetMode="External"/><Relationship Id="rId122" Type="http://schemas.openxmlformats.org/officeDocument/2006/relationships/hyperlink" Target="../../../../AppData/Roaming/Microsoft/Excel/EU%20Courts%20cartels,%20antitrust%201990-2015/T-61-99,%20Greek%20Ferries,%20Adriatica,%202003.pdf" TargetMode="External"/><Relationship Id="rId774" Type="http://schemas.openxmlformats.org/officeDocument/2006/relationships/hyperlink" Target="../../../../AppData/Roaming/Microsoft/Excel/T-351-06,%20bitumen%20(NL),%20French,%202012.pdf" TargetMode="External"/><Relationship Id="rId981" Type="http://schemas.openxmlformats.org/officeDocument/2006/relationships/hyperlink" Target="../../../../AppData/Roaming/Microsoft/Excel/News,%20event%20study/Commission%20decision%20-%20event%20month+-1/Event,%20Bitumen%20(NL).pdf" TargetMode="External"/><Relationship Id="rId1057" Type="http://schemas.openxmlformats.org/officeDocument/2006/relationships/hyperlink" Target="../../../../AppData/Roaming/Microsoft/Excel/News,%20event%20study/Commission%20decision%20-%20event%20month+-1/Event,%20Heat%20Stabilisers.pdf" TargetMode="External"/><Relationship Id="rId2010" Type="http://schemas.openxmlformats.org/officeDocument/2006/relationships/hyperlink" Target="../../../../AppData/Roaming/Microsoft/Excel/EU%20Courts%20cartels,%20antitrust%201990-2015/C-382-12%20P,%20MasterCard,%202014.pdf" TargetMode="External"/><Relationship Id="rId2455" Type="http://schemas.openxmlformats.org/officeDocument/2006/relationships/hyperlink" Target="../../../../AppData/Roaming/Microsoft/Excel/News,%20event%20study/ECJ%20decision%20-%20event%20month+-1/Event,%20Freight%20forwarding,%20C-261-16%20P%20do%20C-271-16%20P.pdf" TargetMode="External"/><Relationship Id="rId427" Type="http://schemas.openxmlformats.org/officeDocument/2006/relationships/hyperlink" Target="../../../../AppData/Roaming/Microsoft/Excel/EU%20Courts%20cartels,%20antitrust%201990-2015/T-422-08,%20CISAC,%20French,%202013.pdf" TargetMode="External"/><Relationship Id="rId634" Type="http://schemas.openxmlformats.org/officeDocument/2006/relationships/hyperlink" Target="../../../../AppData/Roaming/Microsoft/Excel/EU%20Courts%20cartels,%20antitrust%201990-2015/T-46-10,%20Heat%20stabilisers,%202014.pdf" TargetMode="External"/><Relationship Id="rId841" Type="http://schemas.openxmlformats.org/officeDocument/2006/relationships/hyperlink" Target="../../../../AppData/Roaming/Microsoft/Excel/News,%20event%20study/Commission%20decision%20-%20event%20month+-1/Event,%20Cement.pdf" TargetMode="External"/><Relationship Id="rId1264" Type="http://schemas.openxmlformats.org/officeDocument/2006/relationships/hyperlink" Target="../../../../AppData/Roaming/Microsoft/Excel/News,%20event%20study/Dawn%20raids%20-%20event%20month+-1/Event,%20Freight%20forwarding.pdf" TargetMode="External"/><Relationship Id="rId1471" Type="http://schemas.openxmlformats.org/officeDocument/2006/relationships/hyperlink" Target="../../../../AppData/Roaming/Microsoft/Excel/News,%20event%20study/GC%20decision%20-%20event%20month+-1/Event,%20Morgan%20Stanley%20Visa%20International%20and%20Visa%20Europe,%20T-461-07.pdf" TargetMode="External"/><Relationship Id="rId1569" Type="http://schemas.openxmlformats.org/officeDocument/2006/relationships/hyperlink" Target="../../../../AppData/Roaming/Microsoft/Excel/News,%20event%20study/GC%20decision%20-%20event%20month+-1/Event,%20Yen%20Interest%20Rate%20Derivatives,%20Icap,%20T-180-15.pdf" TargetMode="External"/><Relationship Id="rId2108" Type="http://schemas.openxmlformats.org/officeDocument/2006/relationships/hyperlink" Target="../../../../AppData/Roaming/Microsoft/Excel/EU%20Courts%20cartels,%20antitrust%201990-2015/C-609-13%20P,%20Bathroom%20fittings,%20French,%202017.pdf" TargetMode="External"/><Relationship Id="rId2315" Type="http://schemas.openxmlformats.org/officeDocument/2006/relationships/hyperlink" Target="../../../../AppData/Roaming/Microsoft/Excel/Commission%20Infringement%20Decisions%20101,%20102%20Article,%201990-2015/Yamaha,%20A%20101,%202003.pdf" TargetMode="External"/><Relationship Id="rId2522" Type="http://schemas.openxmlformats.org/officeDocument/2006/relationships/hyperlink" Target="../../../../AppData/Roaming/Microsoft/Excel/News,%20event%20study/Dawn%20raids%20-%20event%20month+-1/Event,%20Hydrogen%20Peroxide%20and%20perborate%20+%20Methacrylates,%208.4.2003.pdf" TargetMode="External"/><Relationship Id="rId701" Type="http://schemas.openxmlformats.org/officeDocument/2006/relationships/hyperlink" Target="../../../../AppData/Roaming/Microsoft/Excel/EU%20Courts%20cartels,%20antitrust%201990-2015/T-1-16,%20Optical%20disk%20drives,%20Hitachi,%202019.pdf" TargetMode="External"/><Relationship Id="rId939" Type="http://schemas.openxmlformats.org/officeDocument/2006/relationships/hyperlink" Target="../../../../AppData/Roaming/Microsoft/Excel/News,%20event%20study/Commission%20decision%20-%20event%20month+-1/Event,%20Copper%20Plumbing%20tubes.pdf" TargetMode="External"/><Relationship Id="rId1124" Type="http://schemas.openxmlformats.org/officeDocument/2006/relationships/hyperlink" Target="../../../../AppData/Roaming/Microsoft/Excel/News,%20event%20study/Commission%20decision%20-%20event%20month+-1/Event,%20Power%20Cables.pdf" TargetMode="External"/><Relationship Id="rId1331" Type="http://schemas.openxmlformats.org/officeDocument/2006/relationships/hyperlink" Target="../../../../AppData/Roaming/Microsoft/Excel/News,%20event%20study/GC%20decision%20-%20event%20month+-1/Event,%20Trans-atlantic%20Agreement,%20Far%20Eastern%20Freight%20Conference,%20T-395-94,%20T-86-95.pdf" TargetMode="External"/><Relationship Id="rId1776" Type="http://schemas.openxmlformats.org/officeDocument/2006/relationships/hyperlink" Target="../../../../AppData/Roaming/Microsoft/Excel/EU%20Courts%20cartels,%20antitrust%201990-2015/C-298-98%20P,%20Cartonboard,%20Metsa,%202000.pdf" TargetMode="External"/><Relationship Id="rId1983" Type="http://schemas.openxmlformats.org/officeDocument/2006/relationships/hyperlink" Target="../../../../AppData/Roaming/Microsoft/Excel/EU%20Courts%20cartels,%20antitrust%201990-2015/C-247-11%20P,%20Gas%20insulated%20switchgear,%202014.pdf" TargetMode="External"/><Relationship Id="rId68" Type="http://schemas.openxmlformats.org/officeDocument/2006/relationships/hyperlink" Target="../../../../AppData/Roaming/Microsoft/Excel/EU%20Courts%20cartels,%20antitrust%201990-2015/T-305-94,%20PVC,%201999.pdf" TargetMode="External"/><Relationship Id="rId1429" Type="http://schemas.openxmlformats.org/officeDocument/2006/relationships/hyperlink" Target="../../../../AppData/Roaming/Microsoft/Excel/News,%20event%20study/GC%20decision%20-%20event%20month+-1/Event,%20Industrial%20bags,%20T-51-06%20do%20T-79-06.pdf" TargetMode="External"/><Relationship Id="rId1636" Type="http://schemas.openxmlformats.org/officeDocument/2006/relationships/hyperlink" Target="../../../../AppData/Roaming/Microsoft/Excel/News,%20event%20study/ECJ%20decision%20-%20event%20month+-1/Event,%20MCAA,%20C-520-09%20P,%20C-521-09%20P.pdf" TargetMode="External"/><Relationship Id="rId1843"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3" Type="http://schemas.openxmlformats.org/officeDocument/2006/relationships/hyperlink" Target="../../../../AppData/Roaming/Microsoft/Excel/News,%20event%20study/ECJ%20decision%20-%20event%20month+-1/Event,%20Freight%20forwarding,%20C-261-16%20P%20do%20C-271-16%20P.pdf" TargetMode="External"/><Relationship Id="rId1910" Type="http://schemas.openxmlformats.org/officeDocument/2006/relationships/hyperlink" Target="../../../../AppData/Roaming/Microsoft/Excel/EU%20Courts%20cartels,%20antitrust%201990-2015/C-654-11%20P,%20%20Raw%20tobacco%20&#8211;%20Italy,%20French,%202012.pdf" TargetMode="External"/><Relationship Id="rId284" Type="http://schemas.openxmlformats.org/officeDocument/2006/relationships/hyperlink" Target="../../../../AppData/Roaming/Microsoft/Excel/EU%20Courts%20cartels,%20antitrust%201990-2015/T-55-06,%20Industrial%20bags,%20RKW,%20German,%202011.pdf" TargetMode="External"/><Relationship Id="rId491" Type="http://schemas.openxmlformats.org/officeDocument/2006/relationships/hyperlink" Target="../../../../AppData/Roaming/Microsoft/Excel/EU%20Courts%20cartels,%20antitrust%201990-2015/T-301-04,%20Clearstream,%20Clearing%20and%20Settlement,%20Clearstream%20Banking,%202009.pdf" TargetMode="External"/><Relationship Id="rId2172" Type="http://schemas.openxmlformats.org/officeDocument/2006/relationships/hyperlink" Target="../../../../AppData/Roaming/Microsoft/Excel/EU%20Courts%20cartels,%20antitrust%201990-2015/C-608-15%20P,%20TV%20and%20computer%20monitor%20tubes,%202016.pdf" TargetMode="External"/><Relationship Id="rId144" Type="http://schemas.openxmlformats.org/officeDocument/2006/relationships/hyperlink" Target="../../../../AppData/Roaming/Microsoft/Excel/EU%20Courts%20cartels,%20antitrust%201990-2015/T-151-01,%20DSD,%20Der%20Grune%20Punkt,%202007.pdf" TargetMode="External"/><Relationship Id="rId589" Type="http://schemas.openxmlformats.org/officeDocument/2006/relationships/hyperlink" Target="../../../../AppData/Roaming/Microsoft/Excel/EU%20Courts%20cartels,%20antitrust%201990-2015/T-418-10,%20Prestressing,%202015.pdf" TargetMode="External"/><Relationship Id="rId796" Type="http://schemas.openxmlformats.org/officeDocument/2006/relationships/hyperlink" Target="../../../../AppData/Roaming/Microsoft/Excel/News,%20event%20study/Commission%20decision%20-%20event%20month+-1/Event,%20UK%20Agricultural%20Tractor%20Registration%20Exchange.pdf" TargetMode="External"/><Relationship Id="rId2477" Type="http://schemas.openxmlformats.org/officeDocument/2006/relationships/hyperlink" Target="../../../../AppData/Roaming/Microsoft/Excel/Commission%20Infringement%20Decisions%20101,%20102%20Article,%201990-2015/Mountings,%20German,%20A%20101,%202012.pdf" TargetMode="External"/><Relationship Id="rId351" Type="http://schemas.openxmlformats.org/officeDocument/2006/relationships/hyperlink" Target="../../../../AppData/Roaming/Microsoft/Excel/EU%20Courts%20cartels,%20antitrust%201990-2015/T-379-06,%20Fittings,%20German,%202011.pdf" TargetMode="External"/><Relationship Id="rId449" Type="http://schemas.openxmlformats.org/officeDocument/2006/relationships/hyperlink" Target="../../../../AppData/Roaming/Microsoft/Excel/EU%20Courts%20cartels,%20antitrust%201990-2015/T-562-08,%20Candle%20waxes,%20summary,%202014.pdf" TargetMode="External"/><Relationship Id="rId656" Type="http://schemas.openxmlformats.org/officeDocument/2006/relationships/hyperlink" Target="../../../../AppData/Roaming/Microsoft/Excel/EU%20Courts%20cartels,%20antitrust%201990-2015/T-254-12,%20Freight%20forwarding,%20French,%202016.pdf" TargetMode="External"/><Relationship Id="rId863" Type="http://schemas.openxmlformats.org/officeDocument/2006/relationships/hyperlink" Target="../../../../AppData/Roaming/Microsoft/Excel/News,%20event%20study/Commission%20decision%20-%20event%20month+-1/Event,%20Trans-Atlantic%20Conference%20Agreement.pdf" TargetMode="External"/><Relationship Id="rId1079" Type="http://schemas.openxmlformats.org/officeDocument/2006/relationships/hyperlink" Target="../../../../AppData/Roaming/Microsoft/Excel/News,%20event%20study/Commission%20decision%20-%20event%20month+-1/Event,%20Gas%20Insulated%20Switchgear,%20readoption.pdf" TargetMode="External"/><Relationship Id="rId1286" Type="http://schemas.openxmlformats.org/officeDocument/2006/relationships/hyperlink" Target="../../../../AppData/Roaming/Microsoft/Excel/News,%20event%20study/Dawn%20raids%20-%20event%20month+-1/Event,%20Mushrooms,%20brez.pdf" TargetMode="External"/><Relationship Id="rId1493" Type="http://schemas.openxmlformats.org/officeDocument/2006/relationships/hyperlink" Target="../../../../AppData/Roaming/Microsoft/Excel/News,%20event%20study/GC%20decision%20-%20event%20month+-1/Event,%20Candle%20Waxes,%20T-548-08,%20T-566-08,%20F.TAL.pdf" TargetMode="External"/><Relationship Id="rId2032" Type="http://schemas.openxmlformats.org/officeDocument/2006/relationships/hyperlink" Target="../../../../AppData/Roaming/Microsoft/Excel/EU%20Courts%20cartels,%20antitrust%201990-2015/C-501-11%20P,%20Elevators%20and%20Escalators,%20Schindler,%202013.pdf" TargetMode="External"/><Relationship Id="rId2337" Type="http://schemas.openxmlformats.org/officeDocument/2006/relationships/hyperlink" Target="../../../../AppData/Roaming/Microsoft/Excel/Commission%20Infringement%20Decisions%20101,%20102%20Article,%201990-2015/GDF%20ENI,%20Italian%20(F),%20A%20101,_2,%202004.pdf" TargetMode="External"/><Relationship Id="rId211" Type="http://schemas.openxmlformats.org/officeDocument/2006/relationships/hyperlink" Target="../../../../AppData/Roaming/Microsoft/Excel/EU%20Courts%20cartels,%20antitrust%201990-2015/T-127-04,%20Industrial%20tubes,%20KME%20Germany,%202009.pdf" TargetMode="External"/><Relationship Id="rId309" Type="http://schemas.openxmlformats.org/officeDocument/2006/relationships/hyperlink" Target="../../../../AppData/Roaming/Microsoft/Excel/EU%20Courts%20cartels,%20antitrust%201990-2015/T-189-06,%20Hydrogen,%202011.pdf" TargetMode="External"/><Relationship Id="rId516" Type="http://schemas.openxmlformats.org/officeDocument/2006/relationships/hyperlink" Target="../../../../AppData/Roaming/Microsoft/Excel/EU%20Courts%20cartels,%20antitrust%201990-2015/T-391-09,%20Calcium%20carbide,%20summary,%202014.pdf" TargetMode="External"/><Relationship Id="rId1146" Type="http://schemas.openxmlformats.org/officeDocument/2006/relationships/hyperlink" Target="../../../../AppData/Roaming/Microsoft/Excel/News,%20event%20study/Dawn%20raids%20-%20event%20month+-1/Event,%20Soda-ash%20-%20Solvay%20+%20CFK%20+%20ICI,%2013.4.1989.pdf" TargetMode="External"/><Relationship Id="rId1798" Type="http://schemas.openxmlformats.org/officeDocument/2006/relationships/hyperlink" Target="../../../../AppData/Roaming/Microsoft/Excel/EU%20Courts%20cartels,%20antitrust%201990-2015/C-204-00%20P,%20Cement,%20Aalborg,%202004.pdf" TargetMode="External"/><Relationship Id="rId723" Type="http://schemas.openxmlformats.org/officeDocument/2006/relationships/hyperlink" Target="../../../../AppData/Roaming/Microsoft/Excel/EU%20Courts%20cartels,%20antitrust%201990-2015/T-441-14,%20Power%20cables,%20Brugg,%20French,%202018.pdf" TargetMode="External"/><Relationship Id="rId930" Type="http://schemas.openxmlformats.org/officeDocument/2006/relationships/hyperlink" Target="../../../../AppData/Roaming/Microsoft/Excel/News,%20event%20study/Commission%20decision%20-%20event%20month+-1/Event,%20Organic%20peroxides.pdf" TargetMode="External"/><Relationship Id="rId1006" Type="http://schemas.openxmlformats.org/officeDocument/2006/relationships/hyperlink" Target="../../../../AppData/Roaming/Microsoft/Excel/News,%20event%20study/Commission%20decision%20-%20event%20month+-1/Event,%20MasterCard.pdf" TargetMode="External"/><Relationship Id="rId1353" Type="http://schemas.openxmlformats.org/officeDocument/2006/relationships/hyperlink" Target="../../../../AppData/Roaming/Microsoft/Excel/News,%20event%20study/GC%20decision%20-%20event%20month+-1/Event,%20Alloy%20surcharge,%20T-45-98,%20T-48-98.pdf" TargetMode="External"/><Relationship Id="rId1560" Type="http://schemas.openxmlformats.org/officeDocument/2006/relationships/hyperlink" Target="../../../../AppData/Roaming/Microsoft/Excel/News,%20event%20study/GC%20decision%20-%20event%20month+-1/Event,%20Power%20Cables,%20T-445-14%20do%20T-446-14.pdf" TargetMode="External"/><Relationship Id="rId1658" Type="http://schemas.openxmlformats.org/officeDocument/2006/relationships/hyperlink" Target="../../../../AppData/Roaming/Microsoft/Excel/News,%20event%20study/ECJ%20decision%20-%20event%20month+-1/Event,%20Alloy%20surcharge,%20readoption,%20C&#8209;352-09%20P,%20D.TKA.pdf" TargetMode="External"/><Relationship Id="rId1865" Type="http://schemas.openxmlformats.org/officeDocument/2006/relationships/hyperlink" Target="../../../../AppData/Roaming/Microsoft/Excel/EU%20Courts%20cartels,%20antitrust%201990-2015/C-125-07%20P,%20Austrian%20banks%20&#8212;%20&#8216;Lombard%20Club&#8217;,%202009.pdf" TargetMode="External"/><Relationship Id="rId2404" Type="http://schemas.openxmlformats.org/officeDocument/2006/relationships/hyperlink" Target="../../../../AppData/Roaming/Microsoft/Excel/Commission%20Infringement%20Decisions%20101,%20102%20Article,%201990-2015/Reinforcing%20bars,%20readoption,%20Italian,%20A%20101,%202009.pdf" TargetMode="External"/><Relationship Id="rId1213" Type="http://schemas.openxmlformats.org/officeDocument/2006/relationships/hyperlink" Target="../../../../AppData/Roaming/Microsoft/Excel/News,%20event%20study/Commission%20decision%20-%20event%20month+-1/Event,%20MCAA.pdf" TargetMode="External"/><Relationship Id="rId1420" Type="http://schemas.openxmlformats.org/officeDocument/2006/relationships/hyperlink" Target="../../../../AppData/Roaming/Microsoft/Excel/News,%20event%20study/GC%20decision%20-%20event%20month+-1/Event,%20MCAA,%20T-161-05%20do%20T-175-05.pdf" TargetMode="External"/><Relationship Id="rId1518" Type="http://schemas.openxmlformats.org/officeDocument/2006/relationships/hyperlink" Target="../../../../AppData/Roaming/Microsoft/Excel/News,%20event%20study/GC%20decision%20-%20event%20month+-1/Event,%20Bathroom%20fittings%20and%20fixtures,%20T&#8209;378-10%20do%20T-380-10.pdf" TargetMode="External"/><Relationship Id="rId1725" Type="http://schemas.openxmlformats.org/officeDocument/2006/relationships/hyperlink" Target="..\..\..\..\AppData\Roaming\Microsoft\Excel\EU%20Courts%20cartels,%20antitrust%201990-2015\C-286-95%20P,%20Soda-ash%20-%20ICI,%202000.pdf" TargetMode="External"/><Relationship Id="rId1932" Type="http://schemas.openxmlformats.org/officeDocument/2006/relationships/hyperlink" Target="../../../../AppData/Roaming/Microsoft/Excel/EU%20Courts%20cartels,%20antitrust%201990-2015/C-421-11%20P,%20Methacrylates,%20summary,%202012.pdf" TargetMode="External"/><Relationship Id="rId17" Type="http://schemas.openxmlformats.org/officeDocument/2006/relationships/hyperlink" Target="../../../../AppData/Roaming/Microsoft/Excel/EU%20Courts%20cartels,%20antitrust%201990-2015/T-77-92,%20Viho%20Parker%20Pen,%201994.pdf" TargetMode="External"/><Relationship Id="rId2194" Type="http://schemas.openxmlformats.org/officeDocument/2006/relationships/hyperlink" Target="../../../../AppData/Roaming/Microsoft/Excel/EU%20Courts%20cartels,%20antitrust%201990-2015/C-508-11%20P,%20Butadiene%20rubber%20and%20emulsion%20styrene-butadiene%20rubber,%20Eni,%202013.pdf" TargetMode="External"/><Relationship Id="rId166" Type="http://schemas.openxmlformats.org/officeDocument/2006/relationships/hyperlink" Target="../../../../AppData/Roaming/Microsoft/Excel/EU%20Courts%20cartels,%20antitrust%201990-2015/T-64-02,%20Zinc%20phosphate,%20Hans%20Heubach,%202005.pdf" TargetMode="External"/><Relationship Id="rId373" Type="http://schemas.openxmlformats.org/officeDocument/2006/relationships/hyperlink" Target="../../../../AppData/Roaming/Microsoft/Excel/EU%20Courts%20cartels,%20antitrust%201990-2015/T-336-07,%20Wanadoo%20Espa&#241;a%20vs.%20Telef&#243;nica,%202012.pdf" TargetMode="External"/><Relationship Id="rId580" Type="http://schemas.openxmlformats.org/officeDocument/2006/relationships/hyperlink" Target="../../../../AppData/Roaming/Microsoft/Excel/EU%20Courts%20cartels,%20antitrust%201990-2015/T-426-10,%20Prestressing,%20summary,%202014.pdf" TargetMode="External"/><Relationship Id="rId2054" Type="http://schemas.openxmlformats.org/officeDocument/2006/relationships/hyperlink" Target="../../../../AppData/Roaming/Microsoft/Excel/EU%20Courts%20cartels,%20antitrust%201990-2015/C-101-15%20P,%20Carglass,%202016.pdf" TargetMode="External"/><Relationship Id="rId2261" Type="http://schemas.openxmlformats.org/officeDocument/2006/relationships/hyperlink" Target="../../../../AppData/Roaming/Microsoft/Excel/Commission%20Infringement%20Decisions%20101,%20102%20Article,%201990-2015/Greek%20Ferries,%20A%20101,%201998.pdf" TargetMode="External"/><Relationship Id="rId2499" Type="http://schemas.openxmlformats.org/officeDocument/2006/relationships/hyperlink" Target="../../../../AppData/Roaming/Microsoft/Excel/Commission%20Infringement%20Decisions%20101,%20102%20Article,%201990-2015/Envelopes,%20A%20101,%202014.pdf" TargetMode="External"/><Relationship Id="rId1" Type="http://schemas.openxmlformats.org/officeDocument/2006/relationships/hyperlink" Target="../../../../AppData/Roaming/Microsoft/Excel/EU%20Courts%20cartels,%20antitrust%201990-2015/T-31-91,%20Soda-ash%20Solvay,%20CFK,%20summary,%201995.pdf" TargetMode="External"/><Relationship Id="rId233" Type="http://schemas.openxmlformats.org/officeDocument/2006/relationships/hyperlink" Target="../../../../AppData/Roaming/Microsoft/Excel/EU%20Courts%20cartels,%20antitrust%201990-2015/T-24-05,%20Raw%20tobacco%20&#8211;%20Spain,%20Alliance,%202010.pdf" TargetMode="External"/><Relationship Id="rId440" Type="http://schemas.openxmlformats.org/officeDocument/2006/relationships/hyperlink" Target="../../../../AppData/Roaming/Microsoft/Excel/EU%20Courts%20cartels,%20antitrust%201990-2015/T-540-08,%20Candle%20waxes,%202014.pdf" TargetMode="External"/><Relationship Id="rId678" Type="http://schemas.openxmlformats.org/officeDocument/2006/relationships/hyperlink" Target="../../../../AppData/Roaming/Microsoft/Excel/EU%20Courts%20cartels,%20antitrust%201990-2015/T-470-13,%20Lundbeck,%202016.pdf" TargetMode="External"/><Relationship Id="rId885" Type="http://schemas.openxmlformats.org/officeDocument/2006/relationships/hyperlink" Target="../../../../AppData/Roaming/Microsoft/Excel/News,%20event%20study/Commission%20decision%20-%20event%20month+-1/Event,%20Michelin.pdf" TargetMode="External"/><Relationship Id="rId1070" Type="http://schemas.openxmlformats.org/officeDocument/2006/relationships/hyperlink" Target="../../../../AppData/Roaming/Microsoft/Excel/News,%20event%20study/Commission%20decision%20-%20event%20month+-1/Event,%20Refrigeration%20compressors.pdf" TargetMode="External"/><Relationship Id="rId2121" Type="http://schemas.openxmlformats.org/officeDocument/2006/relationships/hyperlink" Target="../../../../AppData/Roaming/Microsoft/Excel/EU%20Courts%20cartels,%20antitrust%201990-2015/C-53-15%20P,%20Prestressing%20Steel,%20summary,%202015.pdf" TargetMode="External"/><Relationship Id="rId2359" Type="http://schemas.openxmlformats.org/officeDocument/2006/relationships/hyperlink" Target="../../../../AppData/Roaming/Microsoft/Excel/Commission%20Infringement%20Decisions%20101,%20102%20Article,%201990-2015/Alloy%20surcharge%20&#8212;%20readoption,%20summary,%20A%2065,%202006.pdf" TargetMode="External"/><Relationship Id="rId300" Type="http://schemas.openxmlformats.org/officeDocument/2006/relationships/hyperlink" Target="../../../../AppData/Roaming/Microsoft/Excel/EU%20Courts%20cartels,%20antitrust%201990-2015/T-206-06,%20Methacrylates,%20summary,%202011.pdf" TargetMode="External"/><Relationship Id="rId538" Type="http://schemas.openxmlformats.org/officeDocument/2006/relationships/hyperlink" Target="../../../../AppData/Roaming/Microsoft/Excel/EU%20Courts%20cartels,%20antitrust%201990-2015/T-380-10,%20Bathroom%20fittings,%202013.pdf" TargetMode="External"/><Relationship Id="rId745" Type="http://schemas.openxmlformats.org/officeDocument/2006/relationships/hyperlink" Target="../../../../AppData/Roaming/Microsoft/Excel/EU%20Courts%20cartels,%20antitrust%201990-2015/T-58-14,%20Shrimps,%20Stuhrk,%20French,%202018.pdf" TargetMode="External"/><Relationship Id="rId952" Type="http://schemas.openxmlformats.org/officeDocument/2006/relationships/hyperlink" Target="../../../../AppData/Roaming/Microsoft/Excel/News,%20event%20study/Commission%20decision%20-%20event%20month+-1/Event,%20Carbonless%20paper.pdf" TargetMode="External"/><Relationship Id="rId1168" Type="http://schemas.openxmlformats.org/officeDocument/2006/relationships/hyperlink" Target="../../../../AppData/Roaming/Microsoft/Excel/News,%20event%20study/Dawn%20raids%20-%20event%20month+-1/Event,%20Cement,%20%2026.4.1989.pdf" TargetMode="External"/><Relationship Id="rId1375" Type="http://schemas.openxmlformats.org/officeDocument/2006/relationships/hyperlink" Target="../../../../AppData/Roaming/Microsoft/Excel/News,%20event%20study/GC%20decision%20-%20event%20month+-1/Event,%20Glaxo%20Wellcome,%20T-168-01,%20GSK.pdf" TargetMode="External"/><Relationship Id="rId1582" Type="http://schemas.openxmlformats.org/officeDocument/2006/relationships/hyperlink" Target="../../../../AppData/Roaming/Microsoft/Excel/News,%20event%20study/ECJ%20decision%20-%20event%20month+-1/Event,%20Steel&#160;beams,%20C-176-99%20P%20do%20C-195-99%20P.pdf" TargetMode="External"/><Relationship Id="rId2219" Type="http://schemas.openxmlformats.org/officeDocument/2006/relationships/hyperlink" Target="../../../../AppData/Roaming/Microsoft/Excel/Commission%20Infringement%20Decisions%20101,%20102%20Article,%201990-2015/French-West%20African%20shipowners'%20committees,%20A%20101,%20102,%201992.pdf" TargetMode="External"/><Relationship Id="rId2426" Type="http://schemas.openxmlformats.org/officeDocument/2006/relationships/hyperlink" Target="../../../../AppData/Roaming/Microsoft/Excel/Commission%20Infringement%20Decisions%20101,%20102%20Article,%201990-2015/Reinforcing%20bars,%20readoption,%20Italian,%20A%20101,%202009.pdf" TargetMode="External"/><Relationship Id="rId81" Type="http://schemas.openxmlformats.org/officeDocument/2006/relationships/hyperlink" Target="../../../../AppData/Roaming/Microsoft/Excel/EU%20Courts%20cartels,%20antitrust%201990-2015/T-213-95,%20Stichting%20Certificatie%20Kraanverhuurbedrijf%20SCK,%201997.pdf" TargetMode="External"/><Relationship Id="rId605" Type="http://schemas.openxmlformats.org/officeDocument/2006/relationships/hyperlink" Target="../../../../AppData/Roaming/Microsoft/Excel/EU%20Courts%20cartels,%20antitrust%201990-2015/T-62-11,%20Airfreight,%20French,%202015.pdf" TargetMode="External"/><Relationship Id="rId812" Type="http://schemas.openxmlformats.org/officeDocument/2006/relationships/hyperlink" Target="../../../../AppData/Roaming/Microsoft/Excel/News,%20event%20study/Commission%20decision%20-%20event%20month+-1/Event,%20Warner-Lambert%20Gillette%20and%20Others.pdf" TargetMode="External"/><Relationship Id="rId1028" Type="http://schemas.openxmlformats.org/officeDocument/2006/relationships/hyperlink" Target="../../../../AppData/Roaming/Microsoft/Excel/News,%20event%20study/Commission%20decision%20-%20event%20month+-1/Event,%20Hard%20Haberdashery%20Fasteners.pdf" TargetMode="External"/><Relationship Id="rId1235" Type="http://schemas.openxmlformats.org/officeDocument/2006/relationships/hyperlink" Target="../../../../AppData/Roaming/Microsoft/Excel/News,%20event%20study/Dawn%20raids%20-%20event%20month+-1/Event,%20Intel,%2012.7.2005.pdf" TargetMode="External"/><Relationship Id="rId1442" Type="http://schemas.openxmlformats.org/officeDocument/2006/relationships/hyperlink" Target="../../../../AppData/Roaming/Microsoft/Excel/News,%20event%20study/GC%20decision%20-%20event%20month+-1/Event,%20Hydrogen%20Peroxide%20and%20perborate,%20T&#8209;186-06%20do%20T&#8209;197-06.pdf" TargetMode="External"/><Relationship Id="rId1887" Type="http://schemas.openxmlformats.org/officeDocument/2006/relationships/hyperlink" Target="../../../../AppData/Roaming/Microsoft/Excel/EU%20Courts%20cartels,%20antitrust%201990-2015/C-389-10%20P,%20Copper%20plumbing%20tubes,%20KME%20Germany,%202011.pdf" TargetMode="External"/><Relationship Id="rId1302" Type="http://schemas.openxmlformats.org/officeDocument/2006/relationships/hyperlink" Target="../../../../AppData/Roaming/Microsoft/Excel/News,%20event%20study/GC%20decision%20-%20event%20month+-1/Event,%20Soda-ash%20-%20Solvay,%20+%20CFK%20+%20ICI,%20T-31-91,%20T-32-91,%20T-37-91.pdf" TargetMode="External"/><Relationship Id="rId1747"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4" Type="http://schemas.openxmlformats.org/officeDocument/2006/relationships/hyperlink" Target="../../../../AppData/Roaming/Microsoft/Excel/EU%20Courts%20cartels,%20antitrust%201990-2015/C-617-13%20P,%20Bitumen%20Spain,%202016.pdf" TargetMode="External"/><Relationship Id="rId39" Type="http://schemas.openxmlformats.org/officeDocument/2006/relationships/hyperlink" Target="../../../../AppData/Roaming/Microsoft/Excel/EU%20Courts%20cartels,%20antitrust%201990-2015/T-148-94,%20Steel%20beams,%20German,%201999.pdf" TargetMode="External"/><Relationship Id="rId1607" Type="http://schemas.openxmlformats.org/officeDocument/2006/relationships/hyperlink" Target="../../../../AppData/Roaming/Microsoft/Excel/News,%20event%20study/ECJ%20decision%20-%20event%20month+-1/Event,%20Seamless%20steel%20tubes,%20C-403-04%20P.pdf" TargetMode="External"/><Relationship Id="rId1814" Type="http://schemas.openxmlformats.org/officeDocument/2006/relationships/hyperlink" Target="../../../../AppData/Roaming/Microsoft/Excel/EU%20Courts%20cartels,%20antitrust%201990-2015/C-189-02%20P,%20Pre-Insulated%20Pipe%20Cartel,%20Dansk%20Rorindustri,%202005.pdf" TargetMode="External"/><Relationship Id="rId188" Type="http://schemas.openxmlformats.org/officeDocument/2006/relationships/hyperlink" Target="../../../../AppData/Roaming/Microsoft/Excel/EU%20Courts%20cartels,%20antitrust%201990-2015/T-27-03,%20Reinforcing%20bars,%202007.pdf" TargetMode="External"/><Relationship Id="rId395" Type="http://schemas.openxmlformats.org/officeDocument/2006/relationships/hyperlink" Target="../../../../AppData/Roaming/Microsoft/Excel/EU%20Courts%20cartels,%20antitrust%201990-2015/T-210-08,%20International%20removal%20sevices,%20%202011.pdf" TargetMode="External"/><Relationship Id="rId2076" Type="http://schemas.openxmlformats.org/officeDocument/2006/relationships/hyperlink" Target="../../../../AppData/Roaming/Microsoft/Excel/EU%20Courts%20cartels,%20antitrust%201990-2015/C-90-13%20P,%20Calcium%20carbide%20and%20magnesium%20based%20reagents,%202014.pdf" TargetMode="External"/><Relationship Id="rId2283" Type="http://schemas.openxmlformats.org/officeDocument/2006/relationships/hyperlink" Target="../../../../AppData/Roaming/Microsoft/Excel/Commission%20Infringement%20Decisions%20101,%20102%20Article,%201990-2015/DSD,%20A%20102,%202001.pdf" TargetMode="External"/><Relationship Id="rId2490" Type="http://schemas.openxmlformats.org/officeDocument/2006/relationships/hyperlink" Target="../../../../AppData/Roaming/Microsoft/Excel/Commission%20Infringement%20Decisions%20101,%20102%20Article,%201990-2015/Polyurethane%20foam,%20A%20101,%202014.pdf" TargetMode="External"/><Relationship Id="rId255" Type="http://schemas.openxmlformats.org/officeDocument/2006/relationships/hyperlink" Target="../../../../AppData/Roaming/Microsoft/Excel/EU%20Courts%20cartels,%20antitrust%201990-2015/T-452-05,%20Thread,%202010.pdf" TargetMode="External"/><Relationship Id="rId462" Type="http://schemas.openxmlformats.org/officeDocument/2006/relationships/hyperlink" Target="../../../../AppData/Roaming/Microsoft/Excel/EU%20Courts%20cartels,%20antitrust%201990-2015/T-588-08,%20Bananas,%202013.pdf" TargetMode="External"/><Relationship Id="rId1092" Type="http://schemas.openxmlformats.org/officeDocument/2006/relationships/hyperlink" Target="../../../../AppData/Roaming/Microsoft/Excel/News,%20event%20study/Commission%20decision%20-%20event%20month+-1/Event,%20Fentanyl.pdf" TargetMode="External"/><Relationship Id="rId1397" Type="http://schemas.openxmlformats.org/officeDocument/2006/relationships/hyperlink" Target="../../../../AppData/Roaming/Microsoft/Excel/News,%20event%20study/GC%20decision%20-%20event%20month+-1/Event,%20Specialty%20Graphite,%20T-71-03.pdf" TargetMode="External"/><Relationship Id="rId2143" Type="http://schemas.openxmlformats.org/officeDocument/2006/relationships/hyperlink" Target="../../../../AppData/Roaming/Microsoft/Excel/EU%20Courts%20cartels,%20antitrust%201990-2015/C-227-14%20P,%20LCD,%20LG%20Display,%202015.pdf" TargetMode="External"/><Relationship Id="rId2350" Type="http://schemas.openxmlformats.org/officeDocument/2006/relationships/hyperlink" Target="../../../../AppData/Roaming/Microsoft/Excel/Commission%20Infringement%20Decisions%20101,%20102%20Article,%201990-2015/Steel%20beams,%20readoption,%20summary,%20A%2065,%202006.pdf" TargetMode="External"/><Relationship Id="rId115" Type="http://schemas.openxmlformats.org/officeDocument/2006/relationships/hyperlink" Target="../../../../AppData/Roaming/Microsoft/Excel/EU%20Courts%20cartels,%20antitrust%201990-2015/T-16-99,%20Pre-Insulated%20Pipe%20Cartel,%20German,%202002.pdf" TargetMode="External"/><Relationship Id="rId322" Type="http://schemas.openxmlformats.org/officeDocument/2006/relationships/hyperlink" Target="../../../../AppData/Roaming/Microsoft/Excel/EU%20Courts%20cartels,%20antitrust%201990-2015/T-496-07,%20Bitumen%20Spain,%20Spanish,%202013.pdf" TargetMode="External"/><Relationship Id="rId767" Type="http://schemas.openxmlformats.org/officeDocument/2006/relationships/hyperlink" Target="../../../../AppData/Roaming/Microsoft/Excel/T-354-06,%20bitumen%20(NL),%20summary,%202012.pdf" TargetMode="External"/><Relationship Id="rId974" Type="http://schemas.openxmlformats.org/officeDocument/2006/relationships/hyperlink" Target="../../../../AppData/Roaming/Microsoft/Excel/News,%20event%20study/Commission%20decision%20-%20event%20month+-1/Event,%20Methacrylates.pdf" TargetMode="External"/><Relationship Id="rId2003" Type="http://schemas.openxmlformats.org/officeDocument/2006/relationships/hyperlink" Target="../../../../AppData/Roaming/Microsoft/Excel/EU%20Courts%20cartels,%20antitrust%201990-2015/C-580-12%20P,%20Flat%20glass,%20Guardian,%202014.pdf" TargetMode="External"/><Relationship Id="rId2210" Type="http://schemas.openxmlformats.org/officeDocument/2006/relationships/hyperlink" Target="../../../../AppData/Roaming/Microsoft/Excel/Commission%20Infringement%20Decisions%20101,%20102%20Article,%201990-2015/Soda-ash%20-%20ICI,%20A%20102,%201990.pdf" TargetMode="External"/><Relationship Id="rId2448" Type="http://schemas.openxmlformats.org/officeDocument/2006/relationships/hyperlink" Target="../../../../AppData/Roaming/Microsoft/Excel/News,%20event%20study/Dawn%20raids%20-%20event%20month+-1/Event,%20TV%20and%20computer%20monitor%20tubes.pdf" TargetMode="External"/><Relationship Id="rId627" Type="http://schemas.openxmlformats.org/officeDocument/2006/relationships/hyperlink" Target="../../../../AppData/Roaming/Microsoft/Excel/EU%20Courts%20cartels,%20antitrust%201990-2015/T-47-10,%20Heat%20stabilisers,%202014.pdf" TargetMode="External"/><Relationship Id="rId834" Type="http://schemas.openxmlformats.org/officeDocument/2006/relationships/hyperlink" Target="../../../../AppData/Roaming/Microsoft/Excel/News,%20event%20study/Commission%20decision%20-%20event%20month+-1/Event,%20Trans-atlantic%20Agreement.pdf" TargetMode="External"/><Relationship Id="rId1257" Type="http://schemas.openxmlformats.org/officeDocument/2006/relationships/hyperlink" Target="../../../../AppData/Roaming/Microsoft/Excel/News,%20event%20study/Dawn%20raids%20-%20event%20month+-1/Event,%20Telekomunikacja%20Polska,%2030.10.2008.pdf" TargetMode="External"/><Relationship Id="rId1464" Type="http://schemas.openxmlformats.org/officeDocument/2006/relationships/hyperlink" Target="../../../../AppData/Roaming/Microsoft/Excel/News,%20event%20study/GC%20decision%20-%20event%20month+-1/Event,%20Gas%20Insulated%20Switchgear,%20T-112-07%20do%20T-133-07.pdf" TargetMode="External"/><Relationship Id="rId1671" Type="http://schemas.openxmlformats.org/officeDocument/2006/relationships/hyperlink" Target="../../../../AppData/Roaming/Microsoft/Excel/News,%20event%20study/ECJ%20decision%20-%20event%20month+-1/Event,%20Chloroprene%20Rubber,%20C-93-13%20P.pdf" TargetMode="External"/><Relationship Id="rId2308" Type="http://schemas.openxmlformats.org/officeDocument/2006/relationships/hyperlink" Target="../../../../AppData/Roaming/Microsoft/Excel/Commission%20Infringement%20Decisions%20101,%20102%20Article,%201990-2015/Reinforcing%20bars,%20summary,%20A%20101,%202002.pdf" TargetMode="External"/><Relationship Id="rId2515" Type="http://schemas.openxmlformats.org/officeDocument/2006/relationships/hyperlink" Target="../../../../AppData/Roaming/Microsoft/Excel/News,%20event%20study/Dawn%20raids%20-%20event%20month+-1/Event,%20Raw%20tobacco%20Italy,%203.5.2002.pdf" TargetMode="External"/><Relationship Id="rId901" Type="http://schemas.openxmlformats.org/officeDocument/2006/relationships/hyperlink" Target="../../../../AppData/Roaming/Microsoft/Excel/News,%20event%20study/Commission%20decision%20-%20event%20month+-1/Event,%20Bank%20charges%20for%20exchanging%20euro-zone%20currencies%20&#8212;%20Germany.pdf" TargetMode="External"/><Relationship Id="rId1117" Type="http://schemas.openxmlformats.org/officeDocument/2006/relationships/hyperlink" Target="../../../../AppData/Roaming/Microsoft/Excel/News,%20event%20study/Commission%20decision%20-%20event%20month+-1/Event,%20Perindopril%20(Servier).pdf" TargetMode="External"/><Relationship Id="rId1324" Type="http://schemas.openxmlformats.org/officeDocument/2006/relationships/hyperlink" Target="../../../../AppData/Roaming/Microsoft/Excel/News,%20event%20study/GC%20decision%20-%20event%20month+-1/Event,%20PVC,%20readoption,%20T-305-94.pdf" TargetMode="External"/><Relationship Id="rId1531" Type="http://schemas.openxmlformats.org/officeDocument/2006/relationships/hyperlink" Target="../../../../AppData/Roaming/Microsoft/Excel/News,%20event%20study/GC%20decision%20-%20event%20month+-1/Event,%20Heat%20Stabilisers,%20T&#8209;23-10,%20T-40-10,%20F.SNEA.pdf" TargetMode="External"/><Relationship Id="rId1769" Type="http://schemas.openxmlformats.org/officeDocument/2006/relationships/hyperlink" Target="../../../../AppData/Roaming/Microsoft/Excel/EU%20Courts%20cartels,%20antitrust%201990-2015/C-196-99%20P,%20Steel&#160;beams,%20Siderurgica,%202003.pdf" TargetMode="External"/><Relationship Id="rId1976" Type="http://schemas.openxmlformats.org/officeDocument/2006/relationships/hyperlink" Target="../../../../AppData/Roaming/Microsoft/Excel/EU%20Courts%20cartels,%20antitrust%201990-2015/C-276-11%20P,%20Fittings,%20German,%202013.pdf" TargetMode="External"/><Relationship Id="rId30" Type="http://schemas.openxmlformats.org/officeDocument/2006/relationships/hyperlink" Target="../../../../AppData/Roaming/Microsoft/Excel/EU%20Courts%20cartels,%20antitrust%201990-2015/T-151-94,%20Steel%20beams,%20British%20steel,%201999.pdf" TargetMode="External"/><Relationship Id="rId1629" Type="http://schemas.openxmlformats.org/officeDocument/2006/relationships/hyperlink" Target="../../../../AppData/Roaming/Microsoft/Excel/News,%20event%20study/ECJ%20decision%20-%20event%20month+-1/Event,%20Raw%20tobacco%20-%20Spain,%20C-668-11%20P,%20C&#8209;679-11%20P.pdf" TargetMode="External"/><Relationship Id="rId1836"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03" Type="http://schemas.openxmlformats.org/officeDocument/2006/relationships/hyperlink" Target="../../../../AppData/Roaming/Microsoft/Excel/EU%20Courts%20cartels,%20antitrust%201990-2015/C-322-07%20P,%20Carbonless%20paper,%202009.pdf" TargetMode="External"/><Relationship Id="rId2098" Type="http://schemas.openxmlformats.org/officeDocument/2006/relationships/hyperlink" Target="../../../../AppData/Roaming/Microsoft/Excel/EU%20Courts%20cartels,%20antitrust%201990-2015/C-613-13%20P,%20Bathroom%20fittings,%202017.pdf" TargetMode="External"/><Relationship Id="rId277" Type="http://schemas.openxmlformats.org/officeDocument/2006/relationships/hyperlink" Target="../../../../AppData/Roaming/Microsoft/Excel/EU%20Courts%20cartels,%20antitrust%201990-2015/T-64-06,%20Industrial%20bags,%20FLS,%202012.pdf" TargetMode="External"/><Relationship Id="rId484" Type="http://schemas.openxmlformats.org/officeDocument/2006/relationships/hyperlink" Target="../../../../AppData/Roaming/Microsoft/Excel/EU%20Courts%20cartels,%20antitrust%201990-2015/T-30-05,%20Needles,%20summary,%202007.pdf" TargetMode="External"/><Relationship Id="rId2165" Type="http://schemas.openxmlformats.org/officeDocument/2006/relationships/hyperlink" Target="../../../../AppData/Roaming/Microsoft/Excel/EU%20Courts%20cartels,%20antitrust%201990-2015/C-264-16%20P,%20Freight%20forwarding,%20Deutsche%20Bahn,%202018.pdf" TargetMode="External"/><Relationship Id="rId137" Type="http://schemas.openxmlformats.org/officeDocument/2006/relationships/hyperlink" Target="../../../../AppData/Roaming/Microsoft/Excel/EU%20Courts%20cartels,%20antitrust%201990-2015/T-223-00,%20Amino%20Acids,%20Kyowa,%202003.pdf" TargetMode="External"/><Relationship Id="rId344" Type="http://schemas.openxmlformats.org/officeDocument/2006/relationships/hyperlink" Target="../../../../AppData/Roaming/Microsoft/Excel/EU%20Courts%20cartels,%20antitrust%201990-2015/T-377-06,%20Fittings,%202011.pdf" TargetMode="External"/><Relationship Id="rId691" Type="http://schemas.openxmlformats.org/officeDocument/2006/relationships/hyperlink" Target="../../../../AppData/Roaming/Microsoft/Excel/EU%20Courts%20cartels,%20antitrust%201990-2015/T-531-15,%20Retail%20food%20packaging,%20Coveris,%202018.pdf" TargetMode="External"/><Relationship Id="rId789" Type="http://schemas.openxmlformats.org/officeDocument/2006/relationships/hyperlink" Target="../../../../AppData/Roaming/Microsoft/Excel/News,%20event%20study/Commission%20decision%20-%20event%20month+-1/Event,%20Soda-ash,%20skupaj.pdf" TargetMode="External"/><Relationship Id="rId996" Type="http://schemas.openxmlformats.org/officeDocument/2006/relationships/hyperlink" Target="../../../../AppData/Roaming/Microsoft/Excel/News,%20event%20study/Commission%20decision%20-%20event%20month+-1/Event,%20Wanadoo%20Espa&#241;a%20v%20Telef&#243;nica.pdf" TargetMode="External"/><Relationship Id="rId2025" Type="http://schemas.openxmlformats.org/officeDocument/2006/relationships/hyperlink" Target="../../../../AppData/Roaming/Microsoft/Excel/EU%20Courts%20cartels,%20antitrust%201990-2015/C-494-11%20P,%20Elevators%20and%20Escalators,%202012.pdf" TargetMode="External"/><Relationship Id="rId2372" Type="http://schemas.openxmlformats.org/officeDocument/2006/relationships/hyperlink" Target="../../../../AppData/Roaming/Microsoft/Excel/Commission%20Infringement%20Decisions%20101,%20102%20Article,%201990-2015/Dutch%20beer%20market,%20Dutch,%20A%20101,%202007.pdf" TargetMode="External"/><Relationship Id="rId551" Type="http://schemas.openxmlformats.org/officeDocument/2006/relationships/hyperlink" Target="../../../../AppData/Roaming/Microsoft/Excel/EU%20Courts%20cartels,%20antitrust%201990-2015/T-375-10,%20Bathroom%20fittings,%20German,%202013.pdf" TargetMode="External"/><Relationship Id="rId649" Type="http://schemas.openxmlformats.org/officeDocument/2006/relationships/hyperlink" Target="../../../../AppData/Roaming/Microsoft/Excel/EU%20Courts%20cartels,%20antitrust%201990-2015/T-254-12,%20Freight%20forwarding,%20summary,%202016.pdf" TargetMode="External"/><Relationship Id="rId856" Type="http://schemas.openxmlformats.org/officeDocument/2006/relationships/hyperlink" Target="../../../../AppData/Roaming/Microsoft/Excel/News,%20event%20study/Commission%20decision%20-%20event%20month+-1/Event,%20FAG%20-%20Flughafen%20Frankfurt%20Main%20AG.pdf" TargetMode="External"/><Relationship Id="rId1181" Type="http://schemas.openxmlformats.org/officeDocument/2006/relationships/hyperlink" Target="../../../../AppData/Roaming/Microsoft/Excel/News,%20event%20study/Dawn%20raids%20-%20event%20month+-1/Event,%20Amino%20Acids.pdf" TargetMode="External"/><Relationship Id="rId1279" Type="http://schemas.openxmlformats.org/officeDocument/2006/relationships/hyperlink" Target="../../../../AppData/Roaming/Microsoft/Excel/News,%20event%20study/Dawn%20raids%20-%20event%20month+-1/Event,%20Retail%20food%20packaging,%20brez.pdf" TargetMode="External"/><Relationship Id="rId1486" Type="http://schemas.openxmlformats.org/officeDocument/2006/relationships/hyperlink" Target="../../../../AppData/Roaming/Microsoft/Excel/News,%20event%20study/GC%20decision%20-%20event%20month+-1/Event,%20Aluminium%20fluoride,%20T-406-08.pdf" TargetMode="External"/><Relationship Id="rId2232" Type="http://schemas.openxmlformats.org/officeDocument/2006/relationships/hyperlink" Target="../../../../AppData/Roaming/Microsoft/Excel/Commission%20Infringement%20Decisions%20101,%20102%20Article,%201990-2015/Ford%20Agricultural,%20A%20101,%201992.pdf" TargetMode="External"/><Relationship Id="rId204" Type="http://schemas.openxmlformats.org/officeDocument/2006/relationships/hyperlink" Target="../../../../AppData/Roaming/Microsoft/Excel/EU%20Courts%20cartels,%20antitrust%201990-2015/T-69-04,%20Electrical%20and%20mechanical%20carbon%20and%20graphite%20products,%20Schunk,%202008.pdf" TargetMode="External"/><Relationship Id="rId411" Type="http://schemas.openxmlformats.org/officeDocument/2006/relationships/hyperlink" Target="../../../../AppData/Roaming/Microsoft/Excel/EU%20Courts%20cartels,%20antitrust%201990-2015/T-406-08,%20Aluminium%20fluoride,%202013.pdf" TargetMode="External"/><Relationship Id="rId509" Type="http://schemas.openxmlformats.org/officeDocument/2006/relationships/hyperlink" Target="../../../../AppData/Roaming/Microsoft/Excel/EU%20Courts%20cartels,%20antitrust%201990-2015/T-489-09,%20Reinforcing%20bars,%20readoption,%20summary,%202014.pdf" TargetMode="External"/><Relationship Id="rId1041" Type="http://schemas.openxmlformats.org/officeDocument/2006/relationships/hyperlink" Target="../../../../AppData/Roaming/Microsoft/Excel/News,%20event%20study/Commission%20decision%20-%20event%20month+-1/Event,%20DRAMs.pdf" TargetMode="External"/><Relationship Id="rId1139" Type="http://schemas.openxmlformats.org/officeDocument/2006/relationships/hyperlink" Target="../../../../AppData/Roaming/Microsoft/Excel/News,%20event%20study/Commission%20decision%20-%20event%20month+-1/Event,%20Yen%20Interest%20Rate%20Derivatives,%20Icap.pdf" TargetMode="External"/><Relationship Id="rId1346" Type="http://schemas.openxmlformats.org/officeDocument/2006/relationships/hyperlink" Target="../../../../AppData/Roaming/Microsoft/Excel/News,%20event%20study/GC%20decision%20-%20event%20month+-1/Event,%20Cement,%20T-25-95.pdf" TargetMode="External"/><Relationship Id="rId1693" Type="http://schemas.openxmlformats.org/officeDocument/2006/relationships/hyperlink" Target="../../../../AppData/Roaming/Microsoft/Excel/News,%20event%20study/ECJ%20decision%20-%20event%20month+-1/Event,%20Calcium%20Carbide%20and%20magnesium%20based%20reagents,%20C-90-13%20P,%20SK.GRM.pdf" TargetMode="External"/><Relationship Id="rId1998" Type="http://schemas.openxmlformats.org/officeDocument/2006/relationships/hyperlink" Target="../../../../AppData/Roaming/Microsoft/Excel/EU%20Courts%20cartels,%20antitrust%201990-2015/C-445-11%20P,%20Dutch%20beer%20market,%20summary,%202012.pdf" TargetMode="External"/><Relationship Id="rId716" Type="http://schemas.openxmlformats.org/officeDocument/2006/relationships/hyperlink" Target="../../../../AppData/Roaming/Microsoft/Excel/EU%20Courts%20cartels,%20antitrust%201990-2015/T-701-14,%20Perindopril,%20Sevier,%20Niche,%202018.pdf" TargetMode="External"/><Relationship Id="rId923" Type="http://schemas.openxmlformats.org/officeDocument/2006/relationships/hyperlink" Target="../../../../AppData/Roaming/Microsoft/Excel/News,%20event%20study/Commission%20decision%20-%20event%20month+-1/Event,%20Deutsche%20Telekom.pdf" TargetMode="External"/><Relationship Id="rId1553" Type="http://schemas.openxmlformats.org/officeDocument/2006/relationships/hyperlink" Target="../../../../AppData/Roaming/Microsoft/Excel/News,%20event%20study/GC%20decision%20-%20event%20month+-1/Event,%20Perindopril%20(Servier),%20T-679-14%20do%20T-682-14.pdf" TargetMode="External"/><Relationship Id="rId1760" Type="http://schemas.openxmlformats.org/officeDocument/2006/relationships/hyperlink" Target="../../../../AppData/Roaming/Microsoft/Excel/EU%20Courts%20cartels,%20antitrust%201990-2015/C-395-96%20P,%20Cewal,%20CMB,%202000.pdf" TargetMode="External"/><Relationship Id="rId1858" Type="http://schemas.openxmlformats.org/officeDocument/2006/relationships/hyperlink" Target="../../../../AppData/Roaming/Microsoft/Excel/EU%20Courts%20cartels,%20antitrust%201990-2015/C-308-04%20P,%20Graphite%20electrodes,%202006.pdf" TargetMode="External"/><Relationship Id="rId52" Type="http://schemas.openxmlformats.org/officeDocument/2006/relationships/hyperlink" Target="../../../../AppData/Roaming/Microsoft/Excel/EU%20Courts%20cartels,%20antitrust%201990-2015/T-337-94,%20Cartonboard,%20Enso-Gutzeit,%201998.pdf" TargetMode="External"/><Relationship Id="rId1206" Type="http://schemas.openxmlformats.org/officeDocument/2006/relationships/hyperlink" Target="../../../../AppData/Roaming/Microsoft/Excel/News,%20event%20study/Dawn%20raids%20-%20event%20month+-1/Event,%20Fittings%20+%20Copper%20Plumbing%20tubes%20+%20Industrial%20tubes.pdf" TargetMode="External"/><Relationship Id="rId1413" Type="http://schemas.openxmlformats.org/officeDocument/2006/relationships/hyperlink" Target="../../../../AppData/Roaming/Microsoft/Excel/News,%20event%20study/GC%20decision%20-%20event%20month+-1/Event,%20Raw%20tobacco%20-%20Spain,%20T-37-05.pdf" TargetMode="External"/><Relationship Id="rId1620" Type="http://schemas.openxmlformats.org/officeDocument/2006/relationships/hyperlink" Target="../../../../AppData/Roaming/Microsoft/Excel/News,%20event%20study/ECJ%20decision%20-%20event%20month+-1/Event,%20Austrian%20banks%20&#8212;%20Lombard%20Club,%20C-125-07%20P.pdf" TargetMode="External"/><Relationship Id="rId1718" Type="http://schemas.openxmlformats.org/officeDocument/2006/relationships/hyperlink" Target="../../../../AppData/Roaming/Microsoft/Excel/News,%20event%20study/ECJ%20decision%20-%20event%20month+-1/Event,%20Butadiene%20Rubber%20and%20Emulsion%20Styrene%20Butadiene%20Rubber,%20C-508-11%20P,%20I.ENI.pdf" TargetMode="External"/><Relationship Id="rId1925" Type="http://schemas.openxmlformats.org/officeDocument/2006/relationships/hyperlink" Target="../../../../AppData/Roaming/Microsoft/Excel/EU%20Courts%20cartels,%20antitrust%201990-2015/C-549-10%20P,%20Prokent%20Tomra,%202012.pdf" TargetMode="External"/><Relationship Id="rId299" Type="http://schemas.openxmlformats.org/officeDocument/2006/relationships/hyperlink" Target="../../../../AppData/Roaming/Microsoft/Excel/EU%20Courts%20cartels,%20antitrust%201990-2015/T-206-06,%20Methacrylates,%20French,%202011.pdf" TargetMode="External"/><Relationship Id="rId2187" Type="http://schemas.openxmlformats.org/officeDocument/2006/relationships/hyperlink" Target="../../../../AppData/Roaming/Microsoft/Excel/EU%20Courts%20cartels,%20antitrust%201990-2015/C-99-17%20P,%20Smart%20card%20chips,%20Infineon,%202018.pdf" TargetMode="External"/><Relationship Id="rId2394" Type="http://schemas.openxmlformats.org/officeDocument/2006/relationships/hyperlink" Target="../../../../AppData/Roaming/Microsoft/Excel/Commission%20Infringement%20Decisions%20101,%20102%20Article,%201990-2015/Intel,%20A%20102,%202009.pdf" TargetMode="External"/><Relationship Id="rId159" Type="http://schemas.openxmlformats.org/officeDocument/2006/relationships/hyperlink" Target="../../../../AppData/Roaming/Microsoft/Excel/EU%20Courts%20cartels,%20antitrust%201990-2015/T-49-02,%20Luxembourg%20Brewers,%202005.pdf" TargetMode="External"/><Relationship Id="rId366" Type="http://schemas.openxmlformats.org/officeDocument/2006/relationships/hyperlink" Target="../../../../AppData/Roaming/Microsoft/Excel/EU%20Courts%20cartels,%20antitrust%201990-2015/T-110-07,%20Gas%20insulated,%202011.pdf" TargetMode="External"/><Relationship Id="rId573" Type="http://schemas.openxmlformats.org/officeDocument/2006/relationships/hyperlink" Target="../../../../AppData/Roaming/Microsoft/Excel/EU%20Courts%20cartels,%20antitrust%201990-2015/T-368-10,%20Bathroom%20fittings,%20French,%202013.pdf" TargetMode="External"/><Relationship Id="rId780" Type="http://schemas.openxmlformats.org/officeDocument/2006/relationships/hyperlink" Target="../../../../AppData/Roaming/Microsoft/Excel/T-359-06,%20bitumen%20(NL),%20French,%202012.pdf" TargetMode="External"/><Relationship Id="rId2047" Type="http://schemas.openxmlformats.org/officeDocument/2006/relationships/hyperlink" Target="../../../../AppData/Roaming/Microsoft/Excel/EU%20Courts%20cartels,%20antitrust%201990-2015/C-286-13%20P,%20Bananas,%20Dole%20Food,%202015.pdf" TargetMode="External"/><Relationship Id="rId2254" Type="http://schemas.openxmlformats.org/officeDocument/2006/relationships/hyperlink" Target="../../../../AppData/Roaming/Microsoft/Excel/Commission%20Infringement%20Decisions%20101,%20102%20Article,%201990-2015/Ferry%20operators%20-%20Currency%20surcharges,%20A%20101,%201996.pdf" TargetMode="External"/><Relationship Id="rId2461" Type="http://schemas.openxmlformats.org/officeDocument/2006/relationships/hyperlink" Target="../../../../AppData/Roaming/Microsoft/Excel/Commission%20Infringement%20Decisions%20101,%20102%20Article,%201990-2015/Mountings,%20summary,%20A%20101,%202012.pdf" TargetMode="External"/><Relationship Id="rId226" Type="http://schemas.openxmlformats.org/officeDocument/2006/relationships/hyperlink" Target="../../../../AppData/Roaming/Microsoft/Excel/EU%20Courts%20cartels,%20antitrust%201990-2015/T-20-05,%20Copper%20plumbing%20tubes,%20Outokumpu,%202010.pdf" TargetMode="External"/><Relationship Id="rId433" Type="http://schemas.openxmlformats.org/officeDocument/2006/relationships/hyperlink" Target="../../../../AppData/Roaming/Microsoft/Excel/EU%20Courts%20cartels,%20antitrust%201990-2015/T-451-08,%20CISAC,%202013.pdf" TargetMode="External"/><Relationship Id="rId878"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063" Type="http://schemas.openxmlformats.org/officeDocument/2006/relationships/hyperlink" Target="../../../../AppData/Roaming/Microsoft/Excel/News,%20event%20study/Commission%20decision%20-%20event%20month+-1/Event,%20Telekomunikacja%20Polska.pdf" TargetMode="External"/><Relationship Id="rId1270" Type="http://schemas.openxmlformats.org/officeDocument/2006/relationships/hyperlink" Target="../../../../AppData/Roaming/Microsoft/Excel/News,%20event%20study/Dawn%20raids%20-%20event%20month+-1/Event,%20TV%20and%20computer%20monitor%20tubes.pdf" TargetMode="External"/><Relationship Id="rId2114" Type="http://schemas.openxmlformats.org/officeDocument/2006/relationships/hyperlink" Target="../../../../AppData/Roaming/Microsoft/Excel/EU%20Courts%20cartels,%20antitrust%201990-2015/C-414-12%20P,%20Carbonless%20paper,%20readoption,%20French,%202014.pdf" TargetMode="External"/><Relationship Id="rId640" Type="http://schemas.openxmlformats.org/officeDocument/2006/relationships/hyperlink" Target="../../../../AppData/Roaming/Microsoft/Excel/EU%20Courts%20cartels,%20antitrust%201990-2015/T-90-11,%20Labco%20ONP,%202014.pdf" TargetMode="External"/><Relationship Id="rId738" Type="http://schemas.openxmlformats.org/officeDocument/2006/relationships/hyperlink" Target="../../../../AppData/Roaming/Microsoft/Excel/EU%20Courts%20cartels,%20antitrust%201990-2015/T-422-14,%20Power%20cables,%20Viscas,%202018.pdf" TargetMode="External"/><Relationship Id="rId945" Type="http://schemas.openxmlformats.org/officeDocument/2006/relationships/hyperlink" Target="../../../../AppData/Roaming/Microsoft/Excel/News,%20event%20study/Commission%20decision%20-%20event%20month+-1/Event,%20GDF%20ENEL,%20GDF%20ENI,%20skupaj%202.pdf" TargetMode="External"/><Relationship Id="rId1368" Type="http://schemas.openxmlformats.org/officeDocument/2006/relationships/hyperlink" Target="../../../../AppData/Roaming/Microsoft/Excel/News,%20event%20study/GC%20decision%20-%20event%20month+-1/Event,%20Far%20East%20Trade%20Tariff%20Charges%20and%20Surcharges%20Agreement%20(FETTCSA),%20T-213-00.pdf" TargetMode="External"/><Relationship Id="rId1575" Type="http://schemas.openxmlformats.org/officeDocument/2006/relationships/hyperlink" Target="../../../../AppData/Roaming/Microsoft/Excel/News,%20event%20study/ECJ%20decision%20-%20event%20month+-1/Event,%20Soda-ash%20-%20Solvay,%20+%20CFK,%20readoption,%20C-109-10%20P,%20C-110-10%20P,%20B.SOL.pdf" TargetMode="External"/><Relationship Id="rId1782" Type="http://schemas.openxmlformats.org/officeDocument/2006/relationships/hyperlink" Target="../../../../AppData/Roaming/Microsoft/Excel/EU%20Courts%20cartels,%20antitrust%201990-2015/C-297-98%20P,%20Cartonboard,%20SCA,%202000.pdf" TargetMode="External"/><Relationship Id="rId2321" Type="http://schemas.openxmlformats.org/officeDocument/2006/relationships/hyperlink" Target="../../../../AppData/Roaming/Microsoft/Excel/Commission%20Infringement%20Decisions%20101,%20102%20Article,%201990-2015/Cewal,%20readoption,%20A%20102,%202004.pdf" TargetMode="External"/><Relationship Id="rId2419" Type="http://schemas.openxmlformats.org/officeDocument/2006/relationships/hyperlink" Target="../../../../AppData/Roaming/Microsoft/Excel/Commission%20Infringement%20Decisions%20101,%20102%20Article,%201990-2015/Reinforcing%20bars,%20readoption,%20Italian,%20A%20101,%202009.pdf" TargetMode="External"/><Relationship Id="rId74" Type="http://schemas.openxmlformats.org/officeDocument/2006/relationships/hyperlink" Target="../../../../AppData/Roaming/Microsoft/Excel/EU%20Courts%20cartels,%20antitrust%201990-2015/T-86-95,%20Far%20Eastern%20Freight%20Conference,%20CGM,%202002.pdf" TargetMode="External"/><Relationship Id="rId500" Type="http://schemas.openxmlformats.org/officeDocument/2006/relationships/hyperlink" Target="../../../../AppData/Roaming/Microsoft/Excel/EU%20Courts%20cartels,%20antitrust%201990-2015/T-92-10,%20Reinforcing%20bars,%20readoption,%20Italian,%202014.pdf" TargetMode="External"/><Relationship Id="rId805" Type="http://schemas.openxmlformats.org/officeDocument/2006/relationships/hyperlink" Target="../../../../AppData/Roaming/Microsoft/Excel/News,%20event%20study/Commission%20decision%20-%20event%20month+-1/Event,%20Eco%20System%20Peugeot.pdf" TargetMode="External"/><Relationship Id="rId1130" Type="http://schemas.openxmlformats.org/officeDocument/2006/relationships/hyperlink" Target="../../../../AppData/Roaming/Microsoft/Excel/News,%20event%20study/Commission%20decision%20-%20event%20month+-1/Event,%20Smart%20Card%20Chips.pdf" TargetMode="External"/><Relationship Id="rId1228" Type="http://schemas.openxmlformats.org/officeDocument/2006/relationships/hyperlink" Target="../../../../AppData/Roaming/Microsoft/Excel/News,%20event%20study/Dawn%20raids%20-%20event%20month+-1/Event,%20Candle%20Waxes,%202.5.2005.pdf" TargetMode="External"/><Relationship Id="rId1435" Type="http://schemas.openxmlformats.org/officeDocument/2006/relationships/hyperlink" Target="../../../../AppData/Roaming/Microsoft/Excel/News,%20event%20study/GC%20decision%20-%20event%20month+-1/Event,%20Methacrylates,%20T-206-06,%20T&#8209;217-06.pdf" TargetMode="External"/><Relationship Id="rId1642" Type="http://schemas.openxmlformats.org/officeDocument/2006/relationships/hyperlink" Target="../../../../AppData/Roaming/Microsoft/Excel/News,%20event%20study/ECJ%20decision%20-%20event%20month+-1/Event,%20Prokent%20Tomra,%20C&#8209;549-10%20P.pdf" TargetMode="External"/><Relationship Id="rId1947" Type="http://schemas.openxmlformats.org/officeDocument/2006/relationships/hyperlink" Target="../../../../AppData/Roaming/Microsoft/Excel/EU%20Courts%20cartels,%20antitrust%201990-2015/C-449-11%20P,%20Hydrogen,%20French,%202013.pdf" TargetMode="External"/><Relationship Id="rId1502" Type="http://schemas.openxmlformats.org/officeDocument/2006/relationships/hyperlink" Target="../../../../AppData/Roaming/Microsoft/Excel/News,%20event%20study/GC%20decision%20-%20event%20month+-1/Event,%20Marine%20Hoses,%20T-146-09,%20T-147-09.pdf" TargetMode="External"/><Relationship Id="rId1807" Type="http://schemas.openxmlformats.org/officeDocument/2006/relationships/hyperlink" Target="../../../../AppData/Roaming/Microsoft/Excel/EU%20Courts%20cartels,%20antitrust%201990-2015/C-552-03%20P,%20Van%20den%20Bergh%20Foods%20Limited,%202006.pdf" TargetMode="External"/><Relationship Id="rId290" Type="http://schemas.openxmlformats.org/officeDocument/2006/relationships/hyperlink" Target="../../../../AppData/Roaming/Microsoft/Excel/EU%20Courts%20cartels,%20antitrust%201990-2015/T-85-06,%20Rubber%20chemicals,%20General%20Quimica,%20summary,%202008.pdf" TargetMode="External"/><Relationship Id="rId388" Type="http://schemas.openxmlformats.org/officeDocument/2006/relationships/hyperlink" Target="../../../../AppData/Roaming/Microsoft/Excel/EU%20Courts%20cartels,%20antitrust%201990-2015/T-111-08,%20Mastercard,%202012.pdf" TargetMode="External"/><Relationship Id="rId2069" Type="http://schemas.openxmlformats.org/officeDocument/2006/relationships/hyperlink" Target="../../../../AppData/Roaming/Microsoft/Excel/EU%20Courts%20cartels,%20antitrust%201990-2015/C-86-15%20P,%20Reinforcing%20bars,%20readoption,%20Ferriera,%202017.pdf" TargetMode="External"/><Relationship Id="rId150" Type="http://schemas.openxmlformats.org/officeDocument/2006/relationships/hyperlink" Target="../../../../AppData/Roaming/Microsoft/Excel/EU%20Courts%20cartels,%20antitrust%201990-2015/T-236-01,%20Graphite%20electrodes,%20Tokai,%202004.pdf" TargetMode="External"/><Relationship Id="rId595" Type="http://schemas.openxmlformats.org/officeDocument/2006/relationships/hyperlink" Target="../../../../AppData/Roaming/Microsoft/Excel/EU%20Courts%20cartels,%20antitrust%201990-2015/T-389-10,%20Prestressing,%202015.pdf" TargetMode="External"/><Relationship Id="rId2276" Type="http://schemas.openxmlformats.org/officeDocument/2006/relationships/hyperlink" Target="../../../../AppData/Roaming/Microsoft/Excel/Commission%20Infringement%20Decisions%20101,%20102%20Article,%201990-2015/Amino%20acids,%20A%20101,%202000.pdf" TargetMode="External"/><Relationship Id="rId2483" Type="http://schemas.openxmlformats.org/officeDocument/2006/relationships/hyperlink" Target="../../../../AppData/Roaming/Microsoft/Excel/Commission%20Infringement%20Decisions%20101,%20102%20Article,%201990-2015/TELEFONICA%20PORTUGAL%20TELECOM,%20A%20101,%202013.pdf" TargetMode="External"/><Relationship Id="rId248" Type="http://schemas.openxmlformats.org/officeDocument/2006/relationships/hyperlink" Target="../../../../AppData/Roaming/Microsoft/Excel/EU%20Courts%20cartels,%20antitrust%201990-2015/T-161-05,%20MCCA,%202009.pdf" TargetMode="External"/><Relationship Id="rId455" Type="http://schemas.openxmlformats.org/officeDocument/2006/relationships/hyperlink" Target="../../../../AppData/Roaming/Microsoft/Excel/EU%20Courts%20cartels,%20antitrust%201990-2015/T-541-08,%20Candle%20waxes,%202014.pdf" TargetMode="External"/><Relationship Id="rId662" Type="http://schemas.openxmlformats.org/officeDocument/2006/relationships/hyperlink" Target="../../../../AppData/Roaming/Microsoft/Excel/EU%20Courts%20cartels,%20antitrust%201990-2015/T-264-12,%20Freight%20forwarding,%202016.pdf" TargetMode="External"/><Relationship Id="rId1085" Type="http://schemas.openxmlformats.org/officeDocument/2006/relationships/hyperlink" Target="../../../../AppData/Roaming/Microsoft/Excel/News,%20event%20study/Commission%20decision%20-%20event%20month+-1/Event,%20Lundbeck,%201.pdf" TargetMode="External"/><Relationship Id="rId1292" Type="http://schemas.openxmlformats.org/officeDocument/2006/relationships/hyperlink" Target="../../../../AppData/Roaming/Microsoft/Excel/News,%20event%20study/Dawn%20raids%20-%20event%20month+-1/Event,%20Power%20Cables,%204.2.2009.pdf" TargetMode="External"/><Relationship Id="rId2136" Type="http://schemas.openxmlformats.org/officeDocument/2006/relationships/hyperlink" Target="../../../../AppData/Roaming/Microsoft/Excel/EU%20Courts%20cartels,%20antitrust%201990-2015/C-411-15%20P,%20Animal%20feed%20phosphates,%202017.pdf" TargetMode="External"/><Relationship Id="rId2343" Type="http://schemas.openxmlformats.org/officeDocument/2006/relationships/hyperlink" Target="../../../../AppData/Roaming/Microsoft/Excel/Commission%20Infringement%20Decisions%20101,%20102%20Article,%201990-2015/Thread,%20A%20101,%202005.pdf" TargetMode="External"/><Relationship Id="rId108" Type="http://schemas.openxmlformats.org/officeDocument/2006/relationships/hyperlink" Target="../../../../AppData/Roaming/Microsoft/Excel/EU%20Courts%20cartels,%20antitrust%201990-2015/T-9-99,%20Pre-Insulated%20Pipe%20Cartel,%20HFB,%20German,%202002.pdf" TargetMode="External"/><Relationship Id="rId315" Type="http://schemas.openxmlformats.org/officeDocument/2006/relationships/hyperlink" Target="../../../../AppData/Roaming/Microsoft/Excel/EU%20Courts%20cartels,%20antitrust%201990-2015/T-197-06,%20Hydrogen,%202011.pdf" TargetMode="External"/><Relationship Id="rId522" Type="http://schemas.openxmlformats.org/officeDocument/2006/relationships/hyperlink" Target="../../../../AppData/Roaming/Microsoft/Excel/EU%20Courts%20cartels,%20antitrust%201990-2015/T-384-09,%20Calcium%20carbide,%20summary,%202014.pdf" TargetMode="External"/><Relationship Id="rId967" Type="http://schemas.openxmlformats.org/officeDocument/2006/relationships/hyperlink" Target="../../../../AppData/Roaming/Microsoft/Excel/News,%20event%20study/Commission%20decision%20-%20event%20month+-1/Event,%20Industrial%20bags.pdf" TargetMode="External"/><Relationship Id="rId1152" Type="http://schemas.openxmlformats.org/officeDocument/2006/relationships/hyperlink" Target="../../../../AppData/Roaming/Microsoft/Excel/News,%20event%20study/Dawn%20raids%20-%20event%20month+-1/Event,%20Cartonboard,%2025.4.1991.pdf" TargetMode="External"/><Relationship Id="rId1597" Type="http://schemas.openxmlformats.org/officeDocument/2006/relationships/hyperlink" Target="../../../../AppData/Roaming/Microsoft/Excel/News,%20event%20study/ECJ%20decision%20-%20event%20month+-1/Event,%20Alloy%20surcharge,%20C-57-02%20P,%20C-65-02%20P.pdf" TargetMode="External"/><Relationship Id="rId2203" Type="http://schemas.openxmlformats.org/officeDocument/2006/relationships/hyperlink" Target="../../../../AppData/Roaming/Microsoft/Excel/News,%20event%20study/Commission%20decision%20-%20event%20month+-1/Event,%20European%20producers%20of%20cold-rolled%20stainless%20steel%20flat%20products.pdf" TargetMode="External"/><Relationship Id="rId2410" Type="http://schemas.openxmlformats.org/officeDocument/2006/relationships/hyperlink" Target="../../../../AppData/Roaming/Microsoft/Excel/Commission%20Infringement%20Decisions%20101,%20102%20Article,%201990-2015/Reinforcing%20bars,%20readoption,%20summary,%20A%20101,%202009.pdf" TargetMode="External"/><Relationship Id="rId96" Type="http://schemas.openxmlformats.org/officeDocument/2006/relationships/hyperlink" Target="../../../../AppData/Roaming/Microsoft/Excel/EU%20Courts%20cartels,%20antitrust%201990-2015/T-31-99,%20Pre-Insulated%20Pipe%20Cartel,%20ABB,%202002.pdf" TargetMode="External"/><Relationship Id="rId827" Type="http://schemas.openxmlformats.org/officeDocument/2006/relationships/hyperlink" Target="../../../../AppData/Roaming/Microsoft/Excel/News,%20event%20study/Commission%20decision%20-%20event%20month+-1/Event,%20PVC,%20readoption.pdf" TargetMode="External"/><Relationship Id="rId1012" Type="http://schemas.openxmlformats.org/officeDocument/2006/relationships/hyperlink" Target="../../../../AppData/Roaming/Microsoft/Excel/News,%20event%20study/Commission%20decision%20-%20event%20month+-1/Event,%20Elevators%20and%20Escalators,%201.pdf" TargetMode="External"/><Relationship Id="rId1457" Type="http://schemas.openxmlformats.org/officeDocument/2006/relationships/hyperlink" Target="../../../../AppData/Roaming/Microsoft/Excel/News,%20event%20study/GC%20decision%20-%20event%20month+-1/Event,%20AstraZeneca,%20T-321-05.pdf" TargetMode="External"/><Relationship Id="rId1664" Type="http://schemas.openxmlformats.org/officeDocument/2006/relationships/hyperlink" Target="../../../../AppData/Roaming/Microsoft/Excel/News,%20event%20study/ECJ%20decision%20-%20event%20month+-1/Event,%20Dutch%20beer%20market,%20C-452-11%20P.pdf" TargetMode="External"/><Relationship Id="rId1871" Type="http://schemas.openxmlformats.org/officeDocument/2006/relationships/hyperlink" Target="../../../../AppData/Roaming/Microsoft/Excel/EU%20Courts%20cartels,%20antitrust%201990-2015/C-413-08%20P,%20Plasterboard,%20Lafarge,%202010.pdf" TargetMode="External"/><Relationship Id="rId2508"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317" Type="http://schemas.openxmlformats.org/officeDocument/2006/relationships/hyperlink" Target="../../../../AppData/Roaming/Microsoft/Excel/News,%20event%20study/GC%20decision%20-%20event%20month+-1/Event,%20Cartonboard,%20T-308-94%20do%20T-348-94.pdf" TargetMode="External"/><Relationship Id="rId1524" Type="http://schemas.openxmlformats.org/officeDocument/2006/relationships/hyperlink" Target="../../../../AppData/Roaming/Microsoft/Excel/News,%20event%20study/GC%20decision%20-%20event%20month+-1/Event,%20Prestressing%20Steel,%20T-426-10,%20E.GSW.pdf" TargetMode="External"/><Relationship Id="rId1731"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69" Type="http://schemas.openxmlformats.org/officeDocument/2006/relationships/hyperlink" Target="../../../../AppData/Roaming/Microsoft/Excel/EU%20Courts%20cartels,%20antitrust%201990-2015/C-264-11%20P,%20Fittings,%20summary,%202012.pdf" TargetMode="External"/><Relationship Id="rId23" Type="http://schemas.openxmlformats.org/officeDocument/2006/relationships/hyperlink" Target="../../../../AppData/Roaming/Microsoft/Excel/EU%20Courts%20cartels,%20antitrust%201990-2015/T-24-93,%20Cewal,%20CMB,%201996.pdf" TargetMode="External"/><Relationship Id="rId1829" Type="http://schemas.openxmlformats.org/officeDocument/2006/relationships/hyperlink" Target="../../../../AppData/Roaming/Microsoft/Excel/EU%20Courts%20cartels,%20antitrust%201990-2015/C-113-04%20P,%20Nederlandse%20Federative%20Vereniging%20(FEG%20and%20TU),%202006.pdf" TargetMode="External"/><Relationship Id="rId2298" Type="http://schemas.openxmlformats.org/officeDocument/2006/relationships/hyperlink" Target="../../../../AppData/Roaming/Microsoft/Excel/Commission%20Infringement%20Decisions%20101,%20102%20Article,%201990-2015/Vitamins,%20A%20101,%202001.pdf" TargetMode="External"/><Relationship Id="rId172" Type="http://schemas.openxmlformats.org/officeDocument/2006/relationships/hyperlink" Target="../../../../AppData/Roaming/Microsoft/Excel/EU%20Courts%20cartels,%20antitrust%201990-2015/T-304-02,%20Industrial%20and%20medical%20gases,%20Hoek,%202006.pdf" TargetMode="External"/><Relationship Id="rId477" Type="http://schemas.openxmlformats.org/officeDocument/2006/relationships/hyperlink" Target="../../../../AppData/Roaming/Microsoft/Excel/EU%20Courts%20cartels,%20antitrust%201990-2015/T-445-07,%20Fasteners,%20summary,%202012.pdf" TargetMode="External"/><Relationship Id="rId684" Type="http://schemas.openxmlformats.org/officeDocument/2006/relationships/hyperlink" Target="../../../../AppData/Roaming/Microsoft/Excel/EU%20Courts%20cartels,%20antitrust%201990-2015/T-460-13,%20Lundbeck,%202016.pdf" TargetMode="External"/><Relationship Id="rId2060" Type="http://schemas.openxmlformats.org/officeDocument/2006/relationships/hyperlink" Target="../../../../AppData/Roaming/Microsoft/Excel/EU%20Courts%20cartels,%20antitrust%201990-2015/C-413-14%20P,%20Intel,%202017.pdf" TargetMode="External"/><Relationship Id="rId2158" Type="http://schemas.openxmlformats.org/officeDocument/2006/relationships/hyperlink" Target="../../../../AppData/Roaming/Microsoft/Excel/EU%20Courts%20cartels,%20antitrust%201990-2015/C-261-16%20P,%20Freight%20forwarding,%20K&#252;hne%20+%20Nagel,%20French,%202018.pdf" TargetMode="External"/><Relationship Id="rId2365" Type="http://schemas.openxmlformats.org/officeDocument/2006/relationships/hyperlink" Target="../../../../AppData/Roaming/Microsoft/Excel/Commission%20Infringement%20Decisions%20101,%20102%20Article,%201990-2015/Dutch%20beer%20market,%20summary,%20A%20101,%202007.pdf" TargetMode="External"/><Relationship Id="rId337" Type="http://schemas.openxmlformats.org/officeDocument/2006/relationships/hyperlink" Target="../../../../AppData/Roaming/Microsoft/Excel/EU%20Courts%20cartels,%20antitrust%201990-2015/T-378-06,%20Fittings,%202011.pdf" TargetMode="External"/><Relationship Id="rId891" Type="http://schemas.openxmlformats.org/officeDocument/2006/relationships/hyperlink" Target="../../../../AppData/Roaming/Microsoft/Excel/News,%20event%20study/Commission%20decision%20-%20event%20month+-1/Event,%20Graphite%20electrodes.pdf" TargetMode="External"/><Relationship Id="rId989" Type="http://schemas.openxmlformats.org/officeDocument/2006/relationships/hyperlink" Target="../../../../AppData/Roaming/Microsoft/Excel/News,%20event%20study/Commission%20decision%20-%20event%20month+-1/Event,%20AstraZeneca.pdf" TargetMode="External"/><Relationship Id="rId2018" Type="http://schemas.openxmlformats.org/officeDocument/2006/relationships/hyperlink" Target="../../../../AppData/Roaming/Microsoft/Excel/EU%20Courts%20cartels,%20antitrust%201990-2015/C-441-11%20P,%20International%20Removal%20Services,%202012.pdf" TargetMode="External"/><Relationship Id="rId544" Type="http://schemas.openxmlformats.org/officeDocument/2006/relationships/hyperlink" Target="../../../../AppData/Roaming/Microsoft/Excel/EU%20Courts%20cartels,%20antitrust%201990-2015/T-412-10,%20Bathroom%20fittings,%20French,%202013.pdf" TargetMode="External"/><Relationship Id="rId751" Type="http://schemas.openxmlformats.org/officeDocument/2006/relationships/hyperlink" Target="../../../../AppData/Roaming/Microsoft/Excel/EU%20Courts%20cartels,%20antitrust%201990-2015/T-762-14,%20Smart%20card%20chips,%202016.pdf" TargetMode="External"/><Relationship Id="rId849" Type="http://schemas.openxmlformats.org/officeDocument/2006/relationships/hyperlink" Target="../../../../AppData/Roaming/Microsoft/Excel/News,%20event%20study/Commission%20decision%20-%20event%20month+-1/Event,%20BASF%20Lacke+Farben%20AG,%20and%20Accinauto%20SA.pdf" TargetMode="External"/><Relationship Id="rId1174" Type="http://schemas.openxmlformats.org/officeDocument/2006/relationships/hyperlink" Target="../../../../AppData/Roaming/Microsoft/Excel/News,%20event%20study/Dawn%20raids%20-%20event%20month+-1/Event,%20Irish%20Sugar%20plc,%2030.10.1990.pdf" TargetMode="External"/><Relationship Id="rId1381" Type="http://schemas.openxmlformats.org/officeDocument/2006/relationships/hyperlink" Target="../../../../AppData/Roaming/Microsoft/Excel/News,%20event%20study/GC%20decision%20-%20event%20month+-1/Event,%20Mercedes-Benz,%20T-325-01,%20D.DAI.pdf" TargetMode="External"/><Relationship Id="rId1479" Type="http://schemas.openxmlformats.org/officeDocument/2006/relationships/hyperlink" Target="../../../../AppData/Roaming/Microsoft/Excel/News,%20event%20study/GC%20decision%20-%20event%20month+-1/Event,%20Elevators%20and%20Escalators,%20T-138-07%20do%20T-151-07.pdf" TargetMode="External"/><Relationship Id="rId1686" Type="http://schemas.openxmlformats.org/officeDocument/2006/relationships/hyperlink" Target="../../../../AppData/Roaming/Microsoft/Excel/News,%20event%20study/ECJ%20decision%20-%20event%20month+-1/Event,%20Marine%20Hoses,%20C&#8209;434-13%20P.pdf" TargetMode="External"/><Relationship Id="rId2225" Type="http://schemas.openxmlformats.org/officeDocument/2006/relationships/hyperlink" Target="../../../../AppData/Roaming/Microsoft/Excel/Commission%20Infringement%20Decisions%20101,%20102%20Article,%201990-2015/Building%20and%20construction%20industry%20in%20the%20Netherlands,%20A%20101,%201992.pdf" TargetMode="External"/><Relationship Id="rId2432" Type="http://schemas.openxmlformats.org/officeDocument/2006/relationships/hyperlink" Target="../../../../AppData/Roaming/Microsoft/Excel/Commission%20Infringement%20Decisions%20101,%20102%20Article,%201990-2015/Prestressing%20Steel,%20A%20101,%202010.pdf" TargetMode="External"/><Relationship Id="rId404" Type="http://schemas.openxmlformats.org/officeDocument/2006/relationships/hyperlink" Target="../../../../AppData/Roaming/Microsoft/Excel/EU%20Courts%20cartels,%20antitrust%201990-2015/T-144-07,%20Elevators%20and%20Escalators,2011.pdf" TargetMode="External"/><Relationship Id="rId611" Type="http://schemas.openxmlformats.org/officeDocument/2006/relationships/hyperlink" Target="../../../../AppData/Roaming/Microsoft/Excel/EU%20Courts%20cartels,%20antitrust%201990-2015/T-36-11,%20Airfreight,%202015.pdf" TargetMode="External"/><Relationship Id="rId1034" Type="http://schemas.openxmlformats.org/officeDocument/2006/relationships/hyperlink" Target="../../../../AppData/Roaming/Microsoft/Excel/News,%20event%20study/Commission%20decision%20-%20event%20month+-1/Event,%20Clearstream%20(Clearing%20and%20Settlement).pdf" TargetMode="External"/><Relationship Id="rId1241" Type="http://schemas.openxmlformats.org/officeDocument/2006/relationships/hyperlink" Target="../../../../AppData/Roaming/Microsoft/Excel/News,%20event%20study/Dawn%20raids%20-%20event%20month+-1/Event,%20Calcium%20Carbide,%2018.1.2007.pdf" TargetMode="External"/><Relationship Id="rId1339" Type="http://schemas.openxmlformats.org/officeDocument/2006/relationships/hyperlink" Target="../../../../AppData/Roaming/Microsoft/Excel/News,%20event%20study/GC%20decision%20-%20event%20month+-1/Event,%20Cement,%20T-25-95.pdf" TargetMode="External"/><Relationship Id="rId1893" Type="http://schemas.openxmlformats.org/officeDocument/2006/relationships/hyperlink" Target="../../../../AppData/Roaming/Microsoft/Excel/EU%20Courts%20cartels,%20antitrust%201990-2015/C-628-10%20P,%20Raw%20tobacco%20-%20Spain,%202012.pdf" TargetMode="External"/><Relationship Id="rId709" Type="http://schemas.openxmlformats.org/officeDocument/2006/relationships/hyperlink" Target="../../../../AppData/Roaming/Microsoft/Excel/EU%20Courts%20cartels,%20antitrust%201990-2015/T-691-14,%20Perindopril,%20Servier,%20French;%202018.pdf" TargetMode="External"/><Relationship Id="rId916" Type="http://schemas.openxmlformats.org/officeDocument/2006/relationships/hyperlink" Target="../../../../AppData/Roaming/Microsoft/Excel/News,%20event%20study/Commission%20decision%20-%20event%20month+-1/Event,%20Plasterboard.pdf" TargetMode="External"/><Relationship Id="rId1101" Type="http://schemas.openxmlformats.org/officeDocument/2006/relationships/hyperlink" Target="../../../../AppData/Roaming/Microsoft/Excel/News,%20event%20study/Commission%20decision%20-%20event%20month+-1/Event,%20Retail%20food%20packaging.pdf" TargetMode="External"/><Relationship Id="rId1546" Type="http://schemas.openxmlformats.org/officeDocument/2006/relationships/hyperlink" Target="../../../../AppData/Roaming/Microsoft/Excel/News,%20event%20study/GC%20decision%20-%20event%20month+-1/Event,%20Telef&#243;nica%20Portugal%20Telecom,%20T-208-13,%20T-216-13.pdf" TargetMode="External"/><Relationship Id="rId1753"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60" Type="http://schemas.openxmlformats.org/officeDocument/2006/relationships/hyperlink" Target="../../../../AppData/Roaming/Microsoft/Excel/EU%20Courts%20cartels,%20antitrust%201990-2015/C-603-13%20P,%20Bitumen%20Spain,%20Galp,%202016.pdf" TargetMode="External"/><Relationship Id="rId45" Type="http://schemas.openxmlformats.org/officeDocument/2006/relationships/hyperlink" Target="../../../../AppData/Roaming/Microsoft/Excel/EU%20Courts%20cartels,%20antitrust%201990-2015/T-138-94,%20Steel%20beams,%20French%201999.pdf" TargetMode="External"/><Relationship Id="rId1406" Type="http://schemas.openxmlformats.org/officeDocument/2006/relationships/hyperlink" Target="../../../../AppData/Roaming/Microsoft/Excel/News,%20event%20study/GC%20decision%20-%20event%20month+-1/Event,%20Copper%20Plumbing%20tubes,%20T-11-05%20do%20T-20-05.pdf" TargetMode="External"/><Relationship Id="rId1613" Type="http://schemas.openxmlformats.org/officeDocument/2006/relationships/hyperlink" Target="../../../../AppData/Roaming/Microsoft/Excel/News,%20event%20study/ECJ%20decision%20-%20event%20month+-1/Event,%20Opel,%20C-551-03%20P,%20U.GM.pdf" TargetMode="External"/><Relationship Id="rId1820" Type="http://schemas.openxmlformats.org/officeDocument/2006/relationships/hyperlink" Target="../../../../AppData/Roaming/Microsoft/Excel/EU%20Courts%20cartels,%20antitrust%201990-2015/C-121-04%20P,%20Greek%20ferries,%20French,%202005.pdf" TargetMode="External"/><Relationship Id="rId194" Type="http://schemas.openxmlformats.org/officeDocument/2006/relationships/hyperlink" Target="../../../../AppData/Roaming/Microsoft/Excel/EU%20Courts%20cartels,%20antitrust%201990-2015/T-71-03,%20Speciality%20graphite,%202005.pdf" TargetMode="External"/><Relationship Id="rId1918" Type="http://schemas.openxmlformats.org/officeDocument/2006/relationships/hyperlink" Target="../../../../AppData/Roaming/Microsoft/Excel/EU%20Courts%20cartels,%20antitrust%201990-2015/C-58-12%20P,%20Industrial%20bags,%20Groupe%20Gascogne,%202013.pdf" TargetMode="External"/><Relationship Id="rId2082" Type="http://schemas.openxmlformats.org/officeDocument/2006/relationships/hyperlink" Target="../../../../AppData/Roaming/Microsoft/Excel/EU%20Courts%20cartels,%20antitrust%201990-2015/C-614-13%20P,%20Bathroom%20fittings,%202017.pdf" TargetMode="External"/><Relationship Id="rId261" Type="http://schemas.openxmlformats.org/officeDocument/2006/relationships/hyperlink" Target="../../../../AppData/Roaming/Microsoft/Excel/EU%20Courts%20cartels,%20antitrust%201990-2015/T-25-06,%20Raw%20tobacco%20&#8211;%20Italy,%202011.pdf" TargetMode="External"/><Relationship Id="rId499" Type="http://schemas.openxmlformats.org/officeDocument/2006/relationships/hyperlink" Target="../../../../AppData/Roaming/Microsoft/Excel/EU%20Courts%20cartels,%20antitrust%201990-2015/T-92-10,%20Reinforcing%20bars,%20readoption,%20summary,%202014.pdf" TargetMode="External"/><Relationship Id="rId2387" Type="http://schemas.openxmlformats.org/officeDocument/2006/relationships/hyperlink" Target="../../../../AppData/Roaming/Microsoft/Excel/Commission%20Infringement%20Decisions%20101,%20102%20Article,%201990-2015/Aluminium%20fluoride,%20A%20101,%202008.pdf" TargetMode="External"/><Relationship Id="rId359" Type="http://schemas.openxmlformats.org/officeDocument/2006/relationships/hyperlink" Target="../../../../AppData/Roaming/Microsoft/Excel/EU%20Courts%20cartels,%20antitrust%201990-2015/T-117-07,%20Gas%20insulated,%202011.pdf" TargetMode="External"/><Relationship Id="rId566" Type="http://schemas.openxmlformats.org/officeDocument/2006/relationships/hyperlink" Target="../../../../AppData/Roaming/Microsoft/Excel/EU%20Courts%20cartels,%20antitrust%201990-2015/T-364-10,%20Bathroom%20fittings,%20summary,%202013.pdf" TargetMode="External"/><Relationship Id="rId773" Type="http://schemas.openxmlformats.org/officeDocument/2006/relationships/hyperlink" Target="../../../../AppData/Roaming/Microsoft/Excel/T-351-06,%20bitumen%20(NL),%20summary,%202012.pdf" TargetMode="External"/><Relationship Id="rId1196" Type="http://schemas.openxmlformats.org/officeDocument/2006/relationships/hyperlink" Target="../../../../AppData/Roaming/Microsoft/Excel/News,%20event%20study/Dawn%20raids%20-%20event%20month+-1/Event,%20Austrian%20banks%20&#8212;%20Lombard%20Club.pdf" TargetMode="External"/><Relationship Id="rId2247" Type="http://schemas.openxmlformats.org/officeDocument/2006/relationships/hyperlink" Target="../../../../AppData/Roaming/Microsoft/Excel/Commission%20Infringement%20Decisions%20101,%20102%20Article,%201990-2015/Tretorn%20and%20others,%20A%20101,%201994.pdf" TargetMode="External"/><Relationship Id="rId2454" Type="http://schemas.openxmlformats.org/officeDocument/2006/relationships/hyperlink" Target="../../../../AppData/Roaming/Microsoft/Excel/News,%20event%20study/ECJ%20decision%20-%20event%20month+-1/Event,%20Freight%20forwarding,%20C-261-16%20P%20do%20C-271-16%20P.pdf" TargetMode="External"/><Relationship Id="rId121" Type="http://schemas.openxmlformats.org/officeDocument/2006/relationships/hyperlink" Target="../../../../AppData/Roaming/Microsoft/Excel/EU%20Courts%20cartels,%20antitrust%201990-2015/T-56-99,%20Greek%20ferries,%20Marlines,%202003.pdf" TargetMode="External"/><Relationship Id="rId219" Type="http://schemas.openxmlformats.org/officeDocument/2006/relationships/hyperlink" Target="../../../../AppData/Roaming/Microsoft/Excel/EU%20Courts%20cartels,%20antitrust%201990-2015/T-11-05,%20Copper%20plumbing%20tubes,%20Wieland,%20German,%202010.pdf" TargetMode="External"/><Relationship Id="rId426" Type="http://schemas.openxmlformats.org/officeDocument/2006/relationships/hyperlink" Target="../../../../AppData/Roaming/Microsoft/Excel/EU%20Courts%20cartels,%20antitrust%201990-2015/T-422-08,%20CISAC,%20summary,%202013.pdf" TargetMode="External"/><Relationship Id="rId633" Type="http://schemas.openxmlformats.org/officeDocument/2006/relationships/hyperlink" Target="../../../../AppData/Roaming/Microsoft/Excel/EU%20Courts%20cartels,%20antitrust%201990-2015/T-189-10,%20Heat%20stabilisers,%20German,%202015.pdf" TargetMode="External"/><Relationship Id="rId980" Type="http://schemas.openxmlformats.org/officeDocument/2006/relationships/hyperlink" Target="../../../../AppData/Roaming/Microsoft/Excel/News,%20event%20study/Commission%20decision%20-%20event%20month+-1/Event,%20Bitumen%20(NL).pdf" TargetMode="External"/><Relationship Id="rId1056" Type="http://schemas.openxmlformats.org/officeDocument/2006/relationships/hyperlink" Target="../../../../AppData/Roaming/Microsoft/Excel/News,%20event%20study/Commission%20decision%20-%20event%20month+-1/Event,%20Heat%20Stabilisers.pdf" TargetMode="External"/><Relationship Id="rId1263" Type="http://schemas.openxmlformats.org/officeDocument/2006/relationships/hyperlink" Target="../../../../AppData/Roaming/Microsoft/Excel/News,%20event%20study/Dawn%20raids%20-%20event%20month+-1/Event,%20Freight%20forwarding.pdf" TargetMode="External"/><Relationship Id="rId2107" Type="http://schemas.openxmlformats.org/officeDocument/2006/relationships/hyperlink" Target="../../../../AppData/Roaming/Microsoft/Excel/EU%20Courts%20cartels,%20antitrust%201990-2015/C-609-13%20P,%20Bathroom%20fittings,%20summary,%202017.pdf" TargetMode="External"/><Relationship Id="rId2314" Type="http://schemas.openxmlformats.org/officeDocument/2006/relationships/hyperlink" Target="../../../../AppData/Roaming/Microsoft/Excel/Commission%20Infringement%20Decisions%20101,%20102%20Article,%201990-2015/Wanadoo%20Interactive,%20A%20102,%202003.pdf" TargetMode="External"/><Relationship Id="rId840" Type="http://schemas.openxmlformats.org/officeDocument/2006/relationships/hyperlink" Target="../../../../AppData/Roaming/Microsoft/Excel/News,%20event%20study/Commission%20decision%20-%20event%20month+-1/Event,%20Cement.pdf" TargetMode="External"/><Relationship Id="rId938" Type="http://schemas.openxmlformats.org/officeDocument/2006/relationships/hyperlink" Target="../../../../AppData/Roaming/Microsoft/Excel/News,%20event%20study/Commission%20decision%20-%20event%20month+-1/Event,%20Copper%20Plumbing%20tubes.pdf" TargetMode="External"/><Relationship Id="rId1470" Type="http://schemas.openxmlformats.org/officeDocument/2006/relationships/hyperlink" Target="../../../../AppData/Roaming/Microsoft/Excel/News,%20event%20study/GC%20decision%20-%20event%20month+-1/Event,%20Wanadoo%20Espa&#241;a%20v%20Telef&#243;nica,%20T-336-07,%20E.TEF.pdf" TargetMode="External"/><Relationship Id="rId1568" Type="http://schemas.openxmlformats.org/officeDocument/2006/relationships/hyperlink" Target="../../../../AppData/Roaming/Microsoft/Excel/News,%20event%20study/GC%20decision%20-%20event%20month+-1/Event,%20Wanadoo%20Interactive,%20T&#8209;340-03.pdf" TargetMode="External"/><Relationship Id="rId1775" Type="http://schemas.openxmlformats.org/officeDocument/2006/relationships/hyperlink" Target="../../../../AppData/Roaming/Microsoft/Excel/EU%20Courts%20cartels,%20antitrust%201990-2015/C-279-98%20P,%20Cartonboard,%20Cascades,%202000.pdf" TargetMode="External"/><Relationship Id="rId2521" Type="http://schemas.openxmlformats.org/officeDocument/2006/relationships/hyperlink" Target="../../../../AppData/Roaming/Microsoft/Excel/News,%20event%20study/Dawn%20raids%20-%20event%20month+-1/Event,%20Rubber%20chemicals,%2010.10.2002.pdf" TargetMode="External"/><Relationship Id="rId67" Type="http://schemas.openxmlformats.org/officeDocument/2006/relationships/hyperlink" Target="../../../../AppData/Roaming/Microsoft/Excel/EU%20Courts%20cartels,%20antitrust%201990-2015/T-317-94,%20Cartonboard,%20Moritz,%201998.pdf" TargetMode="External"/><Relationship Id="rId700" Type="http://schemas.openxmlformats.org/officeDocument/2006/relationships/hyperlink" Target="../../../../AppData/Roaming/Microsoft/Excel/EU%20Courts%20cartels,%20antitrust%201990-2015/T-1-16,%20Optical%20disk%20drives,%20Hitachi,%202019.pdf" TargetMode="External"/><Relationship Id="rId1123" Type="http://schemas.openxmlformats.org/officeDocument/2006/relationships/hyperlink" Target="../../../../AppData/Roaming/Microsoft/Excel/News,%20event%20study/Commission%20decision%20-%20event%20month+-1/Event,%20Power%20Cables.pdf" TargetMode="External"/><Relationship Id="rId1330" Type="http://schemas.openxmlformats.org/officeDocument/2006/relationships/hyperlink" Target="../../../../AppData/Roaming/Microsoft/Excel/News,%20event%20study/GC%20decision%20-%20event%20month+-1/Event,%20Trans-atlantic%20Agreement,%20Far%20Eastern%20Freight%20Conference,%20T-395-94,%20T-86-95.pdf" TargetMode="External"/><Relationship Id="rId1428" Type="http://schemas.openxmlformats.org/officeDocument/2006/relationships/hyperlink" Target="../../../../AppData/Roaming/Microsoft/Excel/News,%20event%20study/GC%20decision%20-%20event%20month+-1/Event,%20Industrial%20bags,%20T-51-06%20do%20T-79-06.pdf" TargetMode="External"/><Relationship Id="rId1635" Type="http://schemas.openxmlformats.org/officeDocument/2006/relationships/hyperlink" Target="../../../../AppData/Roaming/Microsoft/Excel/News,%20event%20study/ECJ%20decision%20-%20event%20month+-1/Event,%20MCAA,%20C-520-09%20P,%20C-521-09%20P.pdf" TargetMode="External"/><Relationship Id="rId1982" Type="http://schemas.openxmlformats.org/officeDocument/2006/relationships/hyperlink" Target="../../../../AppData/Roaming/Microsoft/Excel/EU%20Courts%20cartels,%20antitrust%201990-2015/C-247-11%20P,%20Gas%20insulated%20switchgear,%202014.pdf" TargetMode="External"/><Relationship Id="rId1842"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2" Type="http://schemas.openxmlformats.org/officeDocument/2006/relationships/hyperlink" Target="../../../../AppData/Roaming/Microsoft/Excel/News,%20event%20study/ECJ%20decision%20-%20event%20month+-1/Event,%20Telekomunikacja%20Polska,%20C-123-16%20P,%20PO.ORK.pdf" TargetMode="External"/><Relationship Id="rId283" Type="http://schemas.openxmlformats.org/officeDocument/2006/relationships/hyperlink" Target="../../../../AppData/Roaming/Microsoft/Excel/EU%20Courts%20cartels,%20antitrust%201990-2015/T-55-06,%20Industrial%20bags,%20RKW,%20summary,%202011.pdf" TargetMode="External"/><Relationship Id="rId490" Type="http://schemas.openxmlformats.org/officeDocument/2006/relationships/hyperlink" Target="../../../../AppData/Roaming/Microsoft/Excel/EU%20Courts%20cartels,%20antitrust%201990-2015/T-370-09,%20E.ON%20GDF,%202012.pdf" TargetMode="External"/><Relationship Id="rId2171" Type="http://schemas.openxmlformats.org/officeDocument/2006/relationships/hyperlink" Target="../../../../AppData/Roaming/Microsoft/Excel/EU%20Courts%20cartels,%20antitrust%201990-2015/C-588-15%20P,%20TV%20and%20computer%20monitor%20tubes,%20LG%20Electronics,%202017.pdf" TargetMode="External"/><Relationship Id="rId143" Type="http://schemas.openxmlformats.org/officeDocument/2006/relationships/hyperlink" Target="../../../../AppData/Roaming/Microsoft/Excel/EU%20Courts%20cartels,%20antitrust%201990-2015/T-67-01,%20JCB,%202004.pdf" TargetMode="External"/><Relationship Id="rId350" Type="http://schemas.openxmlformats.org/officeDocument/2006/relationships/hyperlink" Target="../../../../AppData/Roaming/Microsoft/Excel/EU%20Courts%20cartels,%20antitrust%201990-2015/T-379-06,%20Fittings,%20summary,%202011.pdf" TargetMode="External"/><Relationship Id="rId588" Type="http://schemas.openxmlformats.org/officeDocument/2006/relationships/hyperlink" Target="../../../../AppData/Roaming/Microsoft/Excel/EU%20Courts%20cartels,%20antitrust%201990-2015/T-413-10,%20Prestressing,%202015.pdf" TargetMode="External"/><Relationship Id="rId795" Type="http://schemas.openxmlformats.org/officeDocument/2006/relationships/hyperlink" Target="../../../../AppData/Roaming/Microsoft/Excel/News,%20event%20study/Commission%20decision%20-%20event%20month+-1/Event,%20UK%20Agricultural%20Tractor%20Registration%20Exchange.pdf" TargetMode="External"/><Relationship Id="rId2031" Type="http://schemas.openxmlformats.org/officeDocument/2006/relationships/hyperlink" Target="../../../../AppData/Roaming/Microsoft/Excel/EU%20Courts%20cartels,%20antitrust%201990-2015/C-501-11%20P,%20Elevators%20and%20Escalators,%20Schindler,%202013.pdf" TargetMode="External"/><Relationship Id="rId2269" Type="http://schemas.openxmlformats.org/officeDocument/2006/relationships/hyperlink" Target="../../../../AppData/Roaming/Microsoft/Excel/Commission%20Infringement%20Decisions%20101,%20102%20Article,%201990-2015/Virgin%20British%20Airways,%20A%20102,%201999.pdf" TargetMode="External"/><Relationship Id="rId2476" Type="http://schemas.openxmlformats.org/officeDocument/2006/relationships/hyperlink" Target="../../../../AppData/Roaming/Microsoft/Excel/Commission%20Infringement%20Decisions%20101,%20102%20Article,%201990-2015/Mountings,%20German,%20A%20101,%202012.pdf" TargetMode="External"/><Relationship Id="rId9" Type="http://schemas.openxmlformats.org/officeDocument/2006/relationships/hyperlink" Target="../../../../AppData/Roaming/Microsoft/Excel/EU%20Courts%20cartels,%20antitrust%201990-2015/T-29-92,%20Building%20and%20Construction%20Industry%20in%20the%20Netherlands,%20Vereniging,%201995.pdf" TargetMode="External"/><Relationship Id="rId210" Type="http://schemas.openxmlformats.org/officeDocument/2006/relationships/hyperlink" Target="../../../../AppData/Roaming/Microsoft/Excel/EU%20Courts%20cartels,%20antitrust%201990-2015/T-122-04,%20Industrial%20tubes,%202009.pdf" TargetMode="External"/><Relationship Id="rId448" Type="http://schemas.openxmlformats.org/officeDocument/2006/relationships/hyperlink" Target="../../../../AppData/Roaming/Microsoft/Excel/EU%20Courts%20cartels,%20antitrust%201990-2015/T-551-08,%20Candle%20waxes,%202014.pdf" TargetMode="External"/><Relationship Id="rId655" Type="http://schemas.openxmlformats.org/officeDocument/2006/relationships/hyperlink" Target="../../../../AppData/Roaming/Microsoft/Excel/EU%20Courts%20cartels,%20antitrust%201990-2015/T-254-12,%20Freight%20forwarding,%20French,%202016.pdf" TargetMode="External"/><Relationship Id="rId862" Type="http://schemas.openxmlformats.org/officeDocument/2006/relationships/hyperlink" Target="../../../../AppData/Roaming/Microsoft/Excel/News,%20event%20study/Commission%20decision%20-%20event%20month+-1/Event,%20Trans-Atlantic%20Conference%20Agreement.pdf" TargetMode="External"/><Relationship Id="rId1078" Type="http://schemas.openxmlformats.org/officeDocument/2006/relationships/hyperlink" Target="../../../../AppData/Roaming/Microsoft/Excel/News,%20event%20study/Commission%20decision%20-%20event%20month+-1/Event,%20Water%20management%20products.pdf" TargetMode="External"/><Relationship Id="rId1285" Type="http://schemas.openxmlformats.org/officeDocument/2006/relationships/hyperlink" Target="../../../../AppData/Roaming/Microsoft/Excel/News,%20event%20study/Dawn%20raids%20-%20event%20month+-1/Event,%20Euro%20interest%20rate%20derivatives,%2019.10.2011.pdf" TargetMode="External"/><Relationship Id="rId1492" Type="http://schemas.openxmlformats.org/officeDocument/2006/relationships/hyperlink" Target="../../../../AppData/Roaming/Microsoft/Excel/News,%20event%20study/GC%20decision%20-%20event%20month+-1/Event,%20Candle%20Waxes,%20T-540-08,%20T-541-08,%20T-543-08.pdf" TargetMode="External"/><Relationship Id="rId2129" Type="http://schemas.openxmlformats.org/officeDocument/2006/relationships/hyperlink" Target="../../../../AppData/Roaming/Microsoft/Excel/EU%20Courts%20cartels,%20antitrust%201990-2015/C-490-15%20P,%20Prestressing%20steel,%20French,%202016.pdf" TargetMode="External"/><Relationship Id="rId2336" Type="http://schemas.openxmlformats.org/officeDocument/2006/relationships/hyperlink" Target="../../../../AppData/Roaming/Microsoft/Excel/Commission%20Infringement%20Decisions%20101,%20102%20Article,%201990-2015/GDF%20ENI,%20Italian%20(F),%20A%20101,_2,%202004.pdf" TargetMode="External"/><Relationship Id="rId308" Type="http://schemas.openxmlformats.org/officeDocument/2006/relationships/hyperlink" Target="../../../../AppData/Roaming/Microsoft/Excel/EU%20Courts%20cartels,%20antitrust%201990-2015/T-208-06,%20Methacrylates,%202011.pdf" TargetMode="External"/><Relationship Id="rId515" Type="http://schemas.openxmlformats.org/officeDocument/2006/relationships/hyperlink" Target="../../../../AppData/Roaming/Microsoft/Excel/EU%20Courts%20cartels,%20antitrust%201990-2015/T-410-09,%20Calcium%20carbide,%202012.pdf" TargetMode="External"/><Relationship Id="rId722" Type="http://schemas.openxmlformats.org/officeDocument/2006/relationships/hyperlink" Target="../../../../AppData/Roaming/Microsoft/Excel/EU%20Courts%20cartels,%20antitrust%201990-2015/T-441-14,%20Power%20cables,%20Brugg,%20French,%202018.pdf" TargetMode="External"/><Relationship Id="rId1145" Type="http://schemas.openxmlformats.org/officeDocument/2006/relationships/hyperlink" Target="../../../../AppData/Roaming/Microsoft/Excel/News,%20event%20study/Dawn%20raids%20-%20event%20month+-1/Event,%20Soda-ash%20-%20Solvay%20+%20CFK%20+%20ICI,%2013.4.1989.pdf" TargetMode="External"/><Relationship Id="rId1352" Type="http://schemas.openxmlformats.org/officeDocument/2006/relationships/hyperlink" Target="../../../../AppData/Roaming/Microsoft/Excel/News,%20event%20study/GC%20decision%20-%20event%20month+-1/Event,%20Alloy%20surcharge,%20T-45-98,%20T-48-98.pdf" TargetMode="External"/><Relationship Id="rId1797" Type="http://schemas.openxmlformats.org/officeDocument/2006/relationships/hyperlink" Target="../../../../AppData/Roaming/Microsoft/Excel/EU%20Courts%20cartels,%20antitrust%201990-2015/C-204-00%20P,%20Cement,%20Aalborg,%202004.pdf" TargetMode="External"/><Relationship Id="rId2403" Type="http://schemas.openxmlformats.org/officeDocument/2006/relationships/hyperlink" Target="../../../../AppData/Roaming/Microsoft/Excel/Commission%20Infringement%20Decisions%20101,%20102%20Article,%201990-2015/Reinforcing%20bars,%20readoption,%20summary,%20A%20101,%202009.pdf" TargetMode="External"/><Relationship Id="rId89" Type="http://schemas.openxmlformats.org/officeDocument/2006/relationships/hyperlink" Target="../../../../AppData/Roaming/Microsoft/Excel/EU%20Courts%20cartels,%20antitrust%201990-2015/T-65-98,%20Van%20den%20Bergh%20Foods%20Limited,%202003.pdf" TargetMode="External"/><Relationship Id="rId1005" Type="http://schemas.openxmlformats.org/officeDocument/2006/relationships/hyperlink" Target="../../../../AppData/Roaming/Microsoft/Excel/News,%20event%20study/Commission%20decision%20-%20event%20month+-1/Event,%20MasterCard.pdf" TargetMode="External"/><Relationship Id="rId1212" Type="http://schemas.openxmlformats.org/officeDocument/2006/relationships/hyperlink" Target="../../../../AppData/Roaming/Microsoft/Excel/News,%20event%20study/Commission%20decision%20-%20event%20month+-1/Event,%20Raw%20tobacco%20-%20Spain.pdf" TargetMode="External"/><Relationship Id="rId1657" Type="http://schemas.openxmlformats.org/officeDocument/2006/relationships/hyperlink" Target="../../../../AppData/Roaming/Microsoft/Excel/News,%20event%20study/ECJ%20decision%20-%20event%20month+-1/Event,%20AstraZeneca,%20C-457-10%20P.pdf" TargetMode="External"/><Relationship Id="rId1864" Type="http://schemas.openxmlformats.org/officeDocument/2006/relationships/hyperlink" Target="../../../../AppData/Roaming/Microsoft/Excel/EU%20Courts%20cartels,%20antitrust%201990-2015/C-125-07%20P,%20Austrian%20banks%20&#8212;%20&#8216;Lombard%20Club&#8217;,%202009.pdf" TargetMode="External"/><Relationship Id="rId1517" Type="http://schemas.openxmlformats.org/officeDocument/2006/relationships/hyperlink" Target="../../../../AppData/Roaming/Microsoft/Excel/News,%20event%20study/GC%20decision%20-%20event%20month+-1/Event,%20Bathroom%20fittings%20and%20fixtures,%20T&#8209;378-10%20do%20T-380-10.pdf" TargetMode="External"/><Relationship Id="rId1724" Type="http://schemas.openxmlformats.org/officeDocument/2006/relationships/hyperlink" Target="../../../../AppData/Roaming/Microsoft/Excel/EU%20Courts%20cartels,%20antitrust%201990-2015/C-109-10%20P,%20Soda-ash%20-%20Solvay,%20readoption,%202011.pdf" TargetMode="External"/><Relationship Id="rId16" Type="http://schemas.openxmlformats.org/officeDocument/2006/relationships/hyperlink" Target="../../../../AppData/Roaming/Microsoft/Excel/EU%20Courts%20cartels,%20antitrust%201990-2015/T-39-92,%20Eurocheque%20Helsinki%20Agreement,%201994.pdf" TargetMode="External"/><Relationship Id="rId1931" Type="http://schemas.openxmlformats.org/officeDocument/2006/relationships/hyperlink" Target="../../../../AppData/Roaming/Microsoft/Excel/EU%20Courts%20cartels,%20antitrust%201990-2015/C-421-11%20P,%20Methacrylates,%20French,%202012.pdf" TargetMode="External"/><Relationship Id="rId2193" Type="http://schemas.openxmlformats.org/officeDocument/2006/relationships/hyperlink" Target="../../../../AppData/Roaming/Microsoft/Excel/EU%20Courts%20cartels,%20antitrust%201990-2015/C-499-11%20P,%20Butadiene%20rubber%20and%20emulsion%20styrene-butadiene%20rubber,%202013.pdf" TargetMode="External"/><Relationship Id="rId2498" Type="http://schemas.openxmlformats.org/officeDocument/2006/relationships/hyperlink" Target="../../../../AppData/Roaming/Microsoft/Excel/Commission%20Infringement%20Decisions%20101,%20102%20Article,%201990-2015/Smart%20Card%20Chips,%20A%20101,%202014.pdf" TargetMode="External"/><Relationship Id="rId165" Type="http://schemas.openxmlformats.org/officeDocument/2006/relationships/hyperlink" Target="../../../../AppData/Roaming/Microsoft/Excel/EU%20Courts%20cartels,%20antitrust%201990-2015/T-33-02,%20Zinc%20phosphate,%20Britannia,%202005.pdf" TargetMode="External"/><Relationship Id="rId372" Type="http://schemas.openxmlformats.org/officeDocument/2006/relationships/hyperlink" Target="../../../../AppData/Roaming/Microsoft/Excel/EU%20Courts%20cartels,%20antitrust%201990-2015/T-235-07.%20Dutch%20beer%20market,%202011.pdf" TargetMode="External"/><Relationship Id="rId677" Type="http://schemas.openxmlformats.org/officeDocument/2006/relationships/hyperlink" Target="../../../../AppData/Roaming/Microsoft/Excel/EU%20Courts%20cartels,%20antitrust%201990-2015/T-469-13,%20Lundbeck,%202016.pdf" TargetMode="External"/><Relationship Id="rId2053" Type="http://schemas.openxmlformats.org/officeDocument/2006/relationships/hyperlink" Target="../../../../AppData/Roaming/Microsoft/Excel/EU%20Courts%20cartels,%20antitrust%201990-2015/C-101-15%20P,%20Carglass,%202016.pdf" TargetMode="External"/><Relationship Id="rId2260" Type="http://schemas.openxmlformats.org/officeDocument/2006/relationships/hyperlink" Target="../../../../AppData/Roaming/Microsoft/Excel/Commission%20Infringement%20Decisions%20101,%20102%20Article,%201990-2015/Amministrazione%20Autonoma%20dei%20Monopoli%20di%20Stato%20AAMS,%20A%20102,%201998.pdf" TargetMode="External"/><Relationship Id="rId2358" Type="http://schemas.openxmlformats.org/officeDocument/2006/relationships/hyperlink" Target="../../../../AppData/Roaming/Microsoft/Excel/Commission%20Infringement%20Decisions%20101,%20102%20Article,%201990-2015/Butadiene%20Rubber%20and%20Emulsion%20Styrene%20Butadiene%20Rubber,%20A%20101,%202006.pdf" TargetMode="External"/><Relationship Id="rId232" Type="http://schemas.openxmlformats.org/officeDocument/2006/relationships/hyperlink" Target="../../../../AppData/Roaming/Microsoft/Excel/EU%20Courts%20cartels,%20antitrust%201990-2015/T-41-05,%20Raw%20tobacco%20&#8211;%20Spain,%20Alliance,%202011.pdf" TargetMode="External"/><Relationship Id="rId884" Type="http://schemas.openxmlformats.org/officeDocument/2006/relationships/hyperlink" Target="../../../../AppData/Roaming/Microsoft/Excel/News,%20event%20study/Commission%20decision%20-%20event%20month+-1/Event,%20Glaxo%20Wellcome.pdf" TargetMode="External"/><Relationship Id="rId2120" Type="http://schemas.openxmlformats.org/officeDocument/2006/relationships/hyperlink" Target="../../../../AppData/Roaming/Microsoft/Excel/EU%20Courts%20cartels,%20antitrust%201990-2015/C-53-15%20P,%20Prestressing%20Steel,%20French,%202015.pdf" TargetMode="External"/><Relationship Id="rId537" Type="http://schemas.openxmlformats.org/officeDocument/2006/relationships/hyperlink" Target="../../../../AppData/Roaming/Microsoft/Excel/EU%20Courts%20cartels,%20antitrust%201990-2015/T-380-10,%20Bathroom%20fittings,%202013.pdf" TargetMode="External"/><Relationship Id="rId744" Type="http://schemas.openxmlformats.org/officeDocument/2006/relationships/hyperlink" Target="../../../../AppData/Roaming/Microsoft/Excel/EU%20Courts%20cartels,%20antitrust%201990-2015/T-58-14,%20Shrimps,%20Stuhrk,%20summary,%202018.pdf" TargetMode="External"/><Relationship Id="rId951" Type="http://schemas.openxmlformats.org/officeDocument/2006/relationships/hyperlink" Target="../../../../AppData/Roaming/Microsoft/Excel/News,%20event%20study/Commission%20decision%20-%20event%20month+-1/Event,%20Carbonless%20paper.pdf" TargetMode="External"/><Relationship Id="rId1167" Type="http://schemas.openxmlformats.org/officeDocument/2006/relationships/hyperlink" Target="../../../../AppData/Roaming/Microsoft/Excel/News,%20event%20study/Dawn%20raids%20-%20event%20month+-1/Event,%20Cement,%20%2026.4.1989.pdf" TargetMode="External"/><Relationship Id="rId1374" Type="http://schemas.openxmlformats.org/officeDocument/2006/relationships/hyperlink" Target="../../../../AppData/Roaming/Microsoft/Excel/News,%20event%20study/GC%20decision%20-%20event%20month+-1/Event,%20Opel,%20T-368-00,%20U.GM.pdf" TargetMode="External"/><Relationship Id="rId1581" Type="http://schemas.openxmlformats.org/officeDocument/2006/relationships/hyperlink" Target="../../../../AppData/Roaming/Microsoft/Excel/News,%20event%20study/ECJ%20decision%20-%20event%20month+-1/Event,%20Steel&#160;beams,%20C-176-99%20P%20do%20C-195-99%20P.pdf" TargetMode="External"/><Relationship Id="rId1679" Type="http://schemas.openxmlformats.org/officeDocument/2006/relationships/hyperlink" Target="../../../../AppData/Roaming/Microsoft/Excel/News,%20event%20study/ECJ%20decision%20-%20event%20month+-1/Event,%20Candle%20Waxes,%20C&#8209;597-13%20P,%20C&#8209;634-13%20P.pdf" TargetMode="External"/><Relationship Id="rId2218" Type="http://schemas.openxmlformats.org/officeDocument/2006/relationships/hyperlink" Target="../../../../AppData/Roaming/Microsoft/Excel/Commission%20Infringement%20Decisions%20101,%20102%20Article,%201990-2015/Eco%20System%20Peugeot,%20A%20101,%201991.pdf" TargetMode="External"/><Relationship Id="rId2425" Type="http://schemas.openxmlformats.org/officeDocument/2006/relationships/hyperlink" Target="../../../../AppData/Roaming/Microsoft/Excel/Commission%20Infringement%20Decisions%20101,%20102%20Article,%201990-2015/Reinforcing%20bars,%20readoption,%20summary,%20A%20101,%202009.pdf" TargetMode="External"/><Relationship Id="rId80" Type="http://schemas.openxmlformats.org/officeDocument/2006/relationships/hyperlink" Target="../../../../AppData/Roaming/Microsoft/Excel/EU%20Courts%20cartels,%20antitrust%201990-2015/T-176-95,%20BASF%20Lacke+Farben%20AG,%20and%20Accinauto%20SA,%20Accinauto,%201999.pdf" TargetMode="External"/><Relationship Id="rId604" Type="http://schemas.openxmlformats.org/officeDocument/2006/relationships/hyperlink" Target="../../../../AppData/Roaming/Microsoft/Excel/EU%20Courts%20cartels,%20antitrust%201990-2015/T-62-11,%20Airfreight,%20summary,%202015.pdf" TargetMode="External"/><Relationship Id="rId811" Type="http://schemas.openxmlformats.org/officeDocument/2006/relationships/hyperlink" Target="../../../../AppData/Roaming/Microsoft/Excel/News,%20event%20study/Commission%20decision%20-%20event%20month+-1/Event,%20Zera%20Montedison.pdf" TargetMode="External"/><Relationship Id="rId1027" Type="http://schemas.openxmlformats.org/officeDocument/2006/relationships/hyperlink" Target="../../../../AppData/Roaming/Microsoft/Excel/News,%20event%20study/Commission%20decision%20-%20event%20month+-1/Event,%20Hard%20Haberdashery%20Fasteners.pdf" TargetMode="External"/><Relationship Id="rId1234" Type="http://schemas.openxmlformats.org/officeDocument/2006/relationships/hyperlink" Target="../../../../AppData/Roaming/Microsoft/Excel/News,%20event%20study/Dawn%20raids%20-%20event%20month+-1/Event,%20Marine%20Hoses,%203.5.2007.pdf" TargetMode="External"/><Relationship Id="rId1441" Type="http://schemas.openxmlformats.org/officeDocument/2006/relationships/hyperlink" Target="../../../../AppData/Roaming/Microsoft/Excel/News,%20event%20study/GC%20decision%20-%20event%20month+-1/Event,%20Hydrogen%20Peroxide%20and%20perborate,%20T&#8209;186-06%20do%20T&#8209;197-06.pdf" TargetMode="External"/><Relationship Id="rId1886" Type="http://schemas.openxmlformats.org/officeDocument/2006/relationships/hyperlink" Target="../../../../AppData/Roaming/Microsoft/Excel/EU%20Courts%20cartels,%20antitrust%201990-2015/C-386-10%20P,%20Copper%20plumbing%20tubes,%20Chalkor,%202011.pdf" TargetMode="External"/><Relationship Id="rId909" Type="http://schemas.openxmlformats.org/officeDocument/2006/relationships/hyperlink" Target="../../../../AppData/Roaming/Microsoft/Excel/News,%20event%20study/Commission%20decision%20-%20event%20month+-1/Event,%20Industrial%20and%20medical%20gases.pdf" TargetMode="External"/><Relationship Id="rId1301" Type="http://schemas.openxmlformats.org/officeDocument/2006/relationships/hyperlink" Target="../../../../AppData/Roaming/Microsoft/Excel/News,%20event%20study/Dawn%20raids%20-%20event%20month+-1/Event,%20Butadiene%20Rubber%20and%20Emulsion%20Styrene%20Butadiene%20Rubber,%20Dow,%20brez.pdf" TargetMode="External"/><Relationship Id="rId1539" Type="http://schemas.openxmlformats.org/officeDocument/2006/relationships/hyperlink" Target="../../../../AppData/Roaming/Microsoft/Excel/News,%20event%20study/GC%20decision%20-%20event%20month+-1/Event,%20Freight%20forwarding,%20T&#8209;251-12%20do%20T&#8209;270-12,%202.pdf" TargetMode="External"/><Relationship Id="rId1746"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3" Type="http://schemas.openxmlformats.org/officeDocument/2006/relationships/hyperlink" Target="../../../../AppData/Roaming/Microsoft/Excel/EU%20Courts%20cartels,%20antitrust%201990-2015/C-617-13%20P,%20Bitumen%20Spain,%202016.pdf" TargetMode="External"/><Relationship Id="rId38" Type="http://schemas.openxmlformats.org/officeDocument/2006/relationships/hyperlink" Target="../../../../AppData/Roaming/Microsoft/Excel/EU%20Courts%20cartels,%20antitrust%201990-2015/T-147-94,%20Steel%20beams,%20summary,%201999.pdf" TargetMode="External"/><Relationship Id="rId1606" Type="http://schemas.openxmlformats.org/officeDocument/2006/relationships/hyperlink" Target="../../../../AppData/Roaming/Microsoft/Excel/News,%20event%20study/ECJ%20decision%20-%20event%20month+-1/Event,%20Seamless%20steel%20tubes,%20C-403-04%20P.pdf" TargetMode="External"/><Relationship Id="rId1813" Type="http://schemas.openxmlformats.org/officeDocument/2006/relationships/hyperlink" Target="../../../../AppData/Roaming/Microsoft/Excel/EU%20Courts%20cartels,%20antitrust%201990-2015/C-189-02%20P,%20Pre-Insulated%20Pipe%20Cartel,%20Dansk%20Rorindustri,%202005.pdf" TargetMode="External"/><Relationship Id="rId187" Type="http://schemas.openxmlformats.org/officeDocument/2006/relationships/hyperlink" Target="../../../../AppData/Roaming/Microsoft/Excel/EU%20Courts%20cartels,%20antitrust%201990-2015/T-27-03,%20Reinforcing%20bars,%202007.pdf" TargetMode="External"/><Relationship Id="rId394" Type="http://schemas.openxmlformats.org/officeDocument/2006/relationships/hyperlink" Target="../../../../AppData/Roaming/Microsoft/Excel/EU%20Courts%20cartels,%20antitrust%201990-2015/T-204-08,%20International%20removal%20sevices,%202011.pdf" TargetMode="External"/><Relationship Id="rId2075" Type="http://schemas.openxmlformats.org/officeDocument/2006/relationships/hyperlink" Target="../../../../AppData/Roaming/Microsoft/Excel/EU%20Courts%20cartels,%20antitrust%201990-2015/C-154-14%20P,%20Calcium%20carbide%20and%20magnesium%20based%20reagents,%202016.pdf" TargetMode="External"/><Relationship Id="rId2282" Type="http://schemas.openxmlformats.org/officeDocument/2006/relationships/hyperlink" Target="../../../../AppData/Roaming/Microsoft/Excel/Commission%20Infringement%20Decisions%20101,%20102%20Article,%201990-2015/Deutsche%20Post%20AG,%20A%20102,%202001.pdf" TargetMode="External"/><Relationship Id="rId254" Type="http://schemas.openxmlformats.org/officeDocument/2006/relationships/hyperlink" Target="../../../../AppData/Roaming/Microsoft/Excel/EU%20Courts%20cartels,%20antitrust%201990-2015/T-446-05,%20Thread,%202010.pdf" TargetMode="External"/><Relationship Id="rId699" Type="http://schemas.openxmlformats.org/officeDocument/2006/relationships/hyperlink" Target="../../../../AppData/Roaming/Microsoft/Excel/EU%20Courts%20cartels,%20antitrust%201990-2015/T-491-07,%20Groupment%20CB,%20French,%202012.pdf" TargetMode="External"/><Relationship Id="rId1091" Type="http://schemas.openxmlformats.org/officeDocument/2006/relationships/hyperlink" Target="../../../../AppData/Roaming/Microsoft/Excel/News,%20event%20study/Commission%20decision%20-%20event%20month+-1/Event,%20Automotive%20wire%20harnesses.pdf" TargetMode="External"/><Relationship Id="rId114" Type="http://schemas.openxmlformats.org/officeDocument/2006/relationships/hyperlink" Target="../../../../AppData/Roaming/Microsoft/Excel/EU%20Courts%20cartels,%20antitrust%201990-2015/T-16-99,%20Pre-Insulated%20Pipe%20Cartel,%20summary,%202002.pdf" TargetMode="External"/><Relationship Id="rId461" Type="http://schemas.openxmlformats.org/officeDocument/2006/relationships/hyperlink" Target="../../../../AppData/Roaming/Microsoft/Excel/EU%20Courts%20cartels,%20antitrust%201990-2015/T-548-08,%20Candle%20waxes,%20French,%202013.pdf" TargetMode="External"/><Relationship Id="rId559" Type="http://schemas.openxmlformats.org/officeDocument/2006/relationships/hyperlink" Target="../../../../AppData/Roaming/Microsoft/Excel/EU%20Courts%20cartels,%20antitrust%201990-2015/T-373-10,%20Bathroom%20fittings,%20French,%202013.pdf" TargetMode="External"/><Relationship Id="rId766" Type="http://schemas.openxmlformats.org/officeDocument/2006/relationships/hyperlink" Target="../../../../AppData/Roaming/Microsoft/Excel/T-362-06,%20bitumen%20(NL),%202012.pdf" TargetMode="External"/><Relationship Id="rId1189" Type="http://schemas.openxmlformats.org/officeDocument/2006/relationships/hyperlink" Target="../../../../AppData/Roaming/Microsoft/Excel/News,%20event%20study/Dawn%20raids%20-%20event%20month+-1/Event,%20Graphite%20electrodes,%207.6.1997.pdf" TargetMode="External"/><Relationship Id="rId1396" Type="http://schemas.openxmlformats.org/officeDocument/2006/relationships/hyperlink" Target="../../../../AppData/Roaming/Microsoft/Excel/News,%20event%20study/GC%20decision%20-%20event%20month+-1/Event,%20Plasterboard,%20T-53-03,%20T-54-03.pdf" TargetMode="External"/><Relationship Id="rId2142" Type="http://schemas.openxmlformats.org/officeDocument/2006/relationships/hyperlink" Target="../../../../AppData/Roaming/Microsoft/Excel/EU%20Courts%20cartels,%20antitrust%201990-2015/C-227-14%20P,%20LCD,%20LG%20Display,%202015.pdf" TargetMode="External"/><Relationship Id="rId2447" Type="http://schemas.openxmlformats.org/officeDocument/2006/relationships/hyperlink" Target="../../../../AppData/Roaming/Microsoft/Excel/News,%20event%20study/Dawn%20raids%20-%20event%20month+-1/Event,%20Exotic%20Fruit%20(Bananas),%2030.11.2007.pdf" TargetMode="External"/><Relationship Id="rId321" Type="http://schemas.openxmlformats.org/officeDocument/2006/relationships/hyperlink" Target="../../../../AppData/Roaming/Microsoft/Excel/EU%20Courts%20cartels,%20antitrust%201990-2015/T-496-07,%20Bitumen%20Spain,%20summary,%202013.pdf" TargetMode="External"/><Relationship Id="rId419" Type="http://schemas.openxmlformats.org/officeDocument/2006/relationships/hyperlink" Target="../../../../AppData/Roaming/Microsoft/Excel/EU%20Courts%20cartels,%20antitrust%201990-2015/T-410-08,%20CISAC,%20summary,%202013.pdf" TargetMode="External"/><Relationship Id="rId626" Type="http://schemas.openxmlformats.org/officeDocument/2006/relationships/hyperlink" Target="../../../../AppData/Roaming/Microsoft/Excel/EU%20Courts%20cartels,%20antitrust%201990-2015/T-47-10,%20Heat%20stabilisers,%202014.pdf" TargetMode="External"/><Relationship Id="rId973" Type="http://schemas.openxmlformats.org/officeDocument/2006/relationships/hyperlink" Target="../../../../AppData/Roaming/Microsoft/Excel/News,%20event%20study/Commission%20decision%20-%20event%20month+-1/Event,%20Methacrylates.pdf" TargetMode="External"/><Relationship Id="rId1049" Type="http://schemas.openxmlformats.org/officeDocument/2006/relationships/hyperlink" Target="../../../../AppData/Roaming/Microsoft/Excel/News,%20event%20study/Commission%20decision%20-%20event%20month+-1/Event,%20Animal%20feed%20phosphates.pdf" TargetMode="External"/><Relationship Id="rId1256" Type="http://schemas.openxmlformats.org/officeDocument/2006/relationships/hyperlink" Target="../../../../AppData/Roaming/Microsoft/Excel/News,%20event%20study/Dawn%20raids%20-%20event%20month+-1/Event,%20Consumer%20detergents,%2020.6.2008.pdf" TargetMode="External"/><Relationship Id="rId2002" Type="http://schemas.openxmlformats.org/officeDocument/2006/relationships/hyperlink" Target="../../../../AppData/Roaming/Microsoft/Excel/EU%20Courts%20cartels,%20antitrust%201990-2015/C-580-12%20P,%20Flat%20glass,%20Guardian,%202014.pdf" TargetMode="External"/><Relationship Id="rId2307" Type="http://schemas.openxmlformats.org/officeDocument/2006/relationships/hyperlink" Target="../../../../AppData/Roaming/Microsoft/Excel/Commission%20Infringement%20Decisions%20101,%20102%20Article,%201990-2015/Flood%20flavour%20enhancers,%20A%20101,%202002.pdf" TargetMode="External"/><Relationship Id="rId833" Type="http://schemas.openxmlformats.org/officeDocument/2006/relationships/hyperlink" Target="../../../../AppData/Roaming/Microsoft/Excel/News,%20event%20study/Commission%20decision%20-%20event%20month+-1/Event,%20Trans-atlantic%20Agreement.pdf" TargetMode="External"/><Relationship Id="rId1116" Type="http://schemas.openxmlformats.org/officeDocument/2006/relationships/hyperlink" Target="../../../../AppData/Roaming/Microsoft/Excel/News,%20event%20study/Commission%20decision%20-%20event%20month+-1/Event,%20Optical%20Disk%20Drives.pdf" TargetMode="External"/><Relationship Id="rId1463" Type="http://schemas.openxmlformats.org/officeDocument/2006/relationships/hyperlink" Target="../../../../AppData/Roaming/Microsoft/Excel/News,%20event%20study/GC%20decision%20-%20event%20month+-1/Event,%20Gas%20Insulated%20Switchgear,%20T-112-07%20do%20T-133-07.pdf" TargetMode="External"/><Relationship Id="rId1670" Type="http://schemas.openxmlformats.org/officeDocument/2006/relationships/hyperlink" Target="../../../../AppData/Roaming/Microsoft/Excel/News,%20event%20study/ECJ%20decision%20-%20event%20month+-1/Event,%20Chloroprene%20Rubber,%20C-93-13%20P.pdf" TargetMode="External"/><Relationship Id="rId1768" Type="http://schemas.openxmlformats.org/officeDocument/2006/relationships/hyperlink" Target="../../../../AppData/Roaming/Microsoft/Excel/EU%20Courts%20cartels,%20antitrust%201990-2015/C-198-99%20P,%20Steel&#160;beams,%20Ensidesa,%202003.pdf" TargetMode="External"/><Relationship Id="rId2514" Type="http://schemas.openxmlformats.org/officeDocument/2006/relationships/hyperlink" Target="../../../../AppData/Roaming/Microsoft/Excel/News,%20event%20study/Dawn%20raids%20-%20event%20month+-1/Event,%20Raw%20tobacco%20Italy,%203.5.2002.pdf" TargetMode="External"/><Relationship Id="rId900" Type="http://schemas.openxmlformats.org/officeDocument/2006/relationships/hyperlink" Target="../../../../AppData/Roaming/Microsoft/Excel/News,%20event%20study/Commission%20decision%20-%20event%20month+-1/Event,%20Interbrew%20and%20Alken-Maes.pdf" TargetMode="External"/><Relationship Id="rId1323" Type="http://schemas.openxmlformats.org/officeDocument/2006/relationships/hyperlink" Target="../../../../AppData/Roaming/Microsoft/Excel/News,%20event%20study/GC%20decision%20-%20event%20month+-1/Event,%20PVC,%20readoption,%20T-305-94.pdf" TargetMode="External"/><Relationship Id="rId1530" Type="http://schemas.openxmlformats.org/officeDocument/2006/relationships/hyperlink" Target="../../../../AppData/Roaming/Microsoft/Excel/News,%20event%20study/GC%20decision%20-%20event%20month+-1/Event,%20Heat%20Stabilisers,%20T&#8209;23-10,%20T-40-10,%20F.SNEA.pdf" TargetMode="External"/><Relationship Id="rId1628" Type="http://schemas.openxmlformats.org/officeDocument/2006/relationships/hyperlink" Target="../../../../AppData/Roaming/Microsoft/Excel/News,%20event%20study/ECJ%20decision%20-%20event%20month+-1/Event,%20Copper%20Plumbing%20tubes,%20C-386-10%20P.pdf" TargetMode="External"/><Relationship Id="rId1975" Type="http://schemas.openxmlformats.org/officeDocument/2006/relationships/hyperlink" Target="../../../../AppData/Roaming/Microsoft/Excel/EU%20Courts%20cartels,%20antitrust%201990-2015/C-276-11%20P,%20Fittings,%20summary,%202013.pdf" TargetMode="External"/><Relationship Id="rId1835" Type="http://schemas.openxmlformats.org/officeDocument/2006/relationships/hyperlink" Target="../../../../AppData/Roaming/Microsoft/Excel/EU%20Courts%20cartels,%20antitrust%201990-2015/C-403-04%20P,%20Seamless%20steel%20tubes,%20Sumitorno,%202007.pdf" TargetMode="External"/><Relationship Id="rId1902" Type="http://schemas.openxmlformats.org/officeDocument/2006/relationships/hyperlink" Target="../../../../AppData/Roaming/Microsoft/Excel/EU%20Courts%20cartels,%20antitrust%201990-2015/C-97-08%20P,%20Choline%20Chloride,%20Akzo,%202009.pdf" TargetMode="External"/><Relationship Id="rId2097" Type="http://schemas.openxmlformats.org/officeDocument/2006/relationships/hyperlink" Target="../../../../AppData/Roaming/Microsoft/Excel/EU%20Courts%20cartels,%20antitrust%201990-2015/C-613-13%20P,%20Bathroom%20fittings,%202017.pdf" TargetMode="External"/><Relationship Id="rId276" Type="http://schemas.openxmlformats.org/officeDocument/2006/relationships/hyperlink" Target="../../../../AppData/Roaming/Microsoft/Excel/EU%20Courts%20cartels,%20antitrust%201990-2015/T-65-06,%20Industrial%20bags,%20FLS,%202012.pdf" TargetMode="External"/><Relationship Id="rId483" Type="http://schemas.openxmlformats.org/officeDocument/2006/relationships/hyperlink" Target="../../../../AppData/Roaming/Microsoft/Excel/EU%20Courts%20cartels,%20antitrust%201990-2015/T-30-05,%20Needles,%20German,%202007.pdf" TargetMode="External"/><Relationship Id="rId690" Type="http://schemas.openxmlformats.org/officeDocument/2006/relationships/hyperlink" Target="../../../../AppData/Roaming/Microsoft/Excel/EU%20Courts%20cartels,%20antitrust%201990-2015/T-530-15,%20Retail%20food%20packaging,%202019.pdf" TargetMode="External"/><Relationship Id="rId2164" Type="http://schemas.openxmlformats.org/officeDocument/2006/relationships/hyperlink" Target="../../../../AppData/Roaming/Microsoft/Excel/EU%20Courts%20cartels,%20antitrust%201990-2015/C-264-16%20P,%20Freight%20forwarding,%20Deutsche%20Bahn,%202018.pdf" TargetMode="External"/><Relationship Id="rId2371" Type="http://schemas.openxmlformats.org/officeDocument/2006/relationships/hyperlink" Target="../../../../AppData/Roaming/Microsoft/Excel/Commission%20Infringement%20Decisions%20101,%20102%20Article,%201990-2015/Dutch%20beer%20market,%20Dutch,%20A%20101,%202007.pdf" TargetMode="External"/><Relationship Id="rId136" Type="http://schemas.openxmlformats.org/officeDocument/2006/relationships/hyperlink" Target="../../../../AppData/Roaming/Microsoft/Excel/EU%20Courts%20cartels,%20antitrust%201990-2015/T-223-00,%20Amino%20Acids,%20Kyowa,%202003.pdf" TargetMode="External"/><Relationship Id="rId343" Type="http://schemas.openxmlformats.org/officeDocument/2006/relationships/hyperlink" Target="../../../../AppData/Roaming/Microsoft/Excel/EU%20Courts%20cartels,%20antitrust%201990-2015/T-376-06,%20Fittings,%20French,%202011.pdf" TargetMode="External"/><Relationship Id="rId550" Type="http://schemas.openxmlformats.org/officeDocument/2006/relationships/hyperlink" Target="../../../../AppData/Roaming/Microsoft/Excel/EU%20Courts%20cartels,%20antitrust%201990-2015/T-375-10,%20Bathroom%20fittings,%20summary,%202013.pdf" TargetMode="External"/><Relationship Id="rId788" Type="http://schemas.openxmlformats.org/officeDocument/2006/relationships/hyperlink" Target="../../../../AppData/Roaming/Microsoft/Excel/News,%20event%20study/Commission%20decision%20-%20event%20month+-1/Event,%20Soda-ash,%20skupaj.pdf" TargetMode="External"/><Relationship Id="rId995" Type="http://schemas.openxmlformats.org/officeDocument/2006/relationships/hyperlink" Target="../../../../AppData/Roaming/Microsoft/Excel/News,%20event%20study/Commission%20decision%20-%20event%20month+-1/Event,%20Dutch%20beer%20market.pdf" TargetMode="External"/><Relationship Id="rId1180" Type="http://schemas.openxmlformats.org/officeDocument/2006/relationships/hyperlink" Target="../../../../AppData/Roaming/Microsoft/Excel/News,%20event%20study/Dawn%20raids%20-%20event%20month+-1/Event,%20Seamless%20steel%20tubes,%2017.12.1994.pdf" TargetMode="External"/><Relationship Id="rId2024" Type="http://schemas.openxmlformats.org/officeDocument/2006/relationships/hyperlink" Target="../../../../AppData/Roaming/Microsoft/Excel/EU%20Courts%20cartels,%20antitrust%201990-2015/C-494-11%20P,%20Elevators%20and%20Escalators,%202012.pdf" TargetMode="External"/><Relationship Id="rId2231" Type="http://schemas.openxmlformats.org/officeDocument/2006/relationships/hyperlink" Target="../../../../AppData/Roaming/Microsoft/Excel/Commission%20Infringement%20Decisions%20101,%20102%20Article,%201990-2015/Distribution%20of%20railway%20tickets%20by%20travel%20agents,%20A%20101,%201992.pdf" TargetMode="External"/><Relationship Id="rId2469" Type="http://schemas.openxmlformats.org/officeDocument/2006/relationships/hyperlink" Target="../../../../AppData/Roaming/Microsoft/Excel/Commission%20Infringement%20Decisions%20101,%20102%20Article,%201990-2015/Mountings,%20German,%20A%20101,%202012.pdf" TargetMode="External"/><Relationship Id="rId203" Type="http://schemas.openxmlformats.org/officeDocument/2006/relationships/hyperlink" Target="../../../../AppData/Roaming/Microsoft/Excel/EU%20Courts%20cartels,%20antitrust%201990-2015/T-69-04,%20Electrical%20and%20mechanical%20carbon%20and%20graphite%20products,%20Schunk,%202008.pdf" TargetMode="External"/><Relationship Id="rId648" Type="http://schemas.openxmlformats.org/officeDocument/2006/relationships/hyperlink" Target="../../../../AppData/Roaming/Microsoft/Excel/EU%20Courts%20cartels,%20antitrust%201990-2015/T-254-12,%20Freight%20forwarding,%20French,%202016.pdf" TargetMode="External"/><Relationship Id="rId855" Type="http://schemas.openxmlformats.org/officeDocument/2006/relationships/hyperlink" Target="../../../../AppData/Roaming/Microsoft/Excel/News,%20event%20study/Commission%20decision%20-%20event%20month+-1/Event,%20Wirtschaftsvereinigung%20Stahl.pdf" TargetMode="External"/><Relationship Id="rId1040" Type="http://schemas.openxmlformats.org/officeDocument/2006/relationships/hyperlink" Target="../../../../AppData/Roaming/Microsoft/Excel/News,%20event%20study/Commission%20decision%20-%20event%20month+-1/Event,%20Calcium%20Carbide%20and%20magnesium%20based%20reagents%20for%20the%20steel%20and%20gas%20industries.pdf" TargetMode="External"/><Relationship Id="rId1278" Type="http://schemas.openxmlformats.org/officeDocument/2006/relationships/hyperlink" Target="../../../../AppData/Roaming/Microsoft/Excel/News,%20event%20study/Dawn%20raids%20-%20event%20month+-1/Event,%20Bearings.pdf" TargetMode="External"/><Relationship Id="rId1485" Type="http://schemas.openxmlformats.org/officeDocument/2006/relationships/hyperlink" Target="../../../../AppData/Roaming/Microsoft/Excel/News,%20event%20study/GC%20decision%20-%20event%20month+-1/Event,%20Sodium%20Chlorate,%20T&#8209;348-08,%20T-349-08.pdf" TargetMode="External"/><Relationship Id="rId1692" Type="http://schemas.openxmlformats.org/officeDocument/2006/relationships/hyperlink" Target="../../../../AppData/Roaming/Microsoft/Excel/News,%20event%20study/ECJ%20decision%20-%20event%20month+-1/Event,%20Calcium%20Carbide%20and%20magnesium%20based%20reagents,%20C-154-14%20P,%20C-155-14%20P,%20D.SK1A,%20brez.pdf" TargetMode="External"/><Relationship Id="rId2329" Type="http://schemas.openxmlformats.org/officeDocument/2006/relationships/hyperlink" Target="../../../../AppData/Roaming/Microsoft/Excel/Commission%20Infringement%20Decisions%20101,%20102%20Article,%201990-2015/GDF%20ENEL,%20French%20(I),%20A%20101,%202004.pdf" TargetMode="External"/><Relationship Id="rId410" Type="http://schemas.openxmlformats.org/officeDocument/2006/relationships/hyperlink" Target="../../../../AppData/Roaming/Microsoft/Excel/EU%20Courts%20cartels,%20antitrust%201990-2015/T-404-08,%20Aluminium%20fluoride,%202013.pdf" TargetMode="External"/><Relationship Id="rId508" Type="http://schemas.openxmlformats.org/officeDocument/2006/relationships/hyperlink" Target="../../../../AppData/Roaming/Microsoft/Excel/EU%20Courts%20cartels,%20antitrust%201990-2015/T-489-09,%20Reinforcing%20bars,%20readoption,%20Italian,%202014.pdf" TargetMode="External"/><Relationship Id="rId715" Type="http://schemas.openxmlformats.org/officeDocument/2006/relationships/hyperlink" Target="../../../../AppData/Roaming/Microsoft/Excel/EU%20Courts%20cartels,%20antitrust%201990-2015/T-682-14,%20Perindopril,%20Servier,%20Mylan,%202018.pdf" TargetMode="External"/><Relationship Id="rId922" Type="http://schemas.openxmlformats.org/officeDocument/2006/relationships/hyperlink" Target="../../../../AppData/Roaming/Microsoft/Excel/News,%20event%20study/Commission%20decision%20-%20event%20month+-1/Event,%20Specialty%20Graphite.pdf" TargetMode="External"/><Relationship Id="rId1138" Type="http://schemas.openxmlformats.org/officeDocument/2006/relationships/hyperlink" Target="../../../../AppData/Roaming/Microsoft/Excel/News,%20event%20study/Commission%20decision%20-%20event%20month+-1/Event,%20Yen%20interest%20rate%20derivatives.pdf" TargetMode="External"/><Relationship Id="rId1345" Type="http://schemas.openxmlformats.org/officeDocument/2006/relationships/hyperlink" Target="../../../../AppData/Roaming/Microsoft/Excel/News,%20event%20study/GC%20decision%20-%20event%20month+-1/Event,%20Cement,%20T-25-95.pdf" TargetMode="External"/><Relationship Id="rId1552" Type="http://schemas.openxmlformats.org/officeDocument/2006/relationships/hyperlink" Target="../../../../AppData/Roaming/Microsoft/Excel/News,%20event%20study/GC%20decision%20-%20event%20month+-1/Event,%20Sodium%20Gluconate,%20T-329-01,%20T-330-01.pdf" TargetMode="External"/><Relationship Id="rId1997" Type="http://schemas.openxmlformats.org/officeDocument/2006/relationships/hyperlink" Target="../../../../AppData/Roaming/Microsoft/Excel/EU%20Courts%20cartels,%20antitrust%201990-2015/C-452-11%20P,%20Dutch%20beer%20market,%20French,%202012.pdf" TargetMode="External"/><Relationship Id="rId1205" Type="http://schemas.openxmlformats.org/officeDocument/2006/relationships/hyperlink" Target="../../../../AppData/Roaming/Microsoft/Excel/News,%20event%20study/Dawn%20raids%20-%20event%20month+-1/Event,%20Fittings%20+%20Copper%20Plumbing%20tubes%20+%20Industrial%20tubes.pdf" TargetMode="External"/><Relationship Id="rId1857" Type="http://schemas.openxmlformats.org/officeDocument/2006/relationships/hyperlink" Target="../../../../AppData/Roaming/Microsoft/Excel/EU%20Courts%20cartels,%20antitrust%201990-2015/C-74-04%20P,%20Volkswagen,%202006.pdf" TargetMode="External"/><Relationship Id="rId51" Type="http://schemas.openxmlformats.org/officeDocument/2006/relationships/hyperlink" Target="../../../../AppData/Roaming/Microsoft/Excel/EU%20Courts%20cartels,%20antitrust%201990-2015/T-308-94,%20Cartonboard,%20Cascades%20SA,%201998.pdf" TargetMode="External"/><Relationship Id="rId1412" Type="http://schemas.openxmlformats.org/officeDocument/2006/relationships/hyperlink" Target="../../../../AppData/Roaming/Microsoft/Excel/News,%20event%20study/GC%20decision%20-%20event%20month+-1/Event,%20Raw%20tobacco%20-%20Spain,%20T-24-05,%20brez.pdf" TargetMode="External"/><Relationship Id="rId1717" Type="http://schemas.openxmlformats.org/officeDocument/2006/relationships/hyperlink" Target="../../../../AppData/Roaming/Microsoft/Excel/News,%20event%20study/ECJ%20decision%20-%20event%20month+-1/Event,%20Butadiene%20Rubber%20and%20Emulsion%20Styrene%20Butadiene%20Rubber,%20C-499-11%20P.pdf" TargetMode="External"/><Relationship Id="rId1924" Type="http://schemas.openxmlformats.org/officeDocument/2006/relationships/hyperlink" Target="../../../../AppData/Roaming/Microsoft/Excel/EU%20Courts%20cartels,%20antitrust%201990-2015/C-549-10%20P,%20Prokent%20Tomra,%202012.pdf" TargetMode="External"/><Relationship Id="rId298" Type="http://schemas.openxmlformats.org/officeDocument/2006/relationships/hyperlink" Target="../../../../AppData/Roaming/Microsoft/Excel/EU%20Courts%20cartels,%20antitrust%201990-2015/T-206-06,%20Methacrylates,%20summary,%202011.pdf" TargetMode="External"/><Relationship Id="rId158" Type="http://schemas.openxmlformats.org/officeDocument/2006/relationships/hyperlink" Target="../../../../AppData/Roaming/Microsoft/Excel/EU%20Courts%20cartels,%20antitrust%201990-2015/T-43-02,%20Citric%20acid,%20Jungbunzlauer,%202006.pdf" TargetMode="External"/><Relationship Id="rId2186" Type="http://schemas.openxmlformats.org/officeDocument/2006/relationships/hyperlink" Target="../../../../AppData/Roaming/Microsoft/Excel/EU%20Courts%20cartels,%20antitrust%201990-2015/C-596-18%20P,%20Power%20cables,%20LS%20Cable,%202019.pdf" TargetMode="External"/><Relationship Id="rId2393" Type="http://schemas.openxmlformats.org/officeDocument/2006/relationships/hyperlink" Target="../../../../AppData/Roaming/Microsoft/Excel/Commission%20Infringement%20Decisions%20101,%20102%20Article,%201990-2015/Marine%20Hoses,%20A%20101,%202009.pdf" TargetMode="External"/><Relationship Id="rId365" Type="http://schemas.openxmlformats.org/officeDocument/2006/relationships/hyperlink" Target="../../../../AppData/Roaming/Microsoft/Excel/EU%20Courts%20cartels,%20antitrust%201990-2015/T-113-07,%20Gas%20insulated,%202011.pdf" TargetMode="External"/><Relationship Id="rId572" Type="http://schemas.openxmlformats.org/officeDocument/2006/relationships/hyperlink" Target="../../../../AppData/Roaming/Microsoft/Excel/EU%20Courts%20cartels,%20antitrust%201990-2015/T-368-10,%20Bathroom%20fittings,%20summary,%202013.pdf" TargetMode="External"/><Relationship Id="rId2046" Type="http://schemas.openxmlformats.org/officeDocument/2006/relationships/hyperlink" Target="../../../../AppData/Roaming/Microsoft/Excel/EU%20Courts%20cartels,%20antitrust%201990-2015/C-286-13%20P,%20Bananas,%20Dole%20Food,%202015.pdf" TargetMode="External"/><Relationship Id="rId2253" Type="http://schemas.openxmlformats.org/officeDocument/2006/relationships/hyperlink" Target="../../../../AppData/Roaming/Microsoft/Excel/Commission%20Infringement%20Decisions%20101,%20102%20Article,%201990-2015/ADALAT,%20A%20101,%201996.pdf" TargetMode="External"/><Relationship Id="rId2460" Type="http://schemas.openxmlformats.org/officeDocument/2006/relationships/hyperlink" Target="../../../../AppData/Roaming/Microsoft/Excel/Commission%20Infringement%20Decisions%20101,%20102%20Article,%201990-2015/Mountings,%20summary,%20A%20101,%202012.pdf" TargetMode="External"/><Relationship Id="rId225" Type="http://schemas.openxmlformats.org/officeDocument/2006/relationships/hyperlink" Target="../../../../AppData/Roaming/Microsoft/Excel/EU%20Courts%20cartels,%20antitrust%201990-2015/T-25-05,%20Copper%20plumbing%20tubes,%20KME,%202010.pdf" TargetMode="External"/><Relationship Id="rId432" Type="http://schemas.openxmlformats.org/officeDocument/2006/relationships/hyperlink" Target="../../../../AppData/Roaming/Microsoft/Excel/EU%20Courts%20cartels,%20antitrust%201990-2015/T-428-08,%20CISAC,%20STEF,%202013.pdf" TargetMode="External"/><Relationship Id="rId877"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062" Type="http://schemas.openxmlformats.org/officeDocument/2006/relationships/hyperlink" Target="../../../../AppData/Roaming/Microsoft/Excel/News,%20event%20study/Commission%20decision%20-%20event%20month+-1/Event,%20Consumer%20detergents.pdf" TargetMode="External"/><Relationship Id="rId2113" Type="http://schemas.openxmlformats.org/officeDocument/2006/relationships/hyperlink" Target="../../../../AppData/Roaming/Microsoft/Excel/EU%20Courts%20cartels,%20antitrust%201990-2015/C-414-12%20P,%20Carbonless%20paper,%20readoption,%20summary,%202014.pdf" TargetMode="External"/><Relationship Id="rId2320" Type="http://schemas.openxmlformats.org/officeDocument/2006/relationships/hyperlink" Target="..\..\..\..\AppData\Roaming\Microsoft\Excel\Commission%20Infringement%20Decisions%20101,%20102%20Article,%201990-2015\Microsoft,%20A%20102,%202004.pdf" TargetMode="External"/><Relationship Id="rId737" Type="http://schemas.openxmlformats.org/officeDocument/2006/relationships/hyperlink" Target="../../../../AppData/Roaming/Microsoft/Excel/EU%20Courts%20cartels,%20antitrust%201990-2015/T-451-14,%20Power%20cables,%20Fujikura,%202018.pdf" TargetMode="External"/><Relationship Id="rId944" Type="http://schemas.openxmlformats.org/officeDocument/2006/relationships/hyperlink" Target="../../../../AppData/Roaming/Microsoft/Excel/News,%20event%20study/Commission%20decision%20-%20event%20month+-1/Event,%20Raw%20tobacco%20-%20Spain.pdf" TargetMode="External"/><Relationship Id="rId1367" Type="http://schemas.openxmlformats.org/officeDocument/2006/relationships/hyperlink" Target="../../../../AppData/Roaming/Microsoft/Excel/News,%20event%20study/GC%20decision%20-%20event%20month+-1/Event,%20Seamless%20steel%20tubes,%20T-48-00%20do%20T-67-00.pdf" TargetMode="External"/><Relationship Id="rId1574" Type="http://schemas.openxmlformats.org/officeDocument/2006/relationships/hyperlink" Target="../../../../AppData/Roaming/Microsoft/Excel/News,%20event%20study/ECJ%20decision%20-%20event%20month+-1/Event,%20Soda-ash%20-%20Solvay,%20+%20CFK,%20readoption,%20C-109-10%20P,%20C-110-10%20P,%20B.SOL.pdf" TargetMode="External"/><Relationship Id="rId1781" Type="http://schemas.openxmlformats.org/officeDocument/2006/relationships/hyperlink" Target="../../../../AppData/Roaming/Microsoft/Excel/EU%20Courts%20cartels,%20antitrust%201990-2015/C-291-98%20P,%20Cartonboard,%202000.pdf" TargetMode="External"/><Relationship Id="rId2418" Type="http://schemas.openxmlformats.org/officeDocument/2006/relationships/hyperlink" Target="../../../../AppData/Roaming/Microsoft/Excel/Commission%20Infringement%20Decisions%20101,%20102%20Article,%201990-2015/Reinforcing%20bars,%20readoption,%20Italian,%20A%20101,%202009.pdf" TargetMode="External"/><Relationship Id="rId73" Type="http://schemas.openxmlformats.org/officeDocument/2006/relationships/hyperlink" Target="../../../../AppData/Roaming/Microsoft/Excel/EU%20Courts%20cartels,%20antitrust%201990-2015/T-86-95,%20Far%20Eastern%20Freight%20Conference,%20CGM,%202002.pdf" TargetMode="External"/><Relationship Id="rId804" Type="http://schemas.openxmlformats.org/officeDocument/2006/relationships/hyperlink" Target="../../../../AppData/Roaming/Microsoft/Excel/News,%20event%20study/Commission%20decision%20-%20event%20month+-1/Event,%20Viho%20Parker%20Pen.pdf" TargetMode="External"/><Relationship Id="rId1227" Type="http://schemas.openxmlformats.org/officeDocument/2006/relationships/hyperlink" Target="../../../../AppData/Roaming/Microsoft/Excel/News,%20event%20study/Dawn%20raids%20-%20event%20month+-1/Event,%20Candle%20Waxes,%202.5.2005.pdf" TargetMode="External"/><Relationship Id="rId1434" Type="http://schemas.openxmlformats.org/officeDocument/2006/relationships/hyperlink" Target="../../../../AppData/Roaming/Microsoft/Excel/News,%20event%20study/GC%20decision%20-%20event%20month+-1/Event,%20Prokent%20Tomra,%20T-155-06.pdf" TargetMode="External"/><Relationship Id="rId1641" Type="http://schemas.openxmlformats.org/officeDocument/2006/relationships/hyperlink" Target="../../../../AppData/Roaming/Microsoft/Excel/News,%20event%20study/ECJ%20decision%20-%20event%20month+-1/Event,%20Rubber%20chemicals,%20C&#8209;90-09,%20E.REP.pdf" TargetMode="External"/><Relationship Id="rId1879" Type="http://schemas.openxmlformats.org/officeDocument/2006/relationships/hyperlink" Target="../../../../AppData/Roaming/Microsoft/Excel/EU%20Courts%20cartels,%20antitrust%201990-2015/C-554-08%20P,%20Electrical%20and%20mechanical%20carbon%20and%20graphite%20products,%20summary,%202009.pdf" TargetMode="External"/><Relationship Id="rId1501" Type="http://schemas.openxmlformats.org/officeDocument/2006/relationships/hyperlink" Target="../../../../AppData/Roaming/Microsoft/Excel/News,%20event%20study/GC%20decision%20-%20event%20month+-1/Event,%20Marine%20Hoses,%20T-146-09,%20T-147-09.pdf" TargetMode="External"/><Relationship Id="rId1739"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6" Type="http://schemas.openxmlformats.org/officeDocument/2006/relationships/hyperlink" Target="../../../../AppData/Roaming/Microsoft/Excel/EU%20Courts%20cartels,%20antitrust%201990-2015/C-449-11%20P,%20Hydrogen,%20summary,%202013.pdf" TargetMode="External"/><Relationship Id="rId1806" Type="http://schemas.openxmlformats.org/officeDocument/2006/relationships/hyperlink" Target="../../../../AppData/Roaming/Microsoft/Excel/EU%20Courts%20cartels,%20antitrust%201990-2015/C-338-00%20P,%20VW,%202003.pdf" TargetMode="External"/><Relationship Id="rId387" Type="http://schemas.openxmlformats.org/officeDocument/2006/relationships/hyperlink" Target="../../../../AppData/Roaming/Microsoft/Excel/EU%20Courts%20cartels,%20antitrust%201990-2015/T-103-08,%20Choloprene%20rubber,%20Italian,%202012.pdf" TargetMode="External"/><Relationship Id="rId594" Type="http://schemas.openxmlformats.org/officeDocument/2006/relationships/hyperlink" Target="../../../../AppData/Roaming/Microsoft/Excel/EU%20Courts%20cartels,%20antitrust%201990-2015/T-436-10,%20Prestressing,%202015.pdf" TargetMode="External"/><Relationship Id="rId2068" Type="http://schemas.openxmlformats.org/officeDocument/2006/relationships/hyperlink" Target="../../../../AppData/Roaming/Microsoft/Excel/EU%20Courts%20cartels,%20antitrust%201990-2015/C-86-15%20P,%20Reinforcing%20bars,%20readoption,%20Ferriera,%202017.pdf" TargetMode="External"/><Relationship Id="rId2275" Type="http://schemas.openxmlformats.org/officeDocument/2006/relationships/hyperlink" Target="../../../../AppData/Roaming/Microsoft/Excel/Commission%20Infringement%20Decisions%20101,%20102%20Article,%201990-2015/Far%20East%20Trade%20Tariff%20Charges%20and%20Surcharges%20Agreement%20(FETTCSA),%20A%20101,%202000.pdf" TargetMode="External"/><Relationship Id="rId247" Type="http://schemas.openxmlformats.org/officeDocument/2006/relationships/hyperlink" Target="../../../../AppData/Roaming/Microsoft/Excel/EU%20Courts%20cartels,%20antitrust%201990-2015/T-175-05,%20MCCA,%202009.pdf" TargetMode="External"/><Relationship Id="rId899" Type="http://schemas.openxmlformats.org/officeDocument/2006/relationships/hyperlink" Target="../../../../AppData/Roaming/Microsoft/Excel/News,%20event%20study/Commission%20decision%20-%20event%20month+-1/Event,%20Interbrew%20and%20Alken-Maes.pdf" TargetMode="External"/><Relationship Id="rId1084" Type="http://schemas.openxmlformats.org/officeDocument/2006/relationships/hyperlink" Target="../../../../AppData/Roaming/Microsoft/Excel/News,%20event%20study/Commission%20decision%20-%20event%20month+-1/Event,%20Telef&#243;nica%20Portugal%20Telecom.pdf" TargetMode="External"/><Relationship Id="rId2482" Type="http://schemas.openxmlformats.org/officeDocument/2006/relationships/hyperlink" Target="../../../../AppData/Roaming/Microsoft/Excel/Commission%20Infringement%20Decisions%20101,%20102%20Article,%201990-2015/GAS%20INSULATED%20SWITCHGEAR,%20readoption,%20A%20101,%202012.pdf" TargetMode="External"/><Relationship Id="rId107" Type="http://schemas.openxmlformats.org/officeDocument/2006/relationships/hyperlink" Target="../../../../AppData/Roaming/Microsoft/Excel/EU%20Courts%20cartels,%20antitrust%201990-2015/T-9-99,%20Pre-Insulated%20Pipe%20Cartel,%20HFB,%20German,%202002.pdf" TargetMode="External"/><Relationship Id="rId454" Type="http://schemas.openxmlformats.org/officeDocument/2006/relationships/hyperlink" Target="../../../../AppData/Roaming/Microsoft/Excel/EU%20Courts%20cartels,%20antitrust%201990-2015/T-562-08,%20Candle%20waxes,%20French,%202014.pdf" TargetMode="External"/><Relationship Id="rId661" Type="http://schemas.openxmlformats.org/officeDocument/2006/relationships/hyperlink" Target="../../../../AppData/Roaming/Microsoft/Excel/EU%20Courts%20cartels,%20antitrust%201990-2015/T-267-12,%20Freight%20forwarding,%202016.pdf" TargetMode="External"/><Relationship Id="rId759" Type="http://schemas.openxmlformats.org/officeDocument/2006/relationships/hyperlink" Target="../../../../AppData/Roaming/Microsoft/Excel/EU%20Courts%20cartels,%20antitrust%201990-2015/T-44-07,%20Butadiene%20Rubber%20and%20Emulsion%20Styrene%20Butadiene%20Rubber,%202011.pdf" TargetMode="External"/><Relationship Id="rId966" Type="http://schemas.openxmlformats.org/officeDocument/2006/relationships/hyperlink" Target="../../../../AppData/Roaming/Microsoft/Excel/News,%20event%20study/Commission%20decision%20-%20event%20month+-1/Event,%20Industrial%20bags.pdf" TargetMode="External"/><Relationship Id="rId1291" Type="http://schemas.openxmlformats.org/officeDocument/2006/relationships/hyperlink" Target="../../../../AppData/Roaming/Microsoft/Excel/News,%20event%20study/Dawn%20raids%20-%20event%20month+-1/Event,%20Polyurethanefoam,%203.8.2010.pdf" TargetMode="External"/><Relationship Id="rId1389" Type="http://schemas.openxmlformats.org/officeDocument/2006/relationships/hyperlink" Target="../../../../AppData/Roaming/Microsoft/Excel/News,%20event%20study/GC%20decision%20-%20event%20month+-1/Event,%20Austrian%20banks%20&#8212;%20Lombard%20Club,%20T-259-02.pdf" TargetMode="External"/><Relationship Id="rId1596" Type="http://schemas.openxmlformats.org/officeDocument/2006/relationships/hyperlink" Target="../../../../AppData/Roaming/Microsoft/Excel/News,%20event%20study/ECJ%20decision%20-%20event%20month+-1/Event,%20ADALAT,%20C-2-01%20P,%20D.BAYN.pdf" TargetMode="External"/><Relationship Id="rId2135" Type="http://schemas.openxmlformats.org/officeDocument/2006/relationships/hyperlink" Target="../../../../AppData/Roaming/Microsoft/Excel/EU%20Courts%20cartels,%20antitrust%201990-2015/C-411-15%20P,%20Animal%20feed%20phosphates,%202017.pdf" TargetMode="External"/><Relationship Id="rId2342" Type="http://schemas.openxmlformats.org/officeDocument/2006/relationships/hyperlink" Target="../../../../AppData/Roaming/Microsoft/Excel/Commission%20Infringement%20Decisions%20101,%20102%20Article,%201990-2015/Thread,%20A%20101,%202005.pdf" TargetMode="External"/><Relationship Id="rId314" Type="http://schemas.openxmlformats.org/officeDocument/2006/relationships/hyperlink" Target="../../../../AppData/Roaming/Microsoft/Excel/EU%20Courts%20cartels,%20antitrust%201990-2015/T-185-06,%20Hydrogen,%202011.pdf" TargetMode="External"/><Relationship Id="rId521" Type="http://schemas.openxmlformats.org/officeDocument/2006/relationships/hyperlink" Target="../../../../AppData/Roaming/Microsoft/Excel/EU%20Courts%20cartels,%20antitrust%201990-2015/T-384-09,%20Calcium%20carbide,%20German,%202014.pdf" TargetMode="External"/><Relationship Id="rId619" Type="http://schemas.openxmlformats.org/officeDocument/2006/relationships/hyperlink" Target="../../../../AppData/Roaming/Microsoft/Excel/EU%20Courts%20cartels,%20antitrust%201990-2015/T-46-11,%20Airfreight,%20French,%202015.pdf" TargetMode="External"/><Relationship Id="rId1151" Type="http://schemas.openxmlformats.org/officeDocument/2006/relationships/hyperlink" Target="../../../../AppData/Roaming/Microsoft/Excel/News,%20event%20study/Dawn%20raids%20-%20event%20month+-1/Event,%20Cartonboard,%2025.4.1991.pdf" TargetMode="External"/><Relationship Id="rId1249" Type="http://schemas.openxmlformats.org/officeDocument/2006/relationships/hyperlink" Target="../../../../AppData/Roaming/Microsoft/Excel/News,%20event%20study/Dawn%20raids%20-%20event%20month+-1/Event,%20Airfreight.pdf" TargetMode="External"/><Relationship Id="rId2202" Type="http://schemas.openxmlformats.org/officeDocument/2006/relationships/hyperlink" Target="../../../../AppData/Roaming/Microsoft/Excel/News,%20event%20study/Commission%20decision%20-%20event%20month+-1/Event,%20European%20producers%20of%20cold-rolled%20stainless%20steel%20flat%20products.pdf" TargetMode="External"/><Relationship Id="rId95" Type="http://schemas.openxmlformats.org/officeDocument/2006/relationships/hyperlink" Target="../../../../AppData/Roaming/Microsoft/Excel/EU%20Courts%20cartels,%20antitrust%201990-2015/T-202-98,%20British%20sugar,%202001.pdf" TargetMode="External"/><Relationship Id="rId826" Type="http://schemas.openxmlformats.org/officeDocument/2006/relationships/hyperlink" Target="../../../../AppData/Roaming/Microsoft/Excel/News,%20event%20study/Commission%20decision%20-%20event%20month+-1/Event,%20PVC,%20readoption.pdf" TargetMode="External"/><Relationship Id="rId1011" Type="http://schemas.openxmlformats.org/officeDocument/2006/relationships/hyperlink" Target="../../../../AppData/Roaming/Microsoft/Excel/News,%20event%20study/Commission%20decision%20-%20event%20month+-1/Event,%20Elevators%20and%20Escalators,%201.pdf" TargetMode="External"/><Relationship Id="rId1109" Type="http://schemas.openxmlformats.org/officeDocument/2006/relationships/hyperlink" Target="../../../../AppData/Roaming/Microsoft/Excel/News,%20event%20study/Commission%20decision%20-%20event%20month+-1/Event,%20Sodium%20Gluconate.pdf" TargetMode="External"/><Relationship Id="rId1456" Type="http://schemas.openxmlformats.org/officeDocument/2006/relationships/hyperlink" Target="../../../../AppData/Roaming/Microsoft/Excel/News,%20event%20study/GC%20decision%20-%20event%20month+-1/Event,%20Fittings,%20T-376-06%20do%20T&#8209;385-06.pdf" TargetMode="External"/><Relationship Id="rId1663" Type="http://schemas.openxmlformats.org/officeDocument/2006/relationships/hyperlink" Target="../../../../AppData/Roaming/Microsoft/Excel/News,%20event%20study/ECJ%20decision%20-%20event%20month+-1/Event,%20Gas%20Insulated%20Switchgear,%20C&#8209;239-11%20P.pdf" TargetMode="External"/><Relationship Id="rId1870" Type="http://schemas.openxmlformats.org/officeDocument/2006/relationships/hyperlink" Target="../../../../AppData/Roaming/Microsoft/Excel/EU%20Courts%20cartels,%20antitrust%201990-2015/C-407-08%20P,%20Plasterboard,%20Knauf,%202010.pdf" TargetMode="External"/><Relationship Id="rId1968" Type="http://schemas.openxmlformats.org/officeDocument/2006/relationships/hyperlink" Target="../../../../AppData/Roaming/Microsoft/Excel/EU%20Courts%20cartels,%20antitrust%201990-2015/C-286-11%20P,%20Fittings,%202013.pdf" TargetMode="External"/><Relationship Id="rId2507" Type="http://schemas.openxmlformats.org/officeDocument/2006/relationships/hyperlink" Target="../../../../AppData/Roaming/Microsoft/Excel/Commission%20Infringement%20Decisions%20101,%20102%20Article,%201990-2015/Optical%20disc%20drives,%20A%20101,%202015.pdf" TargetMode="External"/><Relationship Id="rId1316" Type="http://schemas.openxmlformats.org/officeDocument/2006/relationships/hyperlink" Target="../../../../AppData/Roaming/Microsoft/Excel/News,%20event%20study/GC%20decision%20-%20event%20month+-1/Event,%20Steel&#160;beams,%20readoption,%20T-405-06,%20D.ARRA,%20brez.pdf" TargetMode="External"/><Relationship Id="rId1523" Type="http://schemas.openxmlformats.org/officeDocument/2006/relationships/hyperlink" Target="../../../../AppData/Roaming/Microsoft/Excel/News,%20event%20study/GC%20decision%20-%20event%20month+-1/Event,%20Prestressing%20Steel,%20T-418-10,%20T-406-10.pdf" TargetMode="External"/><Relationship Id="rId1730"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22" Type="http://schemas.openxmlformats.org/officeDocument/2006/relationships/hyperlink" Target="../../../../AppData/Roaming/Microsoft/Excel/EU%20Courts%20cartels,%20antitrust%201990-2015/T-24-93,%20Cewal,%20CMB,%201996.pdf" TargetMode="External"/><Relationship Id="rId1828" Type="http://schemas.openxmlformats.org/officeDocument/2006/relationships/hyperlink" Target="../../../../AppData/Roaming/Microsoft/Excel/EU%20Courts%20cartels,%20antitrust%201990-2015/C-105-04%20P%20Nederlandse%20Federative%20Vereniging%20(FEG%20and%20TU),%202006.pdf" TargetMode="External"/><Relationship Id="rId171" Type="http://schemas.openxmlformats.org/officeDocument/2006/relationships/hyperlink" Target="../../../../AppData/Roaming/Microsoft/Excel/EU%20Courts%20cartels,%20antitrust%201990-2015/T-279-02,%20Methionine,%20Degussa,%202006.pdf" TargetMode="External"/><Relationship Id="rId2297" Type="http://schemas.openxmlformats.org/officeDocument/2006/relationships/hyperlink" Target="../../../../AppData/Roaming/Microsoft/Excel/Commission%20Infringement%20Decisions%20101,%20102%20Article,%201990-2015/Zinc%20phosphate,%20A%20101,%202001.pdf" TargetMode="External"/><Relationship Id="rId269" Type="http://schemas.openxmlformats.org/officeDocument/2006/relationships/hyperlink" Target="../../../../AppData/Roaming/Microsoft/Excel/EU%20Courts%20cartels,%20antitrust%201990-2015/T-76-06,%20Industrial%20bags,%20ASPLA,%20Spanish,%202011.pdf" TargetMode="External"/><Relationship Id="rId476" Type="http://schemas.openxmlformats.org/officeDocument/2006/relationships/hyperlink" Target="../../../../AppData/Roaming/Microsoft/Excel/EU%20Courts%20cartels,%20antitrust%201990-2015/T-439-07,%20Fasteners,%202012.pdf" TargetMode="External"/><Relationship Id="rId683" Type="http://schemas.openxmlformats.org/officeDocument/2006/relationships/hyperlink" Target="../../../../AppData/Roaming/Microsoft/Excel/EU%20Courts%20cartels,%20antitrust%201990-2015/T-460-13,%20Lundbeck,%202016.pdf" TargetMode="External"/><Relationship Id="rId890" Type="http://schemas.openxmlformats.org/officeDocument/2006/relationships/hyperlink" Target="../../../../AppData/Roaming/Microsoft/Excel/News,%20event%20study/Commission%20decision%20-%20event%20month+-1/Event,%20Graphite%20electrodes.pdf" TargetMode="External"/><Relationship Id="rId2157" Type="http://schemas.openxmlformats.org/officeDocument/2006/relationships/hyperlink" Target="../../../../AppData/Roaming/Microsoft/Excel/EU%20Courts%20cartels,%20antitrust%201990-2015/C-261-16%20P,%20Freight%20forwarding,%20K&#252;hne%20+%20Nagel,%20summary%202018.pdf" TargetMode="External"/><Relationship Id="rId2364" Type="http://schemas.openxmlformats.org/officeDocument/2006/relationships/hyperlink" Target="../../../../AppData/Roaming/Microsoft/Excel/Commission%20Infringement%20Decisions%20101,%20102%20Article,%201990-2015/Dutch%20beer%20market,%20summary,%20A%20101,%202007.pdf" TargetMode="External"/><Relationship Id="rId129" Type="http://schemas.openxmlformats.org/officeDocument/2006/relationships/hyperlink" Target="../../../../AppData/Roaming/Microsoft/Excel/EU%20Courts%20cartels,%20antitrust%201990-2015/T-67-00,%20Seamless%20steel%20tubes,%202004.pdf" TargetMode="External"/><Relationship Id="rId336" Type="http://schemas.openxmlformats.org/officeDocument/2006/relationships/hyperlink" Target="../../../../AppData/Roaming/Microsoft/Excel/EU%20Courts%20cartels,%20antitrust%201990-2015/T-385-06,%20Fittings,%202011.pdf" TargetMode="External"/><Relationship Id="rId543" Type="http://schemas.openxmlformats.org/officeDocument/2006/relationships/hyperlink" Target="../../../../AppData/Roaming/Microsoft/Excel/EU%20Courts%20cartels,%20antitrust%201990-2015/T-412-10,%20Bathroom%20fittings,%20summary,%202013.pdf" TargetMode="External"/><Relationship Id="rId988" Type="http://schemas.openxmlformats.org/officeDocument/2006/relationships/hyperlink" Target="../../../../AppData/Roaming/Microsoft/Excel/News,%20event%20study/Commission%20decision%20-%20event%20month+-1/Event,%20AstraZeneca.pdf" TargetMode="External"/><Relationship Id="rId1173" Type="http://schemas.openxmlformats.org/officeDocument/2006/relationships/hyperlink" Target="../../../../AppData/Roaming/Microsoft/Excel/News,%20event%20study/Dawn%20raids%20-%20event%20month+-1/Event,%20Cement,%20%2026.4.1989.pdf" TargetMode="External"/><Relationship Id="rId1380" Type="http://schemas.openxmlformats.org/officeDocument/2006/relationships/hyperlink" Target="../../../../AppData/Roaming/Microsoft/Excel/News,%20event%20study/GC%20decision%20-%20event%20month+-1/Event,%20Graphite%20electrodes,%20T-236-01.pdf" TargetMode="External"/><Relationship Id="rId2017" Type="http://schemas.openxmlformats.org/officeDocument/2006/relationships/hyperlink" Target="../../../../AppData/Roaming/Microsoft/Excel/EU%20Courts%20cartels,%20antitrust%201990-2015/C-444-11%20P,%20International%20Removal%20Services,%20Team%20Relocations,%202013.pdf" TargetMode="External"/><Relationship Id="rId2224" Type="http://schemas.openxmlformats.org/officeDocument/2006/relationships/hyperlink" Target="../../../../AppData/Roaming/Microsoft/Excel/Commission%20Infringement%20Decisions%20101,%20102%20Article,%201990-2015/Building%20and%20construction%20industry%20in%20the%20Netherlands,%20A%20101,%201992.pdf" TargetMode="External"/><Relationship Id="rId403" Type="http://schemas.openxmlformats.org/officeDocument/2006/relationships/hyperlink" Target="../../../../AppData/Roaming/Microsoft/Excel/EU%20Courts%20cartels,%20antitrust%201990-2015/T-144-07,%20Elevators%20and%20Escalators,2011.pdf" TargetMode="External"/><Relationship Id="rId750" Type="http://schemas.openxmlformats.org/officeDocument/2006/relationships/hyperlink" Target="../../../../AppData/Roaming/Microsoft/Excel/EU%20Courts%20cartels,%20antitrust%201990-2015/T-762-14,%20Smart%20card%20chips,%202016.pdf" TargetMode="External"/><Relationship Id="rId848" Type="http://schemas.openxmlformats.org/officeDocument/2006/relationships/hyperlink" Target="../../../../AppData/Roaming/Microsoft/Excel/News,%20event%20study/Commission%20decision%20-%20event%20month+-1/Event,%20Cement.pdf" TargetMode="External"/><Relationship Id="rId1033" Type="http://schemas.openxmlformats.org/officeDocument/2006/relationships/hyperlink" Target="../../../../AppData/Roaming/Microsoft/Excel/News,%20event%20study/Commission%20decision%20-%20event%20month+-1/Event,%20E.ON%20GDF.pdf" TargetMode="External"/><Relationship Id="rId1478" Type="http://schemas.openxmlformats.org/officeDocument/2006/relationships/hyperlink" Target="../../../../AppData/Roaming/Microsoft/Excel/News,%20event%20study/GC%20decision%20-%20event%20month+-1/Event,%20MasterCard,%20T-111-08,%20U.MA.pdf" TargetMode="External"/><Relationship Id="rId1685" Type="http://schemas.openxmlformats.org/officeDocument/2006/relationships/hyperlink" Target="../../../../AppData/Roaming/Microsoft/Excel/News,%20event%20study/ECJ%20decision%20-%20event%20month+-1/Event,%20Carglass,%20C&#8209;101-15%20P.pdf" TargetMode="External"/><Relationship Id="rId1892" Type="http://schemas.openxmlformats.org/officeDocument/2006/relationships/hyperlink" Target="../../../../AppData/Roaming/Microsoft/Excel/EU%20Courts%20cartels,%20antitrust%201990-2015/C-679-11%20P,%20%20Raw%20tobacco%20&#8211;%20Spain,%202013.pdf" TargetMode="External"/><Relationship Id="rId2431" Type="http://schemas.openxmlformats.org/officeDocument/2006/relationships/hyperlink" Target="../../../../AppData/Roaming/Microsoft/Excel/Commission%20Infringement%20Decisions%20101,%20102%20Article,%201990-2015/Carbonless%20readoption,%20Papier%20autocopiant,%20French,%20A%20101,%202010.pdf" TargetMode="External"/><Relationship Id="rId2529" Type="http://schemas.openxmlformats.org/officeDocument/2006/relationships/hyperlink" Target="../../../../AppData/Roaming/Microsoft/Excel/News,%20event%20study/Dawn%20raids%20-%20event%20month+-1/Event,%20Bitumen%20(NL)%20+%20Spain,%2010.10.2002.pdf" TargetMode="External"/><Relationship Id="rId610" Type="http://schemas.openxmlformats.org/officeDocument/2006/relationships/hyperlink" Target="../../../../AppData/Roaming/Microsoft/Excel/EU%20Courts%20cartels,%20antitrust%201990-2015/T-38-11,%20Airfreight,%202015.pdf" TargetMode="External"/><Relationship Id="rId708" Type="http://schemas.openxmlformats.org/officeDocument/2006/relationships/hyperlink" Target="../../../../AppData/Roaming/Microsoft/Excel/EU%20Courts%20cartels,%20antitrust%201990-2015/T-772-15,%20Optical%20disk%20drives,%20Quanta,%202019.pdf" TargetMode="External"/><Relationship Id="rId915" Type="http://schemas.openxmlformats.org/officeDocument/2006/relationships/hyperlink" Target="../../../../AppData/Roaming/Microsoft/Excel/News,%20event%20study/Commission%20decision%20-%20event%20month+-1/Event,%20Methylglucamine.pdf" TargetMode="External"/><Relationship Id="rId1240" Type="http://schemas.openxmlformats.org/officeDocument/2006/relationships/hyperlink" Target="../../../../AppData/Roaming/Microsoft/Excel/News,%20event%20study/Dawn%20raids%20-%20event%20month+-1/Event,%20Calcium%20Carbide,%2018.1.2007.pdf" TargetMode="External"/><Relationship Id="rId1338" Type="http://schemas.openxmlformats.org/officeDocument/2006/relationships/hyperlink" Target="../../../../AppData/Roaming/Microsoft/Excel/News,%20event%20study/GC%20decision%20-%20event%20month+-1/Event,%20Cement,%20T-25-95.pdf" TargetMode="External"/><Relationship Id="rId1545" Type="http://schemas.openxmlformats.org/officeDocument/2006/relationships/hyperlink" Target="../../../../AppData/Roaming/Microsoft/Excel/News,%20event%20study/GC%20decision%20-%20event%20month+-1/Event,%20Telef&#243;nica%20Portugal%20Telecom,%20T-208-13,%20T-216-13.pdf" TargetMode="External"/><Relationship Id="rId1100" Type="http://schemas.openxmlformats.org/officeDocument/2006/relationships/hyperlink" Target="../../../../AppData/Roaming/Microsoft/Excel/News,%20event%20study/Commission%20decision%20-%20event%20month+-1/Event,%20Retail%20food%20packaging.pdf" TargetMode="External"/><Relationship Id="rId1405" Type="http://schemas.openxmlformats.org/officeDocument/2006/relationships/hyperlink" Target="../../../../AppData/Roaming/Microsoft/Excel/News,%20event%20study/GC%20decision%20-%20event%20month+-1/Event,%20Microsoft,%20T-201-04,%20@MSFT,%201.pdf" TargetMode="External"/><Relationship Id="rId1752"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44" Type="http://schemas.openxmlformats.org/officeDocument/2006/relationships/hyperlink" Target="../../../../AppData/Roaming/Microsoft/Excel/EU%20Courts%20cartels,%20antitrust%201990-2015/T-138-94,%20Steel%20beams,%20summary,%201999.pdf" TargetMode="External"/><Relationship Id="rId1612" Type="http://schemas.openxmlformats.org/officeDocument/2006/relationships/hyperlink" Target="../../../../AppData/Roaming/Microsoft/Excel/News,%20event%20study/ECJ%20decision%20-%20event%20month+-1/Event,%20Opel,%20C-551-03%20P,%20U.GM.pdf" TargetMode="External"/><Relationship Id="rId1917" Type="http://schemas.openxmlformats.org/officeDocument/2006/relationships/hyperlink" Target="../../../../AppData/Roaming/Microsoft/Excel/EU%20Courts%20cartels,%20antitrust%201990-2015/C-243-12%20P,%20Industrial%20bags,%20FLS,%202014.pdf" TargetMode="External"/><Relationship Id="rId193" Type="http://schemas.openxmlformats.org/officeDocument/2006/relationships/hyperlink" Target="../../../../AppData/Roaming/Microsoft/Excel/EU%20Courts%20cartels,%20antitrust%201990-2015/T-94-03,%20Reinforcing%20bars,%20Italian,%202007.pdf" TargetMode="External"/><Relationship Id="rId498" Type="http://schemas.openxmlformats.org/officeDocument/2006/relationships/hyperlink" Target="../../../../AppData/Roaming/Microsoft/Excel/EU%20Courts%20cartels,%20antitrust%201990-2015/T-92-10,%20Reinforcing%20bars,%20readoption,%20Italian,%202014.pdf" TargetMode="External"/><Relationship Id="rId2081" Type="http://schemas.openxmlformats.org/officeDocument/2006/relationships/hyperlink" Target="../../../../AppData/Roaming/Microsoft/Excel/EU%20Courts%20cartels,%20antitrust%201990-2015/C-614-13%20P,%20Bathroom%20fittings,%202017.pdf" TargetMode="External"/><Relationship Id="rId2179" Type="http://schemas.openxmlformats.org/officeDocument/2006/relationships/hyperlink" Target="../../../../AppData/Roaming/Microsoft/Excel/EU%20Courts%20cartels,%20antitrust%201990-2015/C-591-18%20P,%20Power%20cables,%20Brugg,%20French,%202019.pdf" TargetMode="External"/><Relationship Id="rId260" Type="http://schemas.openxmlformats.org/officeDocument/2006/relationships/hyperlink" Target="../../../../AppData/Roaming/Microsoft/Excel/EU%20Courts%20cartels,%20antitrust%201990-2015/T-450-05,%20SEP%20Peugeot,%202009.pdf" TargetMode="External"/><Relationship Id="rId2386" Type="http://schemas.openxmlformats.org/officeDocument/2006/relationships/hyperlink" Target="../../../../AppData/Roaming/Microsoft/Excel/Commission%20Infringement%20Decisions%20101,%20102%20Article,%201990-2015/Nitrile%20Butadiene%20Rubber,%20A%20101,%202008.pdf" TargetMode="External"/><Relationship Id="rId120" Type="http://schemas.openxmlformats.org/officeDocument/2006/relationships/hyperlink" Target="../../../../AppData/Roaming/Microsoft/Excel/EU%20Courts%20cartels,%20antitrust%201990-2015/T-56-99,%20Greek%20ferries,%20Marlines,%202003.pdf" TargetMode="External"/><Relationship Id="rId358" Type="http://schemas.openxmlformats.org/officeDocument/2006/relationships/hyperlink" Target="../../../../AppData/Roaming/Microsoft/Excel/EU%20Courts%20cartels,%20antitrust%201990-2015/T-117-07,%20Gas%20insulated,%202011.pdf" TargetMode="External"/><Relationship Id="rId565" Type="http://schemas.openxmlformats.org/officeDocument/2006/relationships/hyperlink" Target="../../../../AppData/Roaming/Microsoft/Excel/EU%20Courts%20cartels,%20antitrust%201990-2015/T-373-10,%20Bathroom%20fittings,%20French,%202013.pdf" TargetMode="External"/><Relationship Id="rId772" Type="http://schemas.openxmlformats.org/officeDocument/2006/relationships/hyperlink" Target="../../../../AppData/Roaming/Microsoft/Excel/T-353-06,%20bitumen%20(NL),%20French,%202012.pdf" TargetMode="External"/><Relationship Id="rId1195" Type="http://schemas.openxmlformats.org/officeDocument/2006/relationships/hyperlink" Target="../../../../AppData/Roaming/Microsoft/Excel/News,%20event%20study/Dawn%20raids%20-%20event%20month+-1/Event,%20Bank%20charges%20for%20exchanging%20euro-zone%20currencies%20&#8212;%20Germany,%20Dresdner%20Bank.pdf" TargetMode="External"/><Relationship Id="rId2039" Type="http://schemas.openxmlformats.org/officeDocument/2006/relationships/hyperlink" Target="../../../../AppData/Roaming/Microsoft/Excel/EU%20Courts%20cartels,%20antitrust%201990-2015/C-94-15%20P,%20Candle%20waxes,%20Tudapetrol,%20French,%202017.pdf" TargetMode="External"/><Relationship Id="rId2246" Type="http://schemas.openxmlformats.org/officeDocument/2006/relationships/hyperlink" Target="../../../../AppData/Roaming/Microsoft/Excel/Commission%20Infringement%20Decisions%20101,%20102%20Article,%201990-2015/Far%20Eastern%20Freight%20Conference,%20A%20101,%201994.pdf" TargetMode="External"/><Relationship Id="rId2453" Type="http://schemas.openxmlformats.org/officeDocument/2006/relationships/hyperlink" Target="../../../../AppData/Roaming/Microsoft/Excel/News,%20event%20study/GC%20decision%20-%20event%20month+-1/Event,%20Freight%20forwarding,%20T&#8209;251-12%20do%20T&#8209;270-12,%202.pdf" TargetMode="External"/><Relationship Id="rId218" Type="http://schemas.openxmlformats.org/officeDocument/2006/relationships/hyperlink" Target="../../../../AppData/Roaming/Microsoft/Excel/EU%20Courts%20cartels,%20antitrust%201990-2015/T-11-05,%20Copper%20plumbing%20tubes,%20Wieland,%20summary,%202010.pdf" TargetMode="External"/><Relationship Id="rId425" Type="http://schemas.openxmlformats.org/officeDocument/2006/relationships/hyperlink" Target="../../../../AppData/Roaming/Microsoft/Excel/EU%20Courts%20cartels,%20antitrust%201990-2015/T-421-08,%20CISAC,%20Performing,%202013.pdf" TargetMode="External"/><Relationship Id="rId632" Type="http://schemas.openxmlformats.org/officeDocument/2006/relationships/hyperlink" Target="../../../../AppData/Roaming/Microsoft/Excel/EU%20Courts%20cartels,%20antitrust%201990-2015/T-189-10,%20Heat%20stabilisers,%20summary,%202015.pdf" TargetMode="External"/><Relationship Id="rId1055" Type="http://schemas.openxmlformats.org/officeDocument/2006/relationships/hyperlink" Target="../../../../AppData/Roaming/Microsoft/Excel/News,%20event%20study/Commission%20decision%20-%20event%20month+-1/Event,%20Heat%20Stabilisers.pdf" TargetMode="External"/><Relationship Id="rId1262" Type="http://schemas.openxmlformats.org/officeDocument/2006/relationships/hyperlink" Target="../../../../AppData/Roaming/Microsoft/Excel/News,%20event%20study/Dawn%20raids%20-%20event%20month+-1/Event,%20Refrigeration%20compressors,%2018.2.2009.pdf" TargetMode="External"/><Relationship Id="rId2106" Type="http://schemas.openxmlformats.org/officeDocument/2006/relationships/hyperlink" Target="../../../../AppData/Roaming/Microsoft/Excel/EU%20Courts%20cartels,%20antitrust%201990-2015/C-609-13%20P,%20Bathroom%20fittings,%20French,%202017.pdf" TargetMode="External"/><Relationship Id="rId2313" Type="http://schemas.openxmlformats.org/officeDocument/2006/relationships/hyperlink" Target="../../../../AppData/Roaming/Microsoft/Excel/Commission%20Infringement%20Decisions%20101,%20102%20Article,%201990-2015/Deutsche%20Telekom%20AG,%20A%20102,%202003.pdf" TargetMode="External"/><Relationship Id="rId2520" Type="http://schemas.openxmlformats.org/officeDocument/2006/relationships/hyperlink" Target="../../../../AppData/Roaming/Microsoft/Excel/News,%20event%20study/Dawn%20raids%20-%20event%20month+-1/Event,%20Rubber%20chemicals,%2010.10.2002.pdf" TargetMode="External"/><Relationship Id="rId937" Type="http://schemas.openxmlformats.org/officeDocument/2006/relationships/hyperlink" Target="../../../../AppData/Roaming/Microsoft/Excel/News,%20event%20study/Commission%20decision%20-%20event%20month+-1/Event,%20Copper%20Plumbing%20tubes.pdf" TargetMode="External"/><Relationship Id="rId1122" Type="http://schemas.openxmlformats.org/officeDocument/2006/relationships/hyperlink" Target="../../../../AppData/Roaming/Microsoft/Excel/News,%20event%20study/Commission%20decision%20-%20event%20month+-1/Event,%20Power%20Cables.pdf" TargetMode="External"/><Relationship Id="rId1567" Type="http://schemas.openxmlformats.org/officeDocument/2006/relationships/hyperlink" Target="../../../../AppData/Roaming/Microsoft/Excel/News,%20event%20study/GC%20decision%20-%20event%20month+-1/Event,%20Butadiene%20Rubber%20and%20Emulsion%20Styrene%20Butadiene%20Rubber,%20T-38-07,%20T-39-07,%20T-42-07,%20T-44-07,%20T-45-07,%20T-59-07.pdf" TargetMode="External"/><Relationship Id="rId1774" Type="http://schemas.openxmlformats.org/officeDocument/2006/relationships/hyperlink" Target="../../../../AppData/Roaming/Microsoft/Excel/EU%20Courts%20cartels,%20antitrust%201990-2015/C-436-97%20P,%20HOV-SVZ%20MCN,%20Deutsche%20Bahn,%201999.pdf" TargetMode="External"/><Relationship Id="rId1981" Type="http://schemas.openxmlformats.org/officeDocument/2006/relationships/hyperlink" Target="../../../../AppData/Roaming/Microsoft/Excel/EU%20Courts%20cartels,%20antitrust%201990-2015/C-247-11%20P,%20Gas%20insulated%20switchgear,%202014.pdf" TargetMode="External"/><Relationship Id="rId66" Type="http://schemas.openxmlformats.org/officeDocument/2006/relationships/hyperlink" Target="../../../../AppData/Roaming/Microsoft/Excel/EU%20Courts%20cartels,%20antitrust%201990-2015/T-348-94,%20Cartonboard,%20Enso%20Espanola,%201998.pdf" TargetMode="External"/><Relationship Id="rId1427" Type="http://schemas.openxmlformats.org/officeDocument/2006/relationships/hyperlink" Target="../../../../AppData/Roaming/Microsoft/Excel/News,%20event%20study/GC%20decision%20-%20event%20month+-1/Event,%20Industrial%20bags,%20T-51-06%20do%20T-79-06.pdf" TargetMode="External"/><Relationship Id="rId1634" Type="http://schemas.openxmlformats.org/officeDocument/2006/relationships/hyperlink" Target="../../../../AppData/Roaming/Microsoft/Excel/News,%20event%20study/ECJ%20decision%20-%20event%20month+-1/Event,%20Carbonless%20paper,%20C-322-07%20P,%20F.MATI.pdf" TargetMode="External"/><Relationship Id="rId1841"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39" Type="http://schemas.openxmlformats.org/officeDocument/2006/relationships/hyperlink" Target="../../../../AppData/Roaming/Microsoft/Excel/EU%20Courts%20cartels,%20antitrust%201990-2015/C-495-11%20P,%20Hydrogen,%20summary,%202013.pdf" TargetMode="External"/><Relationship Id="rId1701" Type="http://schemas.openxmlformats.org/officeDocument/2006/relationships/hyperlink" Target="../../../../AppData/Roaming/Microsoft/Excel/News,%20event%20study/ECJ%20decision%20-%20event%20month+-1/Event,%20LCD,%20C-231-14%20P,%20TW.INN.pdf" TargetMode="External"/><Relationship Id="rId282" Type="http://schemas.openxmlformats.org/officeDocument/2006/relationships/hyperlink" Target="../../../../AppData/Roaming/Microsoft/Excel/EU%20Courts%20cartels,%20antitrust%201990-2015/T-79-06,%20Industrial%20bags,%20Sachsa%20Verpackung,%20French,%202011.pdf" TargetMode="External"/><Relationship Id="rId587" Type="http://schemas.openxmlformats.org/officeDocument/2006/relationships/hyperlink" Target="../../../../AppData/Roaming/Microsoft/Excel/EU%20Courts%20cartels,%20antitrust%201990-2015/T-426-10,%20Prestressing,%20French,%202014.pdf" TargetMode="External"/><Relationship Id="rId2170" Type="http://schemas.openxmlformats.org/officeDocument/2006/relationships/hyperlink" Target="../../../../AppData/Roaming/Microsoft/Excel/EU%20Courts%20cartels,%20antitrust%201990-2015/C-588-15%20P,%20TV%20and%20computer%20monitor%20tubes,%20LG%20Electronics,%202017.pdf" TargetMode="External"/><Relationship Id="rId2268" Type="http://schemas.openxmlformats.org/officeDocument/2006/relationships/hyperlink" Target="../../../../AppData/Roaming/Microsoft/Excel/Commission%20Infringement%20Decisions%20101,%20102%20Article,%201990-2015/Europe%20Asia%20Trades%20Agreement%20EATA,%20A%20101,%201999.pdf" TargetMode="External"/><Relationship Id="rId8" Type="http://schemas.openxmlformats.org/officeDocument/2006/relationships/hyperlink" Target="../../../../AppData/Roaming/Microsoft/Excel/EU%20Courts%20cartels,%20antitrust%201990-2015/T-29-92,%20Building%20and%20Construction%20Industry%20in%20the%20Netherlands,%20Vereniging,%201995.pdf" TargetMode="External"/><Relationship Id="rId142" Type="http://schemas.openxmlformats.org/officeDocument/2006/relationships/hyperlink" Target="../../../../AppData/Roaming/Microsoft/Excel/EU%20Courts%20cartels,%20antitrust%201990-2015/T-368-00,%20Opel,%202003.pdf" TargetMode="External"/><Relationship Id="rId447" Type="http://schemas.openxmlformats.org/officeDocument/2006/relationships/hyperlink" Target="../../../../AppData/Roaming/Microsoft/Excel/EU%20Courts%20cartels,%20antitrust%201990-2015/T-544-08,%20Candle%20waxes,%20French,%202014.pdf" TargetMode="External"/><Relationship Id="rId794" Type="http://schemas.openxmlformats.org/officeDocument/2006/relationships/hyperlink" Target="../../../../AppData/Roaming/Microsoft/Excel/News,%20event%20study/Commission%20decision%20-%20event%20month+-1/Event,%20Ansac.pdf" TargetMode="External"/><Relationship Id="rId1077" Type="http://schemas.openxmlformats.org/officeDocument/2006/relationships/hyperlink" Target="../../../../AppData/Roaming/Microsoft/Excel/News,%20event%20study/Commission%20decision%20-%20event%20month+-1/Event,%20Water%20management%20products.pdf" TargetMode="External"/><Relationship Id="rId2030" Type="http://schemas.openxmlformats.org/officeDocument/2006/relationships/hyperlink" Target="../../../../AppData/Roaming/Microsoft/Excel/EU%20Courts%20cartels,%20antitrust%201990-2015/C-501-11%20P,%20Elevators%20and%20Escalators,%20Schindler,%202013.pdf" TargetMode="External"/><Relationship Id="rId2128" Type="http://schemas.openxmlformats.org/officeDocument/2006/relationships/hyperlink" Target="../../../../AppData/Roaming/Microsoft/Excel/EU%20Courts%20cartels,%20antitrust%201990-2015/C-490-15%20P,%20Prestressing%20steel,%20summary,%202016.pdf" TargetMode="External"/><Relationship Id="rId2475" Type="http://schemas.openxmlformats.org/officeDocument/2006/relationships/hyperlink" Target="../../../../AppData/Roaming/Microsoft/Excel/Commission%20Infringement%20Decisions%20101,%20102%20Article,%201990-2015/Mountings,%20German,%20A%20101,%202012.pdf" TargetMode="External"/><Relationship Id="rId654" Type="http://schemas.openxmlformats.org/officeDocument/2006/relationships/hyperlink" Target="../../../../AppData/Roaming/Microsoft/Excel/EU%20Courts%20cartels,%20antitrust%201990-2015/T-254-12,%20Freight%20forwarding,%20French,%202016.pdf" TargetMode="External"/><Relationship Id="rId861" Type="http://schemas.openxmlformats.org/officeDocument/2006/relationships/hyperlink" Target="../../../../AppData/Roaming/Microsoft/Excel/News,%20event%20study/Commission%20decision%20-%20event%20month+-1/Event,%20Trans-Atlantic%20Conference%20Agreement.pdf" TargetMode="External"/><Relationship Id="rId959" Type="http://schemas.openxmlformats.org/officeDocument/2006/relationships/hyperlink" Target="../../../../AppData/Roaming/Microsoft/Excel/News,%20event%20study/Commission%20decision%20-%20event%20month+-1/Event,%20Thread.pdf" TargetMode="External"/><Relationship Id="rId1284" Type="http://schemas.openxmlformats.org/officeDocument/2006/relationships/hyperlink" Target="../../../../AppData/Roaming/Microsoft/Excel/News,%20event%20study/Dawn%20raids%20-%20event%20month+-1/Event,%20Euro%20interest%20rate%20derivatives,%2019.10.2011.pdf" TargetMode="External"/><Relationship Id="rId1491" Type="http://schemas.openxmlformats.org/officeDocument/2006/relationships/hyperlink" Target="../../../../AppData/Roaming/Microsoft/Excel/News,%20event%20study/GC%20decision%20-%20event%20month+-1/Event,%20Candle%20Waxes,%20T-540-08,%20T-541-08,%20T-543-08.pdf" TargetMode="External"/><Relationship Id="rId1589" Type="http://schemas.openxmlformats.org/officeDocument/2006/relationships/hyperlink" Target="../../../../AppData/Roaming/Microsoft/Excel/News,%20event%20study/ECJ%20decision%20-%20event%20month+-1/Event,%20PVC,%20readoption,%20C-238-99%20P.pdf" TargetMode="External"/><Relationship Id="rId2335" Type="http://schemas.openxmlformats.org/officeDocument/2006/relationships/hyperlink" Target="../../../../AppData/Roaming/Microsoft/Excel/Commission%20Infringement%20Decisions%20101,%20102%20Article,%201990-2015/GDF%20ENEL,%20Italian%20(F),%20A%20101,%202004.pdf" TargetMode="External"/><Relationship Id="rId307" Type="http://schemas.openxmlformats.org/officeDocument/2006/relationships/hyperlink" Target="../../../../AppData/Roaming/Microsoft/Excel/EU%20Courts%20cartels,%20antitrust%201990-2015/T-208-06,%20Methacrylates,%202011.pdf" TargetMode="External"/><Relationship Id="rId514" Type="http://schemas.openxmlformats.org/officeDocument/2006/relationships/hyperlink" Target="../../../../AppData/Roaming/Microsoft/Excel/EU%20Courts%20cartels,%20antitrust%201990-2015/T-90-10,%20Reinforcing%20bars,%20readoption,%20Italian,%202014.pdf" TargetMode="External"/><Relationship Id="rId721" Type="http://schemas.openxmlformats.org/officeDocument/2006/relationships/hyperlink" Target="../../../../AppData/Roaming/Microsoft/Excel/EU%20Courts%20cartels,%20antitrust%201990-2015/T-445-14,%20Power%20cables,%20ABB,%202018.pdf" TargetMode="External"/><Relationship Id="rId1144" Type="http://schemas.openxmlformats.org/officeDocument/2006/relationships/hyperlink" Target="../../../../AppData/Roaming/Microsoft/Excel/News,%20event%20study/Dawn%20raids%20-%20event%20month+-1/Event,%20Soda-ash%20-%20Solvay%20+%20CFK%20+%20ICI,%2013.4.1989.pdf" TargetMode="External"/><Relationship Id="rId1351" Type="http://schemas.openxmlformats.org/officeDocument/2006/relationships/hyperlink" Target="../../../../AppData/Roaming/Microsoft/Excel/News,%20event%20study/GC%20decision%20-%20event%20month+-1/Event,%20Alloy%20surcharge,%20T-45-98,%20T-48-98.pdf" TargetMode="External"/><Relationship Id="rId1449" Type="http://schemas.openxmlformats.org/officeDocument/2006/relationships/hyperlink" Target="../../../../AppData/Roaming/Microsoft/Excel/News,%20event%20study/GC%20decision%20-%20event%20month+-1/Event,%20Bitumen%20(NL),%20T-343-06%20do%20T-362-06.pdf" TargetMode="External"/><Relationship Id="rId1796" Type="http://schemas.openxmlformats.org/officeDocument/2006/relationships/hyperlink" Target="../../../../AppData/Roaming/Microsoft/Excel/EU%20Courts%20cartels,%20antitrust%201990-2015/C-204-00%20P,%20Cement,%20Aalborg,%202004.pdf" TargetMode="External"/><Relationship Id="rId2402" Type="http://schemas.openxmlformats.org/officeDocument/2006/relationships/hyperlink" Target="../../../../AppData/Roaming/Microsoft/Excel/Commission%20Infringement%20Decisions%20101,%20102%20Article,%201990-2015/E.ON%20GDF,%20German,%20A%20101,%202009.pdf" TargetMode="External"/><Relationship Id="rId88" Type="http://schemas.openxmlformats.org/officeDocument/2006/relationships/hyperlink" Target="../../../../AppData/Roaming/Microsoft/Excel/EU%20Courts%20cartels,%20antitrust%201990-2015/T-62-98,%20VW,%202000.pdf" TargetMode="External"/><Relationship Id="rId819" Type="http://schemas.openxmlformats.org/officeDocument/2006/relationships/hyperlink" Target="../../../../AppData/Roaming/Microsoft/Excel/News,%20event%20study/Commission%20decision%20-%20event%20month+-1/Event,%20Cartonboard.pdf" TargetMode="External"/><Relationship Id="rId1004" Type="http://schemas.openxmlformats.org/officeDocument/2006/relationships/hyperlink" Target="../../../../AppData/Roaming/Microsoft/Excel/News,%20event%20study/Commission%20decision%20-%20event%20month+-1/Event,%20Chloroprene%20Rubber.pdf" TargetMode="External"/><Relationship Id="rId1211" Type="http://schemas.openxmlformats.org/officeDocument/2006/relationships/hyperlink" Target="../../../../AppData/Roaming/Microsoft/Excel/News,%20event%20study/Dawn%20raids%20-%20event%20month+-1/Event,%20Brasseries%20Kronenbourg%20-%20Brasseries%20Heineken,%2028.1.2000.pdf" TargetMode="External"/><Relationship Id="rId1656" Type="http://schemas.openxmlformats.org/officeDocument/2006/relationships/hyperlink" Target="../../../../AppData/Roaming/Microsoft/Excel/News,%20event%20study/ECJ%20decision%20-%20event%20month+-1/Event,%20AstraZeneca,%20C-457-10%20P.pdf" TargetMode="External"/><Relationship Id="rId1863" Type="http://schemas.openxmlformats.org/officeDocument/2006/relationships/hyperlink" Target="../../../../AppData/Roaming/Microsoft/Excel/EU%20Courts%20cartels,%20antitrust%201990-2015/C-125-07%20P,%20Austrian%20banks%20&#8212;%20&#8216;Lombard%20Club&#8217;,%202009.pdf" TargetMode="External"/><Relationship Id="rId1309" Type="http://schemas.openxmlformats.org/officeDocument/2006/relationships/hyperlink" Target="../../../../AppData/Roaming/Microsoft/Excel/News,%20event%20study/GC%20decision%20-%20event%20month+-1/Event,%20UK%20Agricultural%20Tractor%20Registration%20Exchange,%20T-34-92,%20T-35-92.pdf" TargetMode="External"/><Relationship Id="rId1516" Type="http://schemas.openxmlformats.org/officeDocument/2006/relationships/hyperlink" Target="../../../../AppData/Roaming/Microsoft/Excel/News,%20event%20study/GC%20decision%20-%20event%20month+-1/Event,%20Bathroom%20fittings%20and%20fixtures,%20T&#8209;378-10%20do%20T-380-10.pdf" TargetMode="External"/><Relationship Id="rId1723" Type="http://schemas.openxmlformats.org/officeDocument/2006/relationships/hyperlink" Target="../../../../AppData/Roaming/Microsoft/Excel/EU%20Courts%20cartels,%20antitrust%201990-2015/C-287-95%20P,%20Soda%20Ash%20-%20Solvay,%20CFK,%202000.pdf" TargetMode="External"/><Relationship Id="rId1930" Type="http://schemas.openxmlformats.org/officeDocument/2006/relationships/hyperlink" Target="../../../../AppData/Roaming/Microsoft/Excel/EU%20Courts%20cartels,%20antitrust%201990-2015/C-421-11%20P,%20Methacrylates,%20summary,%202012.pdf" TargetMode="External"/><Relationship Id="rId15" Type="http://schemas.openxmlformats.org/officeDocument/2006/relationships/hyperlink" Target="../../../../AppData/Roaming/Microsoft/Excel/EU%20Courts%20cartels,%20antitrust%201990-2015/T-39-92,%20Eurocheque%20Helsinki%20Agreement,%201994.pdf" TargetMode="External"/><Relationship Id="rId2192" Type="http://schemas.openxmlformats.org/officeDocument/2006/relationships/hyperlink" Target="../../../../AppData/Roaming/Microsoft/Excel/EU%20Courts%20cartels,%20antitrust%201990-2015/C-499-11%20P,%20Butadiene%20rubber%20and%20emulsion%20styrene-butadiene%20rubber,%202013.pdf" TargetMode="External"/><Relationship Id="rId164" Type="http://schemas.openxmlformats.org/officeDocument/2006/relationships/hyperlink" Target="../../../../AppData/Roaming/Microsoft/Excel/EU%20Courts%20cartels,%20antitrust%201990-2015/T-56-02,%20Bank%20charges%20for%20exchanging%20euro-zone%20currencies,%20Bayerische%20Hypo,%202004.pdf" TargetMode="External"/><Relationship Id="rId371" Type="http://schemas.openxmlformats.org/officeDocument/2006/relationships/hyperlink" Target="../../../../AppData/Roaming/Microsoft/Excel/EU%20Courts%20cartels,%20antitrust%201990-2015/T-234-07,%20Dutch%20beer%20market,%202011.pdf" TargetMode="External"/><Relationship Id="rId2052" Type="http://schemas.openxmlformats.org/officeDocument/2006/relationships/hyperlink" Target="../../../../AppData/Roaming/Microsoft/Excel/EU%20Courts%20cartels,%20antitrust%201990-2015/C-101-15%20P,%20Carglass,%202016.pdf" TargetMode="External"/><Relationship Id="rId2497" Type="http://schemas.openxmlformats.org/officeDocument/2006/relationships/hyperlink" Target="../../../../AppData/Roaming/Microsoft/Excel/Commission%20Infringement%20Decisions%20101,%20102%20Article,%201990-2015/Perindopril%20Servier,%20A%20101,%20102,%202014.pdf" TargetMode="External"/><Relationship Id="rId469" Type="http://schemas.openxmlformats.org/officeDocument/2006/relationships/hyperlink" Target="../../../../AppData/Roaming/Microsoft/Excel/EU%20Courts%20cartels,%20antitrust%201990-2015/T-72-09,%20Carglass,%202014.pdf" TargetMode="External"/><Relationship Id="rId676" Type="http://schemas.openxmlformats.org/officeDocument/2006/relationships/hyperlink" Target="../../../../AppData/Roaming/Microsoft/Excel/EU%20Courts%20cartels,%20antitrust%201990-2015/T-472-13,%20Lundbeck,%202016.pdf" TargetMode="External"/><Relationship Id="rId883" Type="http://schemas.openxmlformats.org/officeDocument/2006/relationships/hyperlink" Target="../../../../AppData/Roaming/Microsoft/Excel/News,%20event%20study/Commission%20decision%20-%20event%20month+-1/Event,%20Opel.pdf" TargetMode="External"/><Relationship Id="rId1099" Type="http://schemas.openxmlformats.org/officeDocument/2006/relationships/hyperlink" Target="../../../../AppData/Roaming/Microsoft/Excel/News,%20event%20study/Commission%20decision%20-%20event%20month+-1/Event,%20Retail%20food%20packaging.pdf" TargetMode="External"/><Relationship Id="rId2357" Type="http://schemas.openxmlformats.org/officeDocument/2006/relationships/hyperlink" Target="../../../../AppData/Roaming/Microsoft/Excel/Commission%20Infringement%20Decisions%20101,%20102%20Article,%201990-2015/Fittings,%20A%20101,%202006.pdf" TargetMode="External"/><Relationship Id="rId231" Type="http://schemas.openxmlformats.org/officeDocument/2006/relationships/hyperlink" Target="../../../../AppData/Roaming/Microsoft/Excel/EU%20Courts%20cartels,%20antitrust%201990-2015/T-29-05,%20Raw%20tobacco%20&#8211;%20Spain,%20Deltafina,%202010.pdf" TargetMode="External"/><Relationship Id="rId329" Type="http://schemas.openxmlformats.org/officeDocument/2006/relationships/hyperlink" Target="../../../../AppData/Roaming/Microsoft/Excel/EU%20Courts%20cartels,%20antitrust%201990-2015/T-497-07,%20Bitumen%20Spain,%20summary,%202013.pdf" TargetMode="External"/><Relationship Id="rId536" Type="http://schemas.openxmlformats.org/officeDocument/2006/relationships/hyperlink" Target="../../../../AppData/Roaming/Microsoft/Excel/EU%20Courts%20cartels,%20antitrust%201990-2015/T-380-10,%20Bathroom%20fittings,%202013.pdf" TargetMode="External"/><Relationship Id="rId1166" Type="http://schemas.openxmlformats.org/officeDocument/2006/relationships/hyperlink" Target="../../../../AppData/Roaming/Microsoft/Excel/News,%20event%20study/Dawn%20raids%20-%20event%20month+-1/Event,%20Cement,%20%2026.4.1989.pdf" TargetMode="External"/><Relationship Id="rId1373" Type="http://schemas.openxmlformats.org/officeDocument/2006/relationships/hyperlink" Target="../../../../AppData/Roaming/Microsoft/Excel/News,%20event%20study/GC%20decision%20-%20event%20month+-1/Event,%20Opel,%20T-368-00,%20U.GM.pdf" TargetMode="External"/><Relationship Id="rId2217" Type="http://schemas.openxmlformats.org/officeDocument/2006/relationships/hyperlink" Target="../../../../AppData/Roaming/Microsoft/Excel/Commission%20Infringement%20Decisions%20101,%20102%20Article,%201990-2015/Tetra%20Pak%20II,%20A%20102,%201991.pdf" TargetMode="External"/><Relationship Id="rId743" Type="http://schemas.openxmlformats.org/officeDocument/2006/relationships/hyperlink" Target="../../../../AppData/Roaming/Microsoft/Excel/EU%20Courts%20cartels,%20antitrust%201990-2015/T-54-14,%20Shrimps,%202016.pdf" TargetMode="External"/><Relationship Id="rId950" Type="http://schemas.openxmlformats.org/officeDocument/2006/relationships/hyperlink" Target="../../../../AppData/Roaming/Microsoft/Excel/News,%20event%20study/Commission%20decision%20-%20event%20month+-1/Event,%20Choline%20Chloride.pdf" TargetMode="External"/><Relationship Id="rId1026" Type="http://schemas.openxmlformats.org/officeDocument/2006/relationships/hyperlink" Target="../../../../AppData/Roaming/Microsoft/Excel/News,%20event%20study/Commission%20decision%20-%20event%20month+-1/Event,%20Marine%20Hoses.pdf" TargetMode="External"/><Relationship Id="rId1580" Type="http://schemas.openxmlformats.org/officeDocument/2006/relationships/hyperlink" Target="../../../../AppData/Roaming/Microsoft/Excel/News,%20event%20study/ECJ%20decision%20-%20event%20month+-1/Event,%20Steel&#160;beams,%20C-176-99%20P%20do%20C-195-99%20P.pdf" TargetMode="External"/><Relationship Id="rId1678" Type="http://schemas.openxmlformats.org/officeDocument/2006/relationships/hyperlink" Target="../../../../AppData/Roaming/Microsoft/Excel/News,%20event%20study/ECJ%20decision%20-%20event%20month+-1/Event,%20Elevators%20and%20Escalators,%20C&#8209;501-11%20P.pdf" TargetMode="External"/><Relationship Id="rId1885" Type="http://schemas.openxmlformats.org/officeDocument/2006/relationships/hyperlink" Target="../../../../AppData/Roaming/Microsoft/Excel/EU%20Courts%20cartels,%20antitrust%201990-2015/C-272-09%20P,%20Industrial%20tubes,%20KME%20Germany,%202011.pdf" TargetMode="External"/><Relationship Id="rId2424" Type="http://schemas.openxmlformats.org/officeDocument/2006/relationships/hyperlink" Target="../../../../AppData/Roaming/Microsoft/Excel/Commission%20Infringement%20Decisions%20101,%20102%20Article,%201990-2015/Reinforcing%20bars,%20readoption,%20Italian,%20A%20101,%202009.pdf" TargetMode="External"/><Relationship Id="rId603" Type="http://schemas.openxmlformats.org/officeDocument/2006/relationships/hyperlink" Target="../../../../AppData/Roaming/Microsoft/Excel/EU%20Courts%20cartels,%20antitrust%201990-2015/T-456-10,%20Animal%20feed%20phosphates,%202015.pdf" TargetMode="External"/><Relationship Id="rId810" Type="http://schemas.openxmlformats.org/officeDocument/2006/relationships/hyperlink" Target="../../../../AppData/Roaming/Microsoft/Excel/News,%20event%20study/Commission%20decision%20-%20event%20month+-1/Event,%20Zera%20Montedison.pdf" TargetMode="External"/><Relationship Id="rId908" Type="http://schemas.openxmlformats.org/officeDocument/2006/relationships/hyperlink" Target="../../../../AppData/Roaming/Microsoft/Excel/News,%20event%20study/Commission%20decision%20-%20event%20month+-1/Event,%20Industrial%20and%20medical%20gases.pdf" TargetMode="External"/><Relationship Id="rId1233" Type="http://schemas.openxmlformats.org/officeDocument/2006/relationships/hyperlink" Target="../../../../AppData/Roaming/Microsoft/Excel/News,%20event%20study/Dawn%20raids%20-%20event%20month+-1/Event,%20Marine%20Hoses,%203.5.2007.pdf" TargetMode="External"/><Relationship Id="rId1440" Type="http://schemas.openxmlformats.org/officeDocument/2006/relationships/hyperlink" Target="../../../../AppData/Roaming/Microsoft/Excel/News,%20event%20study/GC%20decision%20-%20event%20month+-1/Event,%20Hydrogen%20Peroxide%20and%20perborate,%20T&#8209;189-06,%20T&#8209;190-06.pdf" TargetMode="External"/><Relationship Id="rId1538" Type="http://schemas.openxmlformats.org/officeDocument/2006/relationships/hyperlink" Target="../../../../AppData/Roaming/Microsoft/Excel/News,%20event%20study/GC%20decision%20-%20event%20month+-1/Event,%20Freight%20forwarding,%20T&#8209;251-12%20do%20T&#8209;270-12,%202.pdf" TargetMode="External"/><Relationship Id="rId1300" Type="http://schemas.openxmlformats.org/officeDocument/2006/relationships/hyperlink" Target="../../../../AppData/Roaming/Microsoft/Excel/News,%20event%20study/Dawn%20raids%20-%20event%20month+-1/Event,%20Smart%20Card%20Chips,%207.1.2009.pdf" TargetMode="External"/><Relationship Id="rId1745"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2" Type="http://schemas.openxmlformats.org/officeDocument/2006/relationships/hyperlink" Target="../../../../AppData/Roaming/Microsoft/Excel/EU%20Courts%20cartels,%20antitrust%201990-2015/C-586-12%20P,%20Bitumen%20(NL),%20French,%202013.pdf" TargetMode="External"/><Relationship Id="rId37" Type="http://schemas.openxmlformats.org/officeDocument/2006/relationships/hyperlink" Target="../../../../AppData/Roaming/Microsoft/Excel/EU%20Courts%20cartels,%20antitrust%201990-2015/T-141-94,%20Steel%20beams,%20Thyssen,%201999.pdf" TargetMode="External"/><Relationship Id="rId1605" Type="http://schemas.openxmlformats.org/officeDocument/2006/relationships/hyperlink" Target="../../../../AppData/Roaming/Microsoft/Excel/News,%20event%20study/ECJ%20decision%20-%20event%20month+-1/Event,%20Seamless%20steel%20tubes,%20C-403-04%20P.pdf" TargetMode="External"/><Relationship Id="rId1812" Type="http://schemas.openxmlformats.org/officeDocument/2006/relationships/hyperlink" Target="../../../../AppData/Roaming/Microsoft/Excel/EU%20Courts%20cartels,%20antitrust%201990-2015/C-189-02%20P,%20Pre-Insulated%20Pipe%20Cartel,%20Dansk%20Rorindustri,%202005.pdf" TargetMode="External"/><Relationship Id="rId186" Type="http://schemas.openxmlformats.org/officeDocument/2006/relationships/hyperlink" Target="../../../../AppData/Roaming/Microsoft/Excel/EU%20Courts%20cartels,%20antitrust%201990-2015/T-77-03,%20Reinforcing%20bars,%20Italian,%202007.pdf" TargetMode="External"/><Relationship Id="rId393" Type="http://schemas.openxmlformats.org/officeDocument/2006/relationships/hyperlink" Target="../../../../AppData/Roaming/Microsoft/Excel/EU%20Courts%20cartels,%20antitrust%201990-2015/T-204-08,%20International%20removal%20sevices,%202011.pdf" TargetMode="External"/><Relationship Id="rId2074" Type="http://schemas.openxmlformats.org/officeDocument/2006/relationships/hyperlink" Target="../../../../AppData/Roaming/Microsoft/Excel/EU%20Courts%20cartels,%20antitrust%201990-2015/C-154-14%20P,%20Calcium%20carbide%20and%20magnesium%20based%20reagents,%202016.pdf" TargetMode="External"/><Relationship Id="rId2281" Type="http://schemas.openxmlformats.org/officeDocument/2006/relationships/hyperlink" Target="../../../../AppData/Roaming/Microsoft/Excel/Commission%20Infringement%20Decisions%20101,%20102%20Article,%201990-2015/JCB,%20A%20101,%202000.pdf" TargetMode="External"/><Relationship Id="rId253" Type="http://schemas.openxmlformats.org/officeDocument/2006/relationships/hyperlink" Target="../../../../AppData/Roaming/Microsoft/Excel/EU%20Courts%20cartels,%20antitrust%201990-2015/T-446-05,%20Thread,%202010.pdf" TargetMode="External"/><Relationship Id="rId460" Type="http://schemas.openxmlformats.org/officeDocument/2006/relationships/hyperlink" Target="../../../../AppData/Roaming/Microsoft/Excel/EU%20Courts%20cartels,%20antitrust%201990-2015/T-548-08,%20Candle%20waxes,%20summary,%202013.pdf" TargetMode="External"/><Relationship Id="rId698" Type="http://schemas.openxmlformats.org/officeDocument/2006/relationships/hyperlink" Target="../../../../AppData/Roaming/Microsoft/Excel/EU%20Courts%20cartels,%20antitrust%201990-2015/T-491-07,%20Groupment%20CB,%20summary,%202012.pdf" TargetMode="External"/><Relationship Id="rId1090" Type="http://schemas.openxmlformats.org/officeDocument/2006/relationships/hyperlink" Target="../../../../AppData/Roaming/Microsoft/Excel/News,%20event%20study/Commission%20decision%20-%20event%20month+-1/Event,%20Automotive%20wire%20harnesses.pdf" TargetMode="External"/><Relationship Id="rId2141" Type="http://schemas.openxmlformats.org/officeDocument/2006/relationships/hyperlink" Target="../../../../AppData/Roaming/Microsoft/Excel/EU%20Courts%20cartels,%20antitrust%201990-2015/C-194-14%20P,%20Heat%20stabilisers,%202015.pdf" TargetMode="External"/><Relationship Id="rId2379" Type="http://schemas.openxmlformats.org/officeDocument/2006/relationships/hyperlink" Target="../../../../AppData/Roaming/Microsoft/Excel/Commission%20Infringement%20Decisions%20101,%20102%20Article,%201990-2015/Bitumen%20Spain,%20A%20101,%202007.pdf" TargetMode="External"/><Relationship Id="rId113" Type="http://schemas.openxmlformats.org/officeDocument/2006/relationships/hyperlink" Target="../../../../AppData/Roaming/Microsoft/Excel/EU%20Courts%20cartels,%20antitrust%201990-2015/T-23-99,%20Pre-Insulated%20Pipe%20Cartel,%202002.pdf" TargetMode="External"/><Relationship Id="rId320" Type="http://schemas.openxmlformats.org/officeDocument/2006/relationships/hyperlink" Target="../../../../AppData/Roaming/Microsoft/Excel/EU%20Courts%20cartels,%20antitrust%201990-2015/T-196-06,%20Hydrogen,%202011.pdf" TargetMode="External"/><Relationship Id="rId558" Type="http://schemas.openxmlformats.org/officeDocument/2006/relationships/hyperlink" Target="../../../../AppData/Roaming/Microsoft/Excel/EU%20Courts%20cartels,%20antitrust%201990-2015/T-373-10,%20Bathroom%20fittings,%20summary,%202013.pdf" TargetMode="External"/><Relationship Id="rId765" Type="http://schemas.openxmlformats.org/officeDocument/2006/relationships/hyperlink" Target="../../../../AppData/Roaming/Microsoft/Excel/T-361-06,%20bitumen%20(NL),%202012.pdf" TargetMode="External"/><Relationship Id="rId972" Type="http://schemas.openxmlformats.org/officeDocument/2006/relationships/hyperlink" Target="../../../../AppData/Roaming/Microsoft/Excel/News,%20event%20study/Commission%20decision%20-%20event%20month+-1/Event,%20Prokent%20Tomra.pdf" TargetMode="External"/><Relationship Id="rId1188" Type="http://schemas.openxmlformats.org/officeDocument/2006/relationships/hyperlink" Target="../../../../AppData/Roaming/Microsoft/Excel/News,%20event%20study/Dawn%20raids%20-%20event%20month+-1/Event,%20Graphite%20electrodes,%207.6.1997.pdf" TargetMode="External"/><Relationship Id="rId1395" Type="http://schemas.openxmlformats.org/officeDocument/2006/relationships/hyperlink" Target="../../../../AppData/Roaming/Microsoft/Excel/News,%20event%20study/GC%20decision%20-%20event%20month+-1/Event,%20Plasterboard,%20T-53-03,%20T-54-03.pdf" TargetMode="External"/><Relationship Id="rId2001" Type="http://schemas.openxmlformats.org/officeDocument/2006/relationships/hyperlink" Target="../../../../AppData/Roaming/Microsoft/Excel/EU%20Courts%20cartels,%20antitrust%201990-2015/C-295-12%20P,%20Wanadoo%20Espa&#241;a%20vs.%20Telef&#243;nica,%202014.pdf" TargetMode="External"/><Relationship Id="rId2239" Type="http://schemas.openxmlformats.org/officeDocument/2006/relationships/hyperlink" Target="../../../../AppData/Roaming/Microsoft/Excel/Commission%20Infringement%20Decisions%20101,%20102%20Article,%201990-2015/Auditel,%20A%20101,%201993.pdf" TargetMode="External"/><Relationship Id="rId2446" Type="http://schemas.openxmlformats.org/officeDocument/2006/relationships/hyperlink" Target="../../../../AppData/Roaming/Microsoft/Excel/Commission%20Infringement%20Decisions%20101,%20102%20Article,%201990-2015/Exotic%20Fruit%20(Bananas),%20A%20101,%202011.pdf" TargetMode="External"/><Relationship Id="rId418" Type="http://schemas.openxmlformats.org/officeDocument/2006/relationships/hyperlink" Target="../../../../AppData/Roaming/Microsoft/Excel/EU%20Courts%20cartels,%20antitrust%201990-2015/T-416-08,%20CISAC,%20Eesti,%202013.pdf" TargetMode="External"/><Relationship Id="rId625" Type="http://schemas.openxmlformats.org/officeDocument/2006/relationships/hyperlink" Target="../../../../AppData/Roaming/Microsoft/Excel/EU%20Courts%20cartels,%20antitrust%201990-2015/T-43-11,%20Airfreight,%202015.pdf" TargetMode="External"/><Relationship Id="rId832" Type="http://schemas.openxmlformats.org/officeDocument/2006/relationships/hyperlink" Target="../../../../AppData/Roaming/Microsoft/Excel/News,%20event%20study/Commission%20decision%20-%20event%20month+-1/Event,%20Trans-atlantic%20Agreement.pdf" TargetMode="External"/><Relationship Id="rId1048" Type="http://schemas.openxmlformats.org/officeDocument/2006/relationships/hyperlink" Target="../../../../AppData/Roaming/Microsoft/Excel/News,%20event%20study/Commission%20decision%20-%20event%20month+-1/Event,%20Prestressing%20Steel.pdf" TargetMode="External"/><Relationship Id="rId1255" Type="http://schemas.openxmlformats.org/officeDocument/2006/relationships/hyperlink" Target="../../../../AppData/Roaming/Microsoft/Excel/News,%20event%20study/Dawn%20raids%20-%20event%20month+-1/Event,%20Consumer%20detergents,%2020.6.2008.pdf" TargetMode="External"/><Relationship Id="rId1462" Type="http://schemas.openxmlformats.org/officeDocument/2006/relationships/hyperlink" Target="../../../../AppData/Roaming/Microsoft/Excel/News,%20event%20study/GC%20decision%20-%20event%20month+-1/Event,%20Gas%20Insulated%20Switchgear,%20T-110-07,%20T&#8209;117-07,%20T-122-07.pdf" TargetMode="External"/><Relationship Id="rId2306" Type="http://schemas.openxmlformats.org/officeDocument/2006/relationships/hyperlink" Target="../../../../AppData/Roaming/Microsoft/Excel/Commission%20Infringement%20Decisions%20101,%20102%20Article,%201990-2015/Plasterboard,%20A%20101,%202002.pdf" TargetMode="External"/><Relationship Id="rId2513" Type="http://schemas.openxmlformats.org/officeDocument/2006/relationships/hyperlink" Target="../../../../AppData/Roaming/Microsoft/Excel/News,%20event%20study/ECJ%20decision%20-%20event%20month+-1/Event,%20Copper%20Plumbing%20tubes,%20C-386-10%20P.pdf" TargetMode="External"/><Relationship Id="rId1115" Type="http://schemas.openxmlformats.org/officeDocument/2006/relationships/hyperlink" Target="../../../../AppData/Roaming/Microsoft/Excel/News,%20event%20study/Commission%20decision%20-%20event%20month+-1/Event,%20Optical%20Disk%20Drives.pdf" TargetMode="External"/><Relationship Id="rId1322" Type="http://schemas.openxmlformats.org/officeDocument/2006/relationships/hyperlink" Target="../../../../AppData/Roaming/Microsoft/Excel/News,%20event%20study/GC%20decision%20-%20event%20month+-1/Event,%20Cartonboard,%20T-308-94%20do%20T-348-94.pdf" TargetMode="External"/><Relationship Id="rId1767" Type="http://schemas.openxmlformats.org/officeDocument/2006/relationships/hyperlink" Target="../../../../AppData/Roaming/Microsoft/Excel/EU%20Courts%20cartels,%20antitrust%201990-2015/C-182-99%20P,%20Steel&#160;beams,%20Salzgitter,%202003.pdf" TargetMode="External"/><Relationship Id="rId1974" Type="http://schemas.openxmlformats.org/officeDocument/2006/relationships/hyperlink" Target="../../../../AppData/Roaming/Microsoft/Excel/EU%20Courts%20cartels,%20antitrust%201990-2015/C-264-11%20P,%20Fittings,%20French,%202012.pdf" TargetMode="External"/><Relationship Id="rId59" Type="http://schemas.openxmlformats.org/officeDocument/2006/relationships/hyperlink" Target="../../../../AppData/Roaming/Microsoft/Excel/EU%20Courts%20cartels,%20antitrust%201990-2015/T-311-94,%20Cartonboard,%20BPB,%201998.pdf" TargetMode="External"/><Relationship Id="rId1627" Type="http://schemas.openxmlformats.org/officeDocument/2006/relationships/hyperlink" Target="../../../../AppData/Roaming/Microsoft/Excel/News,%20event%20study/ECJ%20decision%20-%20event%20month+-1/Event,%20Electrical%20and%20mechanical%20carbon%20and%20graphite%20products,%20C-564-08,%20D.SGL.pdf" TargetMode="External"/><Relationship Id="rId1834" Type="http://schemas.openxmlformats.org/officeDocument/2006/relationships/hyperlink" Target="../../../../AppData/Roaming/Microsoft/Excel/EU%20Courts%20cartels,%20antitrust%201990-2015/C-403-04%20P,%20Seamless%20steel%20tubes,%20Sumitorno,%202007.pdf" TargetMode="External"/><Relationship Id="rId2096" Type="http://schemas.openxmlformats.org/officeDocument/2006/relationships/hyperlink" Target="../../../../AppData/Roaming/Microsoft/Excel/EU%20Courts%20cartels,%20antitrust%201990-2015/C-604-13%20P,%20Bathroom%20fittings,%202017.pdf" TargetMode="External"/><Relationship Id="rId1901" Type="http://schemas.openxmlformats.org/officeDocument/2006/relationships/hyperlink" Target="../../../../AppData/Roaming/Microsoft/Excel/EU%20Courts%20cartels,%20antitrust%201990-2015/C-97-08%20P,%20Choline%20Chloride,%20Akzo,%202009.pdf" TargetMode="External"/><Relationship Id="rId275" Type="http://schemas.openxmlformats.org/officeDocument/2006/relationships/hyperlink" Target="../../../../AppData/Roaming/Microsoft/Excel/EU%20Courts%20cartels,%20antitrust%201990-2015/T-54-06,%20Industrial%20bags,%20Kendrion,%20French,%202011.pdf" TargetMode="External"/><Relationship Id="rId482" Type="http://schemas.openxmlformats.org/officeDocument/2006/relationships/hyperlink" Target="../../../../AppData/Roaming/Microsoft/Excel/EU%20Courts%20cartels,%20antitrust%201990-2015/T-30-05,%20Needles,%20summary,%202007.pdf" TargetMode="External"/><Relationship Id="rId2163" Type="http://schemas.openxmlformats.org/officeDocument/2006/relationships/hyperlink" Target="../../../../AppData/Roaming/Microsoft/Excel/EU%20Courts%20cartels,%20antitrust%201990-2015/C-264-16%20P,%20Freight%20forwarding,%20Deutsche%20Bahn,%202018.pdf" TargetMode="External"/><Relationship Id="rId2370" Type="http://schemas.openxmlformats.org/officeDocument/2006/relationships/hyperlink" Target="../../../../AppData/Roaming/Microsoft/Excel/Commission%20Infringement%20Decisions%20101,%20102%20Article,%201990-2015/Dutch%20beer%20market,%20Dutch,%20A%20101,%202007.pdf" TargetMode="External"/><Relationship Id="rId135" Type="http://schemas.openxmlformats.org/officeDocument/2006/relationships/hyperlink" Target="../../../../AppData/Roaming/Microsoft/Excel/EU%20Courts%20cartels,%20antitrust%201990-2015/T-224-00,%20Amino%20Acids,%20Archer,%202003.pdf" TargetMode="External"/><Relationship Id="rId342" Type="http://schemas.openxmlformats.org/officeDocument/2006/relationships/hyperlink" Target="../../../../AppData/Roaming/Microsoft/Excel/EU%20Courts%20cartels,%20antitrust%201990-2015/T-376-06,%20Fittings,%20summary,%202011.pdf" TargetMode="External"/><Relationship Id="rId787" Type="http://schemas.openxmlformats.org/officeDocument/2006/relationships/hyperlink" Target="../../../../AppData/Roaming/Microsoft/Excel/News,%20event%20study/Commission%20decision%20-%20event%20month+-1/Event,%20Bayer%20Dental.pdf" TargetMode="External"/><Relationship Id="rId994" Type="http://schemas.openxmlformats.org/officeDocument/2006/relationships/hyperlink" Target="../../../../AppData/Roaming/Microsoft/Excel/News,%20event%20study/Commission%20decision%20-%20event%20month+-1/Event,%20Dutch%20beer%20market.pdf" TargetMode="External"/><Relationship Id="rId2023" Type="http://schemas.openxmlformats.org/officeDocument/2006/relationships/hyperlink" Target="../../../../AppData/Roaming/Microsoft/Excel/EU%20Courts%20cartels,%20antitrust%201990-2015/C-493-11%20P,%20Elevators%20and%20Escalators,%202012.pdf" TargetMode="External"/><Relationship Id="rId2230" Type="http://schemas.openxmlformats.org/officeDocument/2006/relationships/hyperlink" Target="../../../../AppData/Roaming/Microsoft/Excel/Commission%20Infringement%20Decisions%20101,%20102%20Article,%201990-2015/Warner-Lambert%20Gillette,%20A%20101,%20102,%201992.pdf" TargetMode="External"/><Relationship Id="rId2468" Type="http://schemas.openxmlformats.org/officeDocument/2006/relationships/hyperlink" Target="../../../../AppData/Roaming/Microsoft/Excel/Commission%20Infringement%20Decisions%20101,%20102%20Article,%201990-2015/Mountings,%20summary,%20A%20101,%202012.pdf" TargetMode="External"/><Relationship Id="rId202" Type="http://schemas.openxmlformats.org/officeDocument/2006/relationships/hyperlink" Target="../../../../AppData/Roaming/Microsoft/Excel/EU%20Courts%20cartels,%20antitrust%201990-2015/T-73-04,%20Electrical%20and%20mechanical%20carbon%20and%20graphite%20products,%20Le%20Carbone-Lorraine,%202008.pdf" TargetMode="External"/><Relationship Id="rId647" Type="http://schemas.openxmlformats.org/officeDocument/2006/relationships/hyperlink" Target="../../../../AppData/Roaming/Microsoft/Excel/EU%20Courts%20cartels,%20antitrust%201990-2015/T-254-12,%20Freight%20forwarding,%20summary,%202016.pdf" TargetMode="External"/><Relationship Id="rId854" Type="http://schemas.openxmlformats.org/officeDocument/2006/relationships/hyperlink" Target="../../../../AppData/Roaming/Microsoft/Excel/News,%20event%20study/Commission%20decision%20-%20event%20month+-1/Event,%20Wirtschaftsvereinigung%20Stahl.pdf" TargetMode="External"/><Relationship Id="rId1277" Type="http://schemas.openxmlformats.org/officeDocument/2006/relationships/hyperlink" Target="../../../../AppData/Roaming/Microsoft/Excel/News,%20event%20study/Dawn%20raids%20-%20event%20month+-1/Event,%20Bearings.pdf" TargetMode="External"/><Relationship Id="rId1484" Type="http://schemas.openxmlformats.org/officeDocument/2006/relationships/hyperlink" Target="../../../../AppData/Roaming/Microsoft/Excel/News,%20event%20study/GC%20decision%20-%20event%20month+-1/Event,%20Sodium%20Chlorate,%20T&#8209;348-08,%20T-349-08.pdf" TargetMode="External"/><Relationship Id="rId1691" Type="http://schemas.openxmlformats.org/officeDocument/2006/relationships/hyperlink" Target="../../../../AppData/Roaming/Microsoft/Excel/News,%20event%20study/ECJ%20decision%20-%20event%20month+-1/Event,%20Power%20Transformers,%20C-373-14%20P.pdf" TargetMode="External"/><Relationship Id="rId2328" Type="http://schemas.openxmlformats.org/officeDocument/2006/relationships/hyperlink" Target="../../../../AppData/Roaming/Microsoft/Excel/Commission%20Infringement%20Decisions%20101,%20102%20Article,%201990-2015/Raw%20Tobacco%20Spain,%20A%20101,%202004.pdf" TargetMode="External"/><Relationship Id="rId2535" Type="http://schemas.openxmlformats.org/officeDocument/2006/relationships/printerSettings" Target="../printerSettings/printerSettings1.bin"/><Relationship Id="rId507" Type="http://schemas.openxmlformats.org/officeDocument/2006/relationships/hyperlink" Target="../../../../AppData/Roaming/Microsoft/Excel/EU%20Courts%20cartels,%20antitrust%201990-2015/T-489-09,%20Reinforcing%20bars,%20readoption,%20summary,%202014.pdf" TargetMode="External"/><Relationship Id="rId714" Type="http://schemas.openxmlformats.org/officeDocument/2006/relationships/hyperlink" Target="../../../../AppData/Roaming/Microsoft/Excel/EU%20Courts%20cartels,%20antitrust%201990-2015/T-682-14,%20Perindopril,%20Servier,%20Mylan,%202018.pdf" TargetMode="External"/><Relationship Id="rId921" Type="http://schemas.openxmlformats.org/officeDocument/2006/relationships/hyperlink" Target="../../../../AppData/Roaming/Microsoft/Excel/News,%20event%20study/Commission%20decision%20-%20event%20month+-1/Event,%20Specialty%20Graphite.pdf" TargetMode="External"/><Relationship Id="rId1137" Type="http://schemas.openxmlformats.org/officeDocument/2006/relationships/hyperlink" Target="../../../../AppData/Roaming/Microsoft/Excel/News,%20event%20study/Commission%20decision%20-%20event%20month+-1/Event,%20Yen%20interest%20rate%20derivatives.pdf" TargetMode="External"/><Relationship Id="rId1344" Type="http://schemas.openxmlformats.org/officeDocument/2006/relationships/hyperlink" Target="../../../../AppData/Roaming/Microsoft/Excel/News,%20event%20study/GC%20decision%20-%20event%20month+-1/Event,%20Cement,%20T-25-95.pdf" TargetMode="External"/><Relationship Id="rId1551" Type="http://schemas.openxmlformats.org/officeDocument/2006/relationships/hyperlink" Target="../../../../AppData/Roaming/Microsoft/Excel/News,%20event%20study/GC%20decision%20-%20event%20month+-1/Event,%20Sodium%20Gluconate,%20T-329-01,%20T-330-01.pdf" TargetMode="External"/><Relationship Id="rId1789" Type="http://schemas.openxmlformats.org/officeDocument/2006/relationships/hyperlink" Target="../../../../AppData/Roaming/Microsoft/Excel/EU%20Courts%20cartels,%20antitrust%201990-2015/C-238-99%20P,%20PVC,%20readoption,%20Limburgse,%202002.pdf" TargetMode="External"/><Relationship Id="rId1996" Type="http://schemas.openxmlformats.org/officeDocument/2006/relationships/hyperlink" Target="../../../../AppData/Roaming/Microsoft/Excel/EU%20Courts%20cartels,%20antitrust%201990-2015/C-452-11%20P,%20Dutch%20beer%20market,%20summary,%202012.pdf" TargetMode="External"/><Relationship Id="rId50" Type="http://schemas.openxmlformats.org/officeDocument/2006/relationships/hyperlink" Target="../../../../AppData/Roaming/Microsoft/Excel/EU%20Courts%20cartels,%20antitrust%201990-2015/T-295-94,%20Cartonboard,%20Buchmann,%201998.pdf" TargetMode="External"/><Relationship Id="rId1204" Type="http://schemas.openxmlformats.org/officeDocument/2006/relationships/hyperlink" Target="../../../../AppData/Roaming/Microsoft/Excel/News,%20event%20study/Dawn%20raids%20-%20event%20month+-1/Event,%20Fittings%20+%20Copper%20Plumbing%20tubes%20+%20Industrial%20tubes.pdf" TargetMode="External"/><Relationship Id="rId1411" Type="http://schemas.openxmlformats.org/officeDocument/2006/relationships/hyperlink" Target="../../../../AppData/Roaming/Microsoft/Excel/News,%20event%20study/GC%20decision%20-%20event%20month+-1/Event,%20Raw%20tobacco%20-%20Spain,%20T-38-05,%20T-41-05.pdf" TargetMode="External"/><Relationship Id="rId1649" Type="http://schemas.openxmlformats.org/officeDocument/2006/relationships/hyperlink" Target="../../../../AppData/Roaming/Microsoft/Excel/News,%20event%20study/ECJ%20decision%20-%20event%20month+-1/Event,%20Bitumen%20Spain,%20C-608-13%20P%20do%20C-617-13%20P.pdf" TargetMode="External"/><Relationship Id="rId1856" Type="http://schemas.openxmlformats.org/officeDocument/2006/relationships/hyperlink" Target="../../../../AppData/Roaming/Microsoft/Excel/EU%20Courts%20cartels,%20antitrust%201990-2015/C-501-06%20P,%20Glaxo%20Wellcome,%20GlaxoSmithKline,%202009.pdf" TargetMode="External"/><Relationship Id="rId1509" Type="http://schemas.openxmlformats.org/officeDocument/2006/relationships/hyperlink" Target="../../../../AppData/Roaming/Microsoft/Excel/News,%20event%20study/GC%20decision%20-%20event%20month+-1/Event,%20Clearstream%20(Clearing%20and%20Settlement),%20T-301-04.pdf" TargetMode="External"/><Relationship Id="rId1716" Type="http://schemas.openxmlformats.org/officeDocument/2006/relationships/hyperlink" Target="../../../../AppData/Roaming/Microsoft/Excel/News,%20event%20study/ECJ%20decision%20-%20event%20month+-1/Event,%20Butadiene%20Rubber%20and%20Emulsion%20Styrene%20Butadiene%20Rubber,%20C-499-11%20P.pdf" TargetMode="External"/><Relationship Id="rId1923" Type="http://schemas.openxmlformats.org/officeDocument/2006/relationships/hyperlink" Target="../../../../AppData/Roaming/Microsoft/Excel/EU%20Courts%20cartels,%20antitrust%201990-2015/C-549-10%20P,%20Prokent%20Tomra,%202012.pdf" TargetMode="External"/><Relationship Id="rId297" Type="http://schemas.openxmlformats.org/officeDocument/2006/relationships/hyperlink" Target="../../../../AppData/Roaming/Microsoft/Excel/EU%20Courts%20cartels,%20antitrust%201990-2015/T-155-06,%20Prokent&#8209;Tomra,%20Tomra,%202010.pdf" TargetMode="External"/><Relationship Id="rId2185" Type="http://schemas.openxmlformats.org/officeDocument/2006/relationships/hyperlink" Target="../../../../AppData/Roaming/Microsoft/Excel/EU%20Courts%20cartels,%20antitrust%201990-2015/C-589-18%20P,%20Power%20cables,%20Furukawa,%202019.pdf" TargetMode="External"/><Relationship Id="rId2392" Type="http://schemas.openxmlformats.org/officeDocument/2006/relationships/hyperlink" Target="../../../../AppData/Roaming/Microsoft/Excel/Commission%20Infringement%20Decisions%20101,%20102%20Article,%201990-2015/Carglass,%202008.pdf" TargetMode="External"/><Relationship Id="rId157" Type="http://schemas.openxmlformats.org/officeDocument/2006/relationships/hyperlink" Target="../../../../AppData/Roaming/Microsoft/Excel/EU%20Courts%20cartels,%20antitrust%201990-2015/T-59-02,%20Citric%20acid,%20Archer,%202006.pdf" TargetMode="External"/><Relationship Id="rId364" Type="http://schemas.openxmlformats.org/officeDocument/2006/relationships/hyperlink" Target="../../../../AppData/Roaming/Microsoft/Excel/EU%20Courts%20cartels,%20antitrust%201990-2015/T-133-07,%20Gas%20insulated,%202011.pdf" TargetMode="External"/><Relationship Id="rId2045" Type="http://schemas.openxmlformats.org/officeDocument/2006/relationships/hyperlink" Target="../../../../AppData/Roaming/Microsoft/Excel/EU%20Courts%20cartels,%20antitrust%201990-2015/C-597-13-P,%20Candle%20waxes,%20Total%20SA,%202015.pdf" TargetMode="External"/><Relationship Id="rId571" Type="http://schemas.openxmlformats.org/officeDocument/2006/relationships/hyperlink" Target="../../../../AppData/Roaming/Microsoft/Excel/EU%20Courts%20cartels,%20antitrust%201990-2015/T-368-10,%20Bathroom%20fittings,%20French,%202013.pdf" TargetMode="External"/><Relationship Id="rId669" Type="http://schemas.openxmlformats.org/officeDocument/2006/relationships/hyperlink" Target="../../../../AppData/Roaming/Microsoft/Excel/EU%20Courts%20cartels,%20antitrust%201990-2015/T-91-13,%20TV%20and%20computer%20monitor%20tubes,%202015.pdf" TargetMode="External"/><Relationship Id="rId876" Type="http://schemas.openxmlformats.org/officeDocument/2006/relationships/hyperlink" Target="../../../../AppData/Roaming/Microsoft/Excel/News,%20event%20study/Commission%20decision%20-%20event%20month+-1/Event,%20Seamless%20steel%20tubes.pdf" TargetMode="External"/><Relationship Id="rId1299" Type="http://schemas.openxmlformats.org/officeDocument/2006/relationships/hyperlink" Target="../../../../AppData/Roaming/Microsoft/Excel/News,%20event%20study/Dawn%20raids%20-%20event%20month+-1/Event,%20Slovak%20Telekom,%20ST,%2022.1.2009.pdf" TargetMode="External"/><Relationship Id="rId2252" Type="http://schemas.openxmlformats.org/officeDocument/2006/relationships/hyperlink" Target="../../../../AppData/Roaming/Microsoft/Excel/Commission%20Infringement%20Decisions%20101,%20102%20Article,%201990-2015/Fenex,%20A%20101,%201996.pdf" TargetMode="External"/><Relationship Id="rId224" Type="http://schemas.openxmlformats.org/officeDocument/2006/relationships/hyperlink" Target="../../../../AppData/Roaming/Microsoft/Excel/EU%20Courts%20cartels,%20antitrust%201990-2015/T-25-05,%20Copper%20plumbing%20tubes,%20KME,%202010.pdf" TargetMode="External"/><Relationship Id="rId431" Type="http://schemas.openxmlformats.org/officeDocument/2006/relationships/hyperlink" Target="../../../../AppData/Roaming/Microsoft/Excel/EU%20Courts%20cartels,%20antitrust%201990-2015/T-417-08,%20CISAC,%20Sociedade%20Portugesa,%202013.pdf" TargetMode="External"/><Relationship Id="rId529" Type="http://schemas.openxmlformats.org/officeDocument/2006/relationships/hyperlink" Target="../../../../AppData/Roaming/Microsoft/Excel/EU%20Courts%20cartels,%20antitrust%201990-2015/T-400-09,%20Calcium%20carbide,%20summary,%202012.pdf" TargetMode="External"/><Relationship Id="rId736" Type="http://schemas.openxmlformats.org/officeDocument/2006/relationships/hyperlink" Target="../../../../AppData/Roaming/Microsoft/Excel/EU%20Courts%20cartels,%20antitrust%201990-2015/T-448-14,%20Power%20cables,%20Hitachi,%202018.pdf" TargetMode="External"/><Relationship Id="rId1061" Type="http://schemas.openxmlformats.org/officeDocument/2006/relationships/hyperlink" Target="../../../../AppData/Roaming/Microsoft/Excel/News,%20event%20study/Commission%20decision%20-%20event%20month+-1/Event,%20Consumer%20detergents.pdf" TargetMode="External"/><Relationship Id="rId1159" Type="http://schemas.openxmlformats.org/officeDocument/2006/relationships/hyperlink" Target="../../../../AppData/Roaming/Microsoft/Excel/News,%20event%20study/Dawn%20raids%20-%20event%20month+-1/Event,%20PVC,%20readoption,%2031.1.1987.pdf" TargetMode="External"/><Relationship Id="rId1366" Type="http://schemas.openxmlformats.org/officeDocument/2006/relationships/hyperlink" Target="../../../../AppData/Roaming/Microsoft/Excel/News,%20event%20study/GC%20decision%20-%20event%20month+-1/Event,%20Seamless%20steel%20tubes,%20T-48-00%20do%20T-67-00.pdf" TargetMode="External"/><Relationship Id="rId2112" Type="http://schemas.openxmlformats.org/officeDocument/2006/relationships/hyperlink" Target="../../../../AppData/Roaming/Microsoft/Excel/EU%20Courts%20cartels,%20antitrust%201990-2015/C-618-13%20P,%20Bathroom%20fittings,%202017.pdf" TargetMode="External"/><Relationship Id="rId2417" Type="http://schemas.openxmlformats.org/officeDocument/2006/relationships/hyperlink" Target="../../../../AppData/Roaming/Microsoft/Excel/Commission%20Infringement%20Decisions%20101,%20102%20Article,%201990-2015/Reinforcing%20bars,%20readoption,%20Italian,%20A%20101,%202009.pdf" TargetMode="External"/><Relationship Id="rId943" Type="http://schemas.openxmlformats.org/officeDocument/2006/relationships/hyperlink" Target="../../../../AppData/Roaming/Microsoft/Excel/News,%20event%20study/Commission%20decision%20-%20event%20month+-1/Event,%20Raw%20tobacco%20-%20Spain.pdf" TargetMode="External"/><Relationship Id="rId1019" Type="http://schemas.openxmlformats.org/officeDocument/2006/relationships/hyperlink" Target="../../../../AppData/Roaming/Microsoft/Excel/News,%20event%20study/Commission%20decision%20-%20event%20month+-1/Event,%20Candle%20Waxes,%201.pdf" TargetMode="External"/><Relationship Id="rId1573" Type="http://schemas.openxmlformats.org/officeDocument/2006/relationships/hyperlink" Target="../../../../AppData/Roaming/Microsoft/Excel/News,%20event%20study/ECJ%20decision%20-%20event%20month+-1/Event,%20Soda-ash%20-%20Solvay,%20+%20CFK%20+%20ICI,%20C-286-95%20P,%20C-287-95%20P.pdf" TargetMode="External"/><Relationship Id="rId1780" Type="http://schemas.openxmlformats.org/officeDocument/2006/relationships/hyperlink" Target="../../../../AppData/Roaming/Microsoft/Excel/EU%20Courts%20cartels,%20antitrust%201990-2015/C-294-98%20P,%20Cartonboard,%202000.pdf" TargetMode="External"/><Relationship Id="rId1878" Type="http://schemas.openxmlformats.org/officeDocument/2006/relationships/hyperlink" Target="../../../../AppData/Roaming/Microsoft/Excel/EU%20Courts%20cartels,%20antitrust%201990-2015/C-280-08%20P,%20Deutsche%20Telekom%20AG,%202010.pdf" TargetMode="External"/><Relationship Id="rId72" Type="http://schemas.openxmlformats.org/officeDocument/2006/relationships/hyperlink" Target="../../../../AppData/Roaming/Microsoft/Excel/EU%20Courts%20cartels,%20antitrust%201990-2015/T-86-95,%20Far%20Eastern%20Freight%20Conference,%20CGM,%202002.pdf" TargetMode="External"/><Relationship Id="rId803" Type="http://schemas.openxmlformats.org/officeDocument/2006/relationships/hyperlink" Target="../../../../AppData/Roaming/Microsoft/Excel/News,%20event%20study/Commission%20decision%20-%20event%20month+-1/Event,%20French-West%20African%20shipowners'%20committees.pdf" TargetMode="External"/><Relationship Id="rId1226" Type="http://schemas.openxmlformats.org/officeDocument/2006/relationships/hyperlink" Target="../../../../AppData/Roaming/Microsoft/Excel/News,%20event%20study/Dawn%20raids%20-%20event%20month+-1/Event,%20Elevators%20and%20Escalators,%2029.1.2004.pdf" TargetMode="External"/><Relationship Id="rId1433" Type="http://schemas.openxmlformats.org/officeDocument/2006/relationships/hyperlink" Target="../../../../AppData/Roaming/Microsoft/Excel/News,%20event%20study/GC%20decision%20-%20event%20month+-1/Event,%20Prokent%20Tomra,%20T-155-06.pdf" TargetMode="External"/><Relationship Id="rId1640" Type="http://schemas.openxmlformats.org/officeDocument/2006/relationships/hyperlink" Target="../../../../AppData/Roaming/Microsoft/Excel/News,%20event%20study/ECJ%20decision%20-%20event%20month+-1/Event,%20Rubber%20chemicals,%20C&#8209;90-09,%20E.REP.pdf" TargetMode="External"/><Relationship Id="rId1738"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500" Type="http://schemas.openxmlformats.org/officeDocument/2006/relationships/hyperlink" Target="../../../../AppData/Roaming/Microsoft/Excel/News,%20event%20study/GC%20decision%20-%20event%20month+-1/Event,%20Carglass,%20T-72-09,%20PILK,%20J.SG@N.pdf" TargetMode="External"/><Relationship Id="rId1945" Type="http://schemas.openxmlformats.org/officeDocument/2006/relationships/hyperlink" Target="../../../../AppData/Roaming/Microsoft/Excel/EU%20Courts%20cartels,%20antitrust%201990-2015/C-455-11%20P,%20Hydrogen,%20Solvay%20SA,%202013.pdf" TargetMode="External"/><Relationship Id="rId1805" Type="http://schemas.openxmlformats.org/officeDocument/2006/relationships/hyperlink" Target="../../../../AppData/Roaming/Microsoft/Excel/EU%20Courts%20cartels,%20antitrust%201990-2015/C-65-02%20P,%20Alloy%20surcharge,%202005.pdf" TargetMode="External"/><Relationship Id="rId179" Type="http://schemas.openxmlformats.org/officeDocument/2006/relationships/hyperlink" Target="../../../../AppData/Roaming/Microsoft/Excel/EU%20Courts%20cartels,%20antitrust%201990-2015/T-52-03,%20Plasterboard,%20summary,%202008.pdf" TargetMode="External"/><Relationship Id="rId386" Type="http://schemas.openxmlformats.org/officeDocument/2006/relationships/hyperlink" Target="../../../../AppData/Roaming/Microsoft/Excel/EU%20Courts%20cartels,%20antitrust%201990-2015/T-103-08,%20Choloprene%20rubber,%20summary,%202012.pdf" TargetMode="External"/><Relationship Id="rId593" Type="http://schemas.openxmlformats.org/officeDocument/2006/relationships/hyperlink" Target="../../../../AppData/Roaming/Microsoft/Excel/EU%20Courts%20cartels,%20antitrust%201990-2015/T-391-10,%20Prestressing,%202015.pdf" TargetMode="External"/><Relationship Id="rId2067" Type="http://schemas.openxmlformats.org/officeDocument/2006/relationships/hyperlink" Target="../../../../AppData/Roaming/Microsoft/Excel/EU%20Courts%20cartels,%20antitrust%201990-2015/C-86-15%20P,%20Reinforcing%20bars,%20readoption,%20Ferriera,%202017.pdf" TargetMode="External"/><Relationship Id="rId2274" Type="http://schemas.openxmlformats.org/officeDocument/2006/relationships/hyperlink" Target="../../../../AppData/Roaming/Microsoft/Excel/Commission%20Infringement%20Decisions%20101,%20102%20Article,%201990-2015/Nathan-Bricolux,%20A%20101,%202000.pdf" TargetMode="External"/><Relationship Id="rId2481" Type="http://schemas.openxmlformats.org/officeDocument/2006/relationships/hyperlink" Target="../../../../AppData/Roaming/Microsoft/Excel/Commission%20Infringement%20Decisions%20101,%20102%20Article,%201990-2015/Water%20Management%20Products,%20A%20101,%202012.pdf" TargetMode="External"/><Relationship Id="rId246" Type="http://schemas.openxmlformats.org/officeDocument/2006/relationships/hyperlink" Target="../../../../AppData/Roaming/Microsoft/Excel/EU%20Courts%20cartels,%20antitrust%201990-2015/T-175-05,%20MCCA,%202009.pdf" TargetMode="External"/><Relationship Id="rId453" Type="http://schemas.openxmlformats.org/officeDocument/2006/relationships/hyperlink" Target="../../../../AppData/Roaming/Microsoft/Excel/EU%20Courts%20cartels,%20antitrust%201990-2015/T-562-08,%20Candle%20waxes,%20French,%202014.pdf" TargetMode="External"/><Relationship Id="rId660" Type="http://schemas.openxmlformats.org/officeDocument/2006/relationships/hyperlink" Target="../../../../AppData/Roaming/Microsoft/Excel/EU%20Courts%20cartels,%20antitrust%201990-2015/T-267-12,%20Freight%20forwarding,%202016.pdf" TargetMode="External"/><Relationship Id="rId898" Type="http://schemas.openxmlformats.org/officeDocument/2006/relationships/hyperlink" Target="../../../../AppData/Roaming/Microsoft/Excel/News,%20event%20study/Commission%20decision%20-%20event%20month+-1/Event,%20Citric%20acid.pdf" TargetMode="External"/><Relationship Id="rId1083" Type="http://schemas.openxmlformats.org/officeDocument/2006/relationships/hyperlink" Target="../../../../AppData/Roaming/Microsoft/Excel/News,%20event%20study/Commission%20decision%20-%20event%20month+-1/Event,%20Telef&#243;nica%20Portugal%20Telecom.pdf" TargetMode="External"/><Relationship Id="rId1290" Type="http://schemas.openxmlformats.org/officeDocument/2006/relationships/hyperlink" Target="../../../../AppData/Roaming/Microsoft/Excel/News,%20event%20study/Dawn%20raids%20-%20event%20month+-1/Event,%20Polyurethanefoam,%203.8.2010.pdf" TargetMode="External"/><Relationship Id="rId2134" Type="http://schemas.openxmlformats.org/officeDocument/2006/relationships/hyperlink" Target="../../../../AppData/Roaming/Microsoft/Excel/EU%20Courts%20cartels,%20antitrust%201990-2015/C-415-14%20P,%20Animal%20feed%20phosphates,%20French,%202016.pdf" TargetMode="External"/><Relationship Id="rId2341" Type="http://schemas.openxmlformats.org/officeDocument/2006/relationships/hyperlink" Target="../../../../AppData/Roaming/Microsoft/Excel/Commission%20Infringement%20Decisions%20101,%20102%20Article,%201990-2015/AstraZeneca,%20A%20102,%202005.pdf" TargetMode="External"/><Relationship Id="rId106" Type="http://schemas.openxmlformats.org/officeDocument/2006/relationships/hyperlink" Target="../../../../AppData/Roaming/Microsoft/Excel/EU%20Courts%20cartels,%20antitrust%201990-2015/T-9-99,%20Pre-Insulated%20Pipe%20Cartel,%20HFB,%20summary,%202002.pdf" TargetMode="External"/><Relationship Id="rId313" Type="http://schemas.openxmlformats.org/officeDocument/2006/relationships/hyperlink" Target="../../../../AppData/Roaming/Microsoft/Excel/EU%20Courts%20cartels,%20antitrust%201990-2015/T-194-06,%20Hydrogen,%202011.pdf" TargetMode="External"/><Relationship Id="rId758" Type="http://schemas.openxmlformats.org/officeDocument/2006/relationships/hyperlink" Target="../../../../AppData/Roaming/Microsoft/Excel/EU%20Courts%20cartels,%20antitrust%201990-2015/T-45-07,%20Butadiene%20Rubber%20and%20Emulsion%20Styrene%20Butadiene%20Rubber,%202011.pdf" TargetMode="External"/><Relationship Id="rId965" Type="http://schemas.openxmlformats.org/officeDocument/2006/relationships/hyperlink" Target="../../../../AppData/Roaming/Microsoft/Excel/News,%20event%20study/Commission%20decision%20-%20event%20month+-1/Event,%20Industrial%20bags.pdf" TargetMode="External"/><Relationship Id="rId1150" Type="http://schemas.openxmlformats.org/officeDocument/2006/relationships/hyperlink" Target="../../../../AppData/Roaming/Microsoft/Excel/News,%20event%20study/Dawn%20raids%20-%20event%20month+-1/Event,%20Steel%20beams,%208.4.1991.pdf" TargetMode="External"/><Relationship Id="rId1388" Type="http://schemas.openxmlformats.org/officeDocument/2006/relationships/hyperlink" Target="../../../../AppData/Roaming/Microsoft/Excel/News,%20event%20study/GC%20decision%20-%20event%20month+-1/Event,%20Austrian%20banks%20&#8212;%20Lombard%20Club,%20T-259-02.pdf" TargetMode="External"/><Relationship Id="rId1595" Type="http://schemas.openxmlformats.org/officeDocument/2006/relationships/hyperlink" Target="../../../../AppData/Roaming/Microsoft/Excel/News,%20event%20study/ECJ%20decision%20-%20event%20month+-1/Event,%20Cement,%20C-204-00%20P.pdf" TargetMode="External"/><Relationship Id="rId2439" Type="http://schemas.openxmlformats.org/officeDocument/2006/relationships/hyperlink" Target="../../../../AppData/Roaming/Microsoft/Excel/Commission%20Infringement%20Decisions%20101,%20102%20Article,%201990-2015/LABCO%20ONP,%20French,%20A%20101,%202010.pdf" TargetMode="External"/><Relationship Id="rId94" Type="http://schemas.openxmlformats.org/officeDocument/2006/relationships/hyperlink" Target="../../../../AppData/Roaming/Microsoft/Excel/EU%20Courts%20cartels,%20antitrust%201990-2015/T-202-98,%20British%20sugar,%202001.pdf" TargetMode="External"/><Relationship Id="rId520" Type="http://schemas.openxmlformats.org/officeDocument/2006/relationships/hyperlink" Target="../../../../AppData/Roaming/Microsoft/Excel/EU%20Courts%20cartels,%20antitrust%201990-2015/T-384-09,%20Calcium%20carbide,%20summary,%202014.pdf" TargetMode="External"/><Relationship Id="rId618" Type="http://schemas.openxmlformats.org/officeDocument/2006/relationships/hyperlink" Target="../../../../AppData/Roaming/Microsoft/Excel/EU%20Courts%20cartels,%20antitrust%201990-2015/T-46-11,%20Airfreight,%20summary,%202015.pdf" TargetMode="External"/><Relationship Id="rId825" Type="http://schemas.openxmlformats.org/officeDocument/2006/relationships/hyperlink" Target="../../../../AppData/Roaming/Microsoft/Excel/News,%20event%20study/Commission%20decision%20-%20event%20month+-1/Event,%20PVC,%20readoption.pdf" TargetMode="External"/><Relationship Id="rId1248" Type="http://schemas.openxmlformats.org/officeDocument/2006/relationships/hyperlink" Target="../../../../AppData/Roaming/Microsoft/Excel/News,%20event%20study/Dawn%20raids%20-%20event%20month+-1/Event,%20Animal%20feed%20phosphates,%20brez.pdf" TargetMode="External"/><Relationship Id="rId1455" Type="http://schemas.openxmlformats.org/officeDocument/2006/relationships/hyperlink" Target="../../../../AppData/Roaming/Microsoft/Excel/News,%20event%20study/GC%20decision%20-%20event%20month+-1/Event,%20Fittings,%20T-376-06%20do%20T&#8209;385-06.pdf" TargetMode="External"/><Relationship Id="rId1662" Type="http://schemas.openxmlformats.org/officeDocument/2006/relationships/hyperlink" Target="../../../../AppData/Roaming/Microsoft/Excel/News,%20event%20study/ECJ%20decision%20-%20event%20month+-1/Event,%20Gas%20Insulated%20Switchgear,%20C&#8209;239-11%20P.pdf" TargetMode="External"/><Relationship Id="rId2201" Type="http://schemas.openxmlformats.org/officeDocument/2006/relationships/hyperlink" Target="../../../../AppData/Roaming/Microsoft/Excel/News,%20event%20study/Commission%20decision%20-%20event%20month+-1/Event,%20European%20producers%20of%20cold-rolled%20stainless%20steel%20flat%20products.pdf" TargetMode="External"/><Relationship Id="rId2506" Type="http://schemas.openxmlformats.org/officeDocument/2006/relationships/hyperlink" Target="../../../../AppData/Roaming/Microsoft/Excel/Commission%20Infringement%20Decisions%20101,%20102%20Article,%201990-2015/Blocktrains,%20A%20101,%202015.pdf" TargetMode="External"/><Relationship Id="rId1010" Type="http://schemas.openxmlformats.org/officeDocument/2006/relationships/hyperlink" Target="../../../../AppData/Roaming/Microsoft/Excel/News,%20event%20study/Commission%20decision%20-%20event%20month+-1/Event,%20International%20removal%20services.pdf" TargetMode="External"/><Relationship Id="rId1108" Type="http://schemas.openxmlformats.org/officeDocument/2006/relationships/hyperlink" Target="../../../../AppData/Roaming/Microsoft/Excel/News,%20event%20study/Commission%20decision%20-%20event%20month+-1/Event,%20Sodium%20Gluconate.pdf" TargetMode="External"/><Relationship Id="rId1315" Type="http://schemas.openxmlformats.org/officeDocument/2006/relationships/hyperlink" Target="../../../../AppData/Roaming/Microsoft/Excel/News,%20event%20study/GC%20decision%20-%20event%20month+-1/Event,%20Steel&#160;beams,%20T-137-94%20do%20T-151-94.pdf" TargetMode="External"/><Relationship Id="rId1967" Type="http://schemas.openxmlformats.org/officeDocument/2006/relationships/hyperlink" Target="../../../../AppData/Roaming/Microsoft/Excel/EU%20Courts%20cartels,%20antitrust%201990-2015/C-290-11%20P,%20Fittings,%20French,%202012.pdf" TargetMode="External"/><Relationship Id="rId1522" Type="http://schemas.openxmlformats.org/officeDocument/2006/relationships/hyperlink" Target="../../../../AppData/Roaming/Microsoft/Excel/News,%20event%20study/GC%20decision%20-%20event%20month+-1/Event,%20Prestressing%20Steel,%20T-418-10,%20T-406-10.pdf" TargetMode="External"/><Relationship Id="rId21" Type="http://schemas.openxmlformats.org/officeDocument/2006/relationships/hyperlink" Target="../../../../AppData/Roaming/Microsoft/Excel/EU%20Courts%20cartels,%20antitrust%201990-2015/T-9-92,%20Eco%20System%20Peugeot,%201993.pdf" TargetMode="External"/><Relationship Id="rId2089" Type="http://schemas.openxmlformats.org/officeDocument/2006/relationships/hyperlink" Target="../../../../AppData/Roaming/Microsoft/Excel/EU%20Courts%20cartels,%20antitrust%201990-2015/C-637-13%20P,%20Bathroom%20fittings,%202017.pdf" TargetMode="External"/><Relationship Id="rId2296" Type="http://schemas.openxmlformats.org/officeDocument/2006/relationships/hyperlink" Target="../../../../AppData/Roaming/Microsoft/Excel/Commission%20Infringement%20Decisions%20101,%20102%20Article,%201990-2015/Bank%20charges%20for%20exchanging%20euro-zone%20currencies,%20A%20101,%202001.pdf" TargetMode="External"/><Relationship Id="rId268" Type="http://schemas.openxmlformats.org/officeDocument/2006/relationships/hyperlink" Target="../../../../AppData/Roaming/Microsoft/Excel/EU%20Courts%20cartels,%20antitrust%201990-2015/T-76-06,%20Industrial%20bags,%20ASPLA,%20summary,%202011.pdf" TargetMode="External"/><Relationship Id="rId475" Type="http://schemas.openxmlformats.org/officeDocument/2006/relationships/hyperlink" Target="../../../../AppData/Roaming/Microsoft/Excel/EU%20Courts%20cartels,%20antitrust%201990-2015/T-154-09,%20Marine%20hoses,%202013.pdf" TargetMode="External"/><Relationship Id="rId682" Type="http://schemas.openxmlformats.org/officeDocument/2006/relationships/hyperlink" Target="../../../../AppData/Roaming/Microsoft/Excel/EU%20Courts%20cartels,%20antitrust%201990-2015/T-471-13,%20Lundbeck,%202016.pdf" TargetMode="External"/><Relationship Id="rId2156" Type="http://schemas.openxmlformats.org/officeDocument/2006/relationships/hyperlink" Target="../../../../AppData/Roaming/Microsoft/Excel/EU%20Courts%20cartels,%20antitrust%201990-2015/C-261-16%20P,%20Freight%20forwarding,%20K&#252;hne%20+%20Nagel,%20French,%202018.pdf" TargetMode="External"/><Relationship Id="rId2363" Type="http://schemas.openxmlformats.org/officeDocument/2006/relationships/hyperlink" Target="../../../../AppData/Roaming/Microsoft/Excel/Commission%20Infringement%20Decisions%20101,%20102%20Article,%201990-2015/MORGAN%20STANLEY%20VISA%20INTERNATIONAL%20AND%20VISA%20EUROPE,%20A%20101,%202007.pdf" TargetMode="External"/><Relationship Id="rId128" Type="http://schemas.openxmlformats.org/officeDocument/2006/relationships/hyperlink" Target="../../../../AppData/Roaming/Microsoft/Excel/EU%20Courts%20cartels,%20antitrust%201990-2015/T-50-00,%20Seamless%20steel%20tubes,%20Dalmine,%202004.pdf" TargetMode="External"/><Relationship Id="rId335" Type="http://schemas.openxmlformats.org/officeDocument/2006/relationships/hyperlink" Target="../../../../AppData/Roaming/Microsoft/Excel/EU%20Courts%20cartels,%20antitrust%201990-2015/T-385-06,%20Fittings,%202011.pdf" TargetMode="External"/><Relationship Id="rId542" Type="http://schemas.openxmlformats.org/officeDocument/2006/relationships/hyperlink" Target="../../../../AppData/Roaming/Microsoft/Excel/EU%20Courts%20cartels,%20antitrust%201990-2015/T-411-10,%20Bathroom%20fittings,%20French,%202013.pdf" TargetMode="External"/><Relationship Id="rId1172" Type="http://schemas.openxmlformats.org/officeDocument/2006/relationships/hyperlink" Target="../../../../AppData/Roaming/Microsoft/Excel/News,%20event%20study/Dawn%20raids%20-%20event%20month+-1/Event,%20Cement,%20%2026.4.1989.pdf" TargetMode="External"/><Relationship Id="rId2016" Type="http://schemas.openxmlformats.org/officeDocument/2006/relationships/hyperlink" Target="../../../../AppData/Roaming/Microsoft/Excel/EU%20Courts%20cartels,%20antitrust%201990-2015/C-444-11%20P,%20International%20Removal%20Services,%20Team%20Relocations,%202013.pdf" TargetMode="External"/><Relationship Id="rId2223" Type="http://schemas.openxmlformats.org/officeDocument/2006/relationships/hyperlink" Target="../../../../AppData/Roaming/Microsoft/Excel/Commission%20Infringement%20Decisions%20101,%20102%20Article,%201990-2015/Eurocheque%20Helsinki%20Agreement,%20A%20101,%201992.pdf" TargetMode="External"/><Relationship Id="rId2430" Type="http://schemas.openxmlformats.org/officeDocument/2006/relationships/hyperlink" Target="../../../../AppData/Roaming/Microsoft/Excel/Commission%20Infringement%20Decisions%20101,%20102%20Article,%201990-2015/Carbonless%20readoption,%20Papier%20autocopiant,%20summary,%20A%20101,%202010.pdf" TargetMode="External"/><Relationship Id="rId402" Type="http://schemas.openxmlformats.org/officeDocument/2006/relationships/hyperlink" Target="../../../../AppData/Roaming/Microsoft/Excel/EU%20Courts%20cartels,%20antitrust%201990-2015/T-138-07,%20Elevators%20and%20Escalators,%202011.pdf" TargetMode="External"/><Relationship Id="rId1032" Type="http://schemas.openxmlformats.org/officeDocument/2006/relationships/hyperlink" Target="../../../../AppData/Roaming/Microsoft/Excel/News,%20event%20study/Commission%20decision%20-%20event%20month+-1/Event,%20E.ON%20GDF.pdf" TargetMode="External"/><Relationship Id="rId1989" Type="http://schemas.openxmlformats.org/officeDocument/2006/relationships/hyperlink" Target="../../../../AppData/Roaming/Microsoft/Excel/EU%20Courts%20cartels,%20antitrust%201990-2015/C-231-11%20P,%20Gas%20insulated%20switchgear,%20Siemens,%202014.pdf" TargetMode="External"/><Relationship Id="rId1849"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2" Type="http://schemas.openxmlformats.org/officeDocument/2006/relationships/hyperlink" Target="../../../../AppData/Roaming/Microsoft/Excel/EU%20Courts%20cartels,%20antitrust%201990-2015/T-94-03,%20Reinforcing%20bars,%20summary,%202007.pdf" TargetMode="External"/><Relationship Id="rId1709" Type="http://schemas.openxmlformats.org/officeDocument/2006/relationships/hyperlink" Target="../../../../AppData/Roaming/Microsoft/Excel/News,%20event%20study/ECJ%20decision%20-%20event%20month+-1/Event,%20TV%20and%20computer%20monitor%20tubes,C-588-15%20P,%20KO.JHD,%20H.PHIL.pdf" TargetMode="External"/><Relationship Id="rId1916" Type="http://schemas.openxmlformats.org/officeDocument/2006/relationships/hyperlink" Target="../../../../AppData/Roaming/Microsoft/Excel/EU%20Courts%20cartels,%20antitrust%201990-2015/C-238-12%20P,%20Industrial%20bags,%20FLSmidth,%202014.pdf" TargetMode="External"/><Relationship Id="rId2080" Type="http://schemas.openxmlformats.org/officeDocument/2006/relationships/hyperlink" Target="../../../../AppData/Roaming/Microsoft/Excel/EU%20Courts%20cartels,%20antitrust%201990-2015/C-614-13%20P,%20Bathroom%20fittings,%202017.pdf" TargetMode="External"/><Relationship Id="rId869" Type="http://schemas.openxmlformats.org/officeDocument/2006/relationships/hyperlink" Target="../../../../AppData/Roaming/Microsoft/Excel/News,%20event%20study/Commission%20decision%20-%20event%20month+-1/Event,%20Greek%20Ferries.pdf" TargetMode="External"/><Relationship Id="rId1499" Type="http://schemas.openxmlformats.org/officeDocument/2006/relationships/hyperlink" Target="../../../../AppData/Roaming/Microsoft/Excel/News,%20event%20study/GC%20decision%20-%20event%20month+-1/Event,%20Carglass,%20T-72-09,%20PILK,%20J.SG@N.pdf" TargetMode="External"/><Relationship Id="rId729" Type="http://schemas.openxmlformats.org/officeDocument/2006/relationships/hyperlink" Target="../../../../AppData/Roaming/Microsoft/Excel/EU%20Courts%20cartels,%20antitrust%201990-2015/T-475-14,%20Power%20cables,%20Prysmian,%202018.pdf" TargetMode="External"/><Relationship Id="rId1359" Type="http://schemas.openxmlformats.org/officeDocument/2006/relationships/hyperlink" Target="../../../../AppData/Roaming/Microsoft/Excel/News,%20event%20study/GC%20decision%20-%20event%20month+-1/Event,%20TV%20and%20computer%20monitor%20tubes,%20T-82-13%20do%20T-104-13.pdf" TargetMode="External"/><Relationship Id="rId936" Type="http://schemas.openxmlformats.org/officeDocument/2006/relationships/hyperlink" Target="../../../../AppData/Roaming/Microsoft/Excel/News,%20event%20study/Commission%20decision%20-%20event%20month+-1/Event,%20Souris-Topps.pdf" TargetMode="External"/><Relationship Id="rId1219" Type="http://schemas.openxmlformats.org/officeDocument/2006/relationships/hyperlink" Target="../../../../AppData/Roaming/Microsoft/Excel/News,%20event%20study/Dawn%20raids%20-%20event%20month+-1/Event,%20Gas%20Insulated%20Switchgear,%2013.5.2004.pdf" TargetMode="External"/><Relationship Id="rId1566" Type="http://schemas.openxmlformats.org/officeDocument/2006/relationships/hyperlink" Target="../../../../AppData/Roaming/Microsoft/Excel/News,%20event%20study/GC%20decision%20-%20event%20month+-1/Event,%20Butadiene%20Rubber%20and%20Emulsion%20Styrene%20Butadiene%20Rubber,%20T-38-07,%20T-39-07,%20T-42-07,%20T-44-07,%20T-45-07,%20T-59-07.pdf" TargetMode="External"/><Relationship Id="rId1773" Type="http://schemas.openxmlformats.org/officeDocument/2006/relationships/hyperlink" Target="../../../../AppData/Roaming/Microsoft/Excel/EU%20Courts%20cartels,%20antitrust%201990-2015/C-201-09%20P,%20Steal%20beams,%20readoption,%20Arcelor,%202011.pdf" TargetMode="External"/><Relationship Id="rId1980" Type="http://schemas.openxmlformats.org/officeDocument/2006/relationships/hyperlink" Target="../../../../AppData/Roaming/Microsoft/Excel/EU%20Courts%20cartels,%20antitrust%201990-2015/C-247-11%20P,%20Gas%20insulated%20switchgear,%202014.pdf" TargetMode="External"/><Relationship Id="rId65" Type="http://schemas.openxmlformats.org/officeDocument/2006/relationships/hyperlink" Target="../../../../AppData/Roaming/Microsoft/Excel/EU%20Courts%20cartels,%20antitrust%201990-2015/T-354-94,%20Cartonboard,%20Stora,%201998.pdf" TargetMode="External"/><Relationship Id="rId1426" Type="http://schemas.openxmlformats.org/officeDocument/2006/relationships/hyperlink" Target="../../../../AppData/Roaming/Microsoft/Excel/News,%20event%20study/GC%20decision%20-%20event%20month+-1/Event,%20Raw%20tobacco%20Italy,%20T-19-06,%20T-39-06,%20U.PYX.pdf" TargetMode="External"/><Relationship Id="rId1633" Type="http://schemas.openxmlformats.org/officeDocument/2006/relationships/hyperlink" Target="../../../../AppData/Roaming/Microsoft/Excel/News,%20event%20study/ECJ%20decision%20-%20event%20month+-1/Event,%20Choline%20Chloride,%20C-97-08%20P.pdf" TargetMode="External"/><Relationship Id="rId1840"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0" Type="http://schemas.openxmlformats.org/officeDocument/2006/relationships/hyperlink" Target="../../../../AppData/Roaming/Microsoft/Excel/News,%20event%20study/ECJ%20decision%20-%20event%20month+-1/Event,%20LCD,%20C-227-14%20P,%20KO.LGL.pdf" TargetMode="External"/><Relationship Id="rId379" Type="http://schemas.openxmlformats.org/officeDocument/2006/relationships/hyperlink" Target="../../../../AppData/Roaming/Microsoft/Excel/EU%20Courts%20cartels,%20antitrust%201990-2015/T-76-08,%20Chloroprene%20Rubber,%202012.pdf" TargetMode="External"/><Relationship Id="rId586" Type="http://schemas.openxmlformats.org/officeDocument/2006/relationships/hyperlink" Target="../../../../AppData/Roaming/Microsoft/Excel/EU%20Courts%20cartels,%20antitrust%201990-2015/T-426-10,%20Prestressing,%20French,%202014.pdf" TargetMode="External"/><Relationship Id="rId793" Type="http://schemas.openxmlformats.org/officeDocument/2006/relationships/hyperlink" Target="../../../../AppData/Roaming/Microsoft/Excel/News,%20event%20study/Commission%20decision%20-%20event%20month+-1/Event,%20Ansac.pdf" TargetMode="External"/><Relationship Id="rId2267" Type="http://schemas.openxmlformats.org/officeDocument/2006/relationships/hyperlink" Target="../../../../AppData/Roaming/Microsoft/Excel/Commission%20Infringement%20Decisions%20101,%20102%20Article,%201990-2015/Alpha%20Flight%20Services%20Ae&#8218;roports%20de%20Paris%20AFS%20ADP,%20A%20102,%201998.pdf" TargetMode="External"/><Relationship Id="rId2474" Type="http://schemas.openxmlformats.org/officeDocument/2006/relationships/hyperlink" Target="../../../../AppData/Roaming/Microsoft/Excel/Commission%20Infringement%20Decisions%20101,%20102%20Article,%201990-2015/Mountings,%20German,%20A%20101,%202012.pdf" TargetMode="External"/><Relationship Id="rId239" Type="http://schemas.openxmlformats.org/officeDocument/2006/relationships/hyperlink" Target="../../../../AppData/Roaming/Microsoft/Excel/EU%20Courts%20cartels,%20antitrust%201990-2015/T-101-05,%20Choline%20chloride,%20BASF,%202007.pdf" TargetMode="External"/><Relationship Id="rId446" Type="http://schemas.openxmlformats.org/officeDocument/2006/relationships/hyperlink" Target="../../../../AppData/Roaming/Microsoft/Excel/EU%20Courts%20cartels,%20antitrust%201990-2015/T-544-08,%20Candle%20waxes,%20summary,%202014.pdf" TargetMode="External"/><Relationship Id="rId653" Type="http://schemas.openxmlformats.org/officeDocument/2006/relationships/hyperlink" Target="../../../../AppData/Roaming/Microsoft/Excel/EU%20Courts%20cartels,%20antitrust%201990-2015/T-254-12,%20Freight%20forwarding,%20French,%202016.pdf" TargetMode="External"/><Relationship Id="rId1076" Type="http://schemas.openxmlformats.org/officeDocument/2006/relationships/hyperlink" Target="../../../../AppData/Roaming/Microsoft/Excel/News,%20event%20study/Commission%20decision%20-%20event%20month+-1/Event,%20Freight%20forwarding.pdf" TargetMode="External"/><Relationship Id="rId1283" Type="http://schemas.openxmlformats.org/officeDocument/2006/relationships/hyperlink" Target="../../../../AppData/Roaming/Microsoft/Excel/News,%20event%20study/Dawn%20raids%20-%20event%20month+-1/Event,%20Blocktrains,%2019.6.2013.pdf" TargetMode="External"/><Relationship Id="rId1490" Type="http://schemas.openxmlformats.org/officeDocument/2006/relationships/hyperlink" Target="../../../../AppData/Roaming/Microsoft/Excel/News,%20event%20study/GC%20decision%20-%20event%20month+-1/Event,%20Candle%20Waxes,%20T-540-08,%20T-541-08,%20T-543-08.pdf" TargetMode="External"/><Relationship Id="rId2127" Type="http://schemas.openxmlformats.org/officeDocument/2006/relationships/hyperlink" Target="../../../../AppData/Roaming/Microsoft/Excel/EU%20Courts%20cartels,%20antitrust%201990-2015/C-514-15%20P,%20Prestressing%20steel,%20French,%202016.pdf" TargetMode="External"/><Relationship Id="rId2334" Type="http://schemas.openxmlformats.org/officeDocument/2006/relationships/hyperlink" Target="../../../../AppData/Roaming/Microsoft/Excel/Commission%20Infringement%20Decisions%20101,%20102%20Article,%201990-2015/GDF%20ENEL,%20Italian%20(F),%20A%20101,%202004.pdf" TargetMode="External"/><Relationship Id="rId306" Type="http://schemas.openxmlformats.org/officeDocument/2006/relationships/hyperlink" Target="../../../../AppData/Roaming/Microsoft/Excel/EU%20Courts%20cartels,%20antitrust%201990-2015/T-216-06,%20Methacrylates,%202011.pdf" TargetMode="External"/><Relationship Id="rId860" Type="http://schemas.openxmlformats.org/officeDocument/2006/relationships/hyperlink" Target="../../../../AppData/Roaming/Microsoft/Excel/News,%20event%20study/Commission%20decision%20-%20event%20month+-1/Event,%20Van%20den%20Bergh%20Foods%20Limited.pdf" TargetMode="External"/><Relationship Id="rId1143" Type="http://schemas.openxmlformats.org/officeDocument/2006/relationships/hyperlink" Target="../../../../AppData/Roaming/Microsoft/Excel/News,%20event%20study/Dawn%20raids%20-%20event%20month+-1/Event,%20European%20producers%20of%20cold-rolled%20stainless%20steel%20flat%20products,%204.5.1998.pdf" TargetMode="External"/><Relationship Id="rId513" Type="http://schemas.openxmlformats.org/officeDocument/2006/relationships/hyperlink" Target="../../../../AppData/Roaming/Microsoft/Excel/EU%20Courts%20cartels,%20antitrust%201990-2015/T-90-10,%20Reinforcing%20bars,%20readoption,%20summary,%202014.pdf" TargetMode="External"/><Relationship Id="rId720" Type="http://schemas.openxmlformats.org/officeDocument/2006/relationships/hyperlink" Target="../../../../AppData/Roaming/Microsoft/Excel/EU%20Courts%20cartels,%20antitrust%201990-2015/T-445-14,%20Power%20cables,%20ABB,%202018.pdf" TargetMode="External"/><Relationship Id="rId1350" Type="http://schemas.openxmlformats.org/officeDocument/2006/relationships/hyperlink" Target="../../../../AppData/Roaming/Microsoft/Excel/News,%20event%20study/GC%20decision%20-%20event%20month+-1/Event,%20Irish%20Sugar%20plc,%20T-228-97,%20GNC.pdf" TargetMode="External"/><Relationship Id="rId2401" Type="http://schemas.openxmlformats.org/officeDocument/2006/relationships/hyperlink" Target="../../../../AppData/Roaming/Microsoft/Excel/Commission%20Infringement%20Decisions%20101,%20102%20Article,%201990-2015/E.ON%20GDF,%20German,%20A%20101,%202009.pdf" TargetMode="External"/><Relationship Id="rId1003" Type="http://schemas.openxmlformats.org/officeDocument/2006/relationships/hyperlink" Target="../../../../AppData/Roaming/Microsoft/Excel/News,%20event%20study/Commission%20decision%20-%20event%20month+-1/Event,%20Chloroprene%20Rubber.pdf" TargetMode="External"/><Relationship Id="rId1210" Type="http://schemas.openxmlformats.org/officeDocument/2006/relationships/hyperlink" Target="../../../../AppData/Roaming/Microsoft/Excel/News,%20event%20study/Dawn%20raids%20-%20event%20month+-1/Event,%20Brasseries%20Kronenbourg%20-%20Brasseries%20Heineken,%2028.1.2000.pdf" TargetMode="External"/><Relationship Id="rId2191" Type="http://schemas.openxmlformats.org/officeDocument/2006/relationships/hyperlink" Target="../../../../AppData/Roaming/Microsoft/Excel/EU%20Courts%20cartels,%20antitrust%201990-2015/C-499-11%20P,%20Butadiene%20rubber%20and%20emulsion%20styrene-butadiene%20rubber,%202013.pdf" TargetMode="External"/><Relationship Id="rId163" Type="http://schemas.openxmlformats.org/officeDocument/2006/relationships/hyperlink" Target="../../../../AppData/Roaming/Microsoft/Excel/EU%20Courts%20cartels,%20antitrust%201990-2015/T-44-02,%20Bank%20charges%20for%20exchanging%20euro-zone%20currencies,%20Dresdner,%20German,%202006.pdf" TargetMode="External"/><Relationship Id="rId370" Type="http://schemas.openxmlformats.org/officeDocument/2006/relationships/hyperlink" Target="../../../../AppData/Roaming/Microsoft/Excel/EU%20Courts%20cartels,%20antitrust%201990-2015/T-240-07,%20Dutch%20beer%20market,%202011.pdf" TargetMode="External"/><Relationship Id="rId2051" Type="http://schemas.openxmlformats.org/officeDocument/2006/relationships/hyperlink" Target="../../../../AppData/Roaming/Microsoft/Excel/EU%20Courts%20cartels,%20antitrust%201990-2015/C-101-15%20P,%20Carglass,%202016.pdf" TargetMode="External"/><Relationship Id="rId230" Type="http://schemas.openxmlformats.org/officeDocument/2006/relationships/hyperlink" Target="../../../../AppData/Roaming/Microsoft/Excel/EU%20Courts%20cartels,%20antitrust%201990-2015/T-38-05,%20Raw%20tobacco%20&#8211;%20Spain,%20Agroexpansion,%202011.pdf" TargetMode="External"/><Relationship Id="rId1677" Type="http://schemas.openxmlformats.org/officeDocument/2006/relationships/hyperlink" Target="../../../../AppData/Roaming/Microsoft/Excel/News,%20event%20study/ECJ%20decision%20-%20event%20month+-1/Event,%20Elevators%20and%20Escalators,%20C&#8209;501-11%20P.pdf" TargetMode="External"/><Relationship Id="rId1884" Type="http://schemas.openxmlformats.org/officeDocument/2006/relationships/hyperlink" Target="../../../../AppData/Roaming/Microsoft/Excel/EU%20Courts%20cartels,%20antitrust%201990-2015/C-272-09%20P,%20Industrial%20tubes,%20KME%20Germany,%202011.pdf" TargetMode="External"/><Relationship Id="rId907" Type="http://schemas.openxmlformats.org/officeDocument/2006/relationships/hyperlink" Target="../../../../AppData/Roaming/Microsoft/Excel/News,%20event%20study/Commission%20decision%20-%20event%20month+-1/Event,%20Industrial%20and%20medical%20gases.pdf" TargetMode="External"/><Relationship Id="rId1537" Type="http://schemas.openxmlformats.org/officeDocument/2006/relationships/hyperlink" Target="../../../../AppData/Roaming/Microsoft/Excel/News,%20event%20study/GC%20decision%20-%20event%20month+-1/Event,%20Freight%20forwarding,%20T&#8209;251-12%20do%20T&#8209;270-12,%202.pdf" TargetMode="External"/><Relationship Id="rId1744"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1" Type="http://schemas.openxmlformats.org/officeDocument/2006/relationships/hyperlink" Target="../../../../AppData/Roaming/Microsoft/Excel/EU%20Courts%20cartels,%20antitrust%201990-2015/C-586-12%20P,%20Bitumen%20(NL),%20summary,%202013.pdf" TargetMode="External"/><Relationship Id="rId36" Type="http://schemas.openxmlformats.org/officeDocument/2006/relationships/hyperlink" Target="../../../../AppData/Roaming/Microsoft/Excel/EU%20Courts%20cartels,%20antitrust%201990-2015/T-134-94,%20Steel%20beams,%20NMH%20Stahlwerke,%20German,%201999.pdf" TargetMode="External"/><Relationship Id="rId1604" Type="http://schemas.openxmlformats.org/officeDocument/2006/relationships/hyperlink" Target="../../../../AppData/Roaming/Microsoft/Excel/News,%20event%20study/ECJ%20decision%20-%20event%20month+-1/Event,%20Virgin%20British%20Airways,%20C-95-04%20P,%20BAY.pdf" TargetMode="External"/><Relationship Id="rId1811" Type="http://schemas.openxmlformats.org/officeDocument/2006/relationships/hyperlink" Target="../../../../AppData/Roaming/Microsoft/Excel/EU%20Courts%20cartels,%20antitrust%201990-2015/C-189-02%20P,%20Pre-Insulated%20Pipe%20Cartel,%20Dansk%20Rorindustri,%202005.pdf" TargetMode="External"/><Relationship Id="rId697" Type="http://schemas.openxmlformats.org/officeDocument/2006/relationships/hyperlink" Target="../../../../AppData/Roaming/Microsoft/Excel/EU%20Courts%20cartels,%20antitrust%201990-2015/T-322-01,%20Sodium%20Gluconate,%20Roquette,%202006.pdf" TargetMode="External"/><Relationship Id="rId2378" Type="http://schemas.openxmlformats.org/officeDocument/2006/relationships/hyperlink" Target="../../../../AppData/Roaming/Microsoft/Excel/Commission%20Infringement%20Decisions%20101,%20102%20Article,%201990-2015/Hard%20Haberdashery%20Fasteners,%20A%20101,%202007.pdf" TargetMode="External"/><Relationship Id="rId1187" Type="http://schemas.openxmlformats.org/officeDocument/2006/relationships/hyperlink" Target="../../../../AppData/Roaming/Microsoft/Excel/News,%20event%20study/Dawn%20raids%20-%20event%20month+-1/Event,%20SAS%20Maersk%20Air,%2021.6.2000.pdf" TargetMode="External"/><Relationship Id="rId557" Type="http://schemas.openxmlformats.org/officeDocument/2006/relationships/hyperlink" Target="../../../../AppData/Roaming/Microsoft/Excel/EU%20Courts%20cartels,%20antitrust%201990-2015/T-379-10,%20Bathroom%20fittings,%202013.pdf" TargetMode="External"/><Relationship Id="rId764" Type="http://schemas.openxmlformats.org/officeDocument/2006/relationships/hyperlink" Target="../../../../AppData/Roaming/Microsoft/Excel/EU%20Courts%20cartels,%20antitrust%201990-2015/T-180-15,%20Yen%20interest%20rate%20derivatives,%20Icap,%202017.pdf" TargetMode="External"/><Relationship Id="rId971" Type="http://schemas.openxmlformats.org/officeDocument/2006/relationships/hyperlink" Target="../../../../AppData/Roaming/Microsoft/Excel/News,%20event%20study/Commission%20decision%20-%20event%20month+-1/Event,%20Prokent%20Tomra.pdf" TargetMode="External"/><Relationship Id="rId1394" Type="http://schemas.openxmlformats.org/officeDocument/2006/relationships/hyperlink" Target="../../../../AppData/Roaming/Microsoft/Excel/News,%20event%20study/GC%20decision%20-%20event%20month+-1/Event,%20Video%20Games,%20T-12-03%20do%20T-18-03.pdf" TargetMode="External"/><Relationship Id="rId2238" Type="http://schemas.openxmlformats.org/officeDocument/2006/relationships/hyperlink" Target="../../../../AppData/Roaming/Microsoft/Excel/Commission%20Infringement%20Decisions%20101,%20102%20Article,%201990-2015/CNSD,%20A%20101,%201993.pdf" TargetMode="External"/><Relationship Id="rId2445" Type="http://schemas.openxmlformats.org/officeDocument/2006/relationships/hyperlink" Target="../../../../AppData/Roaming/Microsoft/Excel/Commission%20Infringement%20Decisions%20101,%20102%20Article,%201990-2015/CRT%20Glass,%20A%20101,%20Picture,%202011.txt" TargetMode="External"/><Relationship Id="rId417" Type="http://schemas.openxmlformats.org/officeDocument/2006/relationships/hyperlink" Target="../../../../AppData/Roaming/Microsoft/Excel/EU%20Courts%20cartels,%20antitrust%201990-2015/T-411-08,%20CISAC,%20Artisjus,%202013.pdf" TargetMode="External"/><Relationship Id="rId624" Type="http://schemas.openxmlformats.org/officeDocument/2006/relationships/hyperlink" Target="../../../../AppData/Roaming/Microsoft/Excel/EU%20Courts%20cartels,%20antitrust%201990-2015/T-43-11,%20Airfreight,%202015.pdf" TargetMode="External"/><Relationship Id="rId831" Type="http://schemas.openxmlformats.org/officeDocument/2006/relationships/hyperlink" Target="../../../../AppData/Roaming/Microsoft/Excel/News,%20event%20study/Commission%20decision%20-%20event%20month+-1/Event,%20Trans-atlantic%20Agreement.pdf" TargetMode="External"/><Relationship Id="rId1047" Type="http://schemas.openxmlformats.org/officeDocument/2006/relationships/hyperlink" Target="../../../../AppData/Roaming/Microsoft/Excel/News,%20event%20study/Commission%20decision%20-%20event%20month+-1/Event,%20Prestressing%20Steel.pdf" TargetMode="External"/><Relationship Id="rId1254" Type="http://schemas.openxmlformats.org/officeDocument/2006/relationships/hyperlink" Target="../../../../AppData/Roaming/Microsoft/Excel/News,%20event%20study/Dawn%20raids%20-%20event%20month+-1/Event,%20Heat%20Stabilisers,%2013.2.2003.pdf" TargetMode="External"/><Relationship Id="rId1461" Type="http://schemas.openxmlformats.org/officeDocument/2006/relationships/hyperlink" Target="../../../../AppData/Roaming/Microsoft/Excel/News,%20event%20study/GC%20decision%20-%20event%20month+-1/Event,%20Gas%20Insulated%20Switchgear,%20T-110-07,%20T&#8209;117-07,%20T-122-07.pdf" TargetMode="External"/><Relationship Id="rId2305" Type="http://schemas.openxmlformats.org/officeDocument/2006/relationships/hyperlink" Target="../../../../AppData/Roaming/Microsoft/Excel/Commission%20Infringement%20Decisions%20101,%20102%20Article,%201990-2015/Methylglucamine,%20A%20101,%202002.pdf" TargetMode="External"/><Relationship Id="rId2512" Type="http://schemas.openxmlformats.org/officeDocument/2006/relationships/hyperlink" Target="../../../../AppData/Roaming/Microsoft/Excel/News,%20event%20study/Commission%20decision%20-%20event%20month+-1/Event,%20Seamless%20steel%20tubes.pdf" TargetMode="External"/><Relationship Id="rId1114" Type="http://schemas.openxmlformats.org/officeDocument/2006/relationships/hyperlink" Target="../../../../AppData/Roaming/Microsoft/Excel/News,%20event%20study/Commission%20decision%20-%20event%20month+-1/Event,%20Nitrile%20Butadiene%20Rubber.pdf" TargetMode="External"/><Relationship Id="rId1321" Type="http://schemas.openxmlformats.org/officeDocument/2006/relationships/hyperlink" Target="../../../../AppData/Roaming/Microsoft/Excel/News,%20event%20study/GC%20decision%20-%20event%20month+-1/Event,%20Cartonboard,%20T-308-94%20do%20T-348-94.pdf" TargetMode="External"/><Relationship Id="rId2095" Type="http://schemas.openxmlformats.org/officeDocument/2006/relationships/hyperlink" Target="../../../../AppData/Roaming/Microsoft/Excel/EU%20Courts%20cartels,%20antitrust%201990-2015/C-611-13%20P,%20Bathroom%20fittings,%202017.pdf" TargetMode="External"/><Relationship Id="rId274" Type="http://schemas.openxmlformats.org/officeDocument/2006/relationships/hyperlink" Target="../../../../AppData/Roaming/Microsoft/Excel/EU%20Courts%20cartels,%20antitrust%201990-2015/T-54-06,%20Industrial%20bags,%20Kendrion,%20summary,%202011.pdf" TargetMode="External"/><Relationship Id="rId481" Type="http://schemas.openxmlformats.org/officeDocument/2006/relationships/hyperlink" Target="../../../../AppData/Roaming/Microsoft/Excel/EU%20Courts%20cartels,%20antitrust%201990-2015/T-286-09,%20Intel,%202014.pdf" TargetMode="External"/><Relationship Id="rId2162" Type="http://schemas.openxmlformats.org/officeDocument/2006/relationships/hyperlink" Target="../../../../AppData/Roaming/Microsoft/Excel/EU%20Courts%20cartels,%20antitrust%201990-2015/C-263-16%20P,%20Freight%20forwarding,%20Schenker,%202018.pdf" TargetMode="External"/><Relationship Id="rId134" Type="http://schemas.openxmlformats.org/officeDocument/2006/relationships/hyperlink" Target="../../../../AppData/Roaming/Microsoft/Excel/EU%20Courts%20cartels,%20antitrust%201990-2015/T-224-00,%20Amino%20Acids,%20Archer,%202003.pdf" TargetMode="External"/><Relationship Id="rId341" Type="http://schemas.openxmlformats.org/officeDocument/2006/relationships/hyperlink" Target="../../../../AppData/Roaming/Microsoft/Excel/EU%20Courts%20cartels,%20antitrust%201990-2015/T-381-06,%20Fittings,%202011.pdf" TargetMode="External"/><Relationship Id="rId2022" Type="http://schemas.openxmlformats.org/officeDocument/2006/relationships/hyperlink" Target="../../../../AppData/Roaming/Microsoft/Excel/EU%20Courts%20cartels,%20antitrust%201990-2015/C-510-11%20P,%20Elevators%20and%20Escalators,%20Kone,%202013.pdf" TargetMode="External"/><Relationship Id="rId201" Type="http://schemas.openxmlformats.org/officeDocument/2006/relationships/hyperlink" Target="../../../../AppData/Roaming/Microsoft/Excel/EU%20Courts%20cartels,%20antitrust%201990-2015/T-410-03,%20Sorbates,%202008.pdf" TargetMode="External"/><Relationship Id="rId1788" Type="http://schemas.openxmlformats.org/officeDocument/2006/relationships/hyperlink" Target="../../../../AppData/Roaming/Microsoft/Excel/EU%20Courts%20cartels,%20antitrust%201990-2015/C-238-99%20P,%20PVC,%20readoption,%20Limburgse,%202002.pdf" TargetMode="External"/><Relationship Id="rId1995" Type="http://schemas.openxmlformats.org/officeDocument/2006/relationships/hyperlink" Target="../../../../AppData/Roaming/Microsoft/Excel/EU%20Courts%20cartels,%20antitrust%201990-2015/C-452-11%20P,%20Dutch%20beer%20market,%20French,%202012.pdf" TargetMode="External"/><Relationship Id="rId1648" Type="http://schemas.openxmlformats.org/officeDocument/2006/relationships/hyperlink" Target="../../../../AppData/Roaming/Microsoft/Excel/News,%20event%20study/ECJ%20decision%20-%20event%20month+-1/Event,%20Bitumen%20Spain,%20C-608-13%20P%20do%20C-617-13%20P.pdf" TargetMode="External"/><Relationship Id="rId1508" Type="http://schemas.openxmlformats.org/officeDocument/2006/relationships/hyperlink" Target="../../../../AppData/Roaming/Microsoft/Excel/News,%20event%20study/GC%20decision%20-%20event%20month+-1/Event,%20Clearstream%20(Clearing%20and%20Settlement),%20T-301-04.pdf" TargetMode="External"/><Relationship Id="rId1855" Type="http://schemas.openxmlformats.org/officeDocument/2006/relationships/hyperlink" Target="../../../../AppData/Roaming/Microsoft/Excel/EU%20Courts%20cartels,%20antitrust%201990-2015/C-385-07%20P,%20DSD,%202009.pdf" TargetMode="External"/><Relationship Id="rId1715" Type="http://schemas.openxmlformats.org/officeDocument/2006/relationships/hyperlink" Target="../../../../AppData/Roaming/Microsoft/Excel/News,%20event%20study/ECJ%20decision%20-%20event%20month+-1/Event,%20Smart%20Card%20Chips,%20C-98-17%20P,%20C-99-17%20P.pdf" TargetMode="External"/><Relationship Id="rId1922" Type="http://schemas.openxmlformats.org/officeDocument/2006/relationships/hyperlink" Target="../../../../AppData/Roaming/Microsoft/Excel/EU%20Courts%20cartels,%20antitrust%201990-2015/C-90-09%20P,%20Rubber%20chemicals,%20General%20Quimica,%202011.pdf" TargetMode="External"/><Relationship Id="rId2489" Type="http://schemas.openxmlformats.org/officeDocument/2006/relationships/hyperlink" Target="../../../../AppData/Roaming/Microsoft/Excel/Commission%20Infringement%20Decisions%20101,%20102%20Article,%201990-2015/Fentanyl,%20A%20101,%202013.pdf" TargetMode="External"/><Relationship Id="rId668" Type="http://schemas.openxmlformats.org/officeDocument/2006/relationships/hyperlink" Target="../../../../AppData/Roaming/Microsoft/Excel/EU%20Courts%20cartels,%20antitrust%201990-2015/T-92-13,%20TV%20and%20computer%20monitor%20tubes,%202015.pdf" TargetMode="External"/><Relationship Id="rId875" Type="http://schemas.openxmlformats.org/officeDocument/2006/relationships/hyperlink" Target="../../../../AppData/Roaming/Microsoft/Excel/News,%20event%20study/Commission%20decision%20-%20event%20month+-1/Event,%20Seamless%20steel%20tubes.pdf" TargetMode="External"/><Relationship Id="rId1298" Type="http://schemas.openxmlformats.org/officeDocument/2006/relationships/hyperlink" Target="../../../../AppData/Roaming/Microsoft/Excel/News,%20event%20study/Dawn%20raids%20-%20event%20month+-1/Event,%20Slovak%20Telekom,%20ST,%2022.1.2009.pdf" TargetMode="External"/><Relationship Id="rId2349" Type="http://schemas.openxmlformats.org/officeDocument/2006/relationships/hyperlink" Target="../../../../AppData/Roaming/Microsoft/Excel/Commission%20Infringement%20Decisions%20101,%20102%20Article,%201990-2015/Methacrylates,%20A%20101,%202006.pdf" TargetMode="External"/><Relationship Id="rId528" Type="http://schemas.openxmlformats.org/officeDocument/2006/relationships/hyperlink" Target="../../../../AppData/Roaming/Microsoft/Excel/EU%20Courts%20cartels,%20antitrust%201990-2015/T-400-09,%20Calcium%20carbide,%20French,%202012.pdf" TargetMode="External"/><Relationship Id="rId735" Type="http://schemas.openxmlformats.org/officeDocument/2006/relationships/hyperlink" Target="../../../../AppData/Roaming/Microsoft/Excel/EU%20Courts%20cartels,%20antitrust%201990-2015/T-450-14,%20Power%20cables,%20Sumitomo,%202018.pdf" TargetMode="External"/><Relationship Id="rId942" Type="http://schemas.openxmlformats.org/officeDocument/2006/relationships/hyperlink" Target="../../../../AppData/Roaming/Microsoft/Excel/News,%20event%20study/Commission%20decision%20-%20event%20month+-1/Event,%20Brasseries%20Kronenbourg%20-%20Brasseries%20Heineken.pdf" TargetMode="External"/><Relationship Id="rId1158" Type="http://schemas.openxmlformats.org/officeDocument/2006/relationships/hyperlink" Target="../../../../AppData/Roaming/Microsoft/Excel/News,%20event%20study/Dawn%20raids%20-%20event%20month+-1/Event,%20PVC,%20readoption,%2031.1.1987.pdf" TargetMode="External"/><Relationship Id="rId1365" Type="http://schemas.openxmlformats.org/officeDocument/2006/relationships/hyperlink" Target="../../../../AppData/Roaming/Microsoft/Excel/News,%20event%20study/GC%20decision%20-%20event%20month+-1/Event,%20Seamless%20steel%20tubes,%20T-48-00%20do%20T-67-00.pdf" TargetMode="External"/><Relationship Id="rId1572" Type="http://schemas.openxmlformats.org/officeDocument/2006/relationships/hyperlink" Target="../../../../AppData/Roaming/Microsoft/Excel/News,%20event%20study/ECJ%20decision%20-%20event%20month+-1/Event,%20Soda-ash%20-%20Solvay,%20+%20CFK%20+%20ICI,%20C-286-95%20P,%20C-287-95%20P.pdf" TargetMode="External"/><Relationship Id="rId2209" Type="http://schemas.openxmlformats.org/officeDocument/2006/relationships/hyperlink" Target="..\..\..\..\AppData\Roaming\Microsoft\Excel\Commission%20Infringement%20Decisions%20101,%20102%20Article,%201990-2015\Soda-ash%20-%20Solvay,%20ICI,%20A%20101,%201990.pdf" TargetMode="External"/><Relationship Id="rId2416" Type="http://schemas.openxmlformats.org/officeDocument/2006/relationships/hyperlink" Target="../../../../AppData/Roaming/Microsoft/Excel/Commission%20Infringement%20Decisions%20101,%20102%20Article,%201990-2015/Reinforcing%20bars,%20readoption,%20Italian,%20A%20101,%202009.pdf" TargetMode="External"/><Relationship Id="rId1018" Type="http://schemas.openxmlformats.org/officeDocument/2006/relationships/hyperlink" Target="../../../../AppData/Roaming/Microsoft/Excel/News,%20event%20study/Commission%20decision%20-%20event%20month+-1/Event,%20Candle%20Waxes,%201.pdf" TargetMode="External"/><Relationship Id="rId1225" Type="http://schemas.openxmlformats.org/officeDocument/2006/relationships/hyperlink" Target="../../../../AppData/Roaming/Microsoft/Excel/News,%20event%20study/Dawn%20raids%20-%20event%20month+-1/Event,%20International%20removal%20services,%209.10.2003.pdf" TargetMode="External"/><Relationship Id="rId1432" Type="http://schemas.openxmlformats.org/officeDocument/2006/relationships/hyperlink" Target="../../../../AppData/Roaming/Microsoft/Excel/News,%20event%20study/GC%20decision%20-%20event%20month+-1/Event,%20Rubber%20chemicals,%20T-85-06.pdf" TargetMode="External"/><Relationship Id="rId71" Type="http://schemas.openxmlformats.org/officeDocument/2006/relationships/hyperlink" Target="../../../../AppData/Roaming/Microsoft/Excel/EU%20Courts%20cartels,%20antitrust%201990-2015/T-395-94,%20Trans-Atlantic%20Agreement,%20Atlantic%20Container,%202002.pdf" TargetMode="External"/><Relationship Id="rId802" Type="http://schemas.openxmlformats.org/officeDocument/2006/relationships/hyperlink" Target="../../../../AppData/Roaming/Microsoft/Excel/News,%20event%20study/Commission%20decision%20-%20event%20month+-1/Event,%20French-West%20African%20shipowners'%20committees.pdf" TargetMode="External"/><Relationship Id="rId178" Type="http://schemas.openxmlformats.org/officeDocument/2006/relationships/hyperlink" Target="../../../../AppData/Roaming/Microsoft/Excel/EU%20Courts%20cartels,%20antitrust%201990-2015/T-53-03,%20Plasterboard,%20BPB,%202008.pdf" TargetMode="External"/><Relationship Id="rId385" Type="http://schemas.openxmlformats.org/officeDocument/2006/relationships/hyperlink" Target="../../../../AppData/Roaming/Microsoft/Excel/EU%20Courts%20cartels,%20antitrust%201990-2015/T-103-08,%20Choloprene%20rubber,%20Italian,%202012.pdf" TargetMode="External"/><Relationship Id="rId592" Type="http://schemas.openxmlformats.org/officeDocument/2006/relationships/hyperlink" Target="../../../../AppData/Roaming/Microsoft/Excel/EU%20Courts%20cartels,%20antitrust%201990-2015/T-393-10,%20Prestressing,%202015.pdf" TargetMode="External"/><Relationship Id="rId2066" Type="http://schemas.openxmlformats.org/officeDocument/2006/relationships/hyperlink" Target="../../../../AppData/Roaming/Microsoft/Excel/EU%20Courts%20cartels,%20antitrust%201990-2015/C-85-15%20P,%20Reinforcing%20bars,%20readoption,%20Feralpi,%202017.pdf" TargetMode="External"/><Relationship Id="rId2273" Type="http://schemas.openxmlformats.org/officeDocument/2006/relationships/hyperlink" Target="../../../../AppData/Roaming/Microsoft/Excel/Commission%20Infringement%20Decisions%20101,%20102%20Article,%201990-2015/Nederlandse%20Federative%20Vereniging%20(FEG%20and%20TU),%20A%20101,%201999.pdf" TargetMode="External"/><Relationship Id="rId2480" Type="http://schemas.openxmlformats.org/officeDocument/2006/relationships/hyperlink" Target="../../../../AppData/Roaming/Microsoft/Excel/Commission%20Infringement%20Decisions%20101,%20102%20Article,%201990-2015/TV%20and%20computer%20monitor%20tubes,%20A%20101,%202012.pdf" TargetMode="External"/><Relationship Id="rId245" Type="http://schemas.openxmlformats.org/officeDocument/2006/relationships/hyperlink" Target="../../../../AppData/Roaming/Microsoft/Excel/EU%20Courts%20cartels,%20antitrust%201990-2015/T-123-02,%20Carbonless%20paper,%20Carrs,%20order,%202006.pdf" TargetMode="External"/><Relationship Id="rId452" Type="http://schemas.openxmlformats.org/officeDocument/2006/relationships/hyperlink" Target="../../../../AppData/Roaming/Microsoft/Excel/EU%20Courts%20cartels,%20antitrust%201990-2015/T-562-08,%20Candle%20waxes,%20summary,%202014.pdf" TargetMode="External"/><Relationship Id="rId1082" Type="http://schemas.openxmlformats.org/officeDocument/2006/relationships/hyperlink" Target="../../../../AppData/Roaming/Microsoft/Excel/News,%20event%20study/Commission%20decision%20-%20event%20month+-1/Event,%20TV%20and%20computer%20monitor%20tubes,%201.pdf" TargetMode="External"/><Relationship Id="rId2133" Type="http://schemas.openxmlformats.org/officeDocument/2006/relationships/hyperlink" Target="../../../../AppData/Roaming/Microsoft/Excel/EU%20Courts%20cartels,%20antitrust%201990-2015/C-415-14%20P,%20Animal%20feed%20phosphates,%20French,%202016.pdf" TargetMode="External"/><Relationship Id="rId2340" Type="http://schemas.openxmlformats.org/officeDocument/2006/relationships/hyperlink" Target="../../../../AppData/Roaming/Microsoft/Excel/Commission%20Infringement%20Decisions%20101,%20102%20Article,%201990-2015/SEP%20and%20others%20Automobiles%20Peugeot%20SA,%20A%20101,%202005.pdf" TargetMode="External"/><Relationship Id="rId105" Type="http://schemas.openxmlformats.org/officeDocument/2006/relationships/hyperlink" Target="../../../../AppData/Roaming/Microsoft/Excel/EU%20Courts%20cartels,%20antitrust%201990-2015/T-9-99,%20Pre-Insulated%20Pipe%20Cartel,%20HFB,%20summary,%202002.pdf" TargetMode="External"/><Relationship Id="rId312" Type="http://schemas.openxmlformats.org/officeDocument/2006/relationships/hyperlink" Target="../../../../AppData/Roaming/Microsoft/Excel/EU%20Courts%20cartels,%20antitrust%201990-2015/T-192-06,%20Hydrogen,%202011.pdf" TargetMode="External"/><Relationship Id="rId2200" Type="http://schemas.openxmlformats.org/officeDocument/2006/relationships/hyperlink" Target="../../../../AppData/Roaming/Microsoft/Excel/EU%20Courts%20cartels,%20antitrust%201990-2015/C-39-18%20P,%20Yen%20interest%20rate%20derivatives%20-%20ICAP,%202019.pdf" TargetMode="External"/><Relationship Id="rId1899" Type="http://schemas.openxmlformats.org/officeDocument/2006/relationships/hyperlink" Target="../../../../AppData/Roaming/Microsoft/Excel/EU%20Courts%20cartels,%20antitrust%201990-2015/C-97-08%20P,%20Choline%20Chloride,%20Akzo,%202009.pdf" TargetMode="External"/><Relationship Id="rId1759" Type="http://schemas.openxmlformats.org/officeDocument/2006/relationships/hyperlink" Target="..\..\..\..\AppData\Roaming\Microsoft\Excel\EU%20Courts%20cartels,%20antitrust%201990-2015\C-322-93%20P,%20Eco%20System%20Peugeot,%201994.pdf" TargetMode="External"/><Relationship Id="rId1966" Type="http://schemas.openxmlformats.org/officeDocument/2006/relationships/hyperlink" Target="../../../../AppData/Roaming/Microsoft/Excel/EU%20Courts%20cartels,%20antitrust%201990-2015/C-290-11%20P,%20Fittings,%20summary,%202012.pdf" TargetMode="External"/><Relationship Id="rId1619" Type="http://schemas.openxmlformats.org/officeDocument/2006/relationships/hyperlink" Target="../../../../AppData/Roaming/Microsoft/Excel/News,%20event%20study/ECJ%20decision%20-%20event%20month+-1/Event,%20Interbrew%20and%20Alken-Maes,%20C-3-06%20P,%20F.BSN.pdf" TargetMode="External"/><Relationship Id="rId1826" Type="http://schemas.openxmlformats.org/officeDocument/2006/relationships/hyperlink" Target="../../../../AppData/Roaming/Microsoft/Excel/EU%20Courts%20cartels,%20antitrust%201990-2015/C-111-04%20P,%20Greek%20ferries,%20French,%202006.pdf" TargetMode="External"/><Relationship Id="rId779" Type="http://schemas.openxmlformats.org/officeDocument/2006/relationships/hyperlink" Target="../../../../AppData/Roaming/Microsoft/Excel/T-359-06,%20bitumen%20(NL),%20summary,%202012.pdf" TargetMode="External"/><Relationship Id="rId986" Type="http://schemas.openxmlformats.org/officeDocument/2006/relationships/hyperlink" Target="../../../../AppData/Roaming/Microsoft/Excel/News,%20event%20study/Commission%20decision%20-%20event%20month+-1/Event,%20Fittings.pdf" TargetMode="External"/><Relationship Id="rId639" Type="http://schemas.openxmlformats.org/officeDocument/2006/relationships/hyperlink" Target="../../../../AppData/Roaming/Microsoft/Excel/EU%20Courts%20cartels,%20antitrust%201990-2015/T-91-11,%20LCD,%202014.pdf" TargetMode="External"/><Relationship Id="rId1269" Type="http://schemas.openxmlformats.org/officeDocument/2006/relationships/hyperlink" Target="../../../../AppData/Roaming/Microsoft/Excel/News,%20event%20study/Dawn%20raids%20-%20event%20month+-1/Event,%20TV%20and%20computer%20monitor%20tubes.pdf" TargetMode="External"/><Relationship Id="rId1476" Type="http://schemas.openxmlformats.org/officeDocument/2006/relationships/hyperlink" Target="../../../../AppData/Roaming/Microsoft/Excel/News,%20event%20study/GC%20decision%20-%20event%20month+-1/Event,%20Chloroprene%20Rubber,%20T-103-08,%20I.ENI.pdf" TargetMode="External"/><Relationship Id="rId846" Type="http://schemas.openxmlformats.org/officeDocument/2006/relationships/hyperlink" Target="../../../../AppData/Roaming/Microsoft/Excel/News,%20event%20study/Commission%20decision%20-%20event%20month+-1/Event,%20Cement.pdf" TargetMode="External"/><Relationship Id="rId1129" Type="http://schemas.openxmlformats.org/officeDocument/2006/relationships/hyperlink" Target="../../../../AppData/Roaming/Microsoft/Excel/News,%20event%20study/Commission%20decision%20-%20event%20month+-1/Event,%20Slovak%20Telekom.pdf" TargetMode="External"/><Relationship Id="rId1683" Type="http://schemas.openxmlformats.org/officeDocument/2006/relationships/hyperlink" Target="../../../../AppData/Roaming/Microsoft/Excel/News,%20event%20study/ECJ%20decision%20-%20event%20month+-1/Event,%20Bananas,%20C-293-13%20P,%20U.FDP.pdf" TargetMode="External"/><Relationship Id="rId1890" Type="http://schemas.openxmlformats.org/officeDocument/2006/relationships/hyperlink" Target="../../../../AppData/Roaming/Microsoft/Excel/EU%20Courts%20cartels,%20antitrust%201990-2015/C-668-11%20P,%20%20Raw%20tobacco%20&#8211;%20Spain,%20Alliance,%20summary,%202013.pdf" TargetMode="External"/><Relationship Id="rId2527" Type="http://schemas.openxmlformats.org/officeDocument/2006/relationships/hyperlink" Target="../../../../AppData/Roaming/Microsoft/Excel/News,%20event%20study/Dawn%20raids%20-%20event%20month+-1/Event,%20Prokent%20Tomra.pdf" TargetMode="External"/><Relationship Id="rId706" Type="http://schemas.openxmlformats.org/officeDocument/2006/relationships/hyperlink" Target="../../../../AppData/Roaming/Microsoft/Excel/EU%20Courts%20cartels,%20antitrust%201990-2015/T-763-15,%20Optical%20disk%20drives,%20Sony,%202019.pdf" TargetMode="External"/><Relationship Id="rId913" Type="http://schemas.openxmlformats.org/officeDocument/2006/relationships/hyperlink" Target="../../../../AppData/Roaming/Microsoft/Excel/News,%20event%20study/Commission%20decision%20-%20event%20month+-1/Event,%20Fine%20art%20auction%20houses.pdf" TargetMode="External"/><Relationship Id="rId1336" Type="http://schemas.openxmlformats.org/officeDocument/2006/relationships/hyperlink" Target="../../../../AppData/Roaming/Microsoft/Excel/News,%20event%20study/GC%20decision%20-%20event%20month+-1/Event,%20Cement,%20T-25-95.pdf" TargetMode="External"/><Relationship Id="rId1543" Type="http://schemas.openxmlformats.org/officeDocument/2006/relationships/hyperlink" Target="../../../../AppData/Roaming/Microsoft/Excel/News,%20event%20study/GC%20decision%20-%20event%20month+-1/Event,%20TV%20and%20computer%20monitor%20tubes,%20T-82-13%20do%20T-104-13.pdf" TargetMode="External"/><Relationship Id="rId1750"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42" Type="http://schemas.openxmlformats.org/officeDocument/2006/relationships/hyperlink" Target="../../../../AppData/Roaming/Microsoft/Excel/EU%20Courts%20cartels,%20antitrust%201990-2015/T-156-94,%20Steel%20beams,%20summary,%201999.pdf" TargetMode="External"/><Relationship Id="rId1403" Type="http://schemas.openxmlformats.org/officeDocument/2006/relationships/hyperlink" Target="../../../../AppData/Roaming/Microsoft/Excel/News,%20event%20study/GC%20decision%20-%20event%20month+-1/Event,%20Industrial%20tubes,%20T-122-04.pdf" TargetMode="External"/><Relationship Id="rId1610" Type="http://schemas.openxmlformats.org/officeDocument/2006/relationships/hyperlink" Target="../../../../AppData/Roaming/Microsoft/Excel/News,%20event%20study/ECJ%20decision%20-%20event%20month+-1/Event,%20Amino%20Acids,%20C-397-03%20P,%20U.ADM.pdf" TargetMode="External"/><Relationship Id="rId289" Type="http://schemas.openxmlformats.org/officeDocument/2006/relationships/hyperlink" Target="../../../../AppData/Roaming/Microsoft/Excel/EU%20Courts%20cartels,%20antitrust%201990-2015/T-53-06,%20Industrial%20bags,%20UPM,%202012.pdf" TargetMode="External"/><Relationship Id="rId496" Type="http://schemas.openxmlformats.org/officeDocument/2006/relationships/hyperlink" Target="../../../../AppData/Roaming/Microsoft/Excel/EU%20Courts%20cartels,%20antitrust%201990-2015/T-70-10,%20Reinforcing%20bars,%20readoption,%20Italian,%202014.pdf" TargetMode="External"/><Relationship Id="rId2177" Type="http://schemas.openxmlformats.org/officeDocument/2006/relationships/hyperlink" Target="../../../../AppData/Roaming/Microsoft/Excel/EU%20Courts%20cartels,%20antitrust%201990-2015/C-593-18%20P,%20Power%20cables,%20ABB,%202019.pdf" TargetMode="External"/><Relationship Id="rId2384" Type="http://schemas.openxmlformats.org/officeDocument/2006/relationships/hyperlink" Target="../../../../AppData/Roaming/Microsoft/Excel/Commission%20Infringement%20Decisions%20101,%20102%20Article,%201990-2015/MasterCard,%20A%20101,%20Picture,%202007.txt" TargetMode="External"/><Relationship Id="rId149" Type="http://schemas.openxmlformats.org/officeDocument/2006/relationships/hyperlink" Target="../../../../AppData/Roaming/Microsoft/Excel/EU%20Courts%20cartels,%20antitrust%201990-2015/T-236-01,%20Graphite%20electrodes,%20Tokai,%202004.pdf" TargetMode="External"/><Relationship Id="rId356" Type="http://schemas.openxmlformats.org/officeDocument/2006/relationships/hyperlink" Target="../../../../AppData/Roaming/Microsoft/Excel/EU%20Courts%20cartels,%20antitrust%201990-2015/T-321-05,%20AstraZeneca,%202010.pdf" TargetMode="External"/><Relationship Id="rId563" Type="http://schemas.openxmlformats.org/officeDocument/2006/relationships/hyperlink" Target="../../../../AppData/Roaming/Microsoft/Excel/EU%20Courts%20cartels,%20antitrust%201990-2015/T-373-10,%20Bathroom%20fittings,%20French,%202013.pdf" TargetMode="External"/><Relationship Id="rId770" Type="http://schemas.openxmlformats.org/officeDocument/2006/relationships/hyperlink" Target="../../../../AppData/Roaming/Microsoft/Excel/T-355-06,%20bitumen%20(NL),%20French,%202012.pdf" TargetMode="External"/><Relationship Id="rId1193" Type="http://schemas.openxmlformats.org/officeDocument/2006/relationships/hyperlink" Target="../../../../AppData/Roaming/Microsoft/Excel/News,%20event%20study/Dawn%20raids%20-%20event%20month+-1/Event,%20Interbrew%20and%20Alken-Maes,%20Groupe%20Danone,%20F.BSN.pdf" TargetMode="External"/><Relationship Id="rId2037" Type="http://schemas.openxmlformats.org/officeDocument/2006/relationships/hyperlink" Target="../../../../AppData/Roaming/Microsoft/Excel/EU%20Courts%20cartels,%20antitrust%201990-2015/C-467-13%20P,%20Aluminium%20fluoride,%20French,%202014.pdf" TargetMode="External"/><Relationship Id="rId2244" Type="http://schemas.openxmlformats.org/officeDocument/2006/relationships/hyperlink" Target="../../../../AppData/Roaming/Microsoft/Excel/Commission%20Infringement%20Decisions%20101,%20102%20Article,%201990-2015/Trans-Atlantic%20Agreement,%20A%20101,%201994.pdf" TargetMode="External"/><Relationship Id="rId2451" Type="http://schemas.openxmlformats.org/officeDocument/2006/relationships/hyperlink" Target="../../../../AppData/Roaming/Microsoft/Excel/News,%20event%20study/GC%20decision%20-%20event%20month+-1/Event,%20Freight%20forwarding,%20T&#8209;251-12%20do%20T&#8209;270-12,%202.pdf" TargetMode="External"/><Relationship Id="rId216" Type="http://schemas.openxmlformats.org/officeDocument/2006/relationships/hyperlink" Target="../../../../AppData/Roaming/Microsoft/Excel/EU%20Courts%20cartels,%20antitrust%201990-2015/T-19-05,%20Copper%20plumbing%20tubes,%20Boliden,%202010.pdf" TargetMode="External"/><Relationship Id="rId423" Type="http://schemas.openxmlformats.org/officeDocument/2006/relationships/hyperlink" Target="../../../../AppData/Roaming/Microsoft/Excel/EU%20Courts%20cartels,%20antitrust%201990-2015/T-425-08,%20CISAC,%20French,%202013.pdf" TargetMode="External"/><Relationship Id="rId1053" Type="http://schemas.openxmlformats.org/officeDocument/2006/relationships/hyperlink" Target="../../../../AppData/Roaming/Microsoft/Excel/News,%20event%20study/Commission%20decision%20-%20event%20month+-1/Event,%20Airfreight,%201.pdf" TargetMode="External"/><Relationship Id="rId1260" Type="http://schemas.openxmlformats.org/officeDocument/2006/relationships/hyperlink" Target="../../../../AppData/Roaming/Microsoft/Excel/News,%20event%20study/Dawn%20raids%20-%20event%20month+-1/Event,%20Refrigeration%20compressors,%2018.2.2009.pdf" TargetMode="External"/><Relationship Id="rId2104" Type="http://schemas.openxmlformats.org/officeDocument/2006/relationships/hyperlink" Target="../../../../AppData/Roaming/Microsoft/Excel/EU%20Courts%20cartels,%20antitrust%201990-2015/C-626-13%20P,%20Bathroom%20fittings,%202017.pdf" TargetMode="External"/><Relationship Id="rId630" Type="http://schemas.openxmlformats.org/officeDocument/2006/relationships/hyperlink" Target="../../../../AppData/Roaming/Microsoft/Excel/EU%20Courts%20cartels,%20antitrust%201990-2015/T-23-10,%20Heat%20stabilisers,%202014.pdf" TargetMode="External"/><Relationship Id="rId2311" Type="http://schemas.openxmlformats.org/officeDocument/2006/relationships/hyperlink" Target="../../../../AppData/Roaming/Microsoft/Excel/Commission%20Infringement%20Decisions%20101,%20102%20Article,%201990-2015/French%20beef,%20A%20101,%202003.pdf" TargetMode="External"/><Relationship Id="rId1120" Type="http://schemas.openxmlformats.org/officeDocument/2006/relationships/hyperlink" Target="../../../../AppData/Roaming/Microsoft/Excel/News,%20event%20study/Commission%20decision%20-%20event%20month+-1/Event,%20Polyurethanefoam.pdf" TargetMode="External"/><Relationship Id="rId1937" Type="http://schemas.openxmlformats.org/officeDocument/2006/relationships/hyperlink" Target="../../../../AppData/Roaming/Microsoft/Excel/EU%20Courts%20cartels,%20antitrust%201990-2015/C-495-11%20P,%20Hydrogen,%20summary,%202013.pdf" TargetMode="External"/><Relationship Id="rId280" Type="http://schemas.openxmlformats.org/officeDocument/2006/relationships/hyperlink" Target="../../../../AppData/Roaming/Microsoft/Excel/EU%20Courts%20cartels,%20antitrust%201990-2015/T-72-06,%20Industrial%20bags,%20Groupe%20Gascogne,%20French,%202011.pdf" TargetMode="External"/><Relationship Id="rId140" Type="http://schemas.openxmlformats.org/officeDocument/2006/relationships/hyperlink" Target="../../../../AppData/Roaming/Microsoft/Excel/EU%20Courts%20cartels,%20antitrust%201990-2015/T-220-00,%20Amino%20Acids,%20Cheil%20Jedang,%202003.pdf" TargetMode="External"/><Relationship Id="rId6" Type="http://schemas.openxmlformats.org/officeDocument/2006/relationships/hyperlink" Target="../../../../AppData/Roaming/Microsoft/Excel/EU%20Courts%20cartels,%20antitrust%201990-2015/T-37-91,%20Soda-ash%20ICI,%201995.pdf" TargetMode="External"/><Relationship Id="rId957" Type="http://schemas.openxmlformats.org/officeDocument/2006/relationships/hyperlink" Target="../../../../AppData/Roaming/Microsoft/Excel/News,%20event%20study/Commission%20decision%20-%20event%20month+-1/Event,%20MCAA.pdf" TargetMode="External"/><Relationship Id="rId1587" Type="http://schemas.openxmlformats.org/officeDocument/2006/relationships/hyperlink" Target="../../../../AppData/Roaming/Microsoft/Excel/News,%20event%20study/ECJ%20decision%20-%20event%20month+-1/Event,%20Cartonboard,%20C-294-98%20P,%20C-298-98%20P.pdf" TargetMode="External"/><Relationship Id="rId1794" Type="http://schemas.openxmlformats.org/officeDocument/2006/relationships/hyperlink" Target="../../../../AppData/Roaming/Microsoft/Excel/EU%20Courts%20cartels,%20antitrust%201990-2015/C-238-99%20P,%20PVC,%20readoption,%20Limburgse,%202002.pdf" TargetMode="External"/><Relationship Id="rId86" Type="http://schemas.openxmlformats.org/officeDocument/2006/relationships/hyperlink" Target="../../../../AppData/Roaming/Microsoft/Excel/EU%20Courts%20cartels,%20antitrust%201990-2015/T-45-98,%20Alloy%20surcharge,%202001.pdf" TargetMode="External"/><Relationship Id="rId817" Type="http://schemas.openxmlformats.org/officeDocument/2006/relationships/hyperlink" Target="../../../../AppData/Roaming/Microsoft/Excel/News,%20event%20study/Commission%20decision%20-%20event%20month+-1/Event,%20Steel&#160;beams,%20readoption.pdf" TargetMode="External"/><Relationship Id="rId1447" Type="http://schemas.openxmlformats.org/officeDocument/2006/relationships/hyperlink" Target="../../../../AppData/Roaming/Microsoft/Excel/News,%20event%20study/GC%20decision%20-%20event%20month+-1/Event,%20Bitumen%20(NL),%20T-343-06%20do%20T-362-06.pdf" TargetMode="External"/><Relationship Id="rId1654" Type="http://schemas.openxmlformats.org/officeDocument/2006/relationships/hyperlink" Target="../../../../AppData/Roaming/Microsoft/Excel/News,%20event%20study/ECJ%20decision%20-%20event%20month+-1/Event,%20Fittings,%20C&#8209;289-11%20P,%20C-290-11%20P.pdf" TargetMode="External"/><Relationship Id="rId1861" Type="http://schemas.openxmlformats.org/officeDocument/2006/relationships/hyperlink" Target="../../../../AppData/Roaming/Microsoft/Excel/EU%20Courts%20cartels,%20antitrust%201990-2015/C-3-06%20P,%20PO%20Interbrew%20and%20Alken-Maes,%202007.pdf" TargetMode="External"/><Relationship Id="rId1307" Type="http://schemas.openxmlformats.org/officeDocument/2006/relationships/hyperlink" Target="../../../../AppData/Roaming/Microsoft/Excel/News,%20event%20study/GC%20decision%20-%20event%20month+-1/Event,%20UK%20Agricultural%20Tractor%20Registration%20Exchange,%20T-34-92,%20T-35-92.pdf" TargetMode="External"/><Relationship Id="rId1514" Type="http://schemas.openxmlformats.org/officeDocument/2006/relationships/hyperlink" Target="../../../../AppData/Roaming/Microsoft/Excel/News,%20event%20study/GC%20decision%20-%20event%20month+-1/Event,%20Calcium%20Carbide%20and%20magnesium%20based%20reagents,%20T-384-09%20do%20T-395-09,%20D.SK1A.pdf" TargetMode="External"/><Relationship Id="rId1721" Type="http://schemas.openxmlformats.org/officeDocument/2006/relationships/hyperlink" Target="..\..\..\..\AppData\Roaming\Microsoft\Excel\EU%20Courts%20cartels,%20antitrust%201990-2015\C-287-95%20P,%20Soda%20Ash%20-%20Solvay,%20CFK,%202000.pdf" TargetMode="External"/><Relationship Id="rId13" Type="http://schemas.openxmlformats.org/officeDocument/2006/relationships/hyperlink" Target="../../../../AppData/Roaming/Microsoft/Excel/EU%20Courts%20cartels,%20antitrust%201990-2015/T-43-92,%20Newitt%20Dunlop%20Slazenger%20International%20and%20Others,%201994.pdf" TargetMode="External"/><Relationship Id="rId2288" Type="http://schemas.openxmlformats.org/officeDocument/2006/relationships/hyperlink" Target="../../../../AppData/Roaming/Microsoft/Excel/Commission%20Infringement%20Decisions%20101,%20102%20Article,%201990-2015/Volkswagen,%20A%20101,%202001.pdf" TargetMode="External"/><Relationship Id="rId2495" Type="http://schemas.openxmlformats.org/officeDocument/2006/relationships/hyperlink" Target="../../../../AppData/Roaming/Microsoft/Excel/Commission%20Infringement%20Decisions%20101,%20102%20Article,%201990-2015/Motorola,%20A%20102,%202014.pdf" TargetMode="External"/><Relationship Id="rId467" Type="http://schemas.openxmlformats.org/officeDocument/2006/relationships/hyperlink" Target="../../../../AppData/Roaming/Microsoft/Excel/EU%20Courts%20cartels,%20antitrust%201990-2015/T-56-09,%20Carglass,%20Saint-Gobain,%202014.pdf" TargetMode="External"/><Relationship Id="rId1097" Type="http://schemas.openxmlformats.org/officeDocument/2006/relationships/hyperlink" Target="../../../../AppData/Roaming/Microsoft/Excel/News,%20event%20study/Commission%20decision%20-%20event%20month+-1/Event,%20Swiss%20Franc%20Interest%20Rate%20Derivatives%20%20(CHF%20LIBOR)%20+%20(Bid%20Ask%20Spread%20Infringement).pdf" TargetMode="External"/><Relationship Id="rId2148" Type="http://schemas.openxmlformats.org/officeDocument/2006/relationships/hyperlink" Target="../../../../AppData/Roaming/Microsoft/Excel/EU%20Courts%20cartels,%20antitrust%201990-2015/C-469-15%20P,%20%20Exotic%20Fruit,%20Bananas,%20FSL,%202017.pdf" TargetMode="External"/><Relationship Id="rId674" Type="http://schemas.openxmlformats.org/officeDocument/2006/relationships/hyperlink" Target="../../../../AppData/Roaming/Microsoft/Excel/EU%20Courts%20cartels,%20antitrust%201990-2015/T-208-13,%20Telefonica%20Portugal%20Telecom,%202016.pdf" TargetMode="External"/><Relationship Id="rId881" Type="http://schemas.openxmlformats.org/officeDocument/2006/relationships/hyperlink" Target="../../../../AppData/Roaming/Microsoft/Excel/News,%20event%20study/Commission%20decision%20-%20event%20month+-1/Event,%20Opel.pdf" TargetMode="External"/><Relationship Id="rId2355" Type="http://schemas.openxmlformats.org/officeDocument/2006/relationships/hyperlink" Target="../../../../AppData/Roaming/Microsoft/Excel/Commission%20Infringement%20Decisions%20101,%20102%20Article,%201990-2015/Steel%20beams,%20readoption,%20French,%20A%2065,%202006.pdf" TargetMode="External"/><Relationship Id="rId327" Type="http://schemas.openxmlformats.org/officeDocument/2006/relationships/hyperlink" Target="../../../../AppData/Roaming/Microsoft/Excel/EU%20Courts%20cartels,%20antitrust%201990-2015/T-495-07,%20Bitumen%20Spain,%20summary,%202013.pdf" TargetMode="External"/><Relationship Id="rId534" Type="http://schemas.openxmlformats.org/officeDocument/2006/relationships/hyperlink" Target="../../../../AppData/Roaming/Microsoft/Excel/EU%20Courts%20cartels,%20antitrust%201990-2015/T-378-10,%20Bathroom%20fittings,%202013.pdf" TargetMode="External"/><Relationship Id="rId741" Type="http://schemas.openxmlformats.org/officeDocument/2006/relationships/hyperlink" Target="../../../../AppData/Roaming/Microsoft/Excel/EU%20Courts%20cartels,%20antitrust%201990-2015/T-446-14,%20Power%20cables,%20Taihan,%202018.pdf" TargetMode="External"/><Relationship Id="rId1164" Type="http://schemas.openxmlformats.org/officeDocument/2006/relationships/hyperlink" Target="../../../../AppData/Roaming/Microsoft/Excel/News,%20event%20study/Dawn%20raids%20-%20event%20month+-1/Event,%20Cement,%20%2026.4.1989.pdf" TargetMode="External"/><Relationship Id="rId1371" Type="http://schemas.openxmlformats.org/officeDocument/2006/relationships/hyperlink" Target="../../../../AppData/Roaming/Microsoft/Excel/News,%20event%20study/GC%20decision%20-%20event%20month+-1/Event,%20Amino%20Acids,%20T-223-00%20do%20T-230-00.pdf" TargetMode="External"/><Relationship Id="rId2008" Type="http://schemas.openxmlformats.org/officeDocument/2006/relationships/hyperlink" Target="../../../../AppData/Roaming/Microsoft/Excel/EU%20Courts%20cartels,%20antitrust%201990-2015/C-382-12%20P,%20MasterCard,%202014.pdf" TargetMode="External"/><Relationship Id="rId2215" Type="http://schemas.openxmlformats.org/officeDocument/2006/relationships/hyperlink" Target="../../../../AppData/Roaming/Microsoft/Excel/Commission%20Infringement%20Decisions%20101,%20102%20Article,%201990-2015/Gosme%20Martell%20&#8212;%20DMP,%20A%20101,%201991.pdf" TargetMode="External"/><Relationship Id="rId2422" Type="http://schemas.openxmlformats.org/officeDocument/2006/relationships/hyperlink" Target="../../../../AppData/Roaming/Microsoft/Excel/Commission%20Infringement%20Decisions%20101,%20102%20Article,%201990-2015/Reinforcing%20bars,%20readoption,%20Italian,%20A%20101,%202009.pdf" TargetMode="External"/><Relationship Id="rId601" Type="http://schemas.openxmlformats.org/officeDocument/2006/relationships/hyperlink" Target="../../../../AppData/Roaming/Microsoft/Excel/EU%20Courts%20cartels,%20antitrust%201990-2015/T-564-10,%20Animal%20feed%20phosphates,%20French,%202014.pdf" TargetMode="External"/><Relationship Id="rId1024" Type="http://schemas.openxmlformats.org/officeDocument/2006/relationships/hyperlink" Target="../../../../AppData/Roaming/Microsoft/Excel/News,%20event%20study/Commission%20decision%20-%20event%20month+-1/Event,%20Carglass.pdf" TargetMode="External"/><Relationship Id="rId1231" Type="http://schemas.openxmlformats.org/officeDocument/2006/relationships/hyperlink" Target="../../../../AppData/Roaming/Microsoft/Excel/News,%20event%20study/Dawn%20raids%20-%20event%20month+-1/Event,%20Carglass,%2024.2.2005.pdf" TargetMode="External"/><Relationship Id="rId184" Type="http://schemas.openxmlformats.org/officeDocument/2006/relationships/hyperlink" Target="../../../../AppData/Roaming/Microsoft/Excel/EU%20Courts%20cartels,%20antitrust%201990-2015/T-50-03,%20Plasterboard,%20Saint-Gobain,%20French,%202008.pdf" TargetMode="External"/><Relationship Id="rId391" Type="http://schemas.openxmlformats.org/officeDocument/2006/relationships/hyperlink" Target="../../../../AppData/Roaming/Microsoft/Excel/EU%20Courts%20cartels,%20antitrust%201990-2015/T-208-08,%20International%20removal%20sevices,%202011.pdf" TargetMode="External"/><Relationship Id="rId1908" Type="http://schemas.openxmlformats.org/officeDocument/2006/relationships/hyperlink" Target="../../../../AppData/Roaming/Microsoft/Excel/EU%20Courts%20cartels,%20antitrust%201990-2015/C-593-11%20P,%20Raw%20tobacco%20&#8211;%20Italy,%202012.pdf" TargetMode="External"/><Relationship Id="rId2072" Type="http://schemas.openxmlformats.org/officeDocument/2006/relationships/hyperlink" Target="../../../../AppData/Roaming/Microsoft/Excel/EU%20Courts%20cartels,%20antitrust%201990-2015/C-155-14%20P,%20Calcium%20carbide%20and%20magnesium%20based%20reagents,%202016.pdf" TargetMode="External"/><Relationship Id="rId251" Type="http://schemas.openxmlformats.org/officeDocument/2006/relationships/hyperlink" Target="../../../../AppData/Roaming/Microsoft/Excel/EU%20Courts%20cartels,%20antitrust%201990-2015/T-168-05,%20MCCA,%20summary,%202009.pdf" TargetMode="External"/><Relationship Id="rId111" Type="http://schemas.openxmlformats.org/officeDocument/2006/relationships/hyperlink" Target="../../../../AppData/Roaming/Microsoft/Excel/EU%20Courts%20cartels,%20antitrust%201990-2015/T-17-99,%20Pre-Insulated%20Pipe%20Cartel,%20KE%20Kelikt,%20summary,%202002.pdf" TargetMode="External"/><Relationship Id="rId1698" Type="http://schemas.openxmlformats.org/officeDocument/2006/relationships/hyperlink" Target="../../../../AppData/Roaming/Microsoft/Excel/News,%20event%20study/ECJ%20decision%20-%20event%20month+-1/Event,%20Heat%20Stabilisers,%20C-516-15%20P,%20H.AKZA.pdf" TargetMode="External"/><Relationship Id="rId928" Type="http://schemas.openxmlformats.org/officeDocument/2006/relationships/hyperlink" Target="../../../../AppData/Roaming/Microsoft/Excel/News,%20event%20study/Commission%20decision%20-%20event%20month+-1/Event,%20Organic%20peroxides.pdf" TargetMode="External"/><Relationship Id="rId1558" Type="http://schemas.openxmlformats.org/officeDocument/2006/relationships/hyperlink" Target="../../../../AppData/Roaming/Microsoft/Excel/News,%20event%20study/GC%20decision%20-%20event%20month+-1/Event,%20Power%20Cables,%20T-445-14%20do%20T-446-14.pdf" TargetMode="External"/><Relationship Id="rId1765" Type="http://schemas.openxmlformats.org/officeDocument/2006/relationships/hyperlink" Target="../../../../AppData/Roaming/Microsoft/Excel/EU%20Courts%20cartels,%20antitrust%201990-2015/C-195-99%20P,%20Steel&#160;beams,%20Krupp,%202003.pdf" TargetMode="External"/><Relationship Id="rId57" Type="http://schemas.openxmlformats.org/officeDocument/2006/relationships/hyperlink" Target="../../../../AppData/Roaming/Microsoft/Excel/EU%20Courts%20cartels,%20antitrust%201990-2015/T-319-94,%20Cartonboard,%20Fiskey,%201998.pdf" TargetMode="External"/><Relationship Id="rId1418" Type="http://schemas.openxmlformats.org/officeDocument/2006/relationships/hyperlink" Target="../../../../AppData/Roaming/Microsoft/Excel/News,%20event%20study/GC%20decision%20-%20event%20month+-1/Event,%20Carbonless%20paper,%20T-109-02.pdf" TargetMode="External"/><Relationship Id="rId1972" Type="http://schemas.openxmlformats.org/officeDocument/2006/relationships/hyperlink" Target="../../../../AppData/Roaming/Microsoft/Excel/EU%20Courts%20cartels,%20antitrust%201990-2015/C-264-11%20P,%20Fittings,%20French,%202012.pdf" TargetMode="External"/><Relationship Id="rId1625" Type="http://schemas.openxmlformats.org/officeDocument/2006/relationships/hyperlink" Target="../../../../AppData/Roaming/Microsoft/Excel/News,%20event%20study/ECJ%20decision%20-%20event%20month+-1/Event,%20Specialty%20Graphite,%20C-328-05%20P,%20D.SGL.pdf" TargetMode="External"/><Relationship Id="rId1832" Type="http://schemas.openxmlformats.org/officeDocument/2006/relationships/hyperlink" Target="../../../../AppData/Roaming/Microsoft/Excel/EU%20Courts%20cartels,%20antitrust%201990-2015/C-403-04%20P,%20Seamless%20steel%20tubes,%20Sumitorno,%202007.pdf" TargetMode="External"/><Relationship Id="rId2399" Type="http://schemas.openxmlformats.org/officeDocument/2006/relationships/hyperlink" Target="../../../../AppData/Roaming/Microsoft/Excel/Commission%20Infringement%20Decisions%20101,%20102%20Article,%201990-2015/E.ON%20GDF,%20summary,%20A%20101,%202009.pdf" TargetMode="External"/><Relationship Id="rId578" Type="http://schemas.openxmlformats.org/officeDocument/2006/relationships/hyperlink" Target="../../../../AppData/Roaming/Microsoft/Excel/EU%20Courts%20cartels,%20antitrust%201990-2015/T-406-10,%20Prestressing,%202015.pdf" TargetMode="External"/><Relationship Id="rId785" Type="http://schemas.openxmlformats.org/officeDocument/2006/relationships/hyperlink" Target="../../../../AppData/Roaming/Microsoft/Excel/T-343-06,%20bitumen%20(NL),%20Shell,%202012.pdf" TargetMode="External"/><Relationship Id="rId992" Type="http://schemas.openxmlformats.org/officeDocument/2006/relationships/hyperlink" Target="../../../../AppData/Roaming/Microsoft/Excel/News,%20event%20study/Commission%20decision%20-%20event%20month+-1/Event,%20Gas%20Insulated%20Switchgear,%201.pdf" TargetMode="External"/><Relationship Id="rId2259" Type="http://schemas.openxmlformats.org/officeDocument/2006/relationships/hyperlink" Target="../../../../AppData/Roaming/Microsoft/Excel/Commission%20Infringement%20Decisions%20101,%20102%20Article,%201990-2015/VW,%20A%20101,%201998.pdf" TargetMode="External"/><Relationship Id="rId2466" Type="http://schemas.openxmlformats.org/officeDocument/2006/relationships/hyperlink" Target="../../../../AppData/Roaming/Microsoft/Excel/Commission%20Infringement%20Decisions%20101,%20102%20Article,%201990-2015/Mountings,%20summary,%20A%20101,%202012.pdf" TargetMode="External"/><Relationship Id="rId438" Type="http://schemas.openxmlformats.org/officeDocument/2006/relationships/hyperlink" Target="../../../../AppData/Roaming/Microsoft/Excel/EU%20Courts%20cartels,%20antitrust%201990-2015/T-442-08,%20CISAC,%20International%20Confederation,%202013.pdf" TargetMode="External"/><Relationship Id="rId645" Type="http://schemas.openxmlformats.org/officeDocument/2006/relationships/hyperlink" Target="../../../../AppData/Roaming/Microsoft/Excel/EU%20Courts%20cartels,%20antitrust%201990-2015/T-250-12,%20Sodium%20chlorate,%20amendment,%202015.pdf" TargetMode="External"/><Relationship Id="rId852" Type="http://schemas.openxmlformats.org/officeDocument/2006/relationships/hyperlink" Target="../../../../AppData/Roaming/Microsoft/Excel/News,%20event%20study/Commission%20decision%20-%20event%20month+-1/Event,%20Ferry%20operators%20-%20Currency%20surcharges.pdf" TargetMode="External"/><Relationship Id="rId1068" Type="http://schemas.openxmlformats.org/officeDocument/2006/relationships/hyperlink" Target="../../../../AppData/Roaming/Microsoft/Excel/News,%20event%20study/Commission%20decision%20-%20event%20month+-1/Event,%20Refrigeration%20compressors.pdf" TargetMode="External"/><Relationship Id="rId1275" Type="http://schemas.openxmlformats.org/officeDocument/2006/relationships/hyperlink" Target="../../../../AppData/Roaming/Microsoft/Excel/News,%20event%20study/Dawn%20raids%20-%20event%20month+-1/Event,%20Automotive%20wire%20harnesses,%2025.2.2010.pdf" TargetMode="External"/><Relationship Id="rId1482" Type="http://schemas.openxmlformats.org/officeDocument/2006/relationships/hyperlink" Target="../../../../AppData/Roaming/Microsoft/Excel/News,%20event%20study/GC%20decision%20-%20event%20month+-1/Event,%20Sodium%20Chlorate,%20T&#8209;299-08,%20T-343-08.pdf" TargetMode="External"/><Relationship Id="rId2119" Type="http://schemas.openxmlformats.org/officeDocument/2006/relationships/hyperlink" Target="../../../../AppData/Roaming/Microsoft/Excel/EU%20Courts%20cartels,%20antitrust%201990-2015/C-53-15%20P,%20Prestressing%20Steel,%20summary,%202015.pdf" TargetMode="External"/><Relationship Id="rId2326" Type="http://schemas.openxmlformats.org/officeDocument/2006/relationships/hyperlink" Target="../../../../AppData/Roaming/Microsoft/Excel/Commission%20Infringement%20Decisions%20101,%20102%20Article,%201990-2015/Brasseries%20Kronenbourg,%20Brasseries%20Heineken,%20A%20101,%202004.pdf" TargetMode="External"/><Relationship Id="rId2533" Type="http://schemas.openxmlformats.org/officeDocument/2006/relationships/hyperlink" Target="../../../../AppData/Roaming/Microsoft/Excel/News,%20event%20study/Dawn%20raids%20-%20event%20month+-1/Event,%20Bitumen%20(NL)%20+%20Spain,%2010.10.2002.pdf" TargetMode="External"/><Relationship Id="rId505" Type="http://schemas.openxmlformats.org/officeDocument/2006/relationships/hyperlink" Target="../../../../AppData/Roaming/Microsoft/Excel/EU%20Courts%20cartels,%20antitrust%201990-2015/T-83-10,%20Reinforcing%20bars,%20readoption,%20summary,%202014.pdf" TargetMode="External"/><Relationship Id="rId712" Type="http://schemas.openxmlformats.org/officeDocument/2006/relationships/hyperlink" Target="../../../../AppData/Roaming/Microsoft/Excel/EU%20Courts%20cartels,%20antitrust%201990-2015/T-684-14,%20Perindopril,%20Servier,%20Krka,%202018.pdf" TargetMode="External"/><Relationship Id="rId1135" Type="http://schemas.openxmlformats.org/officeDocument/2006/relationships/hyperlink" Target="../../../../AppData/Roaming/Microsoft/Excel/News,%20event%20study/Commission%20decision%20-%20event%20month+-1/Event,%20Yamaha.pdf" TargetMode="External"/><Relationship Id="rId1342" Type="http://schemas.openxmlformats.org/officeDocument/2006/relationships/hyperlink" Target="../../../../AppData/Roaming/Microsoft/Excel/News,%20event%20study/GC%20decision%20-%20event%20month+-1/Event,%20Cement,%20T-25-95.pdf" TargetMode="External"/><Relationship Id="rId1202" Type="http://schemas.openxmlformats.org/officeDocument/2006/relationships/hyperlink" Target="../../../../AppData/Roaming/Microsoft/Excel/News,%20event%20study/Dawn%20raids%20-%20event%20month+-1/Event,%20Plasterboard,%2026.11.1998.pdf" TargetMode="External"/><Relationship Id="rId295" Type="http://schemas.openxmlformats.org/officeDocument/2006/relationships/hyperlink" Target="../../../../AppData/Roaming/Microsoft/Excel/EU%20Courts%20cartels,%20antitrust%201990-2015/T-85-06,%20Rubber%20chemicals,%20General%20Quimica,%20Spanish,%202008.pdf" TargetMode="External"/><Relationship Id="rId2183" Type="http://schemas.openxmlformats.org/officeDocument/2006/relationships/hyperlink" Target="../../../../AppData/Roaming/Microsoft/Excel/EU%20Courts%20cartels,%20antitrust%201990-2015/C-590-18%20P,%20Power%20cables,%20Fujikura,%202019.pdf" TargetMode="External"/><Relationship Id="rId2390" Type="http://schemas.openxmlformats.org/officeDocument/2006/relationships/hyperlink" Target="../../../../AppData/Roaming/Microsoft/Excel/Commission%20Infringement%20Decisions%20101,%20102%20Article,%201990-2015/International%20removal%20services,%20A%20101,%202008.pdf" TargetMode="External"/><Relationship Id="rId155" Type="http://schemas.openxmlformats.org/officeDocument/2006/relationships/hyperlink" Target="../../../../AppData/Roaming/Microsoft/Excel/EU%20Courts%20cartels,%20antitrust%201990-2015/T-22-02,%20Vitamins,%202005.pdf" TargetMode="External"/><Relationship Id="rId362" Type="http://schemas.openxmlformats.org/officeDocument/2006/relationships/hyperlink" Target="../../../../AppData/Roaming/Microsoft/Excel/EU%20Courts%20cartels,%20antitrust%201990-2015/T-112-07,%20Gas%20insulated,%202011.pdf" TargetMode="External"/><Relationship Id="rId2043" Type="http://schemas.openxmlformats.org/officeDocument/2006/relationships/hyperlink" Target="../../../../AppData/Roaming/Microsoft/Excel/EU%20Courts%20cartels,%20antitrust%201990-2015/C-95-15%20P,%20Candle%20waxes,%20French,%202017.pdf" TargetMode="External"/><Relationship Id="rId2250" Type="http://schemas.openxmlformats.org/officeDocument/2006/relationships/hyperlink" Target="../../../../AppData/Roaming/Microsoft/Excel/Commission%20Infringement%20Decisions%20101,%20102%20Article,%201990-2015/BASF%20Lacke%20+%20Farben%20AG,%20and%20Accinauto%20SA,%20A%20101,%201995.pdf" TargetMode="External"/><Relationship Id="rId222" Type="http://schemas.openxmlformats.org/officeDocument/2006/relationships/hyperlink" Target="../../../../AppData/Roaming/Microsoft/Excel/EU%20Courts%20cartels,%20antitrust%201990-2015/T-18-05,%20Copper%20plumbing%20tubes,%20IMI,%202010.pdf" TargetMode="External"/><Relationship Id="rId2110" Type="http://schemas.openxmlformats.org/officeDocument/2006/relationships/hyperlink" Target="../../../../AppData/Roaming/Microsoft/Excel/EU%20Courts%20cartels,%20antitrust%201990-2015/C-609-13%20P,%20Bathroom%20fittings,%20French,%202017.pdf" TargetMode="External"/><Relationship Id="rId1669" Type="http://schemas.openxmlformats.org/officeDocument/2006/relationships/hyperlink" Target="../../../../AppData/Roaming/Microsoft/Excel/News,%20event%20study/ECJ%20decision%20-%20event%20month+-1/Event,%20Chloroprene%20Rubber,%20C-172-12%20P,%20C-179-12%20P.pdf" TargetMode="External"/><Relationship Id="rId1876" Type="http://schemas.openxmlformats.org/officeDocument/2006/relationships/hyperlink" Target="../../../../AppData/Roaming/Microsoft/Excel/EU%20Courts%20cartels,%20antitrust%201990-2015/C-101-07%20P,%20French%20beef,%202008.pdf" TargetMode="External"/><Relationship Id="rId1529" Type="http://schemas.openxmlformats.org/officeDocument/2006/relationships/hyperlink" Target="../../../../AppData/Roaming/Microsoft/Excel/News,%20event%20study/GC%20decision%20-%20event%20month+-1/Event,%20Airfreight,%20T-28-11%20do%20T-67-11.pdf" TargetMode="External"/><Relationship Id="rId1736"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3" Type="http://schemas.openxmlformats.org/officeDocument/2006/relationships/hyperlink" Target="../../../../AppData/Roaming/Microsoft/Excel/EU%20Courts%20cartels,%20antitrust%201990-2015/C-448-11%20P,%20Hydrogen,%20summary,%202013.pdf" TargetMode="External"/><Relationship Id="rId28" Type="http://schemas.openxmlformats.org/officeDocument/2006/relationships/hyperlink" Target="../../../../AppData/Roaming/Microsoft/Excel/EU%20Courts%20cartels,%20antitrust%201990-2015/T-137-94,%20Steel%20beams,%20summary,%201999.pdf" TargetMode="External"/><Relationship Id="rId1803" Type="http://schemas.openxmlformats.org/officeDocument/2006/relationships/hyperlink" Target="../../../../AppData/Roaming/Microsoft/Excel/EU%20Courts%20cartels,%20antitrust%201990-2015/C-57-02%20P,%20Alloy%20Surcharge,%202005.pdf" TargetMode="External"/><Relationship Id="rId689" Type="http://schemas.openxmlformats.org/officeDocument/2006/relationships/hyperlink" Target="../../../../AppData/Roaming/Microsoft/Excel/EU%20Courts%20cartels,%20antitrust%201990-2015/T-530-15,%20Retail%20food%20packaging,%202019.pdf" TargetMode="External"/><Relationship Id="rId896" Type="http://schemas.openxmlformats.org/officeDocument/2006/relationships/hyperlink" Target="../../../../AppData/Roaming/Microsoft/Excel/News,%20event%20study/Commission%20decision%20-%20event%20month+-1/Event,%20Vitamins.pdf" TargetMode="External"/><Relationship Id="rId549" Type="http://schemas.openxmlformats.org/officeDocument/2006/relationships/hyperlink" Target="../../../../AppData/Roaming/Microsoft/Excel/EU%20Courts%20cartels,%20antitrust%201990-2015/T-375-10,%20Bathroom%20fittings,%20summary,%202013.pdf" TargetMode="External"/><Relationship Id="rId756" Type="http://schemas.openxmlformats.org/officeDocument/2006/relationships/hyperlink" Target="../../../../AppData/Roaming/Microsoft/Excel/EU%20Courts%20cartels,%20antitrust%201990-2015/T-38-07,%20Butadiene%20Rubber%20and%20Emulsion%20Styrene%20Butadiene%20Rubber,%202011.pdf" TargetMode="External"/><Relationship Id="rId1179" Type="http://schemas.openxmlformats.org/officeDocument/2006/relationships/hyperlink" Target="../../../../AppData/Roaming/Microsoft/Excel/News,%20event%20study/Dawn%20raids%20-%20event%20month+-1/Event,%20Seamless%20steel%20tubes,%2017.12.1994.pdf" TargetMode="External"/><Relationship Id="rId1386" Type="http://schemas.openxmlformats.org/officeDocument/2006/relationships/hyperlink" Target="../../../../AppData/Roaming/Microsoft/Excel/News,%20event%20study/GC%20decision%20-%20event%20month+-1/Event,%20Bank%20charges%20for%20exchanging%20euro-zone%20currencies%20&#8212;%20Germany,%20T-44-02,%20T-56-02.pdf" TargetMode="External"/><Relationship Id="rId1593" Type="http://schemas.openxmlformats.org/officeDocument/2006/relationships/hyperlink" Target="../../../../AppData/Roaming/Microsoft/Excel/News,%20event%20study/ECJ%20decision%20-%20event%20month+-1/Event,%20Cement,%20C-204-00%20P.pdf" TargetMode="External"/><Relationship Id="rId2437" Type="http://schemas.openxmlformats.org/officeDocument/2006/relationships/hyperlink" Target="../../../../AppData/Roaming/Microsoft/Excel/Commission%20Infringement%20Decisions%20101,%20102%20Article,%201990-2015/LABCO%20ONP,%20summary,%20A%20101,%202010.pdf" TargetMode="External"/><Relationship Id="rId409" Type="http://schemas.openxmlformats.org/officeDocument/2006/relationships/hyperlink" Target="../../../../AppData/Roaming/Microsoft/Excel/EU%20Courts%20cartels,%20antitrust%201990-2015/T-404-08,%20Aluminium%20fluoride,%202013.pdf" TargetMode="External"/><Relationship Id="rId963" Type="http://schemas.openxmlformats.org/officeDocument/2006/relationships/hyperlink" Target="../../../../AppData/Roaming/Microsoft/Excel/News,%20event%20study/Commission%20decision%20-%20event%20month+-1/Event,%20Raw%20tobacco%20Italy.pdf" TargetMode="External"/><Relationship Id="rId1039" Type="http://schemas.openxmlformats.org/officeDocument/2006/relationships/hyperlink" Target="../../../../AppData/Roaming/Microsoft/Excel/News,%20event%20study/Commission%20decision%20-%20event%20month+-1/Event,%20Calcium%20Carbide%20and%20magnesium%20based%20reagents%20for%20the%20steel%20and%20gas%20industries.pdf" TargetMode="External"/><Relationship Id="rId1246" Type="http://schemas.openxmlformats.org/officeDocument/2006/relationships/hyperlink" Target="../../../../AppData/Roaming/Microsoft/Excel/News,%20event%20study/Dawn%20raids%20-%20event%20month+-1/Event,%20Prestressing%20Steel,%20brez.pdf" TargetMode="External"/><Relationship Id="rId92" Type="http://schemas.openxmlformats.org/officeDocument/2006/relationships/hyperlink" Target="../../../../AppData/Roaming/Microsoft/Excel/EU%20Courts%20cartels,%20antitrust%201990-2015/T-191-98,%20Trans-Atlantic%20Conference%20Agreement%20TACA,%20Atlantic%20Container,%202003.pdf" TargetMode="External"/><Relationship Id="rId616" Type="http://schemas.openxmlformats.org/officeDocument/2006/relationships/hyperlink" Target="../../../../AppData/Roaming/Microsoft/Excel/EU%20Courts%20cartels,%20antitrust%201990-2015/T-46-11,%20Airfreight,%20French,%202015.pdf" TargetMode="External"/><Relationship Id="rId823" Type="http://schemas.openxmlformats.org/officeDocument/2006/relationships/hyperlink" Target="../../../../AppData/Roaming/Microsoft/Excel/News,%20event%20study/Commission%20decision%20-%20event%20month+-1/Event,%20Cartonboard.pdf" TargetMode="External"/><Relationship Id="rId1453" Type="http://schemas.openxmlformats.org/officeDocument/2006/relationships/hyperlink" Target="../../../../AppData/Roaming/Microsoft/Excel/News,%20event%20study/GC%20decision%20-%20event%20month+-1/Event,%20Fittings,%20T-376-06%20do%20T&#8209;385-06.pdf" TargetMode="External"/><Relationship Id="rId1660" Type="http://schemas.openxmlformats.org/officeDocument/2006/relationships/hyperlink" Target="../../../../AppData/Roaming/Microsoft/Excel/News,%20event%20study/ECJ%20decision%20-%20event%20month+-1/Event,%20Gas%20Insulated%20Switchgear,%20C-247-11%20P,%20C-231-11%20P.pdf" TargetMode="External"/><Relationship Id="rId2504" Type="http://schemas.openxmlformats.org/officeDocument/2006/relationships/hyperlink" Target="../../../../AppData/Roaming/Microsoft/Excel/Commission%20Infringement%20Decisions%20101,%20102%20Article,%201990-2015/Parking%20heaters,%20A%20101,%202015.pdf" TargetMode="External"/><Relationship Id="rId1106" Type="http://schemas.openxmlformats.org/officeDocument/2006/relationships/hyperlink" Target="../../../../AppData/Roaming/Microsoft/Excel/News,%20event%20study/Commission%20decision%20-%20event%20month+-1/Event,%20Euro%20interest%20rate%20derivatives.pdf" TargetMode="External"/><Relationship Id="rId1313" Type="http://schemas.openxmlformats.org/officeDocument/2006/relationships/hyperlink" Target="../../../../AppData/Roaming/Microsoft/Excel/News,%20event%20study/GC%20decision%20-%20event%20month+-1/Event,%20Cewal,%20Cowac%20and%20Ukwal,%20T-24-93.pdf" TargetMode="External"/><Relationship Id="rId1520" Type="http://schemas.openxmlformats.org/officeDocument/2006/relationships/hyperlink" Target="../../../../AppData/Roaming/Microsoft/Excel/News,%20event%20study/GC%20decision%20-%20event%20month+-1/Event,%20Bathroom%20fittings%20and%20fixtures,%20T&#8209;378-10%20do%20T-380-10.pdf" TargetMode="External"/><Relationship Id="rId199" Type="http://schemas.openxmlformats.org/officeDocument/2006/relationships/hyperlink" Target="../../../../AppData/Roaming/Microsoft/Excel/EU%20Courts%20cartels,%20antitrust%201990-2015/T-217-03,%20French%20beef,%20Fedaration%20nationale,%202006.pdf" TargetMode="External"/><Relationship Id="rId2087" Type="http://schemas.openxmlformats.org/officeDocument/2006/relationships/hyperlink" Target="../../../../AppData/Roaming/Microsoft/Excel/EU%20Courts%20cartels,%20antitrust%201990-2015/C-614-13%20P,%20Bathroom%20fittings,%202017.pdf" TargetMode="External"/><Relationship Id="rId2294" Type="http://schemas.openxmlformats.org/officeDocument/2006/relationships/hyperlink" Target="../../../../AppData/Roaming/Microsoft/Excel/Commission%20Infringement%20Decisions%20101,%20102%20Article,%201990-2015/Sodium%20gluconate,%20French,%20A%20101,%20Picture,%202001.txt" TargetMode="External"/><Relationship Id="rId266" Type="http://schemas.openxmlformats.org/officeDocument/2006/relationships/hyperlink" Target="../../../../AppData/Roaming/Microsoft/Excel/EU%20Courts%20cartels,%20antitrust%201990-2015/T-78-06,%20Industrial%20bags,%20Alvarez,%20summary,%202011.pdf" TargetMode="External"/><Relationship Id="rId473" Type="http://schemas.openxmlformats.org/officeDocument/2006/relationships/hyperlink" Target="../../../../AppData/Roaming/Microsoft/Excel/EU%20Courts%20cartels,%20antitrust%201990-2015/T-146-09,%20Marine%20hoses,%20Parker,%202013.pdf" TargetMode="External"/><Relationship Id="rId680" Type="http://schemas.openxmlformats.org/officeDocument/2006/relationships/hyperlink" Target="../../../../AppData/Roaming/Microsoft/Excel/EU%20Courts%20cartels,%20antitrust%201990-2015/T-467-13,%20Lundbeck,%202016.pdf" TargetMode="External"/><Relationship Id="rId2154" Type="http://schemas.openxmlformats.org/officeDocument/2006/relationships/hyperlink" Target="../../../../AppData/Roaming/Microsoft/Excel/EU%20Courts%20cartels,%20antitrust%201990-2015/C-261-16%20P,%20Freight%20forwarding,%20K&#252;hne%20+%20Nagel,%20French,%202018.pdf" TargetMode="External"/><Relationship Id="rId2361" Type="http://schemas.openxmlformats.org/officeDocument/2006/relationships/hyperlink" Target="../../../../AppData/Roaming/Microsoft/Excel/Commission%20Infringement%20Decisions%20101,%20102%20Article,%201990-2015/GAS%20INSULATED%20SWITCHGEAR,%20A%20101,%202007.pdf" TargetMode="External"/><Relationship Id="rId126" Type="http://schemas.openxmlformats.org/officeDocument/2006/relationships/hyperlink" Target="../../../../AppData/Roaming/Microsoft/Excel/EU%20Courts%20cartels,%20antitrust%201990-2015/T-44-00,%20Seamless%20steel%20tubes,%20Mannesmannrohren,%202003.pdf" TargetMode="External"/><Relationship Id="rId333" Type="http://schemas.openxmlformats.org/officeDocument/2006/relationships/hyperlink" Target="../../../../AppData/Roaming/Microsoft/Excel/EU%20Courts%20cartels,%20antitrust%201990-2015/T-462-07,%20Bitumen%20Spain,%202013.pdf" TargetMode="External"/><Relationship Id="rId540" Type="http://schemas.openxmlformats.org/officeDocument/2006/relationships/hyperlink" Target="../../../../AppData/Roaming/Microsoft/Excel/EU%20Courts%20cartels,%20antitrust%201990-2015/T-408-10,%20Bathroom%20fittings,%20French,%202013.pdf" TargetMode="External"/><Relationship Id="rId1170" Type="http://schemas.openxmlformats.org/officeDocument/2006/relationships/hyperlink" Target="../../../../AppData/Roaming/Microsoft/Excel/News,%20event%20study/Dawn%20raids%20-%20event%20month+-1/Event,%20Cement,%20%2026.4.1989.pdf" TargetMode="External"/><Relationship Id="rId2014" Type="http://schemas.openxmlformats.org/officeDocument/2006/relationships/hyperlink" Target="../../../../AppData/Roaming/Microsoft/Excel/EU%20Courts%20cartels,%20antitrust%201990-2015/C-444-11%20P,%20International%20Removal%20Services,%20Team%20Relocations,%202013.pdf" TargetMode="External"/><Relationship Id="rId2221" Type="http://schemas.openxmlformats.org/officeDocument/2006/relationships/hyperlink" Target="../../../../AppData/Roaming/Microsoft/Excel/Commission%20Infringement%20Decisions%20101,%20102%20Article,%201990-2015/British%20Midland%20v.%20Aer%20Lingus,%20A%20101,%20102,%201992.pdf" TargetMode="External"/><Relationship Id="rId1030" Type="http://schemas.openxmlformats.org/officeDocument/2006/relationships/hyperlink" Target="../../../../AppData/Roaming/Microsoft/Excel/News,%20event%20study/Commission%20decision%20-%20event%20month+-1/Event,%20Needles.pdf" TargetMode="External"/><Relationship Id="rId400" Type="http://schemas.openxmlformats.org/officeDocument/2006/relationships/hyperlink" Target="../../../../AppData/Roaming/Microsoft/Excel/EU%20Courts%20cartels,%20antitrust%201990-2015/T-141-07,%20Elevators%20and%20Escalators,%202011.pdf" TargetMode="External"/><Relationship Id="rId1987" Type="http://schemas.openxmlformats.org/officeDocument/2006/relationships/hyperlink" Target="../../../../AppData/Roaming/Microsoft/Excel/EU%20Courts%20cartels,%20antitrust%201990-2015/C-239-11%20P,%20Gas%20insulated%20switchgear,%20Siemens,%202013.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1815"/>
  <sheetViews>
    <sheetView tabSelected="1" topLeftCell="E1" zoomScale="70" zoomScaleNormal="70" workbookViewId="0">
      <pane ySplit="1" topLeftCell="A1339" activePane="bottomLeft" state="frozen"/>
      <selection pane="bottomLeft" activeCell="M1349" sqref="M1349"/>
    </sheetView>
  </sheetViews>
  <sheetFormatPr defaultRowHeight="15" x14ac:dyDescent="0.25"/>
  <cols>
    <col min="1" max="1" width="11.5703125" style="1" customWidth="1"/>
    <col min="2" max="2" width="11.5703125" hidden="1" customWidth="1"/>
    <col min="3" max="3" width="9.7109375" hidden="1" customWidth="1"/>
    <col min="4" max="4" width="9.28515625" hidden="1" customWidth="1"/>
    <col min="5" max="5" width="33.7109375" customWidth="1"/>
    <col min="6" max="6" width="13.5703125" hidden="1" customWidth="1"/>
    <col min="7" max="7" width="25.140625" style="7" hidden="1" customWidth="1"/>
    <col min="8" max="8" width="9.28515625" style="7" hidden="1" customWidth="1"/>
    <col min="9" max="9" width="8.140625" style="7" hidden="1" customWidth="1"/>
    <col min="10" max="10" width="7.140625" style="7" hidden="1" customWidth="1"/>
    <col min="11" max="11" width="6.42578125" style="7" hidden="1" customWidth="1"/>
    <col min="12" max="12" width="15.85546875" style="7" hidden="1" customWidth="1"/>
    <col min="13" max="13" width="118.28515625" style="29" bestFit="1" customWidth="1"/>
    <col min="14" max="14" width="13.28515625" customWidth="1"/>
    <col min="15" max="15" width="33.140625" style="4" hidden="1" customWidth="1"/>
    <col min="16" max="16" width="9.28515625" style="38" customWidth="1"/>
    <col min="17" max="17" width="33.5703125" customWidth="1"/>
    <col min="18" max="18" width="17.140625" customWidth="1"/>
    <col min="19" max="19" width="64.7109375" style="4" hidden="1" customWidth="1"/>
    <col min="20" max="20" width="29" style="7" customWidth="1"/>
    <col min="21" max="21" width="19.140625" style="7" bestFit="1" customWidth="1"/>
    <col min="22" max="22" width="13.85546875" style="7" customWidth="1"/>
    <col min="23" max="23" width="18.7109375" style="7" customWidth="1"/>
    <col min="24" max="27" width="21.42578125" style="7" customWidth="1"/>
    <col min="28" max="28" width="23.85546875" style="7" customWidth="1"/>
    <col min="29" max="29" width="23" style="7" bestFit="1" customWidth="1"/>
    <col min="30" max="30" width="13.85546875" style="7" customWidth="1"/>
    <col min="31" max="31" width="13.85546875" style="20" customWidth="1"/>
    <col min="32" max="39" width="13.85546875" style="14" customWidth="1"/>
    <col min="40" max="41" width="13.85546875" customWidth="1"/>
    <col min="42" max="42" width="13.85546875" style="1" customWidth="1"/>
    <col min="43" max="50" width="13.85546875" customWidth="1"/>
    <col min="51" max="51" width="11.5703125" customWidth="1"/>
    <col min="52" max="52" width="20.5703125" customWidth="1"/>
    <col min="53" max="63" width="13.85546875" customWidth="1"/>
    <col min="64" max="64" width="28.85546875" customWidth="1"/>
    <col min="65" max="65" width="13.85546875" style="3" customWidth="1"/>
    <col min="66" max="66" width="25" style="3" customWidth="1"/>
    <col min="67" max="67" width="13.85546875" style="3" customWidth="1"/>
    <col min="68" max="68" width="20.140625" style="14" bestFit="1" customWidth="1"/>
    <col min="69" max="69" width="13.140625" style="3" customWidth="1"/>
    <col min="70" max="70" width="13.85546875" style="16" customWidth="1"/>
    <col min="71" max="71" width="10.5703125" style="23" customWidth="1"/>
    <col min="72" max="72" width="20.28515625" style="14" customWidth="1"/>
    <col min="73" max="73" width="12.85546875" style="11" customWidth="1"/>
    <col min="74" max="74" width="13.7109375" style="16" customWidth="1"/>
    <col min="75" max="75" width="12.7109375" style="23" customWidth="1"/>
    <col min="76" max="76" width="24.140625" style="14" customWidth="1"/>
    <col min="77" max="77" width="12" style="11" customWidth="1"/>
    <col min="78" max="78" width="13.140625" style="16" customWidth="1"/>
    <col min="79" max="79" width="9.5703125" style="23" customWidth="1"/>
    <col min="80" max="80" width="24.140625" style="14" customWidth="1"/>
    <col min="81" max="81" width="12" style="11" customWidth="1"/>
    <col min="82" max="82" width="13.140625" style="16" customWidth="1"/>
    <col min="83" max="83" width="8.7109375" style="23" customWidth="1"/>
    <col min="84" max="84" width="24.140625" style="14" customWidth="1"/>
    <col min="85" max="85" width="12" style="11" customWidth="1"/>
    <col min="86" max="86" width="13.140625" style="16" customWidth="1"/>
    <col min="87" max="87" width="24.140625" style="14" customWidth="1"/>
    <col min="88" max="88" width="12" style="14" customWidth="1"/>
    <col min="89" max="89" width="13.140625" style="16" customWidth="1"/>
    <col min="90" max="90" width="22.42578125" style="14" customWidth="1"/>
    <col min="91" max="91" width="12" style="14" customWidth="1"/>
    <col min="92" max="92" width="13.140625" style="16" customWidth="1"/>
    <col min="93" max="93" width="22.42578125" style="14" customWidth="1"/>
    <col min="94" max="94" width="12" style="14" customWidth="1"/>
    <col min="95" max="95" width="13.140625" style="16" customWidth="1"/>
    <col min="96" max="96" width="9.28515625" style="7" customWidth="1"/>
    <col min="97" max="97" width="12.5703125" customWidth="1"/>
    <col min="98" max="98" width="12.5703125" style="7" customWidth="1"/>
    <col min="99" max="99" width="22.5703125" style="7" customWidth="1"/>
    <col min="100" max="100" width="11.42578125" customWidth="1"/>
    <col min="101" max="101" width="15" customWidth="1"/>
    <col min="102" max="102" width="26.140625" customWidth="1"/>
    <col min="103" max="103" width="12.42578125" customWidth="1"/>
    <col min="104" max="104" width="23.140625" customWidth="1"/>
    <col min="105" max="105" width="12.42578125" customWidth="1"/>
    <col min="106" max="106" width="12" customWidth="1"/>
    <col min="107" max="107" width="23.140625" style="1" customWidth="1"/>
    <col min="108" max="108" width="8" style="14" customWidth="1"/>
    <col min="109" max="109" width="17.28515625" style="14" customWidth="1"/>
    <col min="110" max="110" width="18.140625" customWidth="1"/>
    <col min="111" max="111" width="21" customWidth="1"/>
    <col min="112" max="112" width="10.140625" customWidth="1"/>
    <col min="113" max="113" width="14" customWidth="1"/>
    <col min="114" max="114" width="16.28515625" customWidth="1"/>
    <col min="115" max="115" width="20.5703125" customWidth="1"/>
    <col min="116" max="116" width="18.28515625" customWidth="1"/>
    <col min="117" max="117" width="17" customWidth="1"/>
    <col min="118" max="118" width="30.85546875" customWidth="1"/>
    <col min="119" max="119" width="35.85546875" customWidth="1"/>
    <col min="120" max="120" width="11.7109375" customWidth="1"/>
    <col min="121" max="121" width="11.5703125" customWidth="1"/>
    <col min="122" max="122" width="13.140625" customWidth="1"/>
    <col min="123" max="123" width="13.7109375" customWidth="1"/>
    <col min="124" max="124" width="17.28515625" customWidth="1"/>
    <col min="125" max="125" width="11.140625" customWidth="1"/>
    <col min="126" max="126" width="8.42578125" customWidth="1"/>
    <col min="127" max="127" width="13.85546875" customWidth="1"/>
    <col min="128" max="128" width="10.28515625" customWidth="1"/>
    <col min="129" max="129" width="17" customWidth="1"/>
    <col min="130" max="130" width="15.7109375" style="1" customWidth="1"/>
    <col min="131" max="131" width="17" customWidth="1"/>
    <col min="132" max="132" width="8.85546875" style="7" customWidth="1"/>
    <col min="133" max="133" width="21.7109375" style="7" customWidth="1"/>
    <col min="134" max="134" width="22.7109375" style="7" customWidth="1"/>
    <col min="135" max="135" width="15.7109375" style="7" customWidth="1"/>
    <col min="136" max="136" width="27.42578125" style="7" customWidth="1"/>
    <col min="137" max="137" width="19.5703125" style="7" customWidth="1"/>
    <col min="138" max="138" width="16" style="7" customWidth="1"/>
    <col min="139" max="139" width="23.85546875" style="7" customWidth="1"/>
    <col min="140" max="140" width="23.28515625" style="7" customWidth="1"/>
    <col min="141" max="141" width="22.7109375" style="7" customWidth="1"/>
    <col min="142" max="142" width="20.7109375" style="7" customWidth="1"/>
    <col min="143" max="143" width="23.7109375" style="7" customWidth="1"/>
    <col min="144" max="144" width="23.42578125" style="7" customWidth="1"/>
    <col min="145" max="145" width="20.28515625" style="7" customWidth="1"/>
    <col min="146" max="146" width="25" style="7" customWidth="1"/>
    <col min="147" max="147" width="19.42578125" style="7" customWidth="1"/>
    <col min="148" max="148" width="24.28515625" customWidth="1"/>
    <col min="149" max="149" width="10.7109375" customWidth="1"/>
    <col min="150" max="150" width="8.7109375" customWidth="1"/>
    <col min="151" max="151" width="7" customWidth="1"/>
    <col min="152" max="152" width="5.85546875" customWidth="1"/>
    <col min="153" max="153" width="4" customWidth="1"/>
    <col min="154" max="154" width="7.85546875" customWidth="1"/>
    <col min="155" max="155" width="7.28515625" customWidth="1"/>
    <col min="156" max="156" width="6.28515625" customWidth="1"/>
    <col min="157" max="157" width="13" customWidth="1"/>
    <col min="158" max="158" width="12.42578125" customWidth="1"/>
    <col min="159" max="159" width="11.28515625" customWidth="1"/>
    <col min="160" max="160" width="11.7109375" customWidth="1"/>
    <col min="161" max="161" width="11.28515625" customWidth="1"/>
    <col min="162" max="162" width="11" style="7" customWidth="1"/>
    <col min="163" max="163" width="4.85546875" style="7" customWidth="1"/>
    <col min="164" max="164" width="5.7109375" style="7" customWidth="1"/>
    <col min="165" max="165" width="8.7109375" style="7" customWidth="1"/>
    <col min="166" max="166" width="10.42578125" style="7" customWidth="1"/>
    <col min="167" max="167" width="9.28515625" customWidth="1"/>
    <col min="168" max="168" width="15.28515625" customWidth="1"/>
    <col min="169" max="169" width="16.7109375" customWidth="1"/>
    <col min="170" max="170" width="14.7109375" customWidth="1"/>
    <col min="171" max="171" width="17" customWidth="1"/>
    <col min="172" max="172" width="21.7109375" style="7" customWidth="1"/>
    <col min="173" max="174" width="21.7109375" customWidth="1"/>
    <col min="175" max="175" width="27.28515625" customWidth="1"/>
    <col min="176" max="179" width="21.7109375" customWidth="1"/>
    <col min="180" max="180" width="31.7109375" customWidth="1"/>
    <col min="181" max="181" width="25.85546875" customWidth="1"/>
    <col min="182" max="182" width="22.28515625" customWidth="1"/>
    <col min="183" max="183" width="17.28515625" customWidth="1"/>
    <col min="184" max="184" width="11.5703125" customWidth="1"/>
    <col min="185" max="185" width="29.28515625" customWidth="1"/>
    <col min="186" max="186" width="22" customWidth="1"/>
    <col min="187" max="187" width="28" customWidth="1"/>
    <col min="188" max="188" width="25" customWidth="1"/>
    <col min="189" max="189" width="15.7109375" customWidth="1"/>
    <col min="190" max="190" width="25.140625" customWidth="1"/>
    <col min="191" max="191" width="27.7109375" customWidth="1"/>
    <col min="192" max="192" width="26.85546875" customWidth="1"/>
    <col min="193" max="199" width="5.28515625" customWidth="1"/>
    <col min="200" max="200" width="42.140625" customWidth="1"/>
    <col min="201" max="203" width="5.28515625" customWidth="1"/>
    <col min="204" max="204" width="32.140625" customWidth="1"/>
    <col min="205" max="205" width="29.5703125" customWidth="1"/>
    <col min="206" max="206" width="31.5703125" customWidth="1"/>
    <col min="207" max="207" width="51.5703125" customWidth="1"/>
    <col min="208" max="208" width="11.5703125" customWidth="1"/>
    <col min="209" max="209" width="10.28515625" customWidth="1"/>
    <col min="210" max="210" width="10.140625" customWidth="1"/>
    <col min="211" max="211" width="10.28515625" customWidth="1"/>
    <col min="212" max="212" width="12.42578125" customWidth="1"/>
    <col min="213" max="213" width="14.7109375" customWidth="1"/>
    <col min="214" max="214" width="9" customWidth="1"/>
    <col min="215" max="215" width="11.140625" customWidth="1"/>
    <col min="216" max="216" width="51.85546875" customWidth="1"/>
    <col min="217" max="217" width="9.7109375" customWidth="1"/>
    <col min="218" max="219" width="11" customWidth="1"/>
    <col min="220" max="220" width="12.28515625" customWidth="1"/>
    <col min="221" max="221" width="9.7109375" customWidth="1"/>
    <col min="222" max="222" width="14.7109375" customWidth="1"/>
    <col min="223" max="223" width="10.42578125" customWidth="1"/>
    <col min="224" max="224" width="12.5703125" customWidth="1"/>
    <col min="225" max="225" width="116.28515625" bestFit="1" customWidth="1"/>
    <col min="226" max="226" width="15.28515625" customWidth="1"/>
    <col min="227" max="227" width="12.5703125" customWidth="1"/>
    <col min="228" max="228" width="11.85546875" customWidth="1"/>
    <col min="229" max="229" width="12" customWidth="1"/>
    <col min="230" max="230" width="14.42578125" customWidth="1"/>
    <col min="231" max="231" width="9.42578125" customWidth="1"/>
    <col min="232" max="232" width="10.5703125" customWidth="1"/>
    <col min="233" max="233" width="10.28515625" customWidth="1"/>
    <col min="234" max="234" width="100.140625" bestFit="1" customWidth="1"/>
    <col min="235" max="235" width="11.7109375" customWidth="1"/>
    <col min="236" max="236" width="10.5703125" customWidth="1"/>
    <col min="237" max="237" width="13.140625" customWidth="1"/>
    <col min="238" max="238" width="12.5703125" customWidth="1"/>
    <col min="239" max="239" width="13.7109375" customWidth="1"/>
    <col min="240" max="240" width="11.140625" customWidth="1"/>
    <col min="241" max="241" width="12.5703125" customWidth="1"/>
    <col min="242" max="242" width="12.42578125" customWidth="1"/>
    <col min="243" max="243" width="11.140625" style="1" customWidth="1"/>
    <col min="244" max="244" width="12.7109375" style="1" customWidth="1"/>
    <col min="245" max="245" width="9.5703125" style="14" bestFit="1" customWidth="1"/>
    <col min="260" max="280" width="9.140625" customWidth="1"/>
  </cols>
  <sheetData>
    <row r="1" spans="1:245" s="4" customFormat="1" x14ac:dyDescent="0.25">
      <c r="A1" s="56" t="s">
        <v>4094</v>
      </c>
      <c r="B1" s="13" t="s">
        <v>173</v>
      </c>
      <c r="C1" s="13" t="s">
        <v>182</v>
      </c>
      <c r="D1" s="13" t="s">
        <v>5250</v>
      </c>
      <c r="E1" s="56" t="s">
        <v>3069</v>
      </c>
      <c r="F1" s="52" t="s">
        <v>0</v>
      </c>
      <c r="G1" s="53" t="s">
        <v>4297</v>
      </c>
      <c r="H1" s="33" t="s">
        <v>4298</v>
      </c>
      <c r="I1" s="33" t="s">
        <v>4299</v>
      </c>
      <c r="J1" s="33" t="s">
        <v>4300</v>
      </c>
      <c r="K1" s="33" t="s">
        <v>4301</v>
      </c>
      <c r="L1" s="33" t="s">
        <v>4302</v>
      </c>
      <c r="M1" s="59" t="s">
        <v>181</v>
      </c>
      <c r="N1" s="13" t="s">
        <v>5251</v>
      </c>
      <c r="O1" s="13" t="s">
        <v>6375</v>
      </c>
      <c r="P1" s="20" t="s">
        <v>4065</v>
      </c>
      <c r="Q1" s="52" t="s">
        <v>5121</v>
      </c>
      <c r="R1" s="52" t="s">
        <v>5122</v>
      </c>
      <c r="S1" s="52" t="s">
        <v>7396</v>
      </c>
      <c r="T1" s="53" t="s">
        <v>7455</v>
      </c>
      <c r="U1" s="52" t="s">
        <v>5248</v>
      </c>
      <c r="V1" s="20" t="s">
        <v>3288</v>
      </c>
      <c r="W1" s="52" t="s">
        <v>5123</v>
      </c>
      <c r="X1" s="20" t="s">
        <v>4064</v>
      </c>
      <c r="Y1" s="53" t="s">
        <v>7452</v>
      </c>
      <c r="Z1" s="20" t="s">
        <v>4063</v>
      </c>
      <c r="AA1" s="53" t="s">
        <v>7453</v>
      </c>
      <c r="AB1" s="53" t="s">
        <v>7456</v>
      </c>
      <c r="AC1" s="53" t="s">
        <v>7454</v>
      </c>
      <c r="AD1" s="33" t="s">
        <v>5252</v>
      </c>
      <c r="AE1" s="53" t="s">
        <v>7469</v>
      </c>
      <c r="AF1" s="18" t="s">
        <v>806</v>
      </c>
      <c r="AG1" s="18" t="s">
        <v>184</v>
      </c>
      <c r="AH1" s="18" t="s">
        <v>183</v>
      </c>
      <c r="AI1" s="18" t="s">
        <v>185</v>
      </c>
      <c r="AJ1" s="55" t="s">
        <v>5126</v>
      </c>
      <c r="AK1" s="55" t="s">
        <v>5127</v>
      </c>
      <c r="AL1" t="s">
        <v>5128</v>
      </c>
      <c r="AM1" t="s">
        <v>5146</v>
      </c>
      <c r="AN1" s="13" t="s">
        <v>471</v>
      </c>
      <c r="AO1" s="1" t="s">
        <v>4066</v>
      </c>
      <c r="AP1" s="1" t="s">
        <v>4067</v>
      </c>
      <c r="AQ1" s="1" t="s">
        <v>4068</v>
      </c>
      <c r="AR1" s="1" t="s">
        <v>4069</v>
      </c>
      <c r="AS1" s="1" t="s">
        <v>4070</v>
      </c>
      <c r="AT1" s="1" t="s">
        <v>4071</v>
      </c>
      <c r="AU1" s="1" t="s">
        <v>4072</v>
      </c>
      <c r="AV1" s="1" t="s">
        <v>4073</v>
      </c>
      <c r="AW1" s="1" t="s">
        <v>4074</v>
      </c>
      <c r="AX1" s="1" t="s">
        <v>4075</v>
      </c>
      <c r="AY1" s="1" t="s">
        <v>4165</v>
      </c>
      <c r="AZ1" s="1" t="s">
        <v>4076</v>
      </c>
      <c r="BA1" s="1" t="s">
        <v>4077</v>
      </c>
      <c r="BB1" s="1" t="s">
        <v>4078</v>
      </c>
      <c r="BC1" s="1" t="s">
        <v>4079</v>
      </c>
      <c r="BD1" s="1" t="s">
        <v>4080</v>
      </c>
      <c r="BE1" s="1" t="s">
        <v>4081</v>
      </c>
      <c r="BF1" s="1" t="s">
        <v>4082</v>
      </c>
      <c r="BG1" s="1" t="s">
        <v>4083</v>
      </c>
      <c r="BH1" s="1" t="s">
        <v>4086</v>
      </c>
      <c r="BI1" s="1" t="s">
        <v>4085</v>
      </c>
      <c r="BJ1" s="1" t="s">
        <v>4084</v>
      </c>
      <c r="BK1" s="1" t="s">
        <v>4087</v>
      </c>
      <c r="BL1" s="1" t="s">
        <v>4088</v>
      </c>
      <c r="BM1" s="10" t="s">
        <v>5253</v>
      </c>
      <c r="BN1" s="17" t="s">
        <v>5254</v>
      </c>
      <c r="BO1" s="60" t="s">
        <v>5138</v>
      </c>
      <c r="BP1" s="18" t="s">
        <v>622</v>
      </c>
      <c r="BQ1" s="17" t="s">
        <v>5270</v>
      </c>
      <c r="BR1" s="19" t="s">
        <v>2067</v>
      </c>
      <c r="BS1" s="22" t="s">
        <v>2773</v>
      </c>
      <c r="BT1" s="18" t="s">
        <v>7458</v>
      </c>
      <c r="BU1" s="25" t="s">
        <v>1191</v>
      </c>
      <c r="BV1" s="19" t="s">
        <v>2068</v>
      </c>
      <c r="BW1" s="22" t="s">
        <v>2774</v>
      </c>
      <c r="BX1" s="18" t="s">
        <v>7459</v>
      </c>
      <c r="BY1" s="25" t="s">
        <v>1192</v>
      </c>
      <c r="BZ1" s="19" t="s">
        <v>2069</v>
      </c>
      <c r="CA1" s="22" t="s">
        <v>2776</v>
      </c>
      <c r="CB1" s="18" t="s">
        <v>7460</v>
      </c>
      <c r="CC1" s="25" t="s">
        <v>1193</v>
      </c>
      <c r="CD1" s="19" t="s">
        <v>2154</v>
      </c>
      <c r="CE1" s="22" t="s">
        <v>2892</v>
      </c>
      <c r="CF1" s="18" t="s">
        <v>7461</v>
      </c>
      <c r="CG1" s="25" t="s">
        <v>1194</v>
      </c>
      <c r="CH1" s="19" t="s">
        <v>2155</v>
      </c>
      <c r="CI1" s="18" t="s">
        <v>7462</v>
      </c>
      <c r="CJ1" s="57" t="s">
        <v>5139</v>
      </c>
      <c r="CK1" s="19" t="s">
        <v>2156</v>
      </c>
      <c r="CL1" s="18" t="s">
        <v>7463</v>
      </c>
      <c r="CM1" s="57" t="s">
        <v>5143</v>
      </c>
      <c r="CN1" s="19" t="s">
        <v>2163</v>
      </c>
      <c r="CO1" s="18" t="s">
        <v>7464</v>
      </c>
      <c r="CP1" s="57" t="s">
        <v>5144</v>
      </c>
      <c r="CQ1" s="19" t="s">
        <v>4186</v>
      </c>
      <c r="CR1" s="20" t="s">
        <v>5255</v>
      </c>
      <c r="CS1" s="13" t="s">
        <v>5256</v>
      </c>
      <c r="CT1" t="s">
        <v>5271</v>
      </c>
      <c r="CU1" s="20" t="s">
        <v>4089</v>
      </c>
      <c r="CV1" s="13" t="s">
        <v>5257</v>
      </c>
      <c r="CW1" s="13" t="s">
        <v>467</v>
      </c>
      <c r="CX1" s="13" t="s">
        <v>4161</v>
      </c>
      <c r="CY1" s="13" t="s">
        <v>468</v>
      </c>
      <c r="CZ1" s="13" t="s">
        <v>4162</v>
      </c>
      <c r="DA1" s="13" t="s">
        <v>469</v>
      </c>
      <c r="DB1" s="13" t="s">
        <v>5261</v>
      </c>
      <c r="DC1" s="13" t="s">
        <v>5258</v>
      </c>
      <c r="DD1" s="18" t="s">
        <v>470</v>
      </c>
      <c r="DE1" s="18" t="s">
        <v>5259</v>
      </c>
      <c r="DF1" s="13" t="s">
        <v>5260</v>
      </c>
      <c r="DG1" s="13" t="s">
        <v>476</v>
      </c>
      <c r="DH1" s="13" t="s">
        <v>472</v>
      </c>
      <c r="DI1" s="13" t="s">
        <v>509</v>
      </c>
      <c r="DJ1" s="13" t="s">
        <v>5262</v>
      </c>
      <c r="DK1" s="13" t="s">
        <v>7417</v>
      </c>
      <c r="DL1" s="13" t="s">
        <v>7465</v>
      </c>
      <c r="DM1" t="s">
        <v>5135</v>
      </c>
      <c r="DN1" s="56" t="s">
        <v>5263</v>
      </c>
      <c r="DO1" s="47" t="s">
        <v>4303</v>
      </c>
      <c r="DP1" s="27" t="s">
        <v>4304</v>
      </c>
      <c r="DQ1" s="27" t="s">
        <v>4305</v>
      </c>
      <c r="DR1" s="27" t="s">
        <v>4306</v>
      </c>
      <c r="DS1" s="27" t="s">
        <v>4307</v>
      </c>
      <c r="DT1" s="50" t="s">
        <v>4342</v>
      </c>
      <c r="DU1" s="27" t="s">
        <v>4308</v>
      </c>
      <c r="DV1" t="s">
        <v>5265</v>
      </c>
      <c r="DW1" t="s">
        <v>5264</v>
      </c>
      <c r="DX1" t="s">
        <v>4090</v>
      </c>
      <c r="DY1" t="s">
        <v>4091</v>
      </c>
      <c r="DZ1" s="1" t="s">
        <v>4092</v>
      </c>
      <c r="EA1" t="s">
        <v>4093</v>
      </c>
      <c r="EB1" s="40" t="s">
        <v>7466</v>
      </c>
      <c r="EC1" s="40" t="s">
        <v>4095</v>
      </c>
      <c r="ED1" s="7" t="s">
        <v>4096</v>
      </c>
      <c r="EE1" s="7" t="s">
        <v>4097</v>
      </c>
      <c r="EF1" s="7" t="s">
        <v>5266</v>
      </c>
      <c r="EG1" s="7" t="s">
        <v>4098</v>
      </c>
      <c r="EH1" s="7" t="s">
        <v>4099</v>
      </c>
      <c r="EI1" s="7" t="s">
        <v>4100</v>
      </c>
      <c r="EJ1" s="7" t="s">
        <v>4101</v>
      </c>
      <c r="EK1" s="7" t="s">
        <v>4103</v>
      </c>
      <c r="EL1" s="7" t="s">
        <v>4102</v>
      </c>
      <c r="EM1" s="7" t="s">
        <v>4104</v>
      </c>
      <c r="EN1" s="7" t="s">
        <v>4105</v>
      </c>
      <c r="EO1" s="7" t="s">
        <v>4106</v>
      </c>
      <c r="EP1" s="7" t="s">
        <v>4132</v>
      </c>
      <c r="EQ1" s="7" t="s">
        <v>4107</v>
      </c>
      <c r="ER1" s="80" t="s">
        <v>4846</v>
      </c>
      <c r="ES1" s="52" t="s">
        <v>4841</v>
      </c>
      <c r="ET1" s="52" t="s">
        <v>4842</v>
      </c>
      <c r="EU1" s="52" t="s">
        <v>4843</v>
      </c>
      <c r="EV1" s="52" t="s">
        <v>4844</v>
      </c>
      <c r="EW1" s="52" t="s">
        <v>4845</v>
      </c>
      <c r="EX1" t="s">
        <v>5267</v>
      </c>
      <c r="EY1" t="s">
        <v>4108</v>
      </c>
      <c r="EZ1" t="s">
        <v>4109</v>
      </c>
      <c r="FA1" t="s">
        <v>4110</v>
      </c>
      <c r="FB1" t="s">
        <v>4111</v>
      </c>
      <c r="FC1" t="s">
        <v>4112</v>
      </c>
      <c r="FD1" t="s">
        <v>4113</v>
      </c>
      <c r="FE1" t="s">
        <v>4114</v>
      </c>
      <c r="FF1" s="40" t="s">
        <v>7467</v>
      </c>
      <c r="FG1" s="40" t="s">
        <v>4115</v>
      </c>
      <c r="FH1" s="40" t="s">
        <v>4116</v>
      </c>
      <c r="FI1" s="40" t="s">
        <v>4117</v>
      </c>
      <c r="FJ1" s="7" t="s">
        <v>4118</v>
      </c>
      <c r="FK1" t="s">
        <v>4119</v>
      </c>
      <c r="FL1" s="51" t="s">
        <v>7428</v>
      </c>
      <c r="FM1" s="51" t="s">
        <v>7429</v>
      </c>
      <c r="FN1" s="51" t="s">
        <v>7430</v>
      </c>
      <c r="FO1" t="s">
        <v>4121</v>
      </c>
      <c r="FP1" s="26" t="s">
        <v>4120</v>
      </c>
      <c r="FQ1" t="s">
        <v>4122</v>
      </c>
      <c r="FR1" t="s">
        <v>4123</v>
      </c>
      <c r="FS1" s="5" t="s">
        <v>4124</v>
      </c>
      <c r="FT1" s="51" t="s">
        <v>7457</v>
      </c>
      <c r="FU1" t="s">
        <v>4125</v>
      </c>
      <c r="FV1" t="s">
        <v>4126</v>
      </c>
      <c r="FW1" t="s">
        <v>4127</v>
      </c>
      <c r="FX1" t="s">
        <v>4128</v>
      </c>
      <c r="FY1" t="s">
        <v>4129</v>
      </c>
      <c r="FZ1" t="s">
        <v>4130</v>
      </c>
      <c r="GA1" t="s">
        <v>4131</v>
      </c>
      <c r="GB1" t="s">
        <v>4133</v>
      </c>
      <c r="GC1" t="s">
        <v>4134</v>
      </c>
      <c r="GD1" t="s">
        <v>5268</v>
      </c>
      <c r="GE1" t="s">
        <v>4135</v>
      </c>
      <c r="GF1" t="s">
        <v>4136</v>
      </c>
      <c r="GG1" s="1" t="s">
        <v>5272</v>
      </c>
      <c r="GH1" t="s">
        <v>4137</v>
      </c>
      <c r="GI1" s="40" t="s">
        <v>7468</v>
      </c>
      <c r="GJ1" s="40" t="s">
        <v>4138</v>
      </c>
      <c r="GK1" s="7" t="s">
        <v>4139</v>
      </c>
      <c r="GL1" s="7" t="s">
        <v>4140</v>
      </c>
      <c r="GM1" s="7" t="s">
        <v>5269</v>
      </c>
      <c r="GN1" s="7" t="s">
        <v>4141</v>
      </c>
      <c r="GO1" s="7" t="s">
        <v>4142</v>
      </c>
      <c r="GP1" s="7" t="s">
        <v>4143</v>
      </c>
      <c r="GQ1" s="7" t="s">
        <v>4144</v>
      </c>
      <c r="GR1" s="7" t="s">
        <v>4145</v>
      </c>
      <c r="GS1" s="7" t="s">
        <v>4146</v>
      </c>
      <c r="GT1" s="7" t="s">
        <v>4147</v>
      </c>
      <c r="GU1" s="7" t="s">
        <v>4148</v>
      </c>
      <c r="GV1" t="s">
        <v>4149</v>
      </c>
      <c r="GW1" t="s">
        <v>4150</v>
      </c>
      <c r="GX1" t="s">
        <v>4151</v>
      </c>
      <c r="GY1" s="4" t="s">
        <v>5117</v>
      </c>
      <c r="GZ1" s="4" t="s">
        <v>5273</v>
      </c>
      <c r="HA1" t="s">
        <v>4267</v>
      </c>
      <c r="HB1" t="s">
        <v>4268</v>
      </c>
      <c r="HC1" s="4" t="s">
        <v>4269</v>
      </c>
      <c r="HD1" s="4" t="s">
        <v>4270</v>
      </c>
      <c r="HE1" s="4" t="s">
        <v>4271</v>
      </c>
      <c r="HF1" s="4" t="s">
        <v>4272</v>
      </c>
      <c r="HG1" s="4" t="s">
        <v>4273</v>
      </c>
      <c r="HH1" s="4" t="s">
        <v>5118</v>
      </c>
      <c r="HI1" s="4" t="s">
        <v>4258</v>
      </c>
      <c r="HJ1" t="s">
        <v>4251</v>
      </c>
      <c r="HK1" t="s">
        <v>4252</v>
      </c>
      <c r="HL1" s="4" t="s">
        <v>4253</v>
      </c>
      <c r="HM1" s="4" t="s">
        <v>4254</v>
      </c>
      <c r="HN1" s="4" t="s">
        <v>4255</v>
      </c>
      <c r="HO1" s="4" t="s">
        <v>4256</v>
      </c>
      <c r="HP1" s="4" t="s">
        <v>4257</v>
      </c>
      <c r="HQ1" s="4" t="s">
        <v>5116</v>
      </c>
      <c r="HR1" s="4" t="s">
        <v>4266</v>
      </c>
      <c r="HS1" s="4" t="s">
        <v>4259</v>
      </c>
      <c r="HT1" t="s">
        <v>4260</v>
      </c>
      <c r="HU1" t="s">
        <v>4261</v>
      </c>
      <c r="HV1" s="4" t="s">
        <v>4264</v>
      </c>
      <c r="HW1" s="4" t="s">
        <v>4263</v>
      </c>
      <c r="HX1" s="4" t="s">
        <v>4262</v>
      </c>
      <c r="HY1" s="4" t="s">
        <v>4265</v>
      </c>
      <c r="HZ1" s="52" t="s">
        <v>5239</v>
      </c>
      <c r="IA1" s="52" t="s">
        <v>5240</v>
      </c>
      <c r="IB1" s="52" t="s">
        <v>5241</v>
      </c>
      <c r="IC1" t="s">
        <v>5242</v>
      </c>
      <c r="ID1" t="s">
        <v>5243</v>
      </c>
      <c r="IE1" s="52" t="s">
        <v>5244</v>
      </c>
      <c r="IF1" s="52" t="s">
        <v>5245</v>
      </c>
      <c r="IG1" s="52" t="s">
        <v>5246</v>
      </c>
      <c r="IH1" s="52" t="s">
        <v>5247</v>
      </c>
      <c r="II1" s="56" t="s">
        <v>7418</v>
      </c>
      <c r="IJ1" s="56" t="s">
        <v>7420</v>
      </c>
      <c r="IK1" s="55" t="s">
        <v>7419</v>
      </c>
    </row>
    <row r="2" spans="1:245" x14ac:dyDescent="0.25">
      <c r="A2" s="1">
        <v>33072</v>
      </c>
      <c r="B2" s="1" t="s">
        <v>186</v>
      </c>
      <c r="C2" s="1"/>
      <c r="D2" s="1"/>
      <c r="E2" s="13" t="s">
        <v>3070</v>
      </c>
      <c r="F2" s="4" t="s">
        <v>172</v>
      </c>
      <c r="G2" s="45" t="s">
        <v>5456</v>
      </c>
      <c r="H2" s="86"/>
      <c r="I2" s="86"/>
      <c r="J2" s="86"/>
      <c r="K2" s="86"/>
      <c r="L2" s="86"/>
      <c r="M2" s="31" t="s">
        <v>514</v>
      </c>
      <c r="N2" s="13" t="s">
        <v>515</v>
      </c>
      <c r="O2" s="13" t="s">
        <v>6302</v>
      </c>
      <c r="P2" s="20"/>
      <c r="Q2" s="31" t="s">
        <v>514</v>
      </c>
      <c r="R2" s="13" t="s">
        <v>515</v>
      </c>
      <c r="S2" s="13" t="s">
        <v>6302</v>
      </c>
      <c r="T2" s="20"/>
      <c r="U2" s="20"/>
      <c r="V2" s="20"/>
      <c r="W2" s="20"/>
      <c r="X2" s="20" t="s">
        <v>3289</v>
      </c>
      <c r="Y2" s="33" t="s">
        <v>515</v>
      </c>
      <c r="Z2" s="20" t="s">
        <v>3289</v>
      </c>
      <c r="AA2" s="33" t="s">
        <v>515</v>
      </c>
      <c r="AB2" s="20"/>
      <c r="AC2" s="20"/>
      <c r="AD2" s="20"/>
      <c r="AF2" s="14">
        <v>1</v>
      </c>
      <c r="AG2" s="14">
        <v>1</v>
      </c>
      <c r="AH2" s="14">
        <v>0</v>
      </c>
      <c r="AI2" s="14">
        <v>0</v>
      </c>
      <c r="AJ2" s="14">
        <v>1</v>
      </c>
      <c r="AK2" s="14">
        <v>0</v>
      </c>
      <c r="AL2" s="14">
        <v>1</v>
      </c>
      <c r="AM2" s="14">
        <v>0</v>
      </c>
      <c r="AN2" t="s">
        <v>1865</v>
      </c>
      <c r="AO2" s="1">
        <v>31517</v>
      </c>
      <c r="AP2" s="1">
        <v>32234</v>
      </c>
      <c r="CS2">
        <v>1</v>
      </c>
      <c r="CV2">
        <v>1</v>
      </c>
      <c r="DB2" s="1">
        <v>32261</v>
      </c>
      <c r="DC2" s="1">
        <v>32421</v>
      </c>
      <c r="DD2" s="14">
        <v>96</v>
      </c>
      <c r="DE2" s="14">
        <v>5</v>
      </c>
      <c r="DF2" t="s">
        <v>513</v>
      </c>
      <c r="DG2" t="s">
        <v>1864</v>
      </c>
      <c r="DK2" s="1"/>
      <c r="GY2" s="44" t="s">
        <v>5675</v>
      </c>
      <c r="GZ2" s="1">
        <v>32267</v>
      </c>
      <c r="HA2">
        <v>5</v>
      </c>
      <c r="HB2">
        <v>3</v>
      </c>
      <c r="HC2">
        <v>0</v>
      </c>
      <c r="HH2" s="44" t="s">
        <v>5730</v>
      </c>
      <c r="HI2">
        <v>0</v>
      </c>
      <c r="HJ2">
        <v>8</v>
      </c>
      <c r="HK2">
        <v>18</v>
      </c>
      <c r="HL2">
        <v>2</v>
      </c>
      <c r="HN2">
        <v>1</v>
      </c>
    </row>
    <row r="3" spans="1:245" x14ac:dyDescent="0.25">
      <c r="A3" s="1">
        <v>33072</v>
      </c>
      <c r="E3" s="13" t="s">
        <v>3070</v>
      </c>
      <c r="F3" s="4" t="s">
        <v>172</v>
      </c>
      <c r="G3" s="45" t="s">
        <v>5456</v>
      </c>
      <c r="H3" s="86"/>
      <c r="I3" s="86"/>
      <c r="J3" s="86"/>
      <c r="K3" s="86"/>
      <c r="L3" s="86"/>
      <c r="M3" s="30" t="s">
        <v>516</v>
      </c>
      <c r="N3" s="4" t="s">
        <v>517</v>
      </c>
      <c r="O3" s="13" t="s">
        <v>6303</v>
      </c>
      <c r="P3" s="20"/>
      <c r="Q3" s="30" t="s">
        <v>516</v>
      </c>
      <c r="R3" s="4" t="s">
        <v>517</v>
      </c>
      <c r="S3" s="13" t="s">
        <v>6303</v>
      </c>
      <c r="T3" s="20"/>
      <c r="U3" s="20"/>
      <c r="V3" s="20"/>
      <c r="W3" s="20"/>
      <c r="X3" s="20"/>
      <c r="Y3" s="20"/>
      <c r="Z3" s="20"/>
      <c r="AA3" s="20"/>
      <c r="AB3" s="20"/>
      <c r="AC3" s="20"/>
      <c r="AD3" s="20"/>
      <c r="AF3" s="14">
        <v>1</v>
      </c>
      <c r="AG3" s="14">
        <v>1</v>
      </c>
      <c r="AH3" s="14">
        <v>0</v>
      </c>
      <c r="AI3" s="14">
        <v>0</v>
      </c>
      <c r="AJ3" s="14">
        <v>1</v>
      </c>
      <c r="AK3" s="14">
        <v>0</v>
      </c>
      <c r="AL3" s="14">
        <v>1</v>
      </c>
      <c r="AM3" s="14">
        <v>0</v>
      </c>
      <c r="AO3" s="1">
        <v>31517</v>
      </c>
      <c r="AP3" s="1">
        <v>32234</v>
      </c>
      <c r="BP3" s="14">
        <v>25000</v>
      </c>
      <c r="CS3">
        <v>1</v>
      </c>
      <c r="CV3">
        <v>1</v>
      </c>
      <c r="DB3" s="1">
        <v>32261</v>
      </c>
      <c r="DC3" s="1">
        <v>32421</v>
      </c>
      <c r="DD3" s="14">
        <v>96</v>
      </c>
      <c r="DE3" s="14">
        <v>5</v>
      </c>
      <c r="DF3" t="s">
        <v>513</v>
      </c>
      <c r="DG3" t="s">
        <v>1864</v>
      </c>
      <c r="DK3" s="1"/>
      <c r="HH3" s="44"/>
    </row>
    <row r="4" spans="1:245" x14ac:dyDescent="0.25">
      <c r="A4" s="1">
        <v>33072</v>
      </c>
      <c r="E4" s="13" t="s">
        <v>3070</v>
      </c>
      <c r="F4" s="4" t="s">
        <v>172</v>
      </c>
      <c r="G4" s="45" t="s">
        <v>5456</v>
      </c>
      <c r="H4" s="86"/>
      <c r="I4" s="86"/>
      <c r="J4" s="86"/>
      <c r="K4" s="86"/>
      <c r="L4" s="86"/>
      <c r="M4" s="30" t="s">
        <v>1878</v>
      </c>
      <c r="N4" s="13" t="s">
        <v>537</v>
      </c>
      <c r="O4" s="13" t="s">
        <v>6352</v>
      </c>
      <c r="P4" s="20"/>
      <c r="Q4" s="30" t="s">
        <v>1878</v>
      </c>
      <c r="R4" s="13" t="s">
        <v>537</v>
      </c>
      <c r="S4" s="13" t="s">
        <v>6352</v>
      </c>
      <c r="T4" s="20"/>
      <c r="U4" s="20"/>
      <c r="V4" s="20"/>
      <c r="W4" s="20"/>
      <c r="X4" s="53">
        <v>953191</v>
      </c>
      <c r="Y4" s="53" t="s">
        <v>537</v>
      </c>
      <c r="Z4" s="33">
        <v>953191</v>
      </c>
      <c r="AA4" s="53" t="s">
        <v>537</v>
      </c>
      <c r="AB4" s="20"/>
      <c r="AC4" s="20"/>
      <c r="AD4" s="20"/>
      <c r="AE4" s="20" t="s">
        <v>3408</v>
      </c>
      <c r="AF4" s="14">
        <v>1</v>
      </c>
      <c r="AG4" s="14">
        <v>1</v>
      </c>
      <c r="AH4" s="14">
        <v>0</v>
      </c>
      <c r="AI4" s="14">
        <v>0</v>
      </c>
      <c r="AJ4" s="14">
        <v>1</v>
      </c>
      <c r="AK4" s="14">
        <v>0</v>
      </c>
      <c r="AL4" s="14">
        <v>1</v>
      </c>
      <c r="AM4" s="14">
        <v>0</v>
      </c>
      <c r="AO4" s="1">
        <v>31517</v>
      </c>
      <c r="AP4" s="1">
        <v>32234</v>
      </c>
      <c r="BP4" s="14">
        <v>50000</v>
      </c>
      <c r="CS4">
        <v>1</v>
      </c>
      <c r="CV4">
        <v>1</v>
      </c>
      <c r="DB4" s="1">
        <v>32261</v>
      </c>
      <c r="DC4" s="1">
        <v>32421</v>
      </c>
      <c r="DD4" s="14">
        <v>96</v>
      </c>
      <c r="DE4" s="14">
        <v>5</v>
      </c>
      <c r="DF4" t="s">
        <v>513</v>
      </c>
      <c r="DG4" t="s">
        <v>1864</v>
      </c>
      <c r="DK4" s="1"/>
      <c r="GY4" s="44" t="s">
        <v>5675</v>
      </c>
      <c r="GZ4" s="1">
        <v>32267</v>
      </c>
      <c r="HA4">
        <v>5</v>
      </c>
      <c r="HB4">
        <v>82</v>
      </c>
      <c r="HC4">
        <v>0</v>
      </c>
      <c r="HH4" s="44" t="s">
        <v>5730</v>
      </c>
      <c r="HI4">
        <v>0</v>
      </c>
      <c r="HJ4">
        <v>8</v>
      </c>
      <c r="HK4">
        <v>154</v>
      </c>
      <c r="HL4">
        <v>15</v>
      </c>
      <c r="HO4">
        <v>1</v>
      </c>
    </row>
    <row r="5" spans="1:245" x14ac:dyDescent="0.25">
      <c r="A5" s="1">
        <v>33072</v>
      </c>
      <c r="E5" s="13" t="s">
        <v>3070</v>
      </c>
      <c r="F5" s="4" t="s">
        <v>172</v>
      </c>
      <c r="G5" s="45" t="s">
        <v>5456</v>
      </c>
      <c r="H5" s="86"/>
      <c r="I5" s="86"/>
      <c r="J5" s="86"/>
      <c r="K5" s="86"/>
      <c r="L5" s="86"/>
      <c r="M5" s="30" t="s">
        <v>1859</v>
      </c>
      <c r="N5" s="13" t="s">
        <v>479</v>
      </c>
      <c r="O5" s="13" t="s">
        <v>6074</v>
      </c>
      <c r="P5" s="20"/>
      <c r="Q5" s="30" t="s">
        <v>1859</v>
      </c>
      <c r="R5" s="13" t="s">
        <v>479</v>
      </c>
      <c r="S5" s="13" t="s">
        <v>6074</v>
      </c>
      <c r="T5" s="20"/>
      <c r="U5" s="20"/>
      <c r="V5" s="20"/>
      <c r="W5" s="20"/>
      <c r="X5" s="20">
        <v>308398</v>
      </c>
      <c r="Y5" s="33" t="s">
        <v>479</v>
      </c>
      <c r="Z5" s="20">
        <v>308398</v>
      </c>
      <c r="AA5" s="33" t="s">
        <v>479</v>
      </c>
      <c r="AB5" s="20"/>
      <c r="AC5" s="20"/>
      <c r="AD5" s="20"/>
      <c r="AE5" s="33" t="s">
        <v>3409</v>
      </c>
      <c r="AF5" s="14">
        <v>1</v>
      </c>
      <c r="AG5" s="14">
        <v>1</v>
      </c>
      <c r="AH5" s="14">
        <v>0</v>
      </c>
      <c r="AI5" s="14">
        <v>0</v>
      </c>
      <c r="AJ5" s="14">
        <v>1</v>
      </c>
      <c r="AK5" s="14">
        <v>0</v>
      </c>
      <c r="AL5" s="14">
        <v>1</v>
      </c>
      <c r="AM5" s="14">
        <v>0</v>
      </c>
      <c r="AO5" s="1">
        <v>31517</v>
      </c>
      <c r="AP5" s="1">
        <v>32234</v>
      </c>
      <c r="BP5" s="14">
        <v>100000</v>
      </c>
      <c r="CS5">
        <v>1</v>
      </c>
      <c r="CV5">
        <v>1</v>
      </c>
      <c r="DB5" s="1">
        <v>32261</v>
      </c>
      <c r="DC5" s="1">
        <v>32421</v>
      </c>
      <c r="DD5" s="14">
        <v>96</v>
      </c>
      <c r="DE5" s="14">
        <v>5</v>
      </c>
      <c r="DF5" t="s">
        <v>513</v>
      </c>
      <c r="DG5" t="s">
        <v>1864</v>
      </c>
      <c r="DK5" s="1"/>
      <c r="GY5" s="44" t="s">
        <v>5675</v>
      </c>
      <c r="GZ5" s="1">
        <v>32267</v>
      </c>
      <c r="HA5">
        <v>5</v>
      </c>
      <c r="HB5">
        <v>20</v>
      </c>
      <c r="HC5">
        <v>2</v>
      </c>
      <c r="HG5">
        <v>1</v>
      </c>
      <c r="HH5" s="44" t="s">
        <v>5730</v>
      </c>
      <c r="HI5">
        <v>0</v>
      </c>
      <c r="HJ5">
        <v>8</v>
      </c>
      <c r="HK5">
        <v>23</v>
      </c>
      <c r="HL5">
        <v>2</v>
      </c>
      <c r="HO5">
        <v>1</v>
      </c>
    </row>
    <row r="6" spans="1:245" x14ac:dyDescent="0.25">
      <c r="A6" s="1">
        <v>33072</v>
      </c>
      <c r="E6" s="13" t="s">
        <v>3070</v>
      </c>
      <c r="F6" s="4" t="s">
        <v>172</v>
      </c>
      <c r="G6" s="45" t="s">
        <v>5456</v>
      </c>
      <c r="H6" s="86"/>
      <c r="I6" s="86"/>
      <c r="J6" s="86"/>
      <c r="K6" s="86"/>
      <c r="L6" s="86"/>
      <c r="M6" s="30" t="s">
        <v>1860</v>
      </c>
      <c r="N6" s="13" t="s">
        <v>520</v>
      </c>
      <c r="O6" s="13" t="s">
        <v>6075</v>
      </c>
      <c r="P6" s="20"/>
      <c r="Q6" s="30" t="s">
        <v>1860</v>
      </c>
      <c r="R6" s="13" t="s">
        <v>520</v>
      </c>
      <c r="S6" s="13" t="s">
        <v>6075</v>
      </c>
      <c r="T6" s="20"/>
      <c r="U6" s="20"/>
      <c r="V6" s="20"/>
      <c r="W6" s="20"/>
      <c r="X6" s="20"/>
      <c r="Y6" s="20"/>
      <c r="Z6" s="20"/>
      <c r="AA6" s="20"/>
      <c r="AB6" s="20"/>
      <c r="AC6" s="20"/>
      <c r="AD6" s="20"/>
      <c r="AF6" s="14">
        <v>1</v>
      </c>
      <c r="AG6" s="14">
        <v>1</v>
      </c>
      <c r="AH6" s="14">
        <v>0</v>
      </c>
      <c r="AI6" s="14">
        <v>0</v>
      </c>
      <c r="AJ6" s="14">
        <v>1</v>
      </c>
      <c r="AK6" s="14">
        <v>0</v>
      </c>
      <c r="AL6" s="14">
        <v>1</v>
      </c>
      <c r="AM6" s="14">
        <v>0</v>
      </c>
      <c r="AO6" s="1">
        <v>31517</v>
      </c>
      <c r="AP6" s="1">
        <v>32234</v>
      </c>
      <c r="BP6" s="14">
        <v>100000</v>
      </c>
      <c r="CS6">
        <v>1</v>
      </c>
      <c r="CV6">
        <v>1</v>
      </c>
      <c r="DB6" s="1">
        <v>32261</v>
      </c>
      <c r="DC6" s="1">
        <v>32421</v>
      </c>
      <c r="DD6" s="14">
        <v>96</v>
      </c>
      <c r="DE6" s="14">
        <v>5</v>
      </c>
      <c r="DF6" t="s">
        <v>513</v>
      </c>
      <c r="DG6" t="s">
        <v>1864</v>
      </c>
      <c r="DK6" s="1"/>
      <c r="HH6" s="44"/>
    </row>
    <row r="7" spans="1:245" x14ac:dyDescent="0.25">
      <c r="A7" s="1">
        <v>33072</v>
      </c>
      <c r="E7" s="13" t="s">
        <v>3070</v>
      </c>
      <c r="F7" s="4" t="s">
        <v>172</v>
      </c>
      <c r="G7" s="45" t="s">
        <v>5456</v>
      </c>
      <c r="H7" s="86"/>
      <c r="I7" s="86"/>
      <c r="J7" s="86"/>
      <c r="K7" s="86"/>
      <c r="L7" s="86"/>
      <c r="M7" s="30" t="s">
        <v>1861</v>
      </c>
      <c r="N7" s="13" t="s">
        <v>479</v>
      </c>
      <c r="O7" s="13" t="s">
        <v>6076</v>
      </c>
      <c r="P7" s="20"/>
      <c r="Q7" s="30" t="s">
        <v>1861</v>
      </c>
      <c r="R7" s="13" t="s">
        <v>479</v>
      </c>
      <c r="S7" s="13" t="s">
        <v>6076</v>
      </c>
      <c r="T7" s="20"/>
      <c r="U7" s="20"/>
      <c r="V7" s="20"/>
      <c r="W7" s="20"/>
      <c r="X7" s="20" t="s">
        <v>3290</v>
      </c>
      <c r="Y7" s="33" t="s">
        <v>479</v>
      </c>
      <c r="Z7" s="20" t="s">
        <v>3290</v>
      </c>
      <c r="AA7" s="33" t="s">
        <v>479</v>
      </c>
      <c r="AB7" s="20"/>
      <c r="AC7" s="20"/>
      <c r="AD7" s="20"/>
      <c r="AE7" s="20" t="s">
        <v>3410</v>
      </c>
      <c r="AF7" s="14">
        <v>1</v>
      </c>
      <c r="AG7" s="14">
        <v>1</v>
      </c>
      <c r="AH7" s="14">
        <v>0</v>
      </c>
      <c r="AI7" s="14">
        <v>0</v>
      </c>
      <c r="AJ7" s="14">
        <v>1</v>
      </c>
      <c r="AK7" s="14">
        <v>0</v>
      </c>
      <c r="AL7" s="14">
        <v>1</v>
      </c>
      <c r="AM7" s="14">
        <v>0</v>
      </c>
      <c r="AO7" s="1">
        <v>31517</v>
      </c>
      <c r="AP7" s="1">
        <v>32234</v>
      </c>
      <c r="BP7" s="14">
        <v>50000</v>
      </c>
      <c r="CS7">
        <v>1</v>
      </c>
      <c r="CV7">
        <v>1</v>
      </c>
      <c r="DB7" s="1">
        <v>32261</v>
      </c>
      <c r="DC7" s="1">
        <v>32421</v>
      </c>
      <c r="DD7" s="14">
        <v>96</v>
      </c>
      <c r="DE7" s="14">
        <v>5</v>
      </c>
      <c r="DF7" t="s">
        <v>513</v>
      </c>
      <c r="DG7" t="s">
        <v>1864</v>
      </c>
      <c r="DK7" s="1"/>
      <c r="GY7" s="44" t="s">
        <v>5675</v>
      </c>
      <c r="GZ7" s="1">
        <v>32267</v>
      </c>
      <c r="HA7">
        <v>5</v>
      </c>
      <c r="HB7">
        <v>24</v>
      </c>
      <c r="HC7">
        <v>0</v>
      </c>
      <c r="HH7" s="44" t="s">
        <v>5730</v>
      </c>
      <c r="HI7">
        <v>0</v>
      </c>
      <c r="HJ7">
        <v>8</v>
      </c>
      <c r="HK7">
        <v>30</v>
      </c>
      <c r="HL7">
        <v>3</v>
      </c>
      <c r="HN7">
        <v>1</v>
      </c>
    </row>
    <row r="8" spans="1:245" x14ac:dyDescent="0.25">
      <c r="A8" s="1">
        <v>33072</v>
      </c>
      <c r="E8" s="13" t="s">
        <v>3070</v>
      </c>
      <c r="F8" s="4" t="s">
        <v>172</v>
      </c>
      <c r="G8" s="45" t="s">
        <v>5456</v>
      </c>
      <c r="H8" s="86"/>
      <c r="I8" s="86"/>
      <c r="J8" s="86"/>
      <c r="K8" s="86"/>
      <c r="L8" s="86"/>
      <c r="M8" s="30" t="s">
        <v>1862</v>
      </c>
      <c r="N8" s="13" t="s">
        <v>474</v>
      </c>
      <c r="O8" s="13" t="s">
        <v>6077</v>
      </c>
      <c r="P8" s="20"/>
      <c r="Q8" s="30" t="s">
        <v>1862</v>
      </c>
      <c r="R8" s="13" t="s">
        <v>474</v>
      </c>
      <c r="S8" s="13" t="s">
        <v>6077</v>
      </c>
      <c r="T8" s="20"/>
      <c r="U8" s="20"/>
      <c r="V8" s="20" t="s">
        <v>3291</v>
      </c>
      <c r="W8" s="33" t="s">
        <v>474</v>
      </c>
      <c r="X8" s="20"/>
      <c r="Y8" s="20"/>
      <c r="Z8" s="20"/>
      <c r="AA8" s="20"/>
      <c r="AB8" s="20" t="s">
        <v>7445</v>
      </c>
      <c r="AC8" s="33" t="s">
        <v>474</v>
      </c>
      <c r="AD8" s="20"/>
      <c r="AE8" s="20" t="s">
        <v>3411</v>
      </c>
      <c r="AF8" s="14">
        <v>1</v>
      </c>
      <c r="AG8" s="14">
        <v>1</v>
      </c>
      <c r="AH8" s="14">
        <v>0</v>
      </c>
      <c r="AI8" s="14">
        <v>0</v>
      </c>
      <c r="AJ8" s="14">
        <v>1</v>
      </c>
      <c r="AK8" s="14">
        <v>0</v>
      </c>
      <c r="AL8" s="14">
        <v>1</v>
      </c>
      <c r="AM8" s="14">
        <v>0</v>
      </c>
      <c r="AO8" s="1">
        <v>31517</v>
      </c>
      <c r="AP8" s="1">
        <v>32234</v>
      </c>
      <c r="BP8" s="14">
        <v>100000</v>
      </c>
      <c r="CS8">
        <v>1</v>
      </c>
      <c r="CV8">
        <v>1</v>
      </c>
      <c r="DB8" s="1">
        <v>32261</v>
      </c>
      <c r="DC8" s="1">
        <v>32421</v>
      </c>
      <c r="DD8" s="14">
        <v>96</v>
      </c>
      <c r="DE8" s="14">
        <v>5</v>
      </c>
      <c r="DF8" t="s">
        <v>513</v>
      </c>
      <c r="DG8" t="s">
        <v>1864</v>
      </c>
      <c r="DK8" s="1"/>
      <c r="GY8" s="44" t="s">
        <v>5675</v>
      </c>
      <c r="GZ8" s="1">
        <v>32267</v>
      </c>
      <c r="HA8">
        <v>5</v>
      </c>
      <c r="HB8">
        <v>1</v>
      </c>
      <c r="HC8">
        <v>0</v>
      </c>
      <c r="HH8" s="44" t="s">
        <v>5730</v>
      </c>
      <c r="HI8">
        <v>0</v>
      </c>
      <c r="HJ8">
        <v>8</v>
      </c>
      <c r="HK8">
        <v>10</v>
      </c>
      <c r="HL8">
        <v>2</v>
      </c>
      <c r="HO8">
        <v>1</v>
      </c>
    </row>
    <row r="9" spans="1:245" x14ac:dyDescent="0.25">
      <c r="A9" s="1">
        <v>33072</v>
      </c>
      <c r="E9" s="13" t="s">
        <v>3070</v>
      </c>
      <c r="F9" s="4" t="s">
        <v>172</v>
      </c>
      <c r="G9" s="45" t="s">
        <v>5456</v>
      </c>
      <c r="H9" s="86"/>
      <c r="I9" s="86"/>
      <c r="J9" s="86"/>
      <c r="K9" s="86"/>
      <c r="L9" s="86"/>
      <c r="M9" s="30" t="s">
        <v>1863</v>
      </c>
      <c r="N9" s="13" t="s">
        <v>504</v>
      </c>
      <c r="O9" s="13" t="s">
        <v>6078</v>
      </c>
      <c r="P9" s="20"/>
      <c r="Q9" s="30" t="s">
        <v>1863</v>
      </c>
      <c r="R9" s="13" t="s">
        <v>504</v>
      </c>
      <c r="S9" s="13" t="s">
        <v>6078</v>
      </c>
      <c r="T9" s="20"/>
      <c r="U9" s="20"/>
      <c r="V9" s="20"/>
      <c r="W9" s="20"/>
      <c r="X9" s="20">
        <v>749452</v>
      </c>
      <c r="Y9" s="13" t="s">
        <v>504</v>
      </c>
      <c r="Z9" s="20">
        <v>749452</v>
      </c>
      <c r="AA9" s="13" t="s">
        <v>504</v>
      </c>
      <c r="AB9" s="20"/>
      <c r="AC9" s="20"/>
      <c r="AD9" s="20"/>
      <c r="AF9" s="14">
        <v>1</v>
      </c>
      <c r="AG9" s="14">
        <v>1</v>
      </c>
      <c r="AH9" s="14">
        <v>0</v>
      </c>
      <c r="AI9" s="14">
        <v>0</v>
      </c>
      <c r="AJ9" s="14">
        <v>1</v>
      </c>
      <c r="AK9" s="14">
        <v>0</v>
      </c>
      <c r="AL9" s="14">
        <v>1</v>
      </c>
      <c r="AM9" s="14">
        <v>0</v>
      </c>
      <c r="AO9" s="1">
        <v>31517</v>
      </c>
      <c r="AP9" s="1">
        <v>32234</v>
      </c>
      <c r="CS9">
        <v>1</v>
      </c>
      <c r="CV9">
        <v>1</v>
      </c>
      <c r="DB9" s="1">
        <v>32261</v>
      </c>
      <c r="DC9" s="1">
        <v>32421</v>
      </c>
      <c r="DD9" s="14">
        <v>96</v>
      </c>
      <c r="DE9" s="14">
        <v>5</v>
      </c>
      <c r="DF9" t="s">
        <v>513</v>
      </c>
      <c r="DG9" t="s">
        <v>1864</v>
      </c>
      <c r="DK9" s="1"/>
      <c r="GY9" s="44" t="s">
        <v>5675</v>
      </c>
      <c r="GZ9" s="1">
        <v>32267</v>
      </c>
      <c r="HA9">
        <v>5</v>
      </c>
      <c r="HB9">
        <v>5</v>
      </c>
      <c r="HC9">
        <v>0</v>
      </c>
      <c r="HH9" s="44" t="s">
        <v>5730</v>
      </c>
      <c r="HI9">
        <v>0</v>
      </c>
      <c r="HJ9">
        <v>8</v>
      </c>
      <c r="HK9">
        <v>6</v>
      </c>
      <c r="HL9">
        <v>0</v>
      </c>
    </row>
    <row r="10" spans="1:245" x14ac:dyDescent="0.25">
      <c r="A10" s="1">
        <v>33072</v>
      </c>
      <c r="E10" s="13" t="s">
        <v>3070</v>
      </c>
      <c r="F10" s="4" t="s">
        <v>172</v>
      </c>
      <c r="G10" s="45" t="s">
        <v>5456</v>
      </c>
      <c r="H10" s="86"/>
      <c r="I10" s="86"/>
      <c r="J10" s="86"/>
      <c r="K10" s="86"/>
      <c r="L10" s="86"/>
      <c r="M10" s="30" t="s">
        <v>944</v>
      </c>
      <c r="N10" s="13" t="s">
        <v>546</v>
      </c>
      <c r="O10" s="52" t="s">
        <v>6493</v>
      </c>
      <c r="P10" s="20"/>
      <c r="Q10" s="30" t="s">
        <v>944</v>
      </c>
      <c r="R10" s="13" t="s">
        <v>546</v>
      </c>
      <c r="S10" s="52" t="s">
        <v>6493</v>
      </c>
      <c r="V10" s="20"/>
      <c r="W10" s="20"/>
      <c r="X10" s="20" t="s">
        <v>3339</v>
      </c>
      <c r="Y10" s="13" t="s">
        <v>546</v>
      </c>
      <c r="Z10" s="20" t="s">
        <v>3339</v>
      </c>
      <c r="AA10" s="13" t="s">
        <v>546</v>
      </c>
      <c r="AC10" s="33"/>
      <c r="AD10" s="20"/>
      <c r="AF10" s="14">
        <v>1</v>
      </c>
      <c r="AG10" s="14">
        <v>1</v>
      </c>
      <c r="AH10" s="14">
        <v>0</v>
      </c>
      <c r="AI10" s="14">
        <v>0</v>
      </c>
      <c r="AJ10" s="14">
        <v>1</v>
      </c>
      <c r="AK10" s="14">
        <v>0</v>
      </c>
      <c r="AL10" s="14">
        <v>1</v>
      </c>
      <c r="AM10" s="14">
        <v>0</v>
      </c>
      <c r="AO10" s="1">
        <v>31517</v>
      </c>
      <c r="AP10" s="1">
        <v>32234</v>
      </c>
      <c r="CS10">
        <v>1</v>
      </c>
      <c r="CV10">
        <v>1</v>
      </c>
      <c r="DB10" s="1">
        <v>32261</v>
      </c>
      <c r="DC10" s="1">
        <v>32421</v>
      </c>
      <c r="DD10" s="14">
        <v>96</v>
      </c>
      <c r="DE10" s="14">
        <v>5</v>
      </c>
      <c r="DF10" t="s">
        <v>513</v>
      </c>
      <c r="DG10" t="s">
        <v>1864</v>
      </c>
      <c r="DK10" s="1"/>
      <c r="GY10" s="44" t="s">
        <v>5675</v>
      </c>
      <c r="GZ10" s="1">
        <v>32267</v>
      </c>
      <c r="HA10">
        <v>5</v>
      </c>
      <c r="HB10">
        <v>15</v>
      </c>
      <c r="HC10">
        <v>0</v>
      </c>
      <c r="HH10" s="44" t="s">
        <v>5730</v>
      </c>
      <c r="HI10">
        <v>0</v>
      </c>
      <c r="HJ10">
        <v>8</v>
      </c>
      <c r="HK10">
        <v>22</v>
      </c>
      <c r="HL10">
        <v>1</v>
      </c>
      <c r="HO10">
        <v>1</v>
      </c>
    </row>
    <row r="11" spans="1:245" x14ac:dyDescent="0.25">
      <c r="A11" s="1">
        <v>33205</v>
      </c>
      <c r="B11" s="1" t="s">
        <v>187</v>
      </c>
      <c r="C11" s="1" t="s">
        <v>188</v>
      </c>
      <c r="D11" s="1"/>
      <c r="E11" s="13" t="s">
        <v>3071</v>
      </c>
      <c r="F11" s="4" t="s">
        <v>58</v>
      </c>
      <c r="G11" s="45" t="s">
        <v>5457</v>
      </c>
      <c r="H11" s="86"/>
      <c r="I11" s="86"/>
      <c r="J11" s="86"/>
      <c r="K11" s="86"/>
      <c r="L11" s="86"/>
      <c r="M11" s="31" t="s">
        <v>478</v>
      </c>
      <c r="N11" s="13" t="s">
        <v>479</v>
      </c>
      <c r="O11" s="13" t="s">
        <v>6079</v>
      </c>
      <c r="P11" s="20"/>
      <c r="Q11" s="31" t="s">
        <v>478</v>
      </c>
      <c r="R11" s="13" t="s">
        <v>479</v>
      </c>
      <c r="S11" s="13" t="s">
        <v>6079</v>
      </c>
      <c r="T11" s="20"/>
      <c r="U11" s="20"/>
      <c r="V11" s="20"/>
      <c r="W11" s="20"/>
      <c r="X11" s="20" t="s">
        <v>3292</v>
      </c>
      <c r="Y11" s="33" t="s">
        <v>479</v>
      </c>
      <c r="Z11" s="20" t="s">
        <v>3292</v>
      </c>
      <c r="AA11" s="33" t="s">
        <v>479</v>
      </c>
      <c r="AB11" s="20"/>
      <c r="AC11" s="20"/>
      <c r="AD11" s="20"/>
      <c r="AF11" s="14">
        <v>0</v>
      </c>
      <c r="AG11" s="14">
        <v>1</v>
      </c>
      <c r="AH11" s="14">
        <v>0</v>
      </c>
      <c r="AI11" s="14">
        <v>0</v>
      </c>
      <c r="AJ11" s="14">
        <v>1</v>
      </c>
      <c r="AK11" s="14">
        <v>0</v>
      </c>
      <c r="AL11" s="14">
        <v>0</v>
      </c>
      <c r="AN11" t="s">
        <v>651</v>
      </c>
      <c r="AO11" s="1">
        <v>32540</v>
      </c>
      <c r="AP11" s="1">
        <v>33055</v>
      </c>
      <c r="CV11" s="1">
        <v>32573</v>
      </c>
      <c r="DC11" s="1">
        <v>32573</v>
      </c>
      <c r="DD11" s="14">
        <v>20</v>
      </c>
      <c r="DE11" s="14">
        <v>2</v>
      </c>
      <c r="DF11" t="s">
        <v>562</v>
      </c>
      <c r="DG11" t="s">
        <v>650</v>
      </c>
      <c r="HH11" s="44" t="s">
        <v>5731</v>
      </c>
      <c r="HI11">
        <v>0</v>
      </c>
      <c r="HJ11">
        <v>3</v>
      </c>
      <c r="HK11">
        <v>134</v>
      </c>
      <c r="HL11">
        <v>9</v>
      </c>
      <c r="HN11">
        <v>1</v>
      </c>
    </row>
    <row r="12" spans="1:245" ht="12.75" customHeight="1" x14ac:dyDescent="0.25">
      <c r="A12" s="1">
        <v>33226</v>
      </c>
      <c r="B12" s="1"/>
      <c r="C12" s="1" t="s">
        <v>190</v>
      </c>
      <c r="D12" s="1"/>
      <c r="E12" s="13" t="s">
        <v>3073</v>
      </c>
      <c r="F12" s="4" t="s">
        <v>60</v>
      </c>
      <c r="G12" s="45" t="s">
        <v>5458</v>
      </c>
      <c r="H12" s="86"/>
      <c r="I12" s="86"/>
      <c r="J12" s="86"/>
      <c r="K12" s="86"/>
      <c r="L12" s="86"/>
      <c r="M12" s="59" t="s">
        <v>2412</v>
      </c>
      <c r="N12" s="13" t="s">
        <v>517</v>
      </c>
      <c r="O12" s="13" t="s">
        <v>6080</v>
      </c>
      <c r="P12" s="20"/>
      <c r="Q12" s="59" t="s">
        <v>2412</v>
      </c>
      <c r="R12" s="13" t="s">
        <v>517</v>
      </c>
      <c r="S12" s="13" t="s">
        <v>6080</v>
      </c>
      <c r="T12" s="20"/>
      <c r="U12" s="20"/>
      <c r="V12" s="20"/>
      <c r="W12" s="20"/>
      <c r="X12" s="20" t="s">
        <v>3293</v>
      </c>
      <c r="Y12" s="33" t="s">
        <v>517</v>
      </c>
      <c r="Z12" s="20" t="s">
        <v>3293</v>
      </c>
      <c r="AA12" s="33" t="s">
        <v>517</v>
      </c>
      <c r="AB12" s="20"/>
      <c r="AC12" s="20"/>
      <c r="AD12" s="20"/>
      <c r="AF12" s="14">
        <v>0</v>
      </c>
      <c r="AG12" s="14">
        <v>1</v>
      </c>
      <c r="AH12" s="14">
        <v>0</v>
      </c>
      <c r="AI12" s="14">
        <v>0</v>
      </c>
      <c r="AJ12" s="14">
        <v>1</v>
      </c>
      <c r="AK12" s="14">
        <v>0</v>
      </c>
      <c r="AL12" s="14">
        <v>1</v>
      </c>
      <c r="AM12" s="14">
        <v>0</v>
      </c>
      <c r="AN12" t="s">
        <v>1834</v>
      </c>
      <c r="AO12" s="1">
        <v>31778</v>
      </c>
      <c r="BP12" s="14">
        <v>3000000</v>
      </c>
      <c r="BR12" s="16">
        <v>0</v>
      </c>
      <c r="CS12">
        <v>1</v>
      </c>
      <c r="CV12">
        <v>1</v>
      </c>
      <c r="DB12" s="1">
        <v>32611</v>
      </c>
      <c r="DC12" s="1">
        <v>32923</v>
      </c>
      <c r="DD12" s="14">
        <v>19</v>
      </c>
      <c r="DE12" s="14">
        <v>5</v>
      </c>
      <c r="DF12" t="s">
        <v>562</v>
      </c>
      <c r="DG12" t="s">
        <v>558</v>
      </c>
      <c r="DK12" s="1"/>
      <c r="DP12" s="49" t="s">
        <v>4309</v>
      </c>
      <c r="DQ12" s="1"/>
      <c r="DR12" s="1"/>
      <c r="DS12" s="1"/>
      <c r="DT12" s="1"/>
      <c r="DU12" s="1"/>
      <c r="DV12" s="1"/>
      <c r="DW12" t="s">
        <v>2412</v>
      </c>
      <c r="DX12" s="1" t="s">
        <v>517</v>
      </c>
      <c r="DY12" s="48" t="s">
        <v>2596</v>
      </c>
      <c r="DZ12" s="1">
        <v>33360</v>
      </c>
      <c r="EA12" s="1">
        <v>34879</v>
      </c>
      <c r="EC12" s="7" t="s">
        <v>3794</v>
      </c>
      <c r="EK12" s="7">
        <v>1</v>
      </c>
      <c r="EP12" s="7">
        <v>2</v>
      </c>
      <c r="EQ12" s="7">
        <v>1</v>
      </c>
      <c r="ER12" s="49" t="s">
        <v>4848</v>
      </c>
      <c r="ES12" s="1"/>
      <c r="ET12" s="1"/>
      <c r="EU12" s="1"/>
      <c r="EV12" s="1"/>
      <c r="EW12" s="1"/>
      <c r="EX12" s="1"/>
      <c r="FA12">
        <v>1</v>
      </c>
      <c r="FC12" t="s">
        <v>2865</v>
      </c>
      <c r="FD12" s="1">
        <v>34941</v>
      </c>
      <c r="FE12" s="1">
        <v>36622</v>
      </c>
      <c r="FH12" s="38" t="s">
        <v>3795</v>
      </c>
      <c r="FI12" s="38"/>
      <c r="FJ12" s="7" t="s">
        <v>3796</v>
      </c>
      <c r="FL12">
        <v>1</v>
      </c>
      <c r="FY12">
        <v>76</v>
      </c>
      <c r="FZ12">
        <v>2</v>
      </c>
      <c r="GY12" s="44" t="s">
        <v>5676</v>
      </c>
      <c r="GZ12" s="1">
        <v>32611</v>
      </c>
      <c r="HA12">
        <v>7</v>
      </c>
      <c r="HB12">
        <v>36</v>
      </c>
      <c r="HC12">
        <v>5</v>
      </c>
      <c r="HE12">
        <v>1</v>
      </c>
      <c r="HH12" s="44" t="s">
        <v>5732</v>
      </c>
      <c r="HI12">
        <v>0</v>
      </c>
      <c r="HJ12">
        <v>16</v>
      </c>
      <c r="HK12">
        <v>44</v>
      </c>
      <c r="HL12">
        <v>8</v>
      </c>
      <c r="HN12">
        <v>1</v>
      </c>
      <c r="HQ12" s="44" t="s">
        <v>5877</v>
      </c>
      <c r="HR12">
        <v>0</v>
      </c>
      <c r="HS12">
        <v>7</v>
      </c>
      <c r="HT12">
        <v>160</v>
      </c>
      <c r="HU12">
        <v>7</v>
      </c>
      <c r="HW12">
        <v>1</v>
      </c>
      <c r="HZ12" s="44" t="s">
        <v>5990</v>
      </c>
      <c r="IA12">
        <v>0</v>
      </c>
      <c r="IB12">
        <v>1</v>
      </c>
      <c r="IC12">
        <v>146</v>
      </c>
      <c r="ID12">
        <v>5</v>
      </c>
      <c r="IF12">
        <v>1</v>
      </c>
    </row>
    <row r="13" spans="1:245" x14ac:dyDescent="0.25">
      <c r="A13" s="1">
        <v>33226</v>
      </c>
      <c r="B13" s="1"/>
      <c r="C13" s="1"/>
      <c r="D13" s="1"/>
      <c r="E13" s="13" t="s">
        <v>3073</v>
      </c>
      <c r="F13" s="4" t="s">
        <v>60</v>
      </c>
      <c r="G13" s="45" t="s">
        <v>5458</v>
      </c>
      <c r="H13" s="86"/>
      <c r="I13" s="86"/>
      <c r="J13" s="86"/>
      <c r="K13" s="86"/>
      <c r="L13" s="86"/>
      <c r="M13" s="31" t="s">
        <v>1833</v>
      </c>
      <c r="N13" s="4" t="s">
        <v>479</v>
      </c>
      <c r="O13" s="4" t="s">
        <v>6081</v>
      </c>
      <c r="P13" s="20"/>
      <c r="Q13" s="31" t="s">
        <v>1833</v>
      </c>
      <c r="R13" s="4" t="s">
        <v>479</v>
      </c>
      <c r="S13" s="4" t="s">
        <v>6081</v>
      </c>
      <c r="T13" s="20"/>
      <c r="U13" s="20"/>
      <c r="V13" s="20"/>
      <c r="W13" s="20"/>
      <c r="X13" s="20"/>
      <c r="Y13" s="20"/>
      <c r="Z13" s="20"/>
      <c r="AA13" s="20"/>
      <c r="AB13" s="20"/>
      <c r="AC13" s="20"/>
      <c r="AD13" s="20"/>
      <c r="AF13" s="14">
        <v>0</v>
      </c>
      <c r="AG13" s="14">
        <v>1</v>
      </c>
      <c r="AH13" s="14">
        <v>0</v>
      </c>
      <c r="AI13" s="14">
        <v>0</v>
      </c>
      <c r="AJ13" s="14">
        <v>1</v>
      </c>
      <c r="AK13" s="14">
        <v>0</v>
      </c>
      <c r="AL13" s="14">
        <v>1</v>
      </c>
      <c r="AM13" s="14">
        <v>0</v>
      </c>
      <c r="AO13" s="1">
        <v>31778</v>
      </c>
      <c r="BP13" s="14">
        <v>1000000</v>
      </c>
      <c r="CS13">
        <v>1</v>
      </c>
      <c r="CV13">
        <v>1</v>
      </c>
      <c r="DB13" s="1">
        <v>32611</v>
      </c>
      <c r="DC13" s="1">
        <v>32923</v>
      </c>
      <c r="DD13" s="14">
        <v>19</v>
      </c>
      <c r="DE13" s="14">
        <v>5</v>
      </c>
      <c r="DF13" t="s">
        <v>562</v>
      </c>
      <c r="DG13" t="s">
        <v>558</v>
      </c>
      <c r="DK13" s="1"/>
    </row>
    <row r="14" spans="1:245" ht="13.5" customHeight="1" x14ac:dyDescent="0.25">
      <c r="A14" s="1">
        <v>33226</v>
      </c>
      <c r="B14" s="1"/>
      <c r="C14" s="1" t="s">
        <v>191</v>
      </c>
      <c r="D14" s="1"/>
      <c r="E14" s="13" t="s">
        <v>3075</v>
      </c>
      <c r="F14" s="4" t="s">
        <v>63</v>
      </c>
      <c r="G14" s="45" t="s">
        <v>5458</v>
      </c>
      <c r="H14" s="86"/>
      <c r="I14" s="86"/>
      <c r="J14" s="86"/>
      <c r="K14" s="86"/>
      <c r="L14" s="86"/>
      <c r="M14" s="59" t="s">
        <v>2412</v>
      </c>
      <c r="N14" s="13" t="s">
        <v>517</v>
      </c>
      <c r="O14" s="13" t="s">
        <v>6080</v>
      </c>
      <c r="P14" s="20"/>
      <c r="Q14" s="59" t="s">
        <v>2412</v>
      </c>
      <c r="R14" s="13" t="s">
        <v>517</v>
      </c>
      <c r="S14" s="13" t="s">
        <v>6080</v>
      </c>
      <c r="T14" s="20"/>
      <c r="U14" s="20"/>
      <c r="V14" s="20"/>
      <c r="W14" s="20"/>
      <c r="X14" s="20" t="s">
        <v>3293</v>
      </c>
      <c r="Y14" s="33" t="s">
        <v>517</v>
      </c>
      <c r="Z14" s="20" t="s">
        <v>3293</v>
      </c>
      <c r="AA14" s="33" t="s">
        <v>517</v>
      </c>
      <c r="AB14" s="20"/>
      <c r="AC14" s="20"/>
      <c r="AD14" s="20"/>
      <c r="AF14" s="14">
        <v>0</v>
      </c>
      <c r="AG14" s="14">
        <v>0</v>
      </c>
      <c r="AH14" s="14">
        <v>1</v>
      </c>
      <c r="AI14" s="14">
        <v>0</v>
      </c>
      <c r="AJ14" s="14">
        <v>0</v>
      </c>
      <c r="AK14" s="14">
        <v>1</v>
      </c>
      <c r="AN14" t="s">
        <v>1832</v>
      </c>
      <c r="AO14" s="1">
        <v>30317</v>
      </c>
      <c r="BP14" s="14">
        <v>20000000</v>
      </c>
      <c r="BR14" s="16">
        <v>0</v>
      </c>
      <c r="CS14">
        <v>1</v>
      </c>
      <c r="CV14">
        <v>1</v>
      </c>
      <c r="DB14" s="1">
        <v>32611</v>
      </c>
      <c r="DC14" s="1">
        <v>32923</v>
      </c>
      <c r="DD14" s="14">
        <v>71</v>
      </c>
      <c r="DE14" s="14">
        <v>5</v>
      </c>
      <c r="DF14" t="s">
        <v>513</v>
      </c>
      <c r="DG14" t="s">
        <v>558</v>
      </c>
      <c r="DK14" s="1"/>
      <c r="DO14" s="49" t="s">
        <v>4311</v>
      </c>
      <c r="DP14" s="1"/>
      <c r="DQ14" s="1"/>
      <c r="DR14" s="1"/>
      <c r="DS14" s="1"/>
      <c r="DT14" s="1"/>
      <c r="DU14" s="1"/>
      <c r="DV14" s="1"/>
      <c r="DW14" t="s">
        <v>2412</v>
      </c>
      <c r="DX14" s="1" t="s">
        <v>517</v>
      </c>
      <c r="DY14" t="s">
        <v>2598</v>
      </c>
      <c r="DZ14" s="1">
        <v>33360</v>
      </c>
      <c r="EA14" s="1">
        <v>34879</v>
      </c>
      <c r="ED14" s="7" t="s">
        <v>3800</v>
      </c>
      <c r="EK14" s="7">
        <v>1</v>
      </c>
      <c r="EO14" s="7">
        <v>55</v>
      </c>
      <c r="EP14" s="7">
        <v>2</v>
      </c>
      <c r="ER14" s="49" t="s">
        <v>4848</v>
      </c>
      <c r="ES14" s="1"/>
      <c r="ET14" s="1"/>
      <c r="EU14" s="1"/>
      <c r="EV14" s="1"/>
      <c r="EW14" s="1"/>
      <c r="EX14" s="1"/>
      <c r="FA14">
        <v>1</v>
      </c>
      <c r="FC14" t="s">
        <v>2865</v>
      </c>
      <c r="FD14" s="1">
        <v>34941</v>
      </c>
      <c r="FE14" s="1">
        <v>36622</v>
      </c>
      <c r="FH14" s="7" t="s">
        <v>3795</v>
      </c>
      <c r="FJ14" s="7" t="s">
        <v>3796</v>
      </c>
      <c r="FL14">
        <v>1</v>
      </c>
      <c r="FY14">
        <v>76</v>
      </c>
      <c r="FZ14">
        <v>2</v>
      </c>
      <c r="GY14" s="44" t="s">
        <v>5676</v>
      </c>
      <c r="GZ14" s="1">
        <v>32611</v>
      </c>
      <c r="HA14">
        <v>7</v>
      </c>
      <c r="HB14">
        <v>36</v>
      </c>
      <c r="HC14">
        <v>5</v>
      </c>
      <c r="HE14">
        <v>1</v>
      </c>
      <c r="HH14" s="44" t="s">
        <v>5732</v>
      </c>
      <c r="HI14">
        <v>0</v>
      </c>
      <c r="HJ14">
        <v>16</v>
      </c>
      <c r="HK14">
        <v>44</v>
      </c>
      <c r="HL14">
        <v>8</v>
      </c>
      <c r="HN14">
        <v>1</v>
      </c>
      <c r="HQ14" s="44" t="s">
        <v>5877</v>
      </c>
      <c r="HR14">
        <v>0</v>
      </c>
      <c r="HS14">
        <v>7</v>
      </c>
      <c r="HT14">
        <v>160</v>
      </c>
      <c r="HU14">
        <v>7</v>
      </c>
      <c r="HW14">
        <v>1</v>
      </c>
      <c r="HZ14" s="44" t="s">
        <v>5990</v>
      </c>
      <c r="IA14">
        <v>0</v>
      </c>
      <c r="IB14">
        <v>1</v>
      </c>
      <c r="IC14">
        <v>146</v>
      </c>
      <c r="ID14">
        <v>5</v>
      </c>
      <c r="IF14">
        <v>1</v>
      </c>
    </row>
    <row r="15" spans="1:245" x14ac:dyDescent="0.25">
      <c r="A15" s="1">
        <v>33226</v>
      </c>
      <c r="B15" s="1"/>
      <c r="C15" s="1" t="s">
        <v>189</v>
      </c>
      <c r="D15" s="1"/>
      <c r="E15" s="13" t="s">
        <v>3072</v>
      </c>
      <c r="F15" s="4" t="s">
        <v>59</v>
      </c>
      <c r="G15" s="45" t="s">
        <v>5461</v>
      </c>
      <c r="H15" s="86"/>
      <c r="I15" s="86"/>
      <c r="J15" s="86"/>
      <c r="K15" s="86"/>
      <c r="L15" s="86"/>
      <c r="M15" s="59" t="s">
        <v>2412</v>
      </c>
      <c r="N15" s="13" t="s">
        <v>517</v>
      </c>
      <c r="O15" s="13" t="s">
        <v>6080</v>
      </c>
      <c r="P15" s="20"/>
      <c r="Q15" s="59" t="s">
        <v>2412</v>
      </c>
      <c r="R15" s="13" t="s">
        <v>517</v>
      </c>
      <c r="S15" s="13" t="s">
        <v>6080</v>
      </c>
      <c r="T15" s="20"/>
      <c r="U15" s="20"/>
      <c r="V15" s="20"/>
      <c r="W15" s="20"/>
      <c r="X15" s="20" t="s">
        <v>3293</v>
      </c>
      <c r="Y15" s="33" t="s">
        <v>517</v>
      </c>
      <c r="Z15" s="20" t="s">
        <v>3293</v>
      </c>
      <c r="AA15" s="33" t="s">
        <v>517</v>
      </c>
      <c r="AB15" s="20"/>
      <c r="AC15" s="20"/>
      <c r="AD15" s="20"/>
      <c r="AF15" s="14">
        <v>0</v>
      </c>
      <c r="AG15" s="14">
        <v>1</v>
      </c>
      <c r="AH15" s="14">
        <v>0</v>
      </c>
      <c r="AI15" s="14">
        <v>0</v>
      </c>
      <c r="AJ15" s="14">
        <v>1</v>
      </c>
      <c r="AK15" s="14">
        <v>0</v>
      </c>
      <c r="AL15" s="14">
        <v>1</v>
      </c>
      <c r="AM15" s="14">
        <v>0</v>
      </c>
      <c r="AN15" t="s">
        <v>866</v>
      </c>
      <c r="AO15" s="1">
        <v>26665</v>
      </c>
      <c r="BP15" s="14">
        <v>7000000</v>
      </c>
      <c r="BR15" s="16">
        <v>0</v>
      </c>
      <c r="CS15">
        <v>1</v>
      </c>
      <c r="CV15">
        <v>1</v>
      </c>
      <c r="DB15" s="1">
        <v>32611</v>
      </c>
      <c r="DC15" s="1">
        <v>32923</v>
      </c>
      <c r="DD15" s="14">
        <v>68</v>
      </c>
      <c r="DE15" s="14">
        <v>5</v>
      </c>
      <c r="DF15" t="s">
        <v>513</v>
      </c>
      <c r="DG15" t="s">
        <v>558</v>
      </c>
      <c r="DK15" s="1"/>
      <c r="DO15" s="49" t="s">
        <v>4313</v>
      </c>
      <c r="DP15" s="1"/>
      <c r="DQ15" s="1"/>
      <c r="DR15" s="1"/>
      <c r="DS15" s="1"/>
      <c r="DT15" s="1"/>
      <c r="DU15" s="1"/>
      <c r="DV15" s="1"/>
      <c r="DY15" t="s">
        <v>2597</v>
      </c>
      <c r="DZ15" s="1">
        <v>33360</v>
      </c>
      <c r="EA15" s="1">
        <v>34879</v>
      </c>
      <c r="EC15" s="7" t="s">
        <v>3794</v>
      </c>
      <c r="EK15" s="7">
        <v>1</v>
      </c>
      <c r="EO15" s="7">
        <v>105</v>
      </c>
      <c r="EP15" s="7">
        <v>2</v>
      </c>
      <c r="GY15" s="44" t="s">
        <v>5676</v>
      </c>
      <c r="GZ15" s="1">
        <v>32611</v>
      </c>
      <c r="HA15">
        <v>7</v>
      </c>
      <c r="HB15">
        <v>36</v>
      </c>
      <c r="HC15">
        <v>5</v>
      </c>
      <c r="HE15">
        <v>1</v>
      </c>
      <c r="HH15" s="44" t="s">
        <v>5732</v>
      </c>
      <c r="HI15">
        <v>0</v>
      </c>
      <c r="HJ15">
        <v>16</v>
      </c>
      <c r="HK15">
        <v>44</v>
      </c>
      <c r="HL15">
        <v>8</v>
      </c>
      <c r="HN15">
        <v>1</v>
      </c>
      <c r="HQ15" s="44" t="s">
        <v>5877</v>
      </c>
      <c r="HR15">
        <v>0</v>
      </c>
      <c r="HS15">
        <v>7</v>
      </c>
      <c r="HT15">
        <v>160</v>
      </c>
      <c r="HU15">
        <v>7</v>
      </c>
      <c r="HW15">
        <v>1</v>
      </c>
    </row>
    <row r="16" spans="1:245" x14ac:dyDescent="0.25">
      <c r="A16" s="1">
        <v>33226</v>
      </c>
      <c r="B16" s="1"/>
      <c r="C16" s="1" t="s">
        <v>189</v>
      </c>
      <c r="D16" s="1"/>
      <c r="E16" s="13" t="s">
        <v>3072</v>
      </c>
      <c r="F16" s="4" t="s">
        <v>59</v>
      </c>
      <c r="G16" s="45" t="s">
        <v>5461</v>
      </c>
      <c r="H16" s="86"/>
      <c r="I16" s="86"/>
      <c r="J16" s="86"/>
      <c r="K16" s="86"/>
      <c r="L16" s="86"/>
      <c r="M16" s="31" t="s">
        <v>1690</v>
      </c>
      <c r="N16" s="13" t="s">
        <v>537</v>
      </c>
      <c r="O16" s="52" t="s">
        <v>6213</v>
      </c>
      <c r="P16" s="20"/>
      <c r="Q16" s="31" t="s">
        <v>1690</v>
      </c>
      <c r="R16" s="13" t="s">
        <v>537</v>
      </c>
      <c r="S16" s="52" t="s">
        <v>6213</v>
      </c>
      <c r="T16" s="20"/>
      <c r="U16" s="20"/>
      <c r="V16" s="20"/>
      <c r="W16" s="20"/>
      <c r="X16" s="20" t="s">
        <v>3294</v>
      </c>
      <c r="Y16" s="33" t="s">
        <v>537</v>
      </c>
      <c r="Z16" s="20" t="s">
        <v>3294</v>
      </c>
      <c r="AA16" s="33" t="s">
        <v>537</v>
      </c>
      <c r="AB16" s="20"/>
      <c r="AC16" s="20"/>
      <c r="AD16" s="20"/>
      <c r="AF16" s="14">
        <v>0</v>
      </c>
      <c r="AG16" s="14">
        <v>1</v>
      </c>
      <c r="AH16" s="14">
        <v>0</v>
      </c>
      <c r="AI16" s="14">
        <v>0</v>
      </c>
      <c r="AJ16" s="14">
        <v>1</v>
      </c>
      <c r="AK16" s="14">
        <v>0</v>
      </c>
      <c r="AL16" s="14">
        <v>1</v>
      </c>
      <c r="AM16" s="14">
        <v>0</v>
      </c>
      <c r="AN16" t="s">
        <v>866</v>
      </c>
      <c r="AO16" s="1">
        <v>26665</v>
      </c>
      <c r="BP16" s="14">
        <v>7000000</v>
      </c>
      <c r="BR16" s="16">
        <v>0</v>
      </c>
      <c r="CS16">
        <v>1</v>
      </c>
      <c r="CV16">
        <v>1</v>
      </c>
      <c r="DB16" s="1">
        <v>32611</v>
      </c>
      <c r="DC16" s="1">
        <v>32923</v>
      </c>
      <c r="DD16" s="14">
        <v>68</v>
      </c>
      <c r="DE16" s="14">
        <v>5</v>
      </c>
      <c r="DF16" t="s">
        <v>513</v>
      </c>
      <c r="DG16" t="s">
        <v>558</v>
      </c>
      <c r="DK16" s="1"/>
      <c r="DO16" s="1"/>
      <c r="DP16" s="1"/>
      <c r="DQ16" s="1"/>
      <c r="DR16" s="1"/>
      <c r="DS16" s="1"/>
      <c r="DT16" s="1"/>
      <c r="DU16" s="1"/>
      <c r="DV16" s="1"/>
      <c r="EA16" s="1"/>
      <c r="GY16" s="44" t="s">
        <v>5676</v>
      </c>
      <c r="GZ16" s="1">
        <v>32611</v>
      </c>
      <c r="HA16">
        <v>7</v>
      </c>
      <c r="HB16">
        <v>212</v>
      </c>
      <c r="HC16">
        <v>8</v>
      </c>
      <c r="HE16">
        <v>1</v>
      </c>
      <c r="HH16" s="44" t="s">
        <v>5732</v>
      </c>
      <c r="HI16">
        <v>0</v>
      </c>
      <c r="HJ16">
        <v>16</v>
      </c>
      <c r="HK16">
        <v>208</v>
      </c>
      <c r="HL16">
        <v>14</v>
      </c>
      <c r="HN16">
        <v>1</v>
      </c>
    </row>
    <row r="17" spans="1:240" x14ac:dyDescent="0.25">
      <c r="A17" s="1">
        <v>33226</v>
      </c>
      <c r="B17" s="1"/>
      <c r="C17" s="1" t="s">
        <v>192</v>
      </c>
      <c r="D17" s="1"/>
      <c r="E17" s="13" t="s">
        <v>3077</v>
      </c>
      <c r="F17" s="4" t="s">
        <v>62</v>
      </c>
      <c r="G17" s="45" t="s">
        <v>5462</v>
      </c>
      <c r="H17" s="86"/>
      <c r="I17" s="86"/>
      <c r="J17" s="86"/>
      <c r="K17" s="86"/>
      <c r="L17" s="86"/>
      <c r="M17" s="31" t="s">
        <v>1690</v>
      </c>
      <c r="N17" s="13" t="s">
        <v>537</v>
      </c>
      <c r="O17" s="52" t="s">
        <v>6213</v>
      </c>
      <c r="P17" s="20"/>
      <c r="Q17" s="31" t="s">
        <v>1690</v>
      </c>
      <c r="R17" s="13" t="s">
        <v>537</v>
      </c>
      <c r="S17" s="52" t="s">
        <v>6213</v>
      </c>
      <c r="T17" s="20"/>
      <c r="U17" s="20"/>
      <c r="V17" s="20"/>
      <c r="W17" s="20"/>
      <c r="X17" s="20" t="s">
        <v>3294</v>
      </c>
      <c r="Y17" s="33" t="s">
        <v>537</v>
      </c>
      <c r="Z17" s="20" t="s">
        <v>3294</v>
      </c>
      <c r="AA17" s="33" t="s">
        <v>537</v>
      </c>
      <c r="AB17" s="20"/>
      <c r="AC17" s="20"/>
      <c r="AD17" s="20"/>
      <c r="AF17" s="14">
        <v>0</v>
      </c>
      <c r="AG17" s="14">
        <v>0</v>
      </c>
      <c r="AH17" s="14">
        <v>1</v>
      </c>
      <c r="AI17" s="14">
        <v>0</v>
      </c>
      <c r="AJ17" s="14">
        <v>0</v>
      </c>
      <c r="AK17" s="14">
        <v>1</v>
      </c>
      <c r="AN17" t="s">
        <v>1832</v>
      </c>
      <c r="AO17" s="1">
        <v>30317</v>
      </c>
      <c r="AP17" s="1">
        <v>32874</v>
      </c>
      <c r="BP17" s="14">
        <v>10000000</v>
      </c>
      <c r="BR17" s="16">
        <v>0</v>
      </c>
      <c r="CV17">
        <v>1</v>
      </c>
      <c r="DB17" s="1">
        <v>32611</v>
      </c>
      <c r="DC17" s="1">
        <v>32923</v>
      </c>
      <c r="DD17" s="14">
        <v>71</v>
      </c>
      <c r="DE17" s="14">
        <v>5</v>
      </c>
      <c r="DF17" t="s">
        <v>562</v>
      </c>
      <c r="DG17" t="s">
        <v>558</v>
      </c>
      <c r="DK17" s="1"/>
      <c r="DO17" s="49" t="s">
        <v>4314</v>
      </c>
      <c r="DP17" s="1"/>
      <c r="DQ17" s="1"/>
      <c r="DR17" s="1"/>
      <c r="DS17" s="1"/>
      <c r="DT17" s="1"/>
      <c r="DU17" s="1"/>
      <c r="DV17" s="1"/>
      <c r="DY17" t="s">
        <v>2586</v>
      </c>
      <c r="DZ17" s="1">
        <v>33372</v>
      </c>
      <c r="EA17" s="1">
        <v>34879</v>
      </c>
      <c r="ED17" s="7" t="s">
        <v>3794</v>
      </c>
      <c r="EK17" s="7">
        <v>1</v>
      </c>
      <c r="EO17" s="7">
        <v>94</v>
      </c>
      <c r="EP17" s="7">
        <v>2</v>
      </c>
      <c r="ER17" s="49" t="s">
        <v>4847</v>
      </c>
      <c r="ES17" s="1"/>
      <c r="ET17" s="1"/>
      <c r="EU17" s="1"/>
      <c r="EV17" s="1"/>
      <c r="EW17" s="1"/>
      <c r="EX17" s="1"/>
      <c r="FA17">
        <v>1</v>
      </c>
      <c r="FC17" t="s">
        <v>2867</v>
      </c>
      <c r="FD17" s="1">
        <v>34941</v>
      </c>
      <c r="FE17" s="1">
        <v>36622</v>
      </c>
      <c r="FH17" s="7" t="s">
        <v>3795</v>
      </c>
      <c r="FJ17" s="7" t="s">
        <v>3796</v>
      </c>
      <c r="FL17">
        <v>1</v>
      </c>
      <c r="FY17">
        <v>68</v>
      </c>
      <c r="FZ17">
        <v>2</v>
      </c>
      <c r="GY17" s="44" t="s">
        <v>5676</v>
      </c>
      <c r="GZ17" s="1">
        <v>32611</v>
      </c>
      <c r="HA17">
        <v>7</v>
      </c>
      <c r="HB17">
        <v>212</v>
      </c>
      <c r="HC17">
        <v>8</v>
      </c>
      <c r="HE17">
        <v>1</v>
      </c>
      <c r="HH17" s="44" t="s">
        <v>5732</v>
      </c>
      <c r="HI17">
        <v>0</v>
      </c>
      <c r="HJ17">
        <v>16</v>
      </c>
      <c r="HK17">
        <v>208</v>
      </c>
      <c r="HL17">
        <v>14</v>
      </c>
      <c r="HN17">
        <v>1</v>
      </c>
      <c r="HQ17" s="44" t="s">
        <v>5877</v>
      </c>
      <c r="HR17">
        <v>0</v>
      </c>
      <c r="HS17">
        <v>7</v>
      </c>
      <c r="HT17">
        <v>449</v>
      </c>
      <c r="HU17">
        <v>19</v>
      </c>
      <c r="HV17">
        <v>1</v>
      </c>
      <c r="HZ17" s="44" t="s">
        <v>5990</v>
      </c>
      <c r="IA17">
        <v>0</v>
      </c>
      <c r="IB17">
        <v>1</v>
      </c>
      <c r="IC17">
        <v>246</v>
      </c>
      <c r="ID17">
        <v>9</v>
      </c>
      <c r="IF17">
        <v>1</v>
      </c>
    </row>
    <row r="18" spans="1:240" x14ac:dyDescent="0.25">
      <c r="A18" s="1">
        <v>33226</v>
      </c>
      <c r="B18" s="1"/>
      <c r="C18" s="1" t="s">
        <v>193</v>
      </c>
      <c r="D18" s="1"/>
      <c r="E18" s="13" t="s">
        <v>3079</v>
      </c>
      <c r="F18" s="4" t="s">
        <v>61</v>
      </c>
      <c r="G18" s="45" t="s">
        <v>5464</v>
      </c>
      <c r="H18" s="86"/>
      <c r="I18" s="86"/>
      <c r="J18" s="86"/>
      <c r="K18" s="86"/>
      <c r="L18" s="86"/>
      <c r="M18" s="31" t="s">
        <v>553</v>
      </c>
      <c r="N18" s="13" t="s">
        <v>500</v>
      </c>
      <c r="O18" s="13" t="s">
        <v>6082</v>
      </c>
      <c r="P18" s="20"/>
      <c r="Q18" s="31" t="s">
        <v>553</v>
      </c>
      <c r="R18" s="13" t="s">
        <v>500</v>
      </c>
      <c r="S18" s="13" t="s">
        <v>6082</v>
      </c>
      <c r="T18" s="20"/>
      <c r="U18" s="20"/>
      <c r="V18" s="20"/>
      <c r="W18" s="20"/>
      <c r="X18" s="20"/>
      <c r="Y18" s="20"/>
      <c r="Z18" s="20"/>
      <c r="AA18" s="20"/>
      <c r="AB18" s="20"/>
      <c r="AC18" s="20"/>
      <c r="AD18" s="20"/>
      <c r="AF18" s="14">
        <v>0</v>
      </c>
      <c r="AG18" s="14">
        <v>1</v>
      </c>
      <c r="AH18" s="14">
        <v>0</v>
      </c>
      <c r="AI18" s="14">
        <v>0</v>
      </c>
      <c r="AJ18" s="14">
        <v>1</v>
      </c>
      <c r="AK18" s="14">
        <v>0</v>
      </c>
      <c r="AL18" s="14">
        <v>1</v>
      </c>
      <c r="AM18" s="14">
        <v>0</v>
      </c>
      <c r="AN18" t="s">
        <v>559</v>
      </c>
      <c r="AO18" s="1">
        <v>32486</v>
      </c>
      <c r="CS18">
        <v>1</v>
      </c>
      <c r="CW18" s="1">
        <v>32486</v>
      </c>
      <c r="CX18" s="1"/>
      <c r="DC18" s="1">
        <v>32692</v>
      </c>
      <c r="DD18" s="14">
        <v>31</v>
      </c>
      <c r="DE18" s="14">
        <v>4</v>
      </c>
      <c r="DF18" t="s">
        <v>513</v>
      </c>
      <c r="DG18" t="s">
        <v>558</v>
      </c>
    </row>
    <row r="19" spans="1:240" x14ac:dyDescent="0.25">
      <c r="A19" s="1">
        <v>33226</v>
      </c>
      <c r="E19" s="13" t="s">
        <v>3079</v>
      </c>
      <c r="F19" s="4" t="s">
        <v>61</v>
      </c>
      <c r="G19" s="45" t="s">
        <v>5464</v>
      </c>
      <c r="H19" s="86"/>
      <c r="I19" s="86"/>
      <c r="J19" s="86"/>
      <c r="K19" s="86"/>
      <c r="L19" s="86"/>
      <c r="M19" s="30" t="s">
        <v>554</v>
      </c>
      <c r="N19" s="4" t="s">
        <v>500</v>
      </c>
      <c r="O19" s="13" t="s">
        <v>6083</v>
      </c>
      <c r="P19" s="20"/>
      <c r="Q19" s="30" t="s">
        <v>554</v>
      </c>
      <c r="R19" s="4" t="s">
        <v>500</v>
      </c>
      <c r="S19" s="13" t="s">
        <v>6083</v>
      </c>
      <c r="T19" s="20"/>
      <c r="U19" s="20"/>
      <c r="V19" s="41" t="s">
        <v>549</v>
      </c>
      <c r="W19" s="41" t="s">
        <v>500</v>
      </c>
      <c r="X19" s="20"/>
      <c r="Y19" s="20"/>
      <c r="Z19" s="20"/>
      <c r="AA19" s="20"/>
      <c r="AB19" s="33" t="s">
        <v>3386</v>
      </c>
      <c r="AC19" s="33" t="s">
        <v>500</v>
      </c>
      <c r="AD19" s="20"/>
      <c r="AF19" s="14">
        <v>0</v>
      </c>
      <c r="AG19" s="14">
        <v>1</v>
      </c>
      <c r="AH19" s="14">
        <v>0</v>
      </c>
      <c r="AI19" s="14">
        <v>0</v>
      </c>
      <c r="AJ19" s="14">
        <v>1</v>
      </c>
      <c r="AK19" s="14">
        <v>0</v>
      </c>
      <c r="AL19" s="14">
        <v>1</v>
      </c>
      <c r="AM19" s="14">
        <v>0</v>
      </c>
      <c r="AO19" s="1">
        <v>32486</v>
      </c>
      <c r="CS19">
        <v>1</v>
      </c>
      <c r="CW19" s="1">
        <v>32486</v>
      </c>
      <c r="CX19" s="1"/>
      <c r="DC19" s="1">
        <v>32692</v>
      </c>
      <c r="DD19" s="14">
        <v>31</v>
      </c>
      <c r="DE19" s="14">
        <v>4</v>
      </c>
      <c r="DF19" t="s">
        <v>513</v>
      </c>
      <c r="DG19" t="s">
        <v>558</v>
      </c>
      <c r="HH19" s="44" t="s">
        <v>5733</v>
      </c>
      <c r="HI19">
        <v>0</v>
      </c>
      <c r="HJ19">
        <v>3</v>
      </c>
      <c r="HK19">
        <v>40</v>
      </c>
      <c r="HL19">
        <v>2</v>
      </c>
      <c r="HM19">
        <v>1</v>
      </c>
    </row>
    <row r="20" spans="1:240" x14ac:dyDescent="0.25">
      <c r="A20" s="1">
        <v>33226</v>
      </c>
      <c r="E20" s="13" t="s">
        <v>3079</v>
      </c>
      <c r="F20" s="4" t="s">
        <v>61</v>
      </c>
      <c r="G20" s="45" t="s">
        <v>5464</v>
      </c>
      <c r="H20" s="86"/>
      <c r="I20" s="86"/>
      <c r="J20" s="86"/>
      <c r="K20" s="86"/>
      <c r="L20" s="86"/>
      <c r="M20" s="30" t="s">
        <v>3279</v>
      </c>
      <c r="N20" s="4" t="s">
        <v>500</v>
      </c>
      <c r="O20" s="13" t="s">
        <v>6084</v>
      </c>
      <c r="P20" s="20"/>
      <c r="Q20" s="30" t="s">
        <v>3279</v>
      </c>
      <c r="R20" s="4" t="s">
        <v>500</v>
      </c>
      <c r="S20" s="13" t="s">
        <v>6084</v>
      </c>
      <c r="T20" s="20"/>
      <c r="U20" s="20"/>
      <c r="V20" s="20" t="s">
        <v>3412</v>
      </c>
      <c r="W20" s="20" t="s">
        <v>500</v>
      </c>
      <c r="X20" s="20"/>
      <c r="Y20" s="20"/>
      <c r="Z20" s="20"/>
      <c r="AA20" s="20"/>
      <c r="AB20" s="20" t="s">
        <v>4152</v>
      </c>
      <c r="AC20" s="33" t="s">
        <v>500</v>
      </c>
      <c r="AD20" s="20"/>
      <c r="AE20" s="20" t="s">
        <v>4236</v>
      </c>
      <c r="AF20" s="14">
        <v>0</v>
      </c>
      <c r="AG20" s="14">
        <v>1</v>
      </c>
      <c r="AH20" s="14">
        <v>0</v>
      </c>
      <c r="AI20" s="14">
        <v>0</v>
      </c>
      <c r="AJ20" s="14">
        <v>1</v>
      </c>
      <c r="AK20" s="14">
        <v>0</v>
      </c>
      <c r="AL20" s="14">
        <v>1</v>
      </c>
      <c r="AM20" s="14">
        <v>0</v>
      </c>
      <c r="AO20" s="1">
        <v>32486</v>
      </c>
      <c r="CS20">
        <v>1</v>
      </c>
      <c r="CW20" s="1">
        <v>32486</v>
      </c>
      <c r="CX20" s="1"/>
      <c r="DC20" s="1">
        <v>32692</v>
      </c>
      <c r="DD20" s="14">
        <v>31</v>
      </c>
      <c r="DE20" s="14">
        <v>4</v>
      </c>
      <c r="DF20" t="s">
        <v>513</v>
      </c>
      <c r="DG20" t="s">
        <v>558</v>
      </c>
      <c r="HH20" s="44" t="s">
        <v>5733</v>
      </c>
      <c r="HI20">
        <v>0</v>
      </c>
      <c r="HJ20">
        <v>3</v>
      </c>
      <c r="HK20">
        <v>0</v>
      </c>
      <c r="HL20">
        <v>0</v>
      </c>
    </row>
    <row r="21" spans="1:240" x14ac:dyDescent="0.25">
      <c r="A21" s="1">
        <v>33226</v>
      </c>
      <c r="E21" s="13" t="s">
        <v>3079</v>
      </c>
      <c r="F21" s="4" t="s">
        <v>61</v>
      </c>
      <c r="G21" s="45" t="s">
        <v>5464</v>
      </c>
      <c r="H21" s="86"/>
      <c r="I21" s="86"/>
      <c r="J21" s="86"/>
      <c r="K21" s="86"/>
      <c r="L21" s="86"/>
      <c r="M21" s="32" t="s">
        <v>3413</v>
      </c>
      <c r="N21" s="4" t="s">
        <v>500</v>
      </c>
      <c r="O21" s="13" t="s">
        <v>6085</v>
      </c>
      <c r="P21" s="20"/>
      <c r="Q21" s="32" t="s">
        <v>3413</v>
      </c>
      <c r="R21" s="4" t="s">
        <v>500</v>
      </c>
      <c r="S21" s="13" t="s">
        <v>6085</v>
      </c>
      <c r="T21" s="20"/>
      <c r="U21" s="20"/>
      <c r="V21" s="20" t="s">
        <v>3415</v>
      </c>
      <c r="W21" s="20" t="s">
        <v>500</v>
      </c>
      <c r="X21" s="20"/>
      <c r="Y21" s="20"/>
      <c r="Z21" s="20"/>
      <c r="AA21" s="20"/>
      <c r="AB21" s="20">
        <v>905142</v>
      </c>
      <c r="AC21" s="33" t="s">
        <v>500</v>
      </c>
      <c r="AD21" s="20"/>
      <c r="AE21" s="20" t="s">
        <v>3414</v>
      </c>
      <c r="AF21" s="14">
        <v>0</v>
      </c>
      <c r="AG21" s="14">
        <v>1</v>
      </c>
      <c r="AH21" s="14">
        <v>0</v>
      </c>
      <c r="AI21" s="14">
        <v>0</v>
      </c>
      <c r="AJ21" s="14">
        <v>1</v>
      </c>
      <c r="AK21" s="14">
        <v>0</v>
      </c>
      <c r="AL21" s="14">
        <v>1</v>
      </c>
      <c r="AM21" s="14">
        <v>0</v>
      </c>
      <c r="AO21" s="1">
        <v>32486</v>
      </c>
      <c r="CS21">
        <v>1</v>
      </c>
      <c r="CW21" s="1">
        <v>32486</v>
      </c>
      <c r="CX21" s="1"/>
      <c r="DC21" s="1">
        <v>32692</v>
      </c>
      <c r="DD21" s="14">
        <v>31</v>
      </c>
      <c r="DE21" s="14">
        <v>4</v>
      </c>
      <c r="DF21" t="s">
        <v>513</v>
      </c>
      <c r="DG21" t="s">
        <v>558</v>
      </c>
      <c r="HH21" s="44" t="s">
        <v>5733</v>
      </c>
      <c r="HI21">
        <v>0</v>
      </c>
      <c r="HJ21">
        <v>3</v>
      </c>
      <c r="HK21">
        <v>37</v>
      </c>
      <c r="HL21">
        <v>2</v>
      </c>
      <c r="HM21">
        <v>1</v>
      </c>
    </row>
    <row r="22" spans="1:240" x14ac:dyDescent="0.25">
      <c r="A22" s="1">
        <v>33226</v>
      </c>
      <c r="E22" s="13" t="s">
        <v>3079</v>
      </c>
      <c r="F22" s="4" t="s">
        <v>61</v>
      </c>
      <c r="G22" s="45" t="s">
        <v>5464</v>
      </c>
      <c r="H22" s="86"/>
      <c r="I22" s="86"/>
      <c r="J22" s="86"/>
      <c r="K22" s="86"/>
      <c r="L22" s="86"/>
      <c r="M22" s="30" t="s">
        <v>555</v>
      </c>
      <c r="N22" s="4" t="s">
        <v>500</v>
      </c>
      <c r="O22" s="13" t="s">
        <v>6086</v>
      </c>
      <c r="P22" s="20"/>
      <c r="Q22" s="30" t="s">
        <v>555</v>
      </c>
      <c r="R22" s="4" t="s">
        <v>500</v>
      </c>
      <c r="S22" s="13" t="s">
        <v>6086</v>
      </c>
      <c r="T22" s="20"/>
      <c r="U22" s="20"/>
      <c r="V22" s="32" t="s">
        <v>1690</v>
      </c>
      <c r="W22" s="20" t="s">
        <v>537</v>
      </c>
      <c r="X22" s="20"/>
      <c r="Y22" s="33"/>
      <c r="Z22" s="20"/>
      <c r="AA22" s="33"/>
      <c r="AB22" s="20" t="s">
        <v>3294</v>
      </c>
      <c r="AC22" s="33" t="s">
        <v>537</v>
      </c>
      <c r="AD22" s="20"/>
      <c r="AE22" s="20" t="s">
        <v>4235</v>
      </c>
      <c r="AF22" s="14">
        <v>0</v>
      </c>
      <c r="AG22" s="14">
        <v>1</v>
      </c>
      <c r="AH22" s="14">
        <v>0</v>
      </c>
      <c r="AI22" s="14">
        <v>0</v>
      </c>
      <c r="AJ22" s="14">
        <v>1</v>
      </c>
      <c r="AK22" s="14">
        <v>0</v>
      </c>
      <c r="AL22" s="14">
        <v>1</v>
      </c>
      <c r="AM22" s="14">
        <v>0</v>
      </c>
      <c r="AO22" s="1">
        <v>32486</v>
      </c>
      <c r="CS22">
        <v>1</v>
      </c>
      <c r="CW22" s="1">
        <v>32486</v>
      </c>
      <c r="CX22" s="1"/>
      <c r="DC22" s="1">
        <v>32692</v>
      </c>
      <c r="DD22" s="14">
        <v>31</v>
      </c>
      <c r="DE22" s="14">
        <v>4</v>
      </c>
      <c r="DF22" t="s">
        <v>513</v>
      </c>
      <c r="DG22" t="s">
        <v>558</v>
      </c>
      <c r="HH22" s="44" t="s">
        <v>5733</v>
      </c>
      <c r="HI22">
        <v>0</v>
      </c>
      <c r="HJ22">
        <v>3</v>
      </c>
      <c r="HK22">
        <v>0</v>
      </c>
      <c r="HL22">
        <v>0</v>
      </c>
    </row>
    <row r="23" spans="1:240" x14ac:dyDescent="0.25">
      <c r="A23" s="1">
        <v>33226</v>
      </c>
      <c r="E23" s="13" t="s">
        <v>3079</v>
      </c>
      <c r="F23" s="4" t="s">
        <v>61</v>
      </c>
      <c r="G23" s="45" t="s">
        <v>5464</v>
      </c>
      <c r="H23" s="86"/>
      <c r="I23" s="86"/>
      <c r="J23" s="86"/>
      <c r="K23" s="86"/>
      <c r="L23" s="86"/>
      <c r="M23" s="30" t="s">
        <v>556</v>
      </c>
      <c r="N23" s="4" t="s">
        <v>500</v>
      </c>
      <c r="O23" s="13" t="s">
        <v>6087</v>
      </c>
      <c r="P23" s="20"/>
      <c r="Q23" s="30" t="s">
        <v>556</v>
      </c>
      <c r="R23" s="4" t="s">
        <v>500</v>
      </c>
      <c r="S23" s="13" t="s">
        <v>6087</v>
      </c>
      <c r="T23" s="20"/>
      <c r="U23" s="20"/>
      <c r="V23" s="20" t="s">
        <v>3295</v>
      </c>
      <c r="W23" s="20" t="s">
        <v>500</v>
      </c>
      <c r="X23" s="20"/>
      <c r="Y23" s="20"/>
      <c r="Z23" s="20"/>
      <c r="AA23" s="20"/>
      <c r="AB23" s="20" t="s">
        <v>3296</v>
      </c>
      <c r="AC23" s="33" t="s">
        <v>500</v>
      </c>
      <c r="AD23" s="20"/>
      <c r="AF23" s="14">
        <v>0</v>
      </c>
      <c r="AG23" s="14">
        <v>1</v>
      </c>
      <c r="AH23" s="14">
        <v>0</v>
      </c>
      <c r="AI23" s="14">
        <v>0</v>
      </c>
      <c r="AJ23" s="14">
        <v>1</v>
      </c>
      <c r="AK23" s="14">
        <v>0</v>
      </c>
      <c r="AL23" s="14">
        <v>1</v>
      </c>
      <c r="AM23" s="14">
        <v>0</v>
      </c>
      <c r="AO23" s="1">
        <v>32486</v>
      </c>
      <c r="CS23">
        <v>1</v>
      </c>
      <c r="CW23" s="1">
        <v>32486</v>
      </c>
      <c r="CX23" s="1"/>
      <c r="DC23" s="1">
        <v>32692</v>
      </c>
      <c r="DD23" s="14">
        <v>31</v>
      </c>
      <c r="DE23" s="14">
        <v>4</v>
      </c>
      <c r="DF23" t="s">
        <v>513</v>
      </c>
      <c r="DG23" t="s">
        <v>558</v>
      </c>
      <c r="HH23" s="44" t="s">
        <v>5733</v>
      </c>
      <c r="HI23">
        <v>0</v>
      </c>
      <c r="HJ23">
        <v>3</v>
      </c>
      <c r="HK23">
        <v>18</v>
      </c>
      <c r="HL23">
        <v>0</v>
      </c>
    </row>
    <row r="24" spans="1:240" x14ac:dyDescent="0.25">
      <c r="A24" s="1">
        <v>33226</v>
      </c>
      <c r="E24" s="13" t="s">
        <v>3079</v>
      </c>
      <c r="F24" s="4" t="s">
        <v>61</v>
      </c>
      <c r="G24" s="45" t="s">
        <v>5464</v>
      </c>
      <c r="H24" s="86"/>
      <c r="I24" s="86"/>
      <c r="J24" s="86"/>
      <c r="K24" s="86"/>
      <c r="L24" s="86"/>
      <c r="M24" s="30" t="s">
        <v>557</v>
      </c>
      <c r="N24" s="4" t="s">
        <v>500</v>
      </c>
      <c r="O24" s="13" t="s">
        <v>6088</v>
      </c>
      <c r="P24" s="20"/>
      <c r="Q24" s="30" t="s">
        <v>557</v>
      </c>
      <c r="R24" s="4" t="s">
        <v>500</v>
      </c>
      <c r="S24" s="13" t="s">
        <v>6088</v>
      </c>
      <c r="T24" s="20"/>
      <c r="U24" s="20"/>
      <c r="V24" s="33" t="s">
        <v>1439</v>
      </c>
      <c r="W24" s="33" t="s">
        <v>474</v>
      </c>
      <c r="X24" s="20"/>
      <c r="Y24" s="20"/>
      <c r="Z24" s="20"/>
      <c r="AA24" s="20"/>
      <c r="AB24" s="33" t="s">
        <v>3416</v>
      </c>
      <c r="AC24" s="33" t="s">
        <v>474</v>
      </c>
      <c r="AD24" s="20"/>
      <c r="AF24" s="14">
        <v>0</v>
      </c>
      <c r="AG24" s="14">
        <v>1</v>
      </c>
      <c r="AH24" s="14">
        <v>0</v>
      </c>
      <c r="AI24" s="14">
        <v>0</v>
      </c>
      <c r="AJ24" s="14">
        <v>1</v>
      </c>
      <c r="AK24" s="14">
        <v>0</v>
      </c>
      <c r="AL24" s="14">
        <v>1</v>
      </c>
      <c r="AM24" s="14">
        <v>0</v>
      </c>
      <c r="AO24" s="1">
        <v>32486</v>
      </c>
      <c r="CS24">
        <v>1</v>
      </c>
      <c r="CW24" s="1">
        <v>32486</v>
      </c>
      <c r="CX24" s="1"/>
      <c r="DC24" s="1">
        <v>32692</v>
      </c>
      <c r="DD24" s="14">
        <v>31</v>
      </c>
      <c r="DE24" s="14">
        <v>4</v>
      </c>
      <c r="DF24" t="s">
        <v>513</v>
      </c>
      <c r="DG24" t="s">
        <v>558</v>
      </c>
      <c r="HH24" s="44" t="s">
        <v>5733</v>
      </c>
      <c r="HI24">
        <v>0</v>
      </c>
      <c r="HJ24">
        <v>3</v>
      </c>
      <c r="HK24">
        <v>154</v>
      </c>
      <c r="HL24">
        <v>7</v>
      </c>
      <c r="HN24">
        <v>1</v>
      </c>
    </row>
    <row r="25" spans="1:240" x14ac:dyDescent="0.25">
      <c r="A25" s="1">
        <v>33254</v>
      </c>
      <c r="C25" t="s">
        <v>1319</v>
      </c>
      <c r="E25" s="4" t="s">
        <v>3244</v>
      </c>
      <c r="F25" s="4"/>
      <c r="G25" s="45" t="s">
        <v>5653</v>
      </c>
      <c r="H25" s="86"/>
      <c r="I25" s="86"/>
      <c r="J25" s="86"/>
      <c r="K25" s="86"/>
      <c r="L25" s="86"/>
      <c r="M25" s="30" t="s">
        <v>2743</v>
      </c>
      <c r="N25" s="27" t="s">
        <v>502</v>
      </c>
      <c r="O25" s="52" t="s">
        <v>7274</v>
      </c>
      <c r="P25" s="20"/>
      <c r="Q25" s="30" t="s">
        <v>2743</v>
      </c>
      <c r="R25" s="27" t="s">
        <v>502</v>
      </c>
      <c r="S25" s="52" t="s">
        <v>7274</v>
      </c>
      <c r="T25" s="20"/>
      <c r="U25" s="20"/>
      <c r="V25" s="20"/>
      <c r="W25" s="20"/>
      <c r="X25" s="20"/>
      <c r="Y25" s="20"/>
      <c r="Z25" s="20"/>
      <c r="AA25" s="20"/>
      <c r="AB25" s="20"/>
      <c r="AC25" s="20"/>
      <c r="AD25" s="20"/>
      <c r="AE25" s="20" t="s">
        <v>3741</v>
      </c>
      <c r="AF25" s="14">
        <v>0</v>
      </c>
      <c r="AG25" s="14">
        <v>1</v>
      </c>
      <c r="AH25" s="14">
        <v>0</v>
      </c>
      <c r="AI25" s="14">
        <v>0</v>
      </c>
      <c r="AJ25" s="14">
        <v>1</v>
      </c>
      <c r="AK25" s="14">
        <v>0</v>
      </c>
      <c r="AL25" s="14">
        <v>0</v>
      </c>
      <c r="AN25" t="s">
        <v>1321</v>
      </c>
      <c r="AO25" s="1">
        <v>31554</v>
      </c>
      <c r="CS25">
        <v>1</v>
      </c>
      <c r="CT25">
        <v>1</v>
      </c>
      <c r="CY25" s="1">
        <v>32289</v>
      </c>
      <c r="CZ25" s="1"/>
      <c r="DD25" s="14">
        <v>55</v>
      </c>
      <c r="DE25" s="14">
        <v>3</v>
      </c>
      <c r="DF25" t="s">
        <v>562</v>
      </c>
      <c r="DG25" t="s">
        <v>1320</v>
      </c>
      <c r="DO25" s="1"/>
      <c r="DP25" s="1"/>
      <c r="DQ25" s="1"/>
      <c r="DR25" s="1"/>
      <c r="DS25" s="1"/>
      <c r="DT25" s="1"/>
      <c r="DU25" s="1"/>
      <c r="DV25" s="1"/>
      <c r="EA25" s="1"/>
    </row>
    <row r="26" spans="1:240" x14ac:dyDescent="0.25">
      <c r="A26" s="1">
        <v>33254</v>
      </c>
      <c r="E26" s="4" t="s">
        <v>3244</v>
      </c>
      <c r="F26" s="4"/>
      <c r="G26" s="45" t="s">
        <v>5653</v>
      </c>
      <c r="H26" s="86"/>
      <c r="I26" s="86"/>
      <c r="J26" s="86"/>
      <c r="K26" s="86"/>
      <c r="L26" s="86"/>
      <c r="M26" s="30" t="s">
        <v>2744</v>
      </c>
      <c r="N26" s="27" t="s">
        <v>502</v>
      </c>
      <c r="O26" s="52" t="s">
        <v>7275</v>
      </c>
      <c r="P26" s="20"/>
      <c r="Q26" s="30" t="s">
        <v>2744</v>
      </c>
      <c r="R26" s="27" t="s">
        <v>502</v>
      </c>
      <c r="S26" s="52" t="s">
        <v>7275</v>
      </c>
      <c r="T26" s="20"/>
      <c r="U26" s="20"/>
      <c r="V26" s="20"/>
      <c r="W26" s="20"/>
      <c r="X26" s="20"/>
      <c r="Y26" s="20"/>
      <c r="Z26" s="20"/>
      <c r="AA26" s="20"/>
      <c r="AB26" s="20"/>
      <c r="AC26" s="20"/>
      <c r="AD26" s="20"/>
      <c r="AF26" s="14">
        <v>0</v>
      </c>
      <c r="AG26" s="14">
        <v>1</v>
      </c>
      <c r="AH26" s="14">
        <v>0</v>
      </c>
      <c r="AI26" s="14">
        <v>0</v>
      </c>
      <c r="AJ26" s="14">
        <v>1</v>
      </c>
      <c r="AK26" s="14">
        <v>0</v>
      </c>
      <c r="AL26" s="14">
        <v>0</v>
      </c>
      <c r="AO26" s="1">
        <v>31554</v>
      </c>
      <c r="CS26">
        <v>1</v>
      </c>
      <c r="CT26">
        <v>1</v>
      </c>
      <c r="CY26" s="1">
        <v>32289</v>
      </c>
      <c r="CZ26" s="1"/>
      <c r="DD26" s="14">
        <v>55</v>
      </c>
      <c r="DE26" s="14">
        <v>3</v>
      </c>
      <c r="DF26" t="s">
        <v>562</v>
      </c>
      <c r="DG26" t="s">
        <v>1320</v>
      </c>
    </row>
    <row r="27" spans="1:240" x14ac:dyDescent="0.25">
      <c r="A27" s="1">
        <v>33254</v>
      </c>
      <c r="E27" s="4" t="s">
        <v>3244</v>
      </c>
      <c r="F27" s="4"/>
      <c r="G27" s="45" t="s">
        <v>5653</v>
      </c>
      <c r="H27" s="86"/>
      <c r="I27" s="86"/>
      <c r="J27" s="86"/>
      <c r="K27" s="86"/>
      <c r="L27" s="86"/>
      <c r="M27" s="30" t="s">
        <v>2745</v>
      </c>
      <c r="N27" s="27" t="s">
        <v>502</v>
      </c>
      <c r="O27" s="52" t="s">
        <v>7276</v>
      </c>
      <c r="P27" s="20"/>
      <c r="Q27" s="30" t="s">
        <v>2745</v>
      </c>
      <c r="R27" s="27" t="s">
        <v>502</v>
      </c>
      <c r="S27" s="52" t="s">
        <v>7276</v>
      </c>
      <c r="T27" s="20"/>
      <c r="U27" s="20"/>
      <c r="V27" s="20"/>
      <c r="W27" s="20"/>
      <c r="X27" s="20"/>
      <c r="Y27" s="20"/>
      <c r="Z27" s="20"/>
      <c r="AA27" s="20"/>
      <c r="AB27" s="20"/>
      <c r="AC27" s="20"/>
      <c r="AD27" s="20"/>
      <c r="AF27" s="14">
        <v>0</v>
      </c>
      <c r="AG27" s="14">
        <v>1</v>
      </c>
      <c r="AH27" s="14">
        <v>0</v>
      </c>
      <c r="AI27" s="14">
        <v>0</v>
      </c>
      <c r="AJ27" s="14">
        <v>1</v>
      </c>
      <c r="AK27" s="14">
        <v>0</v>
      </c>
      <c r="AL27" s="14">
        <v>0</v>
      </c>
      <c r="AO27" s="1">
        <v>31554</v>
      </c>
      <c r="CS27">
        <v>1</v>
      </c>
      <c r="CT27">
        <v>1</v>
      </c>
      <c r="CY27" s="1">
        <v>32289</v>
      </c>
      <c r="CZ27" s="1"/>
      <c r="DD27" s="14">
        <v>55</v>
      </c>
      <c r="DE27" s="14">
        <v>3</v>
      </c>
      <c r="DF27" t="s">
        <v>562</v>
      </c>
      <c r="DG27" t="s">
        <v>1320</v>
      </c>
    </row>
    <row r="28" spans="1:240" x14ac:dyDescent="0.25">
      <c r="A28" s="1">
        <v>33254</v>
      </c>
      <c r="E28" s="4" t="s">
        <v>3244</v>
      </c>
      <c r="F28" s="4"/>
      <c r="G28" s="45" t="s">
        <v>5653</v>
      </c>
      <c r="H28" s="86"/>
      <c r="I28" s="86"/>
      <c r="J28" s="86"/>
      <c r="K28" s="86"/>
      <c r="L28" s="86"/>
      <c r="M28" s="30" t="s">
        <v>2746</v>
      </c>
      <c r="N28" s="27" t="s">
        <v>502</v>
      </c>
      <c r="O28" s="52" t="s">
        <v>7278</v>
      </c>
      <c r="P28" s="20"/>
      <c r="Q28" s="30" t="s">
        <v>2746</v>
      </c>
      <c r="R28" s="27" t="s">
        <v>502</v>
      </c>
      <c r="S28" s="52" t="s">
        <v>7278</v>
      </c>
      <c r="T28" s="20"/>
      <c r="U28" s="20"/>
      <c r="V28" s="20"/>
      <c r="W28" s="20"/>
      <c r="X28" s="20"/>
      <c r="Y28" s="20"/>
      <c r="Z28" s="20"/>
      <c r="AA28" s="20"/>
      <c r="AB28" s="20"/>
      <c r="AC28" s="20"/>
      <c r="AD28" s="20"/>
      <c r="AF28" s="14">
        <v>0</v>
      </c>
      <c r="AG28" s="14">
        <v>1</v>
      </c>
      <c r="AH28" s="14">
        <v>0</v>
      </c>
      <c r="AI28" s="14">
        <v>0</v>
      </c>
      <c r="AJ28" s="14">
        <v>1</v>
      </c>
      <c r="AK28" s="14">
        <v>0</v>
      </c>
      <c r="AL28" s="14">
        <v>0</v>
      </c>
      <c r="AO28" s="1">
        <v>31554</v>
      </c>
      <c r="CS28">
        <v>1</v>
      </c>
      <c r="CT28">
        <v>1</v>
      </c>
      <c r="CY28" s="1">
        <v>32289</v>
      </c>
      <c r="CZ28" s="1"/>
      <c r="DD28" s="14">
        <v>55</v>
      </c>
      <c r="DE28" s="14">
        <v>3</v>
      </c>
      <c r="DF28" t="s">
        <v>562</v>
      </c>
      <c r="DG28" t="s">
        <v>1320</v>
      </c>
    </row>
    <row r="29" spans="1:240" x14ac:dyDescent="0.25">
      <c r="A29" s="1">
        <v>33254</v>
      </c>
      <c r="E29" s="4" t="s">
        <v>3244</v>
      </c>
      <c r="F29" s="4"/>
      <c r="G29" s="45" t="s">
        <v>5653</v>
      </c>
      <c r="H29" s="86"/>
      <c r="I29" s="86"/>
      <c r="J29" s="86"/>
      <c r="K29" s="86"/>
      <c r="L29" s="86"/>
      <c r="M29" s="30" t="s">
        <v>2747</v>
      </c>
      <c r="N29" s="27" t="s">
        <v>502</v>
      </c>
      <c r="O29" s="52" t="s">
        <v>7277</v>
      </c>
      <c r="P29" s="20"/>
      <c r="Q29" s="30" t="s">
        <v>2747</v>
      </c>
      <c r="R29" s="27" t="s">
        <v>502</v>
      </c>
      <c r="S29" s="52" t="s">
        <v>7277</v>
      </c>
      <c r="T29" s="20"/>
      <c r="U29" s="20"/>
      <c r="V29" s="20"/>
      <c r="W29" s="20"/>
      <c r="X29" s="20"/>
      <c r="Y29" s="20"/>
      <c r="Z29" s="20"/>
      <c r="AA29" s="20"/>
      <c r="AB29" s="20"/>
      <c r="AC29" s="20"/>
      <c r="AD29" s="20"/>
      <c r="AF29" s="14">
        <v>0</v>
      </c>
      <c r="AG29" s="14">
        <v>1</v>
      </c>
      <c r="AH29" s="14">
        <v>0</v>
      </c>
      <c r="AI29" s="14">
        <v>0</v>
      </c>
      <c r="AJ29" s="14">
        <v>1</v>
      </c>
      <c r="AK29" s="14">
        <v>0</v>
      </c>
      <c r="AL29" s="14">
        <v>0</v>
      </c>
      <c r="AO29" s="1">
        <v>31554</v>
      </c>
      <c r="CS29">
        <v>1</v>
      </c>
      <c r="CT29">
        <v>1</v>
      </c>
      <c r="CY29" s="1">
        <v>32289</v>
      </c>
      <c r="CZ29" s="1"/>
      <c r="DD29" s="14">
        <v>55</v>
      </c>
      <c r="DE29" s="14">
        <v>3</v>
      </c>
      <c r="DF29" t="s">
        <v>562</v>
      </c>
      <c r="DG29" t="s">
        <v>1320</v>
      </c>
    </row>
    <row r="30" spans="1:240" x14ac:dyDescent="0.25">
      <c r="A30" s="1">
        <v>33288</v>
      </c>
      <c r="C30" t="s">
        <v>2070</v>
      </c>
      <c r="E30" s="4" t="s">
        <v>3254</v>
      </c>
      <c r="F30" s="4"/>
      <c r="G30" s="45" t="s">
        <v>5663</v>
      </c>
      <c r="H30" s="86"/>
      <c r="I30" s="86"/>
      <c r="J30" s="86"/>
      <c r="K30" s="86"/>
      <c r="L30" s="86"/>
      <c r="M30" s="30" t="s">
        <v>1793</v>
      </c>
      <c r="N30" s="4" t="s">
        <v>501</v>
      </c>
      <c r="O30" s="52" t="s">
        <v>7368</v>
      </c>
      <c r="P30" s="20"/>
      <c r="Q30" s="30" t="s">
        <v>1793</v>
      </c>
      <c r="R30" s="4" t="s">
        <v>501</v>
      </c>
      <c r="S30" s="52" t="s">
        <v>7368</v>
      </c>
      <c r="T30" s="20"/>
      <c r="U30" s="20"/>
      <c r="V30" s="20"/>
      <c r="W30" s="20"/>
      <c r="X30" s="20"/>
      <c r="Y30" s="20"/>
      <c r="Z30" s="20"/>
      <c r="AA30" s="20"/>
      <c r="AB30" s="20"/>
      <c r="AC30" s="20"/>
      <c r="AD30" s="20" t="s">
        <v>920</v>
      </c>
      <c r="AF30" s="14">
        <v>0</v>
      </c>
      <c r="AG30" s="14">
        <v>1</v>
      </c>
      <c r="AH30" s="14">
        <v>0</v>
      </c>
      <c r="AI30" s="14">
        <v>0</v>
      </c>
      <c r="AJ30" s="14">
        <v>1</v>
      </c>
      <c r="AK30" s="14">
        <v>0</v>
      </c>
      <c r="AL30" s="14">
        <v>0</v>
      </c>
      <c r="AO30" s="1">
        <v>32113</v>
      </c>
      <c r="CW30" s="1">
        <v>32525</v>
      </c>
      <c r="CX30" s="1"/>
      <c r="CY30" s="1">
        <v>32128</v>
      </c>
      <c r="CZ30" s="1"/>
      <c r="DC30" s="1">
        <v>32497</v>
      </c>
      <c r="DD30" s="14">
        <v>76</v>
      </c>
      <c r="DE30" s="14">
        <v>3</v>
      </c>
      <c r="DF30" t="s">
        <v>562</v>
      </c>
      <c r="DG30" t="s">
        <v>1797</v>
      </c>
    </row>
    <row r="31" spans="1:240" x14ac:dyDescent="0.25">
      <c r="A31" s="1">
        <v>33288</v>
      </c>
      <c r="E31" s="4" t="s">
        <v>3254</v>
      </c>
      <c r="F31" s="4"/>
      <c r="G31" s="45" t="s">
        <v>5663</v>
      </c>
      <c r="H31" s="86"/>
      <c r="I31" s="86"/>
      <c r="J31" s="86"/>
      <c r="K31" s="86"/>
      <c r="L31" s="86"/>
      <c r="M31" s="30" t="s">
        <v>1794</v>
      </c>
      <c r="N31" s="4" t="s">
        <v>537</v>
      </c>
      <c r="O31" s="52" t="s">
        <v>7369</v>
      </c>
      <c r="P31" s="20"/>
      <c r="Q31" s="30" t="s">
        <v>1794</v>
      </c>
      <c r="R31" s="4" t="s">
        <v>537</v>
      </c>
      <c r="S31" s="52" t="s">
        <v>7369</v>
      </c>
      <c r="T31" s="20"/>
      <c r="U31" s="20"/>
      <c r="V31" s="20"/>
      <c r="W31" s="20"/>
      <c r="X31" s="20"/>
      <c r="Y31" s="20"/>
      <c r="Z31" s="20"/>
      <c r="AA31" s="20"/>
      <c r="AB31" s="20"/>
      <c r="AC31" s="20"/>
      <c r="AD31" s="20"/>
      <c r="AE31" s="33" t="s">
        <v>3779</v>
      </c>
      <c r="AF31" s="14">
        <v>0</v>
      </c>
      <c r="AG31" s="14">
        <v>1</v>
      </c>
      <c r="AH31" s="14">
        <v>0</v>
      </c>
      <c r="AI31" s="14">
        <v>0</v>
      </c>
      <c r="AJ31" s="14">
        <v>1</v>
      </c>
      <c r="AK31" s="14">
        <v>0</v>
      </c>
      <c r="AL31" s="14">
        <v>0</v>
      </c>
      <c r="AO31" s="1">
        <v>32113</v>
      </c>
      <c r="CW31" s="1">
        <v>32525</v>
      </c>
      <c r="CX31" s="1"/>
      <c r="CY31" s="1">
        <v>32128</v>
      </c>
      <c r="CZ31" s="1"/>
      <c r="DC31" s="1">
        <v>32497</v>
      </c>
      <c r="DD31" s="14">
        <v>76</v>
      </c>
      <c r="DE31" s="14">
        <v>3</v>
      </c>
      <c r="DF31" t="s">
        <v>562</v>
      </c>
      <c r="DG31" t="s">
        <v>1797</v>
      </c>
    </row>
    <row r="32" spans="1:240" x14ac:dyDescent="0.25">
      <c r="A32" s="1">
        <v>33288</v>
      </c>
      <c r="E32" s="4" t="s">
        <v>3254</v>
      </c>
      <c r="F32" s="4"/>
      <c r="G32" s="45" t="s">
        <v>5663</v>
      </c>
      <c r="H32" s="86"/>
      <c r="I32" s="86"/>
      <c r="J32" s="86"/>
      <c r="K32" s="86"/>
      <c r="L32" s="86"/>
      <c r="M32" s="30" t="s">
        <v>1795</v>
      </c>
      <c r="N32" s="4" t="s">
        <v>537</v>
      </c>
      <c r="O32" s="52" t="s">
        <v>7370</v>
      </c>
      <c r="P32" s="20"/>
      <c r="Q32" s="30" t="s">
        <v>1795</v>
      </c>
      <c r="R32" s="4" t="s">
        <v>537</v>
      </c>
      <c r="S32" s="52" t="s">
        <v>7370</v>
      </c>
      <c r="T32" s="20"/>
      <c r="U32" s="20"/>
      <c r="V32" s="20"/>
      <c r="W32" s="20"/>
      <c r="X32" s="20"/>
      <c r="Y32" s="20"/>
      <c r="Z32" s="20"/>
      <c r="AA32" s="20"/>
      <c r="AB32" s="20"/>
      <c r="AC32" s="20"/>
      <c r="AD32" s="20"/>
      <c r="AF32" s="14">
        <v>0</v>
      </c>
      <c r="AG32" s="14">
        <v>1</v>
      </c>
      <c r="AH32" s="14">
        <v>0</v>
      </c>
      <c r="AI32" s="14">
        <v>0</v>
      </c>
      <c r="AJ32" s="14">
        <v>1</v>
      </c>
      <c r="AK32" s="14">
        <v>0</v>
      </c>
      <c r="AL32" s="14">
        <v>0</v>
      </c>
      <c r="AO32" s="1">
        <v>32113</v>
      </c>
      <c r="CW32" s="1">
        <v>32525</v>
      </c>
      <c r="CX32" s="1"/>
      <c r="CY32" s="1">
        <v>32128</v>
      </c>
      <c r="CZ32" s="1"/>
      <c r="DC32" s="1">
        <v>32497</v>
      </c>
      <c r="DD32" s="14">
        <v>76</v>
      </c>
      <c r="DE32" s="14">
        <v>3</v>
      </c>
      <c r="DF32" t="s">
        <v>562</v>
      </c>
      <c r="DG32" t="s">
        <v>1797</v>
      </c>
    </row>
    <row r="33" spans="1:245" x14ac:dyDescent="0.25">
      <c r="A33" s="1">
        <v>33288</v>
      </c>
      <c r="E33" s="4" t="s">
        <v>3254</v>
      </c>
      <c r="F33" s="4"/>
      <c r="G33" s="45" t="s">
        <v>5663</v>
      </c>
      <c r="H33" s="86"/>
      <c r="I33" s="86"/>
      <c r="J33" s="86"/>
      <c r="K33" s="86"/>
      <c r="L33" s="86"/>
      <c r="M33" s="30" t="s">
        <v>1796</v>
      </c>
      <c r="N33" s="4" t="s">
        <v>537</v>
      </c>
      <c r="O33" s="52" t="s">
        <v>7370</v>
      </c>
      <c r="P33" s="20"/>
      <c r="Q33" s="30" t="s">
        <v>1796</v>
      </c>
      <c r="R33" s="4" t="s">
        <v>537</v>
      </c>
      <c r="S33" s="52" t="s">
        <v>7370</v>
      </c>
      <c r="T33" s="20"/>
      <c r="U33" s="20"/>
      <c r="V33" s="20"/>
      <c r="W33" s="20"/>
      <c r="X33" s="20"/>
      <c r="Y33" s="20"/>
      <c r="Z33" s="20"/>
      <c r="AA33" s="20"/>
      <c r="AB33" s="20"/>
      <c r="AC33" s="20"/>
      <c r="AD33" s="20"/>
      <c r="AF33" s="14">
        <v>0</v>
      </c>
      <c r="AG33" s="14">
        <v>1</v>
      </c>
      <c r="AH33" s="14">
        <v>0</v>
      </c>
      <c r="AI33" s="14">
        <v>0</v>
      </c>
      <c r="AJ33" s="14">
        <v>1</v>
      </c>
      <c r="AK33" s="14">
        <v>0</v>
      </c>
      <c r="AL33" s="14">
        <v>0</v>
      </c>
      <c r="AO33" s="1">
        <v>32113</v>
      </c>
      <c r="CW33" s="1">
        <v>32525</v>
      </c>
      <c r="CX33" s="1"/>
      <c r="CY33" s="1">
        <v>32128</v>
      </c>
      <c r="CZ33" s="1"/>
      <c r="DC33" s="1">
        <v>32497</v>
      </c>
      <c r="DD33" s="14">
        <v>76</v>
      </c>
      <c r="DE33" s="14">
        <v>3</v>
      </c>
      <c r="DF33" t="s">
        <v>562</v>
      </c>
      <c r="DG33" t="s">
        <v>1797</v>
      </c>
    </row>
    <row r="34" spans="1:245" x14ac:dyDescent="0.25">
      <c r="A34" s="1">
        <v>33288</v>
      </c>
      <c r="E34" s="4" t="s">
        <v>3254</v>
      </c>
      <c r="F34" s="4"/>
      <c r="G34" s="45" t="s">
        <v>5663</v>
      </c>
      <c r="H34" s="86"/>
      <c r="I34" s="86"/>
      <c r="J34" s="86"/>
      <c r="K34" s="86"/>
      <c r="L34" s="86"/>
      <c r="M34" s="32" t="s">
        <v>3780</v>
      </c>
      <c r="N34" s="4" t="s">
        <v>537</v>
      </c>
      <c r="O34" s="52" t="s">
        <v>7371</v>
      </c>
      <c r="P34" s="20"/>
      <c r="Q34" s="32" t="s">
        <v>3780</v>
      </c>
      <c r="R34" s="4" t="s">
        <v>537</v>
      </c>
      <c r="S34" s="52" t="s">
        <v>7371</v>
      </c>
      <c r="T34" s="20"/>
      <c r="U34" s="20"/>
      <c r="V34" s="20"/>
      <c r="W34" s="20"/>
      <c r="X34" s="33" t="s">
        <v>3781</v>
      </c>
      <c r="Y34" s="33" t="s">
        <v>537</v>
      </c>
      <c r="Z34" s="33" t="s">
        <v>3781</v>
      </c>
      <c r="AA34" s="33" t="s">
        <v>537</v>
      </c>
      <c r="AB34" s="20"/>
      <c r="AC34" s="20"/>
      <c r="AD34" s="20"/>
      <c r="AF34" s="14">
        <v>0</v>
      </c>
      <c r="AG34" s="14">
        <v>1</v>
      </c>
      <c r="AH34" s="14">
        <v>0</v>
      </c>
      <c r="AI34" s="14">
        <v>0</v>
      </c>
      <c r="AJ34" s="14">
        <v>1</v>
      </c>
      <c r="AK34" s="14">
        <v>0</v>
      </c>
      <c r="AL34" s="14">
        <v>0</v>
      </c>
      <c r="AO34" s="1">
        <v>32113</v>
      </c>
      <c r="CW34" s="1">
        <v>32525</v>
      </c>
      <c r="CX34" s="1"/>
      <c r="CY34" s="1">
        <v>32128</v>
      </c>
      <c r="CZ34" s="1"/>
      <c r="DC34" s="1">
        <v>32497</v>
      </c>
      <c r="DD34" s="14">
        <v>76</v>
      </c>
      <c r="DE34" s="14">
        <v>3</v>
      </c>
      <c r="DF34" t="s">
        <v>562</v>
      </c>
      <c r="DG34" t="s">
        <v>1797</v>
      </c>
      <c r="HH34" s="44" t="s">
        <v>5869</v>
      </c>
      <c r="HI34">
        <v>0</v>
      </c>
      <c r="HJ34">
        <v>8</v>
      </c>
      <c r="HK34">
        <v>4</v>
      </c>
      <c r="HL34">
        <v>3</v>
      </c>
      <c r="HN34">
        <v>1</v>
      </c>
    </row>
    <row r="35" spans="1:245" x14ac:dyDescent="0.25">
      <c r="A35" s="1">
        <v>33373</v>
      </c>
      <c r="C35" t="s">
        <v>1252</v>
      </c>
      <c r="E35" s="4" t="s">
        <v>3242</v>
      </c>
      <c r="F35" s="4"/>
      <c r="G35" s="45" t="s">
        <v>5651</v>
      </c>
      <c r="H35" s="86"/>
      <c r="I35" s="86"/>
      <c r="J35" s="86"/>
      <c r="K35" s="86"/>
      <c r="L35" s="86"/>
      <c r="M35" s="30" t="s">
        <v>1253</v>
      </c>
      <c r="N35" s="27" t="s">
        <v>474</v>
      </c>
      <c r="O35" s="52" t="s">
        <v>7273</v>
      </c>
      <c r="P35" s="20"/>
      <c r="Q35" s="30" t="s">
        <v>1253</v>
      </c>
      <c r="R35" s="27" t="s">
        <v>474</v>
      </c>
      <c r="S35" s="52" t="s">
        <v>7273</v>
      </c>
      <c r="T35" s="20"/>
      <c r="U35" s="20"/>
      <c r="V35" s="39"/>
      <c r="W35" s="39"/>
      <c r="X35" s="20"/>
      <c r="Y35" s="20"/>
      <c r="Z35" s="20"/>
      <c r="AA35" s="20"/>
      <c r="AB35" s="20"/>
      <c r="AC35" s="20"/>
      <c r="AD35" s="20"/>
      <c r="AF35" s="14">
        <v>0</v>
      </c>
      <c r="AG35" s="14">
        <v>1</v>
      </c>
      <c r="AH35" s="14">
        <v>0</v>
      </c>
      <c r="AI35" s="14">
        <v>0</v>
      </c>
      <c r="AJ35" s="14">
        <v>1</v>
      </c>
      <c r="AK35" s="14">
        <v>0</v>
      </c>
      <c r="AL35" s="14">
        <v>0</v>
      </c>
      <c r="AN35" t="s">
        <v>1256</v>
      </c>
      <c r="AO35" s="1">
        <v>31503</v>
      </c>
      <c r="AP35" s="1">
        <v>32142</v>
      </c>
      <c r="BP35" s="14">
        <v>50000</v>
      </c>
      <c r="CY35" s="1">
        <v>31741</v>
      </c>
      <c r="CZ35" s="1"/>
      <c r="DC35" s="1">
        <v>32624</v>
      </c>
      <c r="DD35" s="14">
        <v>44</v>
      </c>
      <c r="DE35" s="14">
        <v>5</v>
      </c>
      <c r="DF35" t="s">
        <v>562</v>
      </c>
      <c r="DG35" t="s">
        <v>1255</v>
      </c>
    </row>
    <row r="36" spans="1:245" x14ac:dyDescent="0.25">
      <c r="A36" s="1">
        <v>33373</v>
      </c>
      <c r="E36" s="4" t="s">
        <v>3242</v>
      </c>
      <c r="F36" s="4"/>
      <c r="G36" s="45" t="s">
        <v>5651</v>
      </c>
      <c r="H36" s="86"/>
      <c r="I36" s="86"/>
      <c r="J36" s="86"/>
      <c r="K36" s="86"/>
      <c r="L36" s="86"/>
      <c r="M36" s="30" t="s">
        <v>1254</v>
      </c>
      <c r="N36" s="27" t="s">
        <v>474</v>
      </c>
      <c r="O36" s="52" t="s">
        <v>7273</v>
      </c>
      <c r="P36" s="20"/>
      <c r="Q36" s="30" t="s">
        <v>1254</v>
      </c>
      <c r="R36" s="27" t="s">
        <v>474</v>
      </c>
      <c r="S36" s="52" t="s">
        <v>7273</v>
      </c>
      <c r="T36" s="20"/>
      <c r="U36" s="20"/>
      <c r="V36" s="20"/>
      <c r="W36" s="20"/>
      <c r="X36" s="20"/>
      <c r="Y36" s="20"/>
      <c r="Z36" s="20"/>
      <c r="AA36" s="20"/>
      <c r="AB36" s="20"/>
      <c r="AC36" s="20"/>
      <c r="AD36" s="20"/>
      <c r="AF36" s="14">
        <v>0</v>
      </c>
      <c r="AG36" s="14">
        <v>1</v>
      </c>
      <c r="AH36" s="14">
        <v>0</v>
      </c>
      <c r="AI36" s="14">
        <v>0</v>
      </c>
      <c r="AJ36" s="14">
        <v>1</v>
      </c>
      <c r="AK36" s="14">
        <v>0</v>
      </c>
      <c r="AL36" s="14">
        <v>0</v>
      </c>
      <c r="AO36" s="1">
        <v>31503</v>
      </c>
      <c r="AP36" s="1">
        <v>32142</v>
      </c>
      <c r="BP36" s="14">
        <v>300000</v>
      </c>
      <c r="CY36" s="1">
        <v>31741</v>
      </c>
      <c r="CZ36" s="1"/>
      <c r="DC36" s="1">
        <v>32624</v>
      </c>
      <c r="DD36" s="14">
        <v>44</v>
      </c>
      <c r="DE36" s="14">
        <v>5</v>
      </c>
      <c r="DF36" t="s">
        <v>562</v>
      </c>
      <c r="DG36" t="s">
        <v>1255</v>
      </c>
    </row>
    <row r="37" spans="1:245" x14ac:dyDescent="0.25">
      <c r="A37" s="1">
        <v>33394</v>
      </c>
      <c r="C37" t="s">
        <v>1980</v>
      </c>
      <c r="E37" s="4" t="s">
        <v>3260</v>
      </c>
      <c r="F37" s="4"/>
      <c r="G37" s="45" t="s">
        <v>5670</v>
      </c>
      <c r="H37" s="86"/>
      <c r="I37" s="86"/>
      <c r="J37" s="86"/>
      <c r="K37" s="86"/>
      <c r="L37" s="86"/>
      <c r="M37" s="30" t="s">
        <v>1981</v>
      </c>
      <c r="N37" s="4" t="s">
        <v>479</v>
      </c>
      <c r="O37" s="52" t="s">
        <v>7399</v>
      </c>
      <c r="P37" s="20"/>
      <c r="Q37" s="30" t="s">
        <v>1981</v>
      </c>
      <c r="R37" s="4" t="s">
        <v>479</v>
      </c>
      <c r="S37" s="52" t="s">
        <v>7399</v>
      </c>
      <c r="T37" s="20"/>
      <c r="U37" s="20"/>
      <c r="V37" s="33" t="s">
        <v>1634</v>
      </c>
      <c r="W37" s="33" t="s">
        <v>498</v>
      </c>
      <c r="X37" s="20"/>
      <c r="Y37" s="20"/>
      <c r="Z37" s="20"/>
      <c r="AA37" s="20"/>
      <c r="AB37" s="33" t="s">
        <v>3613</v>
      </c>
      <c r="AC37" s="33" t="s">
        <v>498</v>
      </c>
      <c r="AD37" s="20"/>
      <c r="AF37" s="14">
        <v>0</v>
      </c>
      <c r="AG37" s="14">
        <v>1</v>
      </c>
      <c r="AH37" s="14">
        <v>0</v>
      </c>
      <c r="AI37" s="14">
        <v>0</v>
      </c>
      <c r="AJ37" s="14">
        <v>1</v>
      </c>
      <c r="AK37" s="14">
        <v>0</v>
      </c>
      <c r="AL37" s="14">
        <v>0</v>
      </c>
      <c r="AN37" t="s">
        <v>1982</v>
      </c>
      <c r="AO37" s="1">
        <v>27395</v>
      </c>
      <c r="AP37" s="1">
        <v>32899</v>
      </c>
      <c r="BP37" s="14">
        <v>2000000</v>
      </c>
      <c r="CY37" s="1">
        <v>32392</v>
      </c>
      <c r="CZ37" s="1"/>
      <c r="DC37" s="1">
        <v>32953</v>
      </c>
      <c r="DD37" s="14">
        <v>30</v>
      </c>
      <c r="DE37" s="14">
        <v>3</v>
      </c>
      <c r="DF37" t="s">
        <v>513</v>
      </c>
      <c r="DG37" t="s">
        <v>1983</v>
      </c>
      <c r="HH37" s="44" t="s">
        <v>5873</v>
      </c>
      <c r="HI37">
        <v>1</v>
      </c>
      <c r="HJ37">
        <v>23</v>
      </c>
      <c r="HK37">
        <v>191</v>
      </c>
      <c r="HL37">
        <v>11</v>
      </c>
      <c r="HM37">
        <v>1</v>
      </c>
    </row>
    <row r="38" spans="1:245" x14ac:dyDescent="0.25">
      <c r="A38" s="1">
        <v>33443</v>
      </c>
      <c r="B38" t="s">
        <v>1905</v>
      </c>
      <c r="C38" t="s">
        <v>1904</v>
      </c>
      <c r="E38" s="4" t="s">
        <v>3259</v>
      </c>
      <c r="F38" s="4"/>
      <c r="G38" s="45" t="s">
        <v>5669</v>
      </c>
      <c r="H38" s="86"/>
      <c r="I38" s="86"/>
      <c r="J38" s="86"/>
      <c r="K38" s="86"/>
      <c r="L38" s="86"/>
      <c r="M38" s="30" t="s">
        <v>1906</v>
      </c>
      <c r="N38" s="4" t="s">
        <v>501</v>
      </c>
      <c r="O38" s="52" t="s">
        <v>7397</v>
      </c>
      <c r="P38" s="20"/>
      <c r="Q38" s="39" t="s">
        <v>1906</v>
      </c>
      <c r="R38" s="4" t="s">
        <v>501</v>
      </c>
      <c r="S38" s="52" t="s">
        <v>7397</v>
      </c>
      <c r="T38" s="39" t="s">
        <v>1906</v>
      </c>
      <c r="U38" s="4" t="s">
        <v>501</v>
      </c>
      <c r="V38" s="20"/>
      <c r="W38" s="20"/>
      <c r="X38" s="20"/>
      <c r="Y38" s="20"/>
      <c r="Z38" s="20"/>
      <c r="AA38" s="20"/>
      <c r="AB38" s="20"/>
      <c r="AC38" s="20"/>
      <c r="AD38" s="20"/>
      <c r="AF38" s="14">
        <v>0</v>
      </c>
      <c r="AG38" s="14">
        <v>0</v>
      </c>
      <c r="AH38" s="14">
        <v>1</v>
      </c>
      <c r="AI38" s="14">
        <v>0</v>
      </c>
      <c r="AJ38" s="14">
        <v>0</v>
      </c>
      <c r="AK38" s="14">
        <v>1</v>
      </c>
      <c r="AN38" t="s">
        <v>1907</v>
      </c>
      <c r="AO38" s="1">
        <v>27760</v>
      </c>
      <c r="BP38" s="14">
        <v>75000000</v>
      </c>
      <c r="CS38">
        <v>1</v>
      </c>
      <c r="CT38" s="7">
        <v>1</v>
      </c>
      <c r="CY38" s="1">
        <v>30566</v>
      </c>
      <c r="CZ38" s="1"/>
      <c r="DB38" s="1">
        <v>31804</v>
      </c>
      <c r="DC38" s="1">
        <v>32486</v>
      </c>
      <c r="DD38" s="14">
        <v>184</v>
      </c>
      <c r="DE38" s="14">
        <v>5</v>
      </c>
      <c r="DF38" t="s">
        <v>513</v>
      </c>
      <c r="DG38" t="s">
        <v>1908</v>
      </c>
      <c r="DK38" s="1"/>
      <c r="DO38" s="49" t="s">
        <v>4838</v>
      </c>
      <c r="DP38" s="1"/>
      <c r="DQ38" s="1"/>
      <c r="DR38" s="1"/>
      <c r="DS38" s="1"/>
      <c r="DT38" s="1"/>
      <c r="DU38" s="1"/>
      <c r="DV38" s="1"/>
      <c r="DY38" t="s">
        <v>2370</v>
      </c>
      <c r="DZ38" s="1">
        <v>33560</v>
      </c>
      <c r="EA38" s="1">
        <v>34613</v>
      </c>
      <c r="ED38" s="7" t="s">
        <v>4059</v>
      </c>
      <c r="EF38" s="7">
        <v>1</v>
      </c>
      <c r="EO38" s="7">
        <v>249</v>
      </c>
      <c r="EP38" s="7">
        <v>2</v>
      </c>
      <c r="ER38" s="49" t="s">
        <v>5092</v>
      </c>
      <c r="ES38" s="1"/>
      <c r="ET38" s="1"/>
      <c r="EU38" s="1"/>
      <c r="EV38" s="1"/>
      <c r="EW38" s="1"/>
      <c r="EX38" s="1"/>
      <c r="FC38" t="s">
        <v>2846</v>
      </c>
      <c r="FD38" s="1">
        <v>34688</v>
      </c>
      <c r="FE38" s="1">
        <v>35383</v>
      </c>
      <c r="FH38" s="7" t="s">
        <v>4060</v>
      </c>
      <c r="FJ38" s="7" t="s">
        <v>3806</v>
      </c>
      <c r="FK38">
        <v>1</v>
      </c>
      <c r="FY38">
        <v>52</v>
      </c>
      <c r="FZ38">
        <v>2</v>
      </c>
    </row>
    <row r="39" spans="1:245" x14ac:dyDescent="0.25">
      <c r="A39" s="1">
        <v>33443</v>
      </c>
      <c r="E39" s="4" t="s">
        <v>3259</v>
      </c>
      <c r="F39" s="4"/>
      <c r="G39" s="45" t="s">
        <v>5669</v>
      </c>
      <c r="H39" s="86"/>
      <c r="I39" s="86"/>
      <c r="J39" s="86"/>
      <c r="K39" s="86"/>
      <c r="L39" s="86"/>
      <c r="M39" s="30" t="s">
        <v>1909</v>
      </c>
      <c r="N39" s="4" t="s">
        <v>520</v>
      </c>
      <c r="O39" s="52" t="s">
        <v>7398</v>
      </c>
      <c r="P39" s="20"/>
      <c r="Q39" s="39" t="s">
        <v>1906</v>
      </c>
      <c r="R39" s="4" t="s">
        <v>501</v>
      </c>
      <c r="S39" s="52" t="s">
        <v>7397</v>
      </c>
      <c r="T39" s="39" t="s">
        <v>1906</v>
      </c>
      <c r="U39" s="4" t="s">
        <v>501</v>
      </c>
      <c r="V39" s="20"/>
      <c r="W39" s="20"/>
      <c r="X39" s="20"/>
      <c r="Y39" s="20"/>
      <c r="Z39" s="20"/>
      <c r="AA39" s="20"/>
      <c r="AB39" s="20"/>
      <c r="AC39" s="20"/>
      <c r="AD39" s="20"/>
      <c r="AF39" s="14">
        <v>0</v>
      </c>
      <c r="AG39" s="14">
        <v>0</v>
      </c>
      <c r="AH39" s="14">
        <v>1</v>
      </c>
      <c r="AI39" s="14">
        <v>0</v>
      </c>
      <c r="AJ39" s="14">
        <v>0</v>
      </c>
      <c r="AK39" s="14">
        <v>1</v>
      </c>
      <c r="AO39" s="1">
        <v>27760</v>
      </c>
      <c r="CS39">
        <v>1</v>
      </c>
      <c r="CT39" s="7">
        <v>1</v>
      </c>
      <c r="CY39" s="1">
        <v>30566</v>
      </c>
      <c r="CZ39" s="1"/>
      <c r="DB39" s="1">
        <v>31804</v>
      </c>
      <c r="DC39" s="1">
        <v>32486</v>
      </c>
      <c r="DD39" s="14">
        <v>184</v>
      </c>
      <c r="DE39" s="14">
        <v>5</v>
      </c>
      <c r="DF39" t="s">
        <v>513</v>
      </c>
      <c r="DG39" t="s">
        <v>1908</v>
      </c>
    </row>
    <row r="40" spans="1:245" x14ac:dyDescent="0.25">
      <c r="A40" s="1">
        <v>33576</v>
      </c>
      <c r="B40" s="1" t="s">
        <v>212</v>
      </c>
      <c r="C40" s="1" t="s">
        <v>213</v>
      </c>
      <c r="D40" s="1"/>
      <c r="E40" s="13" t="s">
        <v>3091</v>
      </c>
      <c r="F40" s="4" t="s">
        <v>73</v>
      </c>
      <c r="G40" s="45" t="s">
        <v>5475</v>
      </c>
      <c r="H40" s="86"/>
      <c r="I40" s="86"/>
      <c r="J40" s="86"/>
      <c r="K40" s="86"/>
      <c r="L40" s="86"/>
      <c r="M40" s="31" t="s">
        <v>1002</v>
      </c>
      <c r="N40" s="13" t="s">
        <v>474</v>
      </c>
      <c r="O40" s="13" t="s">
        <v>6150</v>
      </c>
      <c r="P40" s="20"/>
      <c r="Q40" s="31" t="s">
        <v>1002</v>
      </c>
      <c r="R40" s="13" t="s">
        <v>474</v>
      </c>
      <c r="S40" s="13" t="s">
        <v>6150</v>
      </c>
      <c r="T40" s="39" t="s">
        <v>1002</v>
      </c>
      <c r="U40" s="13" t="s">
        <v>474</v>
      </c>
      <c r="V40" s="20"/>
      <c r="W40" s="20"/>
      <c r="X40" s="33" t="s">
        <v>3435</v>
      </c>
      <c r="Y40" s="33" t="s">
        <v>474</v>
      </c>
      <c r="Z40" s="33" t="s">
        <v>3435</v>
      </c>
      <c r="AA40" s="33" t="s">
        <v>474</v>
      </c>
      <c r="AB40" s="20"/>
      <c r="AC40" s="20"/>
      <c r="AD40" s="20"/>
      <c r="AF40" s="14">
        <v>0</v>
      </c>
      <c r="AG40" s="14">
        <v>1</v>
      </c>
      <c r="AH40" s="14">
        <v>0</v>
      </c>
      <c r="AI40" s="14">
        <v>0</v>
      </c>
      <c r="AJ40" s="14">
        <v>1</v>
      </c>
      <c r="AK40" s="14">
        <v>0</v>
      </c>
      <c r="AL40" s="14">
        <v>0</v>
      </c>
      <c r="AN40" t="s">
        <v>1004</v>
      </c>
      <c r="AO40" s="1">
        <v>32637</v>
      </c>
      <c r="CS40">
        <v>1</v>
      </c>
      <c r="CT40" s="7">
        <v>1</v>
      </c>
      <c r="CY40" s="1">
        <v>32617</v>
      </c>
      <c r="CZ40" s="1"/>
      <c r="DC40" s="1">
        <v>32848</v>
      </c>
      <c r="DD40" s="14">
        <v>34</v>
      </c>
      <c r="DE40" s="14">
        <v>4</v>
      </c>
      <c r="DF40" t="s">
        <v>513</v>
      </c>
      <c r="DG40" t="s">
        <v>1005</v>
      </c>
      <c r="DO40" s="49" t="s">
        <v>4325</v>
      </c>
      <c r="DP40" s="1"/>
      <c r="DQ40" s="1"/>
      <c r="DR40" s="1"/>
      <c r="DS40" s="1"/>
      <c r="DT40" s="1"/>
      <c r="DU40" s="1"/>
      <c r="DV40" s="1"/>
      <c r="DY40" t="s">
        <v>2759</v>
      </c>
      <c r="DZ40" s="1">
        <v>33644</v>
      </c>
      <c r="EA40" s="1">
        <v>34081</v>
      </c>
      <c r="ED40" s="7" t="s">
        <v>3815</v>
      </c>
      <c r="EF40" s="7">
        <v>1</v>
      </c>
      <c r="EO40" s="7">
        <v>76</v>
      </c>
      <c r="EP40" s="7">
        <v>2</v>
      </c>
      <c r="ER40" s="49" t="s">
        <v>4856</v>
      </c>
      <c r="ES40" s="1"/>
      <c r="ET40" s="1"/>
      <c r="EU40" s="1"/>
      <c r="EV40" s="1"/>
      <c r="EW40" s="1"/>
      <c r="EX40" s="1"/>
      <c r="FC40" t="s">
        <v>2849</v>
      </c>
      <c r="FD40" s="1">
        <v>34142</v>
      </c>
      <c r="FE40" s="1">
        <v>34501</v>
      </c>
      <c r="FH40" s="7" t="s">
        <v>3816</v>
      </c>
      <c r="FJ40" s="7" t="s">
        <v>3813</v>
      </c>
      <c r="FK40">
        <v>1</v>
      </c>
      <c r="FY40">
        <v>39</v>
      </c>
      <c r="FZ40">
        <v>2</v>
      </c>
      <c r="HH40" s="44" t="s">
        <v>5739</v>
      </c>
      <c r="HI40">
        <v>1</v>
      </c>
      <c r="HJ40">
        <v>19</v>
      </c>
      <c r="HK40">
        <v>124</v>
      </c>
      <c r="HL40">
        <v>23</v>
      </c>
      <c r="HN40">
        <v>1</v>
      </c>
      <c r="HQ40" s="44" t="s">
        <v>5881</v>
      </c>
      <c r="HR40">
        <v>0</v>
      </c>
      <c r="HS40">
        <v>2</v>
      </c>
      <c r="HT40">
        <v>149</v>
      </c>
      <c r="HU40">
        <v>15</v>
      </c>
      <c r="HW40">
        <v>1</v>
      </c>
      <c r="HZ40" s="44" t="s">
        <v>5992</v>
      </c>
      <c r="IA40">
        <v>1</v>
      </c>
      <c r="IB40">
        <v>4</v>
      </c>
      <c r="IC40">
        <v>200</v>
      </c>
      <c r="ID40">
        <v>14</v>
      </c>
      <c r="IF40">
        <v>1</v>
      </c>
    </row>
    <row r="41" spans="1:245" x14ac:dyDescent="0.25">
      <c r="A41" s="1">
        <v>33576</v>
      </c>
      <c r="B41" s="1"/>
      <c r="C41" s="1"/>
      <c r="D41" s="1"/>
      <c r="E41" s="13" t="s">
        <v>3091</v>
      </c>
      <c r="F41" s="4" t="s">
        <v>73</v>
      </c>
      <c r="G41" s="45" t="s">
        <v>5475</v>
      </c>
      <c r="H41" s="86"/>
      <c r="I41" s="86"/>
      <c r="J41" s="86"/>
      <c r="K41" s="86"/>
      <c r="L41" s="86"/>
      <c r="M41" s="31" t="s">
        <v>1003</v>
      </c>
      <c r="N41" s="4" t="s">
        <v>474</v>
      </c>
      <c r="O41" s="13" t="s">
        <v>6150</v>
      </c>
      <c r="P41" s="20"/>
      <c r="Q41" s="31" t="s">
        <v>1002</v>
      </c>
      <c r="R41" s="13" t="s">
        <v>474</v>
      </c>
      <c r="S41" s="13" t="s">
        <v>6150</v>
      </c>
      <c r="T41" s="39" t="s">
        <v>1002</v>
      </c>
      <c r="U41" s="13" t="s">
        <v>474</v>
      </c>
      <c r="W41" s="39"/>
      <c r="X41" s="20"/>
      <c r="Y41" s="20"/>
      <c r="Z41" s="33" t="s">
        <v>3435</v>
      </c>
      <c r="AA41" s="33" t="s">
        <v>474</v>
      </c>
      <c r="AD41" s="20"/>
      <c r="AF41" s="14">
        <v>0</v>
      </c>
      <c r="AG41" s="14">
        <v>1</v>
      </c>
      <c r="AH41" s="14">
        <v>0</v>
      </c>
      <c r="AI41" s="14">
        <v>0</v>
      </c>
      <c r="AJ41" s="14">
        <v>1</v>
      </c>
      <c r="AK41" s="14">
        <v>0</v>
      </c>
      <c r="AL41" s="14">
        <v>0</v>
      </c>
      <c r="AO41" s="1">
        <v>32637</v>
      </c>
      <c r="CS41">
        <v>1</v>
      </c>
      <c r="CT41" s="7">
        <v>1</v>
      </c>
      <c r="CY41" s="1">
        <v>32617</v>
      </c>
      <c r="CZ41" s="1"/>
      <c r="DC41" s="1">
        <v>32848</v>
      </c>
      <c r="DD41" s="14">
        <v>34</v>
      </c>
      <c r="DE41" s="14">
        <v>4</v>
      </c>
      <c r="DF41" t="s">
        <v>513</v>
      </c>
      <c r="DG41" t="s">
        <v>1005</v>
      </c>
      <c r="DO41" s="49" t="s">
        <v>4325</v>
      </c>
      <c r="DP41" s="1"/>
      <c r="DQ41" s="1"/>
      <c r="DR41" s="1"/>
      <c r="DS41" s="1"/>
      <c r="DT41" s="1"/>
      <c r="DU41" s="1"/>
      <c r="DV41" s="1"/>
      <c r="DY41" t="s">
        <v>2759</v>
      </c>
      <c r="DZ41" s="1">
        <v>33644</v>
      </c>
      <c r="EA41" s="1">
        <v>34081</v>
      </c>
      <c r="ED41" s="7" t="s">
        <v>3815</v>
      </c>
      <c r="EF41" s="7">
        <v>1</v>
      </c>
      <c r="EO41" s="7">
        <v>76</v>
      </c>
      <c r="EP41" s="7">
        <v>2</v>
      </c>
      <c r="ER41" s="49" t="s">
        <v>4856</v>
      </c>
      <c r="ES41" s="1"/>
      <c r="ET41" s="1"/>
      <c r="EU41" s="1"/>
      <c r="EV41" s="1"/>
      <c r="EW41" s="1"/>
      <c r="EX41" s="1"/>
      <c r="FC41" t="s">
        <v>2849</v>
      </c>
      <c r="FD41" s="1">
        <v>34142</v>
      </c>
      <c r="FE41" s="1">
        <v>34501</v>
      </c>
      <c r="FH41" s="7" t="s">
        <v>3816</v>
      </c>
      <c r="FJ41" s="7" t="s">
        <v>3813</v>
      </c>
      <c r="FK41">
        <v>1</v>
      </c>
      <c r="FY41">
        <v>39</v>
      </c>
      <c r="FZ41">
        <v>2</v>
      </c>
      <c r="HH41" s="44" t="s">
        <v>5739</v>
      </c>
      <c r="HI41">
        <v>1</v>
      </c>
      <c r="HJ41">
        <v>19</v>
      </c>
      <c r="HK41">
        <v>124</v>
      </c>
      <c r="HL41">
        <v>23</v>
      </c>
      <c r="HN41">
        <v>1</v>
      </c>
      <c r="HQ41" s="44" t="s">
        <v>5881</v>
      </c>
      <c r="HR41">
        <v>0</v>
      </c>
      <c r="HS41">
        <v>2</v>
      </c>
      <c r="HT41">
        <v>149</v>
      </c>
      <c r="HU41">
        <v>15</v>
      </c>
      <c r="HW41">
        <v>1</v>
      </c>
      <c r="HZ41" s="44" t="s">
        <v>5992</v>
      </c>
      <c r="IA41">
        <v>1</v>
      </c>
      <c r="IB41">
        <v>4</v>
      </c>
      <c r="IC41">
        <v>200</v>
      </c>
      <c r="ID41">
        <v>14</v>
      </c>
      <c r="IF41">
        <v>1</v>
      </c>
    </row>
    <row r="42" spans="1:245" x14ac:dyDescent="0.25">
      <c r="A42" s="1">
        <v>33695</v>
      </c>
      <c r="B42" s="1" t="s">
        <v>203</v>
      </c>
      <c r="C42" s="1" t="s">
        <v>204</v>
      </c>
      <c r="D42" s="1"/>
      <c r="E42" s="13" t="s">
        <v>3084</v>
      </c>
      <c r="F42" s="4" t="s">
        <v>69</v>
      </c>
      <c r="G42" s="45" t="s">
        <v>5470</v>
      </c>
      <c r="H42" s="86"/>
      <c r="I42" s="86"/>
      <c r="J42" s="86"/>
      <c r="K42" s="86"/>
      <c r="L42" s="86"/>
      <c r="M42" s="31" t="s">
        <v>1203</v>
      </c>
      <c r="N42" s="13" t="s">
        <v>474</v>
      </c>
      <c r="O42" s="13" t="s">
        <v>6127</v>
      </c>
      <c r="P42" s="20"/>
      <c r="Q42" s="31" t="s">
        <v>1203</v>
      </c>
      <c r="R42" s="13" t="s">
        <v>474</v>
      </c>
      <c r="S42" s="13" t="s">
        <v>6127</v>
      </c>
      <c r="V42" s="33"/>
      <c r="W42" s="33"/>
      <c r="X42" s="20">
        <v>929299</v>
      </c>
      <c r="Y42" s="20" t="s">
        <v>474</v>
      </c>
      <c r="Z42" s="20">
        <v>929299</v>
      </c>
      <c r="AA42" s="20" t="s">
        <v>474</v>
      </c>
      <c r="AB42" s="33"/>
      <c r="AC42" s="33"/>
      <c r="AD42" s="20"/>
      <c r="AE42" s="20" t="s">
        <v>3429</v>
      </c>
      <c r="AF42" s="14">
        <v>0</v>
      </c>
      <c r="AG42" s="14">
        <v>0</v>
      </c>
      <c r="AH42" s="14">
        <v>0</v>
      </c>
      <c r="AI42" s="14">
        <v>1</v>
      </c>
      <c r="AJ42" s="14">
        <v>1</v>
      </c>
      <c r="AK42" s="14">
        <v>1</v>
      </c>
      <c r="AL42" s="14">
        <v>1</v>
      </c>
      <c r="AM42" s="14">
        <v>0</v>
      </c>
      <c r="AN42" t="s">
        <v>1218</v>
      </c>
      <c r="AO42" s="1">
        <v>31959</v>
      </c>
      <c r="BP42" s="14">
        <v>11628000</v>
      </c>
      <c r="CS42">
        <v>1</v>
      </c>
      <c r="CT42" s="7">
        <v>1</v>
      </c>
      <c r="CY42" s="1">
        <v>31968</v>
      </c>
      <c r="CZ42" s="1"/>
      <c r="DC42" s="1">
        <v>33011</v>
      </c>
      <c r="DD42" s="14">
        <v>74</v>
      </c>
      <c r="DE42" s="14">
        <v>8</v>
      </c>
      <c r="DF42" t="s">
        <v>508</v>
      </c>
      <c r="DG42" t="s">
        <v>1217</v>
      </c>
      <c r="HH42" s="44" t="s">
        <v>5737</v>
      </c>
      <c r="HI42">
        <v>0</v>
      </c>
      <c r="HJ42">
        <v>6</v>
      </c>
      <c r="HK42">
        <v>31</v>
      </c>
      <c r="HL42">
        <v>5</v>
      </c>
      <c r="HM42">
        <v>1</v>
      </c>
      <c r="IJ42" s="1">
        <v>33695</v>
      </c>
      <c r="IK42" s="14">
        <v>4</v>
      </c>
    </row>
    <row r="43" spans="1:245" x14ac:dyDescent="0.25">
      <c r="A43" s="1">
        <v>33695</v>
      </c>
      <c r="E43" s="13" t="s">
        <v>3084</v>
      </c>
      <c r="F43" s="4" t="s">
        <v>69</v>
      </c>
      <c r="G43" s="45" t="s">
        <v>5470</v>
      </c>
      <c r="H43" s="86"/>
      <c r="I43" s="86"/>
      <c r="J43" s="86"/>
      <c r="K43" s="86"/>
      <c r="L43" s="86"/>
      <c r="M43" s="30" t="s">
        <v>1204</v>
      </c>
      <c r="N43" s="4" t="s">
        <v>526</v>
      </c>
      <c r="O43" s="13" t="s">
        <v>6136</v>
      </c>
      <c r="P43" s="20"/>
      <c r="Q43" s="30" t="s">
        <v>1204</v>
      </c>
      <c r="R43" s="4" t="s">
        <v>526</v>
      </c>
      <c r="S43" s="13" t="s">
        <v>6136</v>
      </c>
      <c r="T43" s="20"/>
      <c r="U43" s="20"/>
      <c r="V43" s="20"/>
      <c r="W43" s="20"/>
      <c r="X43" s="33" t="s">
        <v>3431</v>
      </c>
      <c r="Y43" s="20" t="s">
        <v>526</v>
      </c>
      <c r="Z43" s="33" t="s">
        <v>3431</v>
      </c>
      <c r="AA43" s="20" t="s">
        <v>526</v>
      </c>
      <c r="AB43" s="20"/>
      <c r="AC43" s="20"/>
      <c r="AD43" s="20"/>
      <c r="AF43" s="14">
        <v>0</v>
      </c>
      <c r="AG43" s="14">
        <v>0</v>
      </c>
      <c r="AH43" s="14">
        <v>0</v>
      </c>
      <c r="AI43" s="14">
        <v>1</v>
      </c>
      <c r="AJ43" s="14">
        <v>1</v>
      </c>
      <c r="AK43" s="14">
        <v>1</v>
      </c>
      <c r="AL43" s="14">
        <v>1</v>
      </c>
      <c r="AM43" s="14">
        <v>0</v>
      </c>
      <c r="AO43" s="1">
        <v>31959</v>
      </c>
      <c r="BP43" s="14">
        <v>651000</v>
      </c>
      <c r="CS43">
        <v>1</v>
      </c>
      <c r="CT43" s="7">
        <v>1</v>
      </c>
      <c r="CY43" s="1">
        <v>31968</v>
      </c>
      <c r="CZ43" s="1"/>
      <c r="DC43" s="1">
        <v>33011</v>
      </c>
      <c r="DD43" s="14">
        <v>74</v>
      </c>
      <c r="DE43" s="14">
        <v>8</v>
      </c>
      <c r="DF43" t="s">
        <v>508</v>
      </c>
      <c r="DG43" t="s">
        <v>1217</v>
      </c>
      <c r="HH43" s="44" t="s">
        <v>5737</v>
      </c>
      <c r="HI43">
        <v>0</v>
      </c>
      <c r="HJ43">
        <v>6</v>
      </c>
      <c r="HK43">
        <v>5</v>
      </c>
      <c r="HL43">
        <v>0</v>
      </c>
      <c r="IJ43" s="1">
        <v>33695</v>
      </c>
      <c r="IK43" s="14">
        <v>4</v>
      </c>
    </row>
    <row r="44" spans="1:245" x14ac:dyDescent="0.25">
      <c r="A44" s="1">
        <v>33695</v>
      </c>
      <c r="E44" s="13" t="s">
        <v>3084</v>
      </c>
      <c r="F44" s="4" t="s">
        <v>69</v>
      </c>
      <c r="G44" s="45" t="s">
        <v>5470</v>
      </c>
      <c r="H44" s="86"/>
      <c r="I44" s="86"/>
      <c r="J44" s="86"/>
      <c r="K44" s="86"/>
      <c r="L44" s="86"/>
      <c r="M44" s="30" t="s">
        <v>1205</v>
      </c>
      <c r="N44" s="4" t="s">
        <v>479</v>
      </c>
      <c r="O44" s="4" t="s">
        <v>6133</v>
      </c>
      <c r="P44" s="20"/>
      <c r="Q44" s="30" t="s">
        <v>1205</v>
      </c>
      <c r="R44" s="4" t="s">
        <v>479</v>
      </c>
      <c r="S44" s="4" t="s">
        <v>6133</v>
      </c>
      <c r="T44" s="20"/>
      <c r="U44" s="20"/>
      <c r="V44" s="20"/>
      <c r="W44" s="20"/>
      <c r="X44" s="20"/>
      <c r="Y44" s="20"/>
      <c r="Z44" s="20"/>
      <c r="AA44" s="20"/>
      <c r="AB44" s="20"/>
      <c r="AC44" s="20"/>
      <c r="AD44" s="20"/>
      <c r="AF44" s="14">
        <v>0</v>
      </c>
      <c r="AG44" s="14">
        <v>0</v>
      </c>
      <c r="AH44" s="14">
        <v>0</v>
      </c>
      <c r="AI44" s="14">
        <v>1</v>
      </c>
      <c r="AJ44" s="14">
        <v>1</v>
      </c>
      <c r="AK44" s="14">
        <v>1</v>
      </c>
      <c r="AL44" s="14">
        <v>1</v>
      </c>
      <c r="AM44" s="14">
        <v>0</v>
      </c>
      <c r="AO44" s="1">
        <v>31959</v>
      </c>
      <c r="BP44" s="14">
        <v>2400</v>
      </c>
      <c r="CS44">
        <v>1</v>
      </c>
      <c r="CT44" s="7">
        <v>1</v>
      </c>
      <c r="CY44" s="1">
        <v>31968</v>
      </c>
      <c r="CZ44" s="1"/>
      <c r="DC44" s="1">
        <v>33011</v>
      </c>
      <c r="DD44" s="14">
        <v>74</v>
      </c>
      <c r="DE44" s="14">
        <v>8</v>
      </c>
      <c r="DF44" t="s">
        <v>508</v>
      </c>
      <c r="DG44" t="s">
        <v>1217</v>
      </c>
      <c r="IJ44" s="1">
        <v>33695</v>
      </c>
      <c r="IK44" s="14">
        <v>4</v>
      </c>
    </row>
    <row r="45" spans="1:245" x14ac:dyDescent="0.25">
      <c r="A45" s="1">
        <v>33695</v>
      </c>
      <c r="E45" s="13" t="s">
        <v>3084</v>
      </c>
      <c r="F45" s="4" t="s">
        <v>69</v>
      </c>
      <c r="G45" s="45" t="s">
        <v>5470</v>
      </c>
      <c r="H45" s="86"/>
      <c r="I45" s="86"/>
      <c r="J45" s="86"/>
      <c r="K45" s="86"/>
      <c r="L45" s="86"/>
      <c r="M45" s="30" t="s">
        <v>1206</v>
      </c>
      <c r="N45" s="4" t="s">
        <v>906</v>
      </c>
      <c r="O45" s="4" t="s">
        <v>6134</v>
      </c>
      <c r="P45" s="20"/>
      <c r="Q45" s="30" t="s">
        <v>1206</v>
      </c>
      <c r="R45" s="4" t="s">
        <v>906</v>
      </c>
      <c r="S45" s="4" t="s">
        <v>6134</v>
      </c>
      <c r="T45" s="20"/>
      <c r="U45" s="20"/>
      <c r="V45" s="20"/>
      <c r="W45" s="20"/>
      <c r="X45" s="20"/>
      <c r="Y45" s="20"/>
      <c r="Z45" s="20"/>
      <c r="AA45" s="20"/>
      <c r="AB45" s="20"/>
      <c r="AC45" s="20"/>
      <c r="AD45" s="20"/>
      <c r="AF45" s="14">
        <v>0</v>
      </c>
      <c r="AG45" s="14">
        <v>0</v>
      </c>
      <c r="AH45" s="14">
        <v>0</v>
      </c>
      <c r="AI45" s="14">
        <v>1</v>
      </c>
      <c r="AJ45" s="14">
        <v>1</v>
      </c>
      <c r="AK45" s="14">
        <v>1</v>
      </c>
      <c r="AL45" s="14">
        <v>1</v>
      </c>
      <c r="AM45" s="14">
        <v>0</v>
      </c>
      <c r="AO45" s="1">
        <v>31959</v>
      </c>
      <c r="BP45" s="14">
        <v>56400</v>
      </c>
      <c r="CS45">
        <v>1</v>
      </c>
      <c r="CT45" s="7">
        <v>1</v>
      </c>
      <c r="CY45" s="1">
        <v>31968</v>
      </c>
      <c r="CZ45" s="1"/>
      <c r="DC45" s="1">
        <v>33011</v>
      </c>
      <c r="DD45" s="14">
        <v>74</v>
      </c>
      <c r="DE45" s="14">
        <v>8</v>
      </c>
      <c r="DF45" t="s">
        <v>508</v>
      </c>
      <c r="DG45" t="s">
        <v>1217</v>
      </c>
      <c r="IJ45" s="1">
        <v>33695</v>
      </c>
      <c r="IK45" s="14">
        <v>4</v>
      </c>
    </row>
    <row r="46" spans="1:245" x14ac:dyDescent="0.25">
      <c r="A46" s="1">
        <v>33695</v>
      </c>
      <c r="E46" s="13" t="s">
        <v>3084</v>
      </c>
      <c r="F46" s="4" t="s">
        <v>69</v>
      </c>
      <c r="G46" s="45" t="s">
        <v>5470</v>
      </c>
      <c r="H46" s="86"/>
      <c r="I46" s="86"/>
      <c r="J46" s="86"/>
      <c r="K46" s="86"/>
      <c r="L46" s="86"/>
      <c r="M46" s="30" t="s">
        <v>1207</v>
      </c>
      <c r="N46" s="4" t="s">
        <v>776</v>
      </c>
      <c r="O46" s="4" t="s">
        <v>6135</v>
      </c>
      <c r="P46" s="20"/>
      <c r="Q46" s="30" t="s">
        <v>1207</v>
      </c>
      <c r="R46" s="4" t="s">
        <v>776</v>
      </c>
      <c r="S46" s="4" t="s">
        <v>6135</v>
      </c>
      <c r="T46" s="20"/>
      <c r="U46" s="20"/>
      <c r="V46" s="20"/>
      <c r="W46" s="20"/>
      <c r="X46" s="20"/>
      <c r="Y46" s="20"/>
      <c r="Z46" s="20"/>
      <c r="AA46" s="20"/>
      <c r="AB46" s="20"/>
      <c r="AC46" s="20"/>
      <c r="AD46" s="20"/>
      <c r="AF46" s="14">
        <v>0</v>
      </c>
      <c r="AG46" s="14">
        <v>0</v>
      </c>
      <c r="AH46" s="14">
        <v>0</v>
      </c>
      <c r="AI46" s="14">
        <v>1</v>
      </c>
      <c r="AJ46" s="14">
        <v>1</v>
      </c>
      <c r="AK46" s="14">
        <v>1</v>
      </c>
      <c r="AL46" s="14">
        <v>1</v>
      </c>
      <c r="AM46" s="14">
        <v>0</v>
      </c>
      <c r="AO46" s="1">
        <v>31959</v>
      </c>
      <c r="BP46" s="14">
        <v>2800</v>
      </c>
      <c r="CS46">
        <v>1</v>
      </c>
      <c r="CT46" s="7">
        <v>1</v>
      </c>
      <c r="CY46" s="1">
        <v>31968</v>
      </c>
      <c r="CZ46" s="1"/>
      <c r="DC46" s="1">
        <v>33011</v>
      </c>
      <c r="DD46" s="14">
        <v>74</v>
      </c>
      <c r="DE46" s="14">
        <v>8</v>
      </c>
      <c r="DF46" t="s">
        <v>508</v>
      </c>
      <c r="DG46" t="s">
        <v>1217</v>
      </c>
      <c r="IJ46" s="1">
        <v>33695</v>
      </c>
      <c r="IK46" s="14">
        <v>4</v>
      </c>
    </row>
    <row r="47" spans="1:245" x14ac:dyDescent="0.25">
      <c r="A47" s="1">
        <v>33695</v>
      </c>
      <c r="E47" s="13" t="s">
        <v>3084</v>
      </c>
      <c r="F47" s="4" t="s">
        <v>69</v>
      </c>
      <c r="G47" s="45" t="s">
        <v>5470</v>
      </c>
      <c r="H47" s="86"/>
      <c r="I47" s="86"/>
      <c r="J47" s="86"/>
      <c r="K47" s="86"/>
      <c r="L47" s="86"/>
      <c r="M47" s="30" t="s">
        <v>1208</v>
      </c>
      <c r="N47" s="4" t="s">
        <v>505</v>
      </c>
      <c r="O47" s="4" t="s">
        <v>6130</v>
      </c>
      <c r="P47" s="20"/>
      <c r="Q47" s="30" t="s">
        <v>1208</v>
      </c>
      <c r="R47" s="4" t="s">
        <v>505</v>
      </c>
      <c r="S47" s="4" t="s">
        <v>6130</v>
      </c>
      <c r="T47" s="20"/>
      <c r="U47" s="20"/>
      <c r="V47" s="20"/>
      <c r="W47" s="20"/>
      <c r="X47" s="20"/>
      <c r="Y47" s="20"/>
      <c r="Z47" s="20"/>
      <c r="AA47" s="20"/>
      <c r="AB47" s="20"/>
      <c r="AC47" s="20"/>
      <c r="AD47" s="20"/>
      <c r="AF47" s="14">
        <v>0</v>
      </c>
      <c r="AG47" s="14">
        <v>0</v>
      </c>
      <c r="AH47" s="14">
        <v>0</v>
      </c>
      <c r="AI47" s="14">
        <v>1</v>
      </c>
      <c r="AJ47" s="14">
        <v>1</v>
      </c>
      <c r="AK47" s="14">
        <v>1</v>
      </c>
      <c r="AL47" s="14">
        <v>1</v>
      </c>
      <c r="AM47" s="14">
        <v>0</v>
      </c>
      <c r="AO47" s="1">
        <v>31959</v>
      </c>
      <c r="BP47" s="14">
        <v>3400</v>
      </c>
      <c r="CS47">
        <v>1</v>
      </c>
      <c r="CT47" s="7">
        <v>1</v>
      </c>
      <c r="CY47" s="1">
        <v>31968</v>
      </c>
      <c r="CZ47" s="1"/>
      <c r="DC47" s="1">
        <v>33011</v>
      </c>
      <c r="DD47" s="14">
        <v>74</v>
      </c>
      <c r="DE47" s="14">
        <v>8</v>
      </c>
      <c r="DF47" t="s">
        <v>508</v>
      </c>
      <c r="DG47" t="s">
        <v>1217</v>
      </c>
      <c r="IJ47" s="1">
        <v>33695</v>
      </c>
      <c r="IK47" s="14">
        <v>4</v>
      </c>
    </row>
    <row r="48" spans="1:245" x14ac:dyDescent="0.25">
      <c r="A48" s="1">
        <v>33695</v>
      </c>
      <c r="E48" s="13" t="s">
        <v>3084</v>
      </c>
      <c r="F48" s="4" t="s">
        <v>69</v>
      </c>
      <c r="G48" s="45" t="s">
        <v>5470</v>
      </c>
      <c r="H48" s="86"/>
      <c r="I48" s="86"/>
      <c r="J48" s="86"/>
      <c r="K48" s="86"/>
      <c r="L48" s="86"/>
      <c r="M48" s="30" t="s">
        <v>1209</v>
      </c>
      <c r="N48" s="4" t="s">
        <v>505</v>
      </c>
      <c r="O48" s="4" t="s">
        <v>6131</v>
      </c>
      <c r="P48" s="20"/>
      <c r="Q48" s="30" t="s">
        <v>1209</v>
      </c>
      <c r="R48" s="4" t="s">
        <v>505</v>
      </c>
      <c r="S48" s="4" t="s">
        <v>6131</v>
      </c>
      <c r="T48" s="20"/>
      <c r="U48" s="20"/>
      <c r="V48" s="20"/>
      <c r="W48" s="20"/>
      <c r="X48" s="20"/>
      <c r="Y48" s="20"/>
      <c r="Z48" s="20"/>
      <c r="AA48" s="20"/>
      <c r="AB48" s="20"/>
      <c r="AC48" s="20"/>
      <c r="AD48" s="20"/>
      <c r="AF48" s="14">
        <v>0</v>
      </c>
      <c r="AG48" s="14">
        <v>0</v>
      </c>
      <c r="AH48" s="14">
        <v>0</v>
      </c>
      <c r="AI48" s="14">
        <v>1</v>
      </c>
      <c r="AJ48" s="14">
        <v>1</v>
      </c>
      <c r="AK48" s="14">
        <v>1</v>
      </c>
      <c r="AL48" s="14">
        <v>1</v>
      </c>
      <c r="AM48" s="14">
        <v>0</v>
      </c>
      <c r="AO48" s="1">
        <v>31959</v>
      </c>
      <c r="BP48" s="14">
        <v>55800</v>
      </c>
      <c r="CS48">
        <v>1</v>
      </c>
      <c r="CT48" s="7">
        <v>1</v>
      </c>
      <c r="CY48" s="1">
        <v>31968</v>
      </c>
      <c r="CZ48" s="1"/>
      <c r="DC48" s="1">
        <v>33011</v>
      </c>
      <c r="DD48" s="14">
        <v>74</v>
      </c>
      <c r="DE48" s="14">
        <v>8</v>
      </c>
      <c r="DF48" t="s">
        <v>508</v>
      </c>
      <c r="DG48" t="s">
        <v>1217</v>
      </c>
      <c r="IJ48" s="1">
        <v>33695</v>
      </c>
      <c r="IK48" s="14">
        <v>4</v>
      </c>
    </row>
    <row r="49" spans="1:245" x14ac:dyDescent="0.25">
      <c r="A49" s="1">
        <v>33695</v>
      </c>
      <c r="E49" s="13" t="s">
        <v>3084</v>
      </c>
      <c r="F49" s="4" t="s">
        <v>69</v>
      </c>
      <c r="G49" s="45" t="s">
        <v>5470</v>
      </c>
      <c r="H49" s="86"/>
      <c r="I49" s="86"/>
      <c r="J49" s="86"/>
      <c r="K49" s="86"/>
      <c r="L49" s="86"/>
      <c r="M49" s="30" t="s">
        <v>1216</v>
      </c>
      <c r="N49" s="4" t="s">
        <v>520</v>
      </c>
      <c r="O49" s="4" t="s">
        <v>6138</v>
      </c>
      <c r="P49" s="20"/>
      <c r="Q49" s="30" t="s">
        <v>1216</v>
      </c>
      <c r="R49" s="4" t="s">
        <v>520</v>
      </c>
      <c r="S49" s="4" t="s">
        <v>6138</v>
      </c>
      <c r="T49" s="20"/>
      <c r="U49" s="20"/>
      <c r="V49" s="20"/>
      <c r="W49" s="20"/>
      <c r="X49" s="20"/>
      <c r="Y49" s="20"/>
      <c r="Z49" s="20"/>
      <c r="AA49" s="20"/>
      <c r="AB49" s="20"/>
      <c r="AC49" s="20"/>
      <c r="AD49" s="20"/>
      <c r="AF49" s="14">
        <v>0</v>
      </c>
      <c r="AG49" s="14">
        <v>0</v>
      </c>
      <c r="AH49" s="14">
        <v>0</v>
      </c>
      <c r="AI49" s="14">
        <v>1</v>
      </c>
      <c r="AJ49" s="14">
        <v>1</v>
      </c>
      <c r="AK49" s="14">
        <v>1</v>
      </c>
      <c r="AL49" s="14">
        <v>1</v>
      </c>
      <c r="AM49" s="14">
        <v>0</v>
      </c>
      <c r="AO49" s="1">
        <v>31959</v>
      </c>
      <c r="BP49" s="14">
        <v>4600</v>
      </c>
      <c r="CS49">
        <v>1</v>
      </c>
      <c r="CT49" s="7">
        <v>1</v>
      </c>
      <c r="CY49" s="1">
        <v>31968</v>
      </c>
      <c r="CZ49" s="1"/>
      <c r="DC49" s="1">
        <v>33011</v>
      </c>
      <c r="DD49" s="14">
        <v>74</v>
      </c>
      <c r="DE49" s="14">
        <v>8</v>
      </c>
      <c r="DF49" t="s">
        <v>508</v>
      </c>
      <c r="DG49" t="s">
        <v>1217</v>
      </c>
      <c r="IJ49" s="1">
        <v>33695</v>
      </c>
      <c r="IK49" s="14">
        <v>4</v>
      </c>
    </row>
    <row r="50" spans="1:245" x14ac:dyDescent="0.25">
      <c r="A50" s="1">
        <v>33695</v>
      </c>
      <c r="E50" s="13" t="s">
        <v>3084</v>
      </c>
      <c r="F50" s="4" t="s">
        <v>69</v>
      </c>
      <c r="G50" s="45" t="s">
        <v>5470</v>
      </c>
      <c r="H50" s="86"/>
      <c r="I50" s="86"/>
      <c r="J50" s="86"/>
      <c r="K50" s="86"/>
      <c r="L50" s="86"/>
      <c r="M50" s="32" t="s">
        <v>1112</v>
      </c>
      <c r="N50" s="4" t="s">
        <v>520</v>
      </c>
      <c r="O50" s="52" t="s">
        <v>6230</v>
      </c>
      <c r="P50" s="20"/>
      <c r="Q50" s="32" t="s">
        <v>1112</v>
      </c>
      <c r="R50" s="4" t="s">
        <v>520</v>
      </c>
      <c r="S50" s="52" t="s">
        <v>6230</v>
      </c>
      <c r="T50" s="20"/>
      <c r="U50" s="20"/>
      <c r="V50" s="20"/>
      <c r="W50" s="20"/>
      <c r="X50" s="20"/>
      <c r="Y50" s="20"/>
      <c r="Z50" s="20"/>
      <c r="AA50" s="20"/>
      <c r="AB50" s="20"/>
      <c r="AC50" s="20"/>
      <c r="AD50" s="20"/>
      <c r="AF50" s="14">
        <v>0</v>
      </c>
      <c r="AG50" s="14">
        <v>0</v>
      </c>
      <c r="AH50" s="14">
        <v>0</v>
      </c>
      <c r="AI50" s="14">
        <v>1</v>
      </c>
      <c r="AJ50" s="14">
        <v>1</v>
      </c>
      <c r="AK50" s="14">
        <v>1</v>
      </c>
      <c r="AL50" s="14">
        <v>1</v>
      </c>
      <c r="AM50" s="14">
        <v>0</v>
      </c>
      <c r="AO50" s="1">
        <v>31959</v>
      </c>
      <c r="BP50" s="14">
        <v>32800</v>
      </c>
      <c r="CS50">
        <v>1</v>
      </c>
      <c r="CT50" s="7">
        <v>1</v>
      </c>
      <c r="CY50" s="1">
        <v>31968</v>
      </c>
      <c r="CZ50" s="1"/>
      <c r="DC50" s="1">
        <v>33011</v>
      </c>
      <c r="DD50" s="14">
        <v>74</v>
      </c>
      <c r="DE50" s="14">
        <v>8</v>
      </c>
      <c r="DF50" t="s">
        <v>508</v>
      </c>
      <c r="DG50" t="s">
        <v>1217</v>
      </c>
      <c r="IJ50" s="1">
        <v>33695</v>
      </c>
      <c r="IK50" s="14">
        <v>4</v>
      </c>
    </row>
    <row r="51" spans="1:245" x14ac:dyDescent="0.25">
      <c r="A51" s="1">
        <v>33695</v>
      </c>
      <c r="E51" s="13" t="s">
        <v>3084</v>
      </c>
      <c r="F51" s="4" t="s">
        <v>69</v>
      </c>
      <c r="G51" s="45" t="s">
        <v>5470</v>
      </c>
      <c r="H51" s="86"/>
      <c r="I51" s="86"/>
      <c r="J51" s="86"/>
      <c r="K51" s="86"/>
      <c r="L51" s="86"/>
      <c r="M51" s="30" t="s">
        <v>1210</v>
      </c>
      <c r="N51" s="4" t="s">
        <v>520</v>
      </c>
      <c r="O51" s="4" t="s">
        <v>6139</v>
      </c>
      <c r="P51" s="20"/>
      <c r="Q51" s="30" t="s">
        <v>1210</v>
      </c>
      <c r="R51" s="4" t="s">
        <v>520</v>
      </c>
      <c r="S51" s="4" t="s">
        <v>6139</v>
      </c>
      <c r="T51" s="20"/>
      <c r="U51" s="20"/>
      <c r="V51" s="20"/>
      <c r="W51" s="20"/>
      <c r="X51" s="20"/>
      <c r="Y51" s="20"/>
      <c r="Z51" s="20"/>
      <c r="AA51" s="20"/>
      <c r="AB51" s="20"/>
      <c r="AC51" s="20"/>
      <c r="AD51" s="20"/>
      <c r="AF51" s="14">
        <v>0</v>
      </c>
      <c r="AG51" s="14">
        <v>0</v>
      </c>
      <c r="AH51" s="14">
        <v>0</v>
      </c>
      <c r="AI51" s="14">
        <v>1</v>
      </c>
      <c r="AJ51" s="14">
        <v>1</v>
      </c>
      <c r="AK51" s="14">
        <v>1</v>
      </c>
      <c r="AL51" s="14">
        <v>1</v>
      </c>
      <c r="AM51" s="14">
        <v>0</v>
      </c>
      <c r="AO51" s="1">
        <v>31959</v>
      </c>
      <c r="BP51" s="14">
        <v>12800</v>
      </c>
      <c r="CS51">
        <v>1</v>
      </c>
      <c r="CT51" s="7">
        <v>1</v>
      </c>
      <c r="CY51" s="1">
        <v>31968</v>
      </c>
      <c r="CZ51" s="1"/>
      <c r="DC51" s="1">
        <v>33011</v>
      </c>
      <c r="DD51" s="14">
        <v>74</v>
      </c>
      <c r="DE51" s="14">
        <v>8</v>
      </c>
      <c r="DF51" t="s">
        <v>508</v>
      </c>
      <c r="DG51" t="s">
        <v>1217</v>
      </c>
      <c r="IJ51" s="1">
        <v>33695</v>
      </c>
      <c r="IK51" s="14">
        <v>4</v>
      </c>
    </row>
    <row r="52" spans="1:245" x14ac:dyDescent="0.25">
      <c r="A52" s="1">
        <v>33695</v>
      </c>
      <c r="E52" s="13" t="s">
        <v>3084</v>
      </c>
      <c r="F52" s="4" t="s">
        <v>69</v>
      </c>
      <c r="G52" s="45" t="s">
        <v>5470</v>
      </c>
      <c r="H52" s="86"/>
      <c r="I52" s="86"/>
      <c r="J52" s="86"/>
      <c r="K52" s="86"/>
      <c r="L52" s="86"/>
      <c r="M52" s="30" t="s">
        <v>1211</v>
      </c>
      <c r="N52" s="4" t="s">
        <v>502</v>
      </c>
      <c r="O52" s="4" t="s">
        <v>6137</v>
      </c>
      <c r="P52" s="20"/>
      <c r="Q52" s="30" t="s">
        <v>1211</v>
      </c>
      <c r="R52" s="4" t="s">
        <v>502</v>
      </c>
      <c r="S52" s="4" t="s">
        <v>6137</v>
      </c>
      <c r="T52" s="20"/>
      <c r="U52" s="20"/>
      <c r="V52" s="20"/>
      <c r="W52" s="20"/>
      <c r="X52" s="20"/>
      <c r="Y52" s="20"/>
      <c r="Z52" s="20"/>
      <c r="AA52" s="20"/>
      <c r="AB52" s="20"/>
      <c r="AC52" s="20"/>
      <c r="AD52" s="20"/>
      <c r="AF52" s="14">
        <v>0</v>
      </c>
      <c r="AG52" s="14">
        <v>0</v>
      </c>
      <c r="AH52" s="14">
        <v>0</v>
      </c>
      <c r="AI52" s="14">
        <v>1</v>
      </c>
      <c r="AJ52" s="14">
        <v>1</v>
      </c>
      <c r="AK52" s="14">
        <v>1</v>
      </c>
      <c r="AL52" s="14">
        <v>1</v>
      </c>
      <c r="AM52" s="14">
        <v>0</v>
      </c>
      <c r="AO52" s="1">
        <v>31959</v>
      </c>
      <c r="BP52" s="14">
        <v>10100</v>
      </c>
      <c r="CS52">
        <v>1</v>
      </c>
      <c r="CT52" s="7">
        <v>1</v>
      </c>
      <c r="CY52" s="1">
        <v>31968</v>
      </c>
      <c r="CZ52" s="1"/>
      <c r="DC52" s="1">
        <v>33011</v>
      </c>
      <c r="DD52" s="14">
        <v>74</v>
      </c>
      <c r="DE52" s="14">
        <v>8</v>
      </c>
      <c r="DF52" t="s">
        <v>508</v>
      </c>
      <c r="DG52" t="s">
        <v>1217</v>
      </c>
      <c r="IJ52" s="1">
        <v>33695</v>
      </c>
      <c r="IK52" s="14">
        <v>4</v>
      </c>
    </row>
    <row r="53" spans="1:245" x14ac:dyDescent="0.25">
      <c r="A53" s="1">
        <v>33695</v>
      </c>
      <c r="E53" s="13" t="s">
        <v>3084</v>
      </c>
      <c r="F53" s="4" t="s">
        <v>69</v>
      </c>
      <c r="G53" s="45" t="s">
        <v>5470</v>
      </c>
      <c r="H53" s="86"/>
      <c r="I53" s="86"/>
      <c r="J53" s="86"/>
      <c r="K53" s="86"/>
      <c r="L53" s="86"/>
      <c r="M53" s="31" t="s">
        <v>865</v>
      </c>
      <c r="N53" s="4" t="s">
        <v>502</v>
      </c>
      <c r="O53" s="52" t="s">
        <v>6223</v>
      </c>
      <c r="P53" s="20"/>
      <c r="Q53" s="31" t="s">
        <v>865</v>
      </c>
      <c r="R53" s="4" t="s">
        <v>502</v>
      </c>
      <c r="S53" s="52" t="s">
        <v>6223</v>
      </c>
      <c r="T53" s="20"/>
      <c r="U53" s="20"/>
      <c r="V53" s="20"/>
      <c r="W53" s="20"/>
      <c r="X53" s="33" t="s">
        <v>3302</v>
      </c>
      <c r="Y53" s="4" t="s">
        <v>502</v>
      </c>
      <c r="Z53" s="33" t="s">
        <v>3302</v>
      </c>
      <c r="AA53" s="4" t="s">
        <v>502</v>
      </c>
      <c r="AB53" s="20"/>
      <c r="AC53" s="20"/>
      <c r="AD53" s="20"/>
      <c r="AF53" s="14">
        <v>0</v>
      </c>
      <c r="AG53" s="14">
        <v>0</v>
      </c>
      <c r="AH53" s="14">
        <v>0</v>
      </c>
      <c r="AI53" s="14">
        <v>1</v>
      </c>
      <c r="AJ53" s="14">
        <v>1</v>
      </c>
      <c r="AK53" s="14">
        <v>1</v>
      </c>
      <c r="AL53" s="14">
        <v>1</v>
      </c>
      <c r="AM53" s="14">
        <v>0</v>
      </c>
      <c r="AO53" s="1">
        <v>31959</v>
      </c>
      <c r="BP53" s="14">
        <v>25800</v>
      </c>
      <c r="CS53">
        <v>1</v>
      </c>
      <c r="CT53" s="7">
        <v>1</v>
      </c>
      <c r="CY53" s="1">
        <v>31968</v>
      </c>
      <c r="CZ53" s="1"/>
      <c r="DC53" s="1">
        <v>33011</v>
      </c>
      <c r="DD53" s="14">
        <v>74</v>
      </c>
      <c r="DE53" s="14">
        <v>8</v>
      </c>
      <c r="DF53" t="s">
        <v>508</v>
      </c>
      <c r="DG53" t="s">
        <v>1217</v>
      </c>
      <c r="HH53" s="44" t="s">
        <v>5737</v>
      </c>
      <c r="HI53">
        <v>0</v>
      </c>
      <c r="HJ53">
        <v>6</v>
      </c>
      <c r="HK53">
        <v>56</v>
      </c>
      <c r="HL53">
        <v>2</v>
      </c>
      <c r="HN53">
        <v>1</v>
      </c>
      <c r="IJ53" s="1">
        <v>33695</v>
      </c>
      <c r="IK53" s="14">
        <v>4</v>
      </c>
    </row>
    <row r="54" spans="1:245" x14ac:dyDescent="0.25">
      <c r="A54" s="1">
        <v>33695</v>
      </c>
      <c r="E54" s="13" t="s">
        <v>3084</v>
      </c>
      <c r="F54" s="4" t="s">
        <v>69</v>
      </c>
      <c r="G54" s="45" t="s">
        <v>5470</v>
      </c>
      <c r="H54" s="86"/>
      <c r="I54" s="86"/>
      <c r="J54" s="86"/>
      <c r="K54" s="86"/>
      <c r="L54" s="86"/>
      <c r="M54" s="30" t="s">
        <v>2721</v>
      </c>
      <c r="N54" s="4" t="s">
        <v>517</v>
      </c>
      <c r="O54" s="56" t="s">
        <v>6498</v>
      </c>
      <c r="P54" s="20"/>
      <c r="Q54" s="30" t="s">
        <v>2721</v>
      </c>
      <c r="R54" s="4" t="s">
        <v>517</v>
      </c>
      <c r="S54" s="56" t="s">
        <v>6498</v>
      </c>
      <c r="T54" s="20"/>
      <c r="U54" s="20"/>
      <c r="V54" s="20"/>
      <c r="W54" s="20"/>
      <c r="X54" s="33" t="s">
        <v>3301</v>
      </c>
      <c r="Y54" s="33" t="s">
        <v>517</v>
      </c>
      <c r="Z54" s="33" t="s">
        <v>3301</v>
      </c>
      <c r="AA54" s="33" t="s">
        <v>517</v>
      </c>
      <c r="AB54" s="20"/>
      <c r="AC54" s="20"/>
      <c r="AD54" s="20"/>
      <c r="AF54" s="14">
        <v>0</v>
      </c>
      <c r="AG54" s="14">
        <v>0</v>
      </c>
      <c r="AH54" s="14">
        <v>0</v>
      </c>
      <c r="AI54" s="14">
        <v>1</v>
      </c>
      <c r="AJ54" s="14">
        <v>1</v>
      </c>
      <c r="AK54" s="14">
        <v>1</v>
      </c>
      <c r="AL54" s="14">
        <v>1</v>
      </c>
      <c r="AM54" s="14">
        <v>0</v>
      </c>
      <c r="AO54" s="1">
        <v>31959</v>
      </c>
      <c r="BP54" s="14">
        <v>46000</v>
      </c>
      <c r="CS54">
        <v>1</v>
      </c>
      <c r="CT54" s="7">
        <v>1</v>
      </c>
      <c r="CY54" s="1">
        <v>31968</v>
      </c>
      <c r="CZ54" s="1"/>
      <c r="DC54" s="1">
        <v>33011</v>
      </c>
      <c r="DD54" s="14">
        <v>74</v>
      </c>
      <c r="DE54" s="14">
        <v>8</v>
      </c>
      <c r="DF54" t="s">
        <v>508</v>
      </c>
      <c r="DG54" t="s">
        <v>1217</v>
      </c>
      <c r="HH54" s="44" t="s">
        <v>5737</v>
      </c>
      <c r="HI54">
        <v>0</v>
      </c>
      <c r="HJ54">
        <v>6</v>
      </c>
      <c r="HK54">
        <v>13</v>
      </c>
      <c r="HL54">
        <v>2</v>
      </c>
      <c r="HN54">
        <v>1</v>
      </c>
      <c r="IJ54" s="1">
        <v>33695</v>
      </c>
      <c r="IK54" s="14">
        <v>4</v>
      </c>
    </row>
    <row r="55" spans="1:245" x14ac:dyDescent="0.25">
      <c r="A55" s="1">
        <v>33695</v>
      </c>
      <c r="E55" s="13" t="s">
        <v>3084</v>
      </c>
      <c r="F55" s="4" t="s">
        <v>69</v>
      </c>
      <c r="G55" s="45" t="s">
        <v>5470</v>
      </c>
      <c r="H55" s="86"/>
      <c r="I55" s="86"/>
      <c r="J55" s="86"/>
      <c r="K55" s="86"/>
      <c r="L55" s="86"/>
      <c r="M55" s="30" t="s">
        <v>1212</v>
      </c>
      <c r="N55" s="4" t="s">
        <v>515</v>
      </c>
      <c r="O55" s="4" t="s">
        <v>6126</v>
      </c>
      <c r="P55" s="20"/>
      <c r="Q55" s="30" t="s">
        <v>1212</v>
      </c>
      <c r="R55" s="4" t="s">
        <v>515</v>
      </c>
      <c r="S55" s="4" t="s">
        <v>6126</v>
      </c>
      <c r="T55" s="20"/>
      <c r="U55" s="20"/>
      <c r="V55" s="20"/>
      <c r="W55" s="20"/>
      <c r="X55" s="20"/>
      <c r="Y55" s="20"/>
      <c r="Z55" s="20"/>
      <c r="AA55" s="20"/>
      <c r="AB55" s="20"/>
      <c r="AC55" s="20"/>
      <c r="AD55" s="20"/>
      <c r="AF55" s="14">
        <v>0</v>
      </c>
      <c r="AG55" s="14">
        <v>0</v>
      </c>
      <c r="AH55" s="14">
        <v>0</v>
      </c>
      <c r="AI55" s="14">
        <v>1</v>
      </c>
      <c r="AJ55" s="14">
        <v>1</v>
      </c>
      <c r="AK55" s="14">
        <v>1</v>
      </c>
      <c r="AL55" s="14">
        <v>1</v>
      </c>
      <c r="AM55" s="14">
        <v>0</v>
      </c>
      <c r="AO55" s="1">
        <v>31959</v>
      </c>
      <c r="BP55" s="14">
        <v>10100</v>
      </c>
      <c r="CS55">
        <v>1</v>
      </c>
      <c r="CT55" s="7">
        <v>1</v>
      </c>
      <c r="CY55" s="1">
        <v>31968</v>
      </c>
      <c r="CZ55" s="1"/>
      <c r="DC55" s="1">
        <v>33011</v>
      </c>
      <c r="DD55" s="14">
        <v>74</v>
      </c>
      <c r="DE55" s="14">
        <v>8</v>
      </c>
      <c r="DF55" t="s">
        <v>508</v>
      </c>
      <c r="DG55" t="s">
        <v>1217</v>
      </c>
      <c r="IJ55" s="1">
        <v>33695</v>
      </c>
      <c r="IK55" s="14">
        <v>4</v>
      </c>
    </row>
    <row r="56" spans="1:245" x14ac:dyDescent="0.25">
      <c r="A56" s="1">
        <v>33695</v>
      </c>
      <c r="E56" s="13" t="s">
        <v>3084</v>
      </c>
      <c r="F56" s="4" t="s">
        <v>69</v>
      </c>
      <c r="G56" s="45" t="s">
        <v>5470</v>
      </c>
      <c r="H56" s="86"/>
      <c r="I56" s="86"/>
      <c r="J56" s="86"/>
      <c r="K56" s="86"/>
      <c r="L56" s="86"/>
      <c r="M56" s="30" t="s">
        <v>1214</v>
      </c>
      <c r="N56" s="13" t="s">
        <v>474</v>
      </c>
      <c r="O56" s="13" t="s">
        <v>6128</v>
      </c>
      <c r="P56" s="20"/>
      <c r="Q56" s="30" t="s">
        <v>1214</v>
      </c>
      <c r="R56" s="13" t="s">
        <v>474</v>
      </c>
      <c r="S56" s="13" t="s">
        <v>6128</v>
      </c>
      <c r="T56" s="20"/>
      <c r="U56" s="20"/>
      <c r="V56" s="33" t="s">
        <v>3432</v>
      </c>
      <c r="W56" s="33" t="s">
        <v>474</v>
      </c>
      <c r="X56" s="20"/>
      <c r="Y56" s="20"/>
      <c r="Z56" s="20"/>
      <c r="AA56" s="20"/>
      <c r="AB56" s="33" t="s">
        <v>3344</v>
      </c>
      <c r="AC56" s="33" t="s">
        <v>474</v>
      </c>
      <c r="AD56" s="20"/>
      <c r="AE56" s="20" t="s">
        <v>3430</v>
      </c>
      <c r="AF56" s="14">
        <v>0</v>
      </c>
      <c r="AG56" s="14">
        <v>0</v>
      </c>
      <c r="AH56" s="14">
        <v>0</v>
      </c>
      <c r="AI56" s="14">
        <v>1</v>
      </c>
      <c r="AJ56" s="14">
        <v>1</v>
      </c>
      <c r="AK56" s="14">
        <v>1</v>
      </c>
      <c r="AL56" s="14">
        <v>1</v>
      </c>
      <c r="AM56" s="14">
        <v>0</v>
      </c>
      <c r="AO56" s="1">
        <v>31959</v>
      </c>
      <c r="BP56" s="14">
        <v>1751000</v>
      </c>
      <c r="CS56">
        <v>1</v>
      </c>
      <c r="CT56" s="7">
        <v>1</v>
      </c>
      <c r="CY56" s="1">
        <v>31968</v>
      </c>
      <c r="CZ56" s="1"/>
      <c r="DC56" s="1">
        <v>33011</v>
      </c>
      <c r="DD56" s="14">
        <v>74</v>
      </c>
      <c r="DE56" s="14">
        <v>8</v>
      </c>
      <c r="DF56" t="s">
        <v>508</v>
      </c>
      <c r="DG56" t="s">
        <v>1217</v>
      </c>
      <c r="HH56" s="44" t="s">
        <v>5737</v>
      </c>
      <c r="HI56">
        <v>0</v>
      </c>
      <c r="HJ56">
        <v>6</v>
      </c>
      <c r="HK56">
        <v>31</v>
      </c>
      <c r="HL56">
        <v>5</v>
      </c>
      <c r="HM56">
        <v>1</v>
      </c>
      <c r="IJ56" s="1">
        <v>33695</v>
      </c>
      <c r="IK56" s="14">
        <v>4</v>
      </c>
    </row>
    <row r="57" spans="1:245" x14ac:dyDescent="0.25">
      <c r="A57" s="1">
        <v>33695</v>
      </c>
      <c r="E57" s="13" t="s">
        <v>3084</v>
      </c>
      <c r="F57" s="4" t="s">
        <v>69</v>
      </c>
      <c r="G57" s="45" t="s">
        <v>5470</v>
      </c>
      <c r="H57" s="86"/>
      <c r="I57" s="86"/>
      <c r="J57" s="86"/>
      <c r="K57" s="86"/>
      <c r="L57" s="86"/>
      <c r="M57" s="30" t="s">
        <v>1215</v>
      </c>
      <c r="N57" s="4" t="s">
        <v>474</v>
      </c>
      <c r="O57" s="4" t="s">
        <v>6129</v>
      </c>
      <c r="P57" s="20"/>
      <c r="Q57" s="30" t="s">
        <v>1215</v>
      </c>
      <c r="R57" s="4" t="s">
        <v>474</v>
      </c>
      <c r="S57" s="4" t="s">
        <v>6129</v>
      </c>
      <c r="T57" s="20"/>
      <c r="U57" s="20"/>
      <c r="V57" s="33" t="s">
        <v>3428</v>
      </c>
      <c r="W57" s="33" t="s">
        <v>474</v>
      </c>
      <c r="X57" s="20"/>
      <c r="Y57" s="20"/>
      <c r="Z57" s="20"/>
      <c r="AA57" s="20"/>
      <c r="AB57" s="33" t="s">
        <v>3344</v>
      </c>
      <c r="AC57" s="33" t="s">
        <v>474</v>
      </c>
      <c r="AD57" s="20"/>
      <c r="AE57" s="20" t="s">
        <v>3433</v>
      </c>
      <c r="AF57" s="14">
        <v>0</v>
      </c>
      <c r="AG57" s="14">
        <v>0</v>
      </c>
      <c r="AH57" s="14">
        <v>0</v>
      </c>
      <c r="AI57" s="14">
        <v>1</v>
      </c>
      <c r="AJ57" s="14">
        <v>1</v>
      </c>
      <c r="AK57" s="14">
        <v>1</v>
      </c>
      <c r="AL57" s="14">
        <v>1</v>
      </c>
      <c r="AM57" s="14">
        <v>0</v>
      </c>
      <c r="AO57" s="1">
        <v>31959</v>
      </c>
      <c r="BP57" s="14">
        <v>970000</v>
      </c>
      <c r="CS57">
        <v>1</v>
      </c>
      <c r="CT57" s="7">
        <v>1</v>
      </c>
      <c r="CY57" s="1">
        <v>31968</v>
      </c>
      <c r="CZ57" s="1"/>
      <c r="DC57" s="1">
        <v>33011</v>
      </c>
      <c r="DD57" s="14">
        <v>74</v>
      </c>
      <c r="DE57" s="14">
        <v>8</v>
      </c>
      <c r="DF57" t="s">
        <v>508</v>
      </c>
      <c r="DG57" t="s">
        <v>1217</v>
      </c>
      <c r="HH57" s="44" t="s">
        <v>5737</v>
      </c>
      <c r="HI57">
        <v>0</v>
      </c>
      <c r="HJ57">
        <v>6</v>
      </c>
      <c r="HK57">
        <v>31</v>
      </c>
      <c r="HL57">
        <v>5</v>
      </c>
      <c r="HM57">
        <v>1</v>
      </c>
      <c r="IJ57" s="1">
        <v>33695</v>
      </c>
      <c r="IK57" s="14">
        <v>4</v>
      </c>
    </row>
    <row r="58" spans="1:245" x14ac:dyDescent="0.25">
      <c r="A58" s="1">
        <v>33695</v>
      </c>
      <c r="B58" s="1"/>
      <c r="C58" s="1"/>
      <c r="D58" s="1"/>
      <c r="E58" s="13" t="s">
        <v>3084</v>
      </c>
      <c r="F58" s="4" t="s">
        <v>69</v>
      </c>
      <c r="G58" s="45" t="s">
        <v>5470</v>
      </c>
      <c r="H58" s="86"/>
      <c r="I58" s="86"/>
      <c r="J58" s="86"/>
      <c r="K58" s="86"/>
      <c r="L58" s="86"/>
      <c r="M58" s="31" t="s">
        <v>1213</v>
      </c>
      <c r="N58" s="4" t="s">
        <v>479</v>
      </c>
      <c r="O58" s="4" t="s">
        <v>6132</v>
      </c>
      <c r="P58" s="20"/>
      <c r="Q58" s="31" t="s">
        <v>1213</v>
      </c>
      <c r="R58" s="4" t="s">
        <v>479</v>
      </c>
      <c r="S58" s="4" t="s">
        <v>6132</v>
      </c>
      <c r="T58" s="20"/>
      <c r="U58" s="20"/>
      <c r="V58" s="20"/>
      <c r="W58" s="20"/>
      <c r="X58" s="20"/>
      <c r="Y58" s="20"/>
      <c r="Z58" s="20"/>
      <c r="AA58" s="20"/>
      <c r="AB58" s="20"/>
      <c r="AC58" s="20"/>
      <c r="AD58" s="20"/>
      <c r="AF58" s="14">
        <v>0</v>
      </c>
      <c r="AG58" s="14">
        <v>0</v>
      </c>
      <c r="AH58" s="14">
        <v>0</v>
      </c>
      <c r="AI58" s="14">
        <v>1</v>
      </c>
      <c r="AJ58" s="14">
        <v>1</v>
      </c>
      <c r="AK58" s="14">
        <v>1</v>
      </c>
      <c r="AL58" s="14">
        <v>1</v>
      </c>
      <c r="AM58" s="14">
        <v>0</v>
      </c>
      <c r="AO58" s="1">
        <v>31959</v>
      </c>
      <c r="BP58" s="14">
        <v>43200</v>
      </c>
      <c r="CS58">
        <v>1</v>
      </c>
      <c r="CT58" s="7">
        <v>1</v>
      </c>
      <c r="CY58" s="1">
        <v>31968</v>
      </c>
      <c r="CZ58" s="1"/>
      <c r="DC58" s="1">
        <v>33011</v>
      </c>
      <c r="DD58" s="14">
        <v>74</v>
      </c>
      <c r="DE58" s="14">
        <v>8</v>
      </c>
      <c r="DF58" t="s">
        <v>508</v>
      </c>
      <c r="DG58" t="s">
        <v>1217</v>
      </c>
      <c r="IJ58" s="1">
        <v>33695</v>
      </c>
      <c r="IK58" s="14">
        <v>4</v>
      </c>
    </row>
    <row r="59" spans="1:245" x14ac:dyDescent="0.25">
      <c r="A59" s="1">
        <v>33651</v>
      </c>
      <c r="B59" s="1" t="s">
        <v>196</v>
      </c>
      <c r="C59" s="1" t="s">
        <v>197</v>
      </c>
      <c r="D59" s="1"/>
      <c r="E59" s="13" t="s">
        <v>197</v>
      </c>
      <c r="F59" s="4" t="s">
        <v>65</v>
      </c>
      <c r="G59" s="45" t="s">
        <v>5466</v>
      </c>
      <c r="H59" s="86"/>
      <c r="I59" s="86"/>
      <c r="J59" s="86"/>
      <c r="K59" s="86"/>
      <c r="L59" s="86"/>
      <c r="M59" s="31" t="s">
        <v>1952</v>
      </c>
      <c r="N59" s="13" t="s">
        <v>537</v>
      </c>
      <c r="O59" s="13" t="s">
        <v>6111</v>
      </c>
      <c r="P59" s="20"/>
      <c r="Q59" s="31" t="s">
        <v>1952</v>
      </c>
      <c r="R59" s="13" t="s">
        <v>537</v>
      </c>
      <c r="S59" s="13" t="s">
        <v>6111</v>
      </c>
      <c r="T59" s="20"/>
      <c r="U59" s="20"/>
      <c r="V59" s="20"/>
      <c r="W59" s="20"/>
      <c r="X59" s="20"/>
      <c r="Y59" s="20"/>
      <c r="Z59" s="20"/>
      <c r="AA59" s="20"/>
      <c r="AB59" s="20"/>
      <c r="AC59" s="20"/>
      <c r="AD59" s="20" t="s">
        <v>920</v>
      </c>
      <c r="AF59" s="14">
        <v>0</v>
      </c>
      <c r="AG59" s="14">
        <v>1</v>
      </c>
      <c r="AH59" s="14">
        <v>0</v>
      </c>
      <c r="AI59" s="14">
        <v>0</v>
      </c>
      <c r="AJ59" s="14">
        <v>1</v>
      </c>
      <c r="AK59" s="14">
        <v>0</v>
      </c>
      <c r="AL59" s="14">
        <v>1</v>
      </c>
      <c r="AM59" s="14">
        <v>0</v>
      </c>
      <c r="AN59" t="s">
        <v>1960</v>
      </c>
      <c r="AO59" s="1">
        <v>27699</v>
      </c>
      <c r="CS59">
        <v>1</v>
      </c>
      <c r="CW59" s="1">
        <v>32146</v>
      </c>
      <c r="CX59" s="1"/>
      <c r="DC59" s="1">
        <v>32458</v>
      </c>
      <c r="DD59" s="14">
        <v>65</v>
      </c>
      <c r="DE59" s="14">
        <v>4</v>
      </c>
      <c r="DF59" t="s">
        <v>562</v>
      </c>
      <c r="DG59" t="s">
        <v>1961</v>
      </c>
      <c r="IJ59" s="1">
        <v>33667</v>
      </c>
      <c r="IK59" s="14">
        <v>4</v>
      </c>
    </row>
    <row r="60" spans="1:245" x14ac:dyDescent="0.25">
      <c r="A60" s="1">
        <v>33651</v>
      </c>
      <c r="E60" s="13" t="s">
        <v>197</v>
      </c>
      <c r="F60" s="4" t="s">
        <v>65</v>
      </c>
      <c r="G60" s="45" t="s">
        <v>5466</v>
      </c>
      <c r="H60" s="86"/>
      <c r="I60" s="86"/>
      <c r="J60" s="86"/>
      <c r="K60" s="86"/>
      <c r="L60" s="86"/>
      <c r="M60" s="32" t="s">
        <v>3417</v>
      </c>
      <c r="N60" s="13" t="s">
        <v>537</v>
      </c>
      <c r="O60" s="13" t="s">
        <v>6112</v>
      </c>
      <c r="P60" s="33"/>
      <c r="Q60" s="32" t="s">
        <v>3417</v>
      </c>
      <c r="R60" s="13" t="s">
        <v>537</v>
      </c>
      <c r="S60" s="13" t="s">
        <v>6112</v>
      </c>
      <c r="T60" s="33"/>
      <c r="U60" s="33"/>
      <c r="V60" s="33" t="s">
        <v>3297</v>
      </c>
      <c r="W60" s="33" t="s">
        <v>3418</v>
      </c>
      <c r="X60" s="20"/>
      <c r="Y60" s="20"/>
      <c r="Z60" s="20"/>
      <c r="AA60" s="20"/>
      <c r="AB60" s="89" t="s">
        <v>3298</v>
      </c>
      <c r="AC60" s="33" t="s">
        <v>3418</v>
      </c>
      <c r="AD60" s="20"/>
      <c r="AF60" s="14">
        <v>0</v>
      </c>
      <c r="AG60" s="14">
        <v>1</v>
      </c>
      <c r="AH60" s="14">
        <v>0</v>
      </c>
      <c r="AI60" s="14">
        <v>0</v>
      </c>
      <c r="AJ60" s="14">
        <v>1</v>
      </c>
      <c r="AK60" s="14">
        <v>0</v>
      </c>
      <c r="AL60" s="14">
        <v>1</v>
      </c>
      <c r="AM60" s="14">
        <v>0</v>
      </c>
      <c r="AO60" s="1">
        <v>27699</v>
      </c>
      <c r="CS60">
        <v>1</v>
      </c>
      <c r="CW60" s="1">
        <v>32146</v>
      </c>
      <c r="CX60" s="1"/>
      <c r="DC60" s="1">
        <v>32458</v>
      </c>
      <c r="DD60" s="14">
        <v>65</v>
      </c>
      <c r="DE60" s="14">
        <v>4</v>
      </c>
      <c r="DF60" t="s">
        <v>562</v>
      </c>
      <c r="DG60" t="s">
        <v>1961</v>
      </c>
      <c r="DO60" s="49" t="s">
        <v>4317</v>
      </c>
      <c r="DP60" s="1"/>
      <c r="DQ60" s="1"/>
      <c r="DR60" s="1"/>
      <c r="DS60" s="1"/>
      <c r="DT60" s="1"/>
      <c r="DU60" s="1"/>
      <c r="DV60" s="1"/>
      <c r="DY60" t="s">
        <v>2591</v>
      </c>
      <c r="DZ60" s="1">
        <v>33730</v>
      </c>
      <c r="EA60" s="1">
        <v>34634</v>
      </c>
      <c r="ED60" s="7" t="s">
        <v>3805</v>
      </c>
      <c r="EF60" s="7">
        <v>1</v>
      </c>
      <c r="EO60" s="7">
        <v>101</v>
      </c>
      <c r="EP60" s="7">
        <v>2</v>
      </c>
      <c r="ER60" s="49" t="s">
        <v>4852</v>
      </c>
      <c r="ES60" s="1"/>
      <c r="ET60" s="1"/>
      <c r="EU60" s="1"/>
      <c r="EV60" s="1"/>
      <c r="EW60" s="1"/>
      <c r="EX60" s="1"/>
      <c r="FC60" t="s">
        <v>2960</v>
      </c>
      <c r="FD60" s="1">
        <v>34712</v>
      </c>
      <c r="FE60" s="1">
        <v>35943</v>
      </c>
      <c r="FH60" s="7" t="s">
        <v>3807</v>
      </c>
      <c r="FJ60" s="7" t="s">
        <v>3806</v>
      </c>
      <c r="FK60">
        <v>1</v>
      </c>
      <c r="FY60">
        <v>121</v>
      </c>
      <c r="FZ60">
        <v>2</v>
      </c>
      <c r="HH60" s="44" t="s">
        <v>5734</v>
      </c>
      <c r="HI60">
        <v>0</v>
      </c>
      <c r="HJ60">
        <v>4</v>
      </c>
      <c r="HK60">
        <v>836</v>
      </c>
      <c r="HL60">
        <v>59</v>
      </c>
      <c r="HN60">
        <v>1</v>
      </c>
      <c r="HQ60" s="44" t="s">
        <v>5879</v>
      </c>
      <c r="HR60">
        <v>0</v>
      </c>
      <c r="HS60">
        <v>5</v>
      </c>
      <c r="HT60">
        <v>1346</v>
      </c>
      <c r="HU60">
        <v>76</v>
      </c>
      <c r="HV60">
        <v>1</v>
      </c>
      <c r="HZ60" s="44"/>
      <c r="IA60">
        <v>0</v>
      </c>
      <c r="IB60">
        <v>0</v>
      </c>
      <c r="IC60">
        <v>3043</v>
      </c>
      <c r="ID60">
        <v>106</v>
      </c>
      <c r="IE60">
        <v>1</v>
      </c>
      <c r="IJ60" s="1">
        <v>33667</v>
      </c>
      <c r="IK60" s="14">
        <v>4</v>
      </c>
    </row>
    <row r="61" spans="1:245" x14ac:dyDescent="0.25">
      <c r="A61" s="1">
        <v>33651</v>
      </c>
      <c r="E61" s="13" t="s">
        <v>197</v>
      </c>
      <c r="F61" s="4" t="s">
        <v>65</v>
      </c>
      <c r="G61" s="45" t="s">
        <v>5466</v>
      </c>
      <c r="H61" s="86"/>
      <c r="I61" s="86"/>
      <c r="J61" s="86"/>
      <c r="K61" s="86"/>
      <c r="L61" s="86"/>
      <c r="M61" s="30" t="s">
        <v>1953</v>
      </c>
      <c r="N61" s="13" t="s">
        <v>537</v>
      </c>
      <c r="O61" s="13" t="s">
        <v>6113</v>
      </c>
      <c r="P61" s="20"/>
      <c r="Q61" s="30" t="s">
        <v>1953</v>
      </c>
      <c r="R61" s="13" t="s">
        <v>537</v>
      </c>
      <c r="S61" s="13" t="s">
        <v>6113</v>
      </c>
      <c r="T61" s="20"/>
      <c r="U61" s="20"/>
      <c r="V61" s="20"/>
      <c r="W61" s="20"/>
      <c r="X61" s="20"/>
      <c r="Y61" s="20"/>
      <c r="Z61" s="20"/>
      <c r="AA61" s="20"/>
      <c r="AB61" s="20"/>
      <c r="AC61" s="20"/>
      <c r="AD61" s="20"/>
      <c r="AF61" s="14">
        <v>0</v>
      </c>
      <c r="AG61" s="14">
        <v>1</v>
      </c>
      <c r="AH61" s="14">
        <v>0</v>
      </c>
      <c r="AI61" s="14">
        <v>0</v>
      </c>
      <c r="AJ61" s="14">
        <v>1</v>
      </c>
      <c r="AK61" s="14">
        <v>0</v>
      </c>
      <c r="AL61" s="14">
        <v>1</v>
      </c>
      <c r="AM61" s="14">
        <v>0</v>
      </c>
      <c r="AO61" s="1">
        <v>27699</v>
      </c>
      <c r="CS61">
        <v>1</v>
      </c>
      <c r="CW61" s="1">
        <v>32146</v>
      </c>
      <c r="CX61" s="1"/>
      <c r="DC61" s="1">
        <v>32458</v>
      </c>
      <c r="DD61" s="14">
        <v>65</v>
      </c>
      <c r="DE61" s="14">
        <v>4</v>
      </c>
      <c r="DF61" t="s">
        <v>562</v>
      </c>
      <c r="DG61" t="s">
        <v>1961</v>
      </c>
      <c r="IJ61" s="1">
        <v>33667</v>
      </c>
      <c r="IK61" s="14">
        <v>4</v>
      </c>
    </row>
    <row r="62" spans="1:245" x14ac:dyDescent="0.25">
      <c r="A62" s="1">
        <v>33651</v>
      </c>
      <c r="E62" s="13" t="s">
        <v>197</v>
      </c>
      <c r="F62" s="4" t="s">
        <v>65</v>
      </c>
      <c r="G62" s="45" t="s">
        <v>5466</v>
      </c>
      <c r="H62" s="86"/>
      <c r="I62" s="86"/>
      <c r="J62" s="86"/>
      <c r="K62" s="86"/>
      <c r="L62" s="86"/>
      <c r="M62" s="30" t="s">
        <v>1954</v>
      </c>
      <c r="N62" s="13" t="s">
        <v>537</v>
      </c>
      <c r="O62" s="13" t="s">
        <v>6114</v>
      </c>
      <c r="P62" s="20"/>
      <c r="Q62" s="30" t="s">
        <v>1954</v>
      </c>
      <c r="R62" s="13" t="s">
        <v>537</v>
      </c>
      <c r="S62" s="13" t="s">
        <v>6114</v>
      </c>
      <c r="T62" s="20"/>
      <c r="U62" s="20"/>
      <c r="V62" s="20" t="s">
        <v>4153</v>
      </c>
      <c r="W62" s="20" t="s">
        <v>500</v>
      </c>
      <c r="X62" s="20"/>
      <c r="Y62" s="20"/>
      <c r="Z62" s="20"/>
      <c r="AA62" s="20"/>
      <c r="AB62" s="20">
        <v>132205</v>
      </c>
      <c r="AC62" s="33" t="s">
        <v>500</v>
      </c>
      <c r="AD62" s="20"/>
      <c r="AF62" s="14">
        <v>0</v>
      </c>
      <c r="AG62" s="14">
        <v>1</v>
      </c>
      <c r="AH62" s="14">
        <v>0</v>
      </c>
      <c r="AI62" s="14">
        <v>0</v>
      </c>
      <c r="AJ62" s="14">
        <v>1</v>
      </c>
      <c r="AK62" s="14">
        <v>0</v>
      </c>
      <c r="AL62" s="14">
        <v>1</v>
      </c>
      <c r="AM62" s="14">
        <v>0</v>
      </c>
      <c r="AO62" s="1">
        <v>27699</v>
      </c>
      <c r="CS62">
        <v>1</v>
      </c>
      <c r="CW62" s="1">
        <v>32146</v>
      </c>
      <c r="CX62" s="1"/>
      <c r="DC62" s="1">
        <v>32458</v>
      </c>
      <c r="DD62" s="14">
        <v>65</v>
      </c>
      <c r="DE62" s="14">
        <v>4</v>
      </c>
      <c r="DF62" t="s">
        <v>562</v>
      </c>
      <c r="DG62" t="s">
        <v>1961</v>
      </c>
      <c r="HH62" s="44" t="s">
        <v>5734</v>
      </c>
      <c r="HI62">
        <v>0</v>
      </c>
      <c r="HJ62">
        <v>4</v>
      </c>
      <c r="HK62">
        <v>1</v>
      </c>
      <c r="HL62">
        <v>0</v>
      </c>
      <c r="IJ62" s="1">
        <v>33667</v>
      </c>
      <c r="IK62" s="14">
        <v>4</v>
      </c>
    </row>
    <row r="63" spans="1:245" x14ac:dyDescent="0.25">
      <c r="A63" s="1">
        <v>33651</v>
      </c>
      <c r="E63" s="13" t="s">
        <v>197</v>
      </c>
      <c r="F63" s="4" t="s">
        <v>65</v>
      </c>
      <c r="G63" s="45" t="s">
        <v>5466</v>
      </c>
      <c r="H63" s="86"/>
      <c r="I63" s="86"/>
      <c r="J63" s="86"/>
      <c r="K63" s="86"/>
      <c r="L63" s="86"/>
      <c r="M63" s="30" t="s">
        <v>1955</v>
      </c>
      <c r="N63" s="13" t="s">
        <v>537</v>
      </c>
      <c r="O63" s="13" t="s">
        <v>6115</v>
      </c>
      <c r="P63" s="20"/>
      <c r="Q63" s="30" t="s">
        <v>1955</v>
      </c>
      <c r="R63" s="13" t="s">
        <v>537</v>
      </c>
      <c r="S63" s="13" t="s">
        <v>6115</v>
      </c>
      <c r="V63" s="33" t="s">
        <v>3419</v>
      </c>
      <c r="W63" s="20" t="s">
        <v>500</v>
      </c>
      <c r="X63" s="20"/>
      <c r="Y63" s="20"/>
      <c r="Z63" s="20"/>
      <c r="AA63" s="20"/>
      <c r="AB63" s="33" t="s">
        <v>3420</v>
      </c>
      <c r="AC63" s="33" t="s">
        <v>500</v>
      </c>
      <c r="AD63" s="20"/>
      <c r="AF63" s="14">
        <v>0</v>
      </c>
      <c r="AG63" s="14">
        <v>1</v>
      </c>
      <c r="AH63" s="14">
        <v>0</v>
      </c>
      <c r="AI63" s="14">
        <v>0</v>
      </c>
      <c r="AJ63" s="14">
        <v>1</v>
      </c>
      <c r="AK63" s="14">
        <v>0</v>
      </c>
      <c r="AL63" s="14">
        <v>1</v>
      </c>
      <c r="AM63" s="14">
        <v>0</v>
      </c>
      <c r="AO63" s="1">
        <v>27699</v>
      </c>
      <c r="CS63">
        <v>1</v>
      </c>
      <c r="CW63" s="1">
        <v>32146</v>
      </c>
      <c r="CX63" s="1"/>
      <c r="DC63" s="1">
        <v>32458</v>
      </c>
      <c r="DD63" s="14">
        <v>65</v>
      </c>
      <c r="DE63" s="14">
        <v>4</v>
      </c>
      <c r="DF63" t="s">
        <v>562</v>
      </c>
      <c r="DG63" t="s">
        <v>1961</v>
      </c>
      <c r="DO63" s="49" t="s">
        <v>4318</v>
      </c>
      <c r="DP63" s="1"/>
      <c r="DQ63" s="1"/>
      <c r="DR63" s="1"/>
      <c r="DS63" s="1"/>
      <c r="DT63" s="1"/>
      <c r="DU63" s="1"/>
      <c r="DV63" s="1"/>
      <c r="DY63" t="s">
        <v>2590</v>
      </c>
      <c r="DZ63" s="1">
        <v>33731</v>
      </c>
      <c r="EA63" s="1">
        <v>34634</v>
      </c>
      <c r="ED63" s="7" t="s">
        <v>3805</v>
      </c>
      <c r="EF63" s="7">
        <v>1</v>
      </c>
      <c r="EO63" s="7">
        <v>107</v>
      </c>
      <c r="EP63" s="7">
        <v>2</v>
      </c>
      <c r="ER63" s="49" t="s">
        <v>4853</v>
      </c>
      <c r="ES63" s="1"/>
      <c r="ET63" s="1"/>
      <c r="EU63" s="1"/>
      <c r="EV63" s="1"/>
      <c r="EW63" s="1"/>
      <c r="EX63" s="1"/>
      <c r="FC63" t="s">
        <v>2961</v>
      </c>
      <c r="FD63" s="1">
        <v>34712</v>
      </c>
      <c r="FE63" s="1">
        <v>35943</v>
      </c>
      <c r="FH63" s="7" t="s">
        <v>3808</v>
      </c>
      <c r="FJ63" s="7" t="s">
        <v>3806</v>
      </c>
      <c r="FK63">
        <v>1</v>
      </c>
      <c r="FY63">
        <v>130</v>
      </c>
      <c r="FZ63">
        <v>2</v>
      </c>
      <c r="HH63" s="44" t="s">
        <v>5734</v>
      </c>
      <c r="HI63">
        <v>0</v>
      </c>
      <c r="HJ63">
        <v>4</v>
      </c>
      <c r="HK63">
        <v>107</v>
      </c>
      <c r="HL63">
        <v>1</v>
      </c>
      <c r="HN63">
        <v>1</v>
      </c>
      <c r="HQ63" s="44" t="s">
        <v>5879</v>
      </c>
      <c r="HR63">
        <v>0</v>
      </c>
      <c r="HS63">
        <v>5</v>
      </c>
      <c r="HT63">
        <v>78</v>
      </c>
      <c r="HU63">
        <v>8</v>
      </c>
      <c r="HV63">
        <v>1</v>
      </c>
      <c r="HZ63" s="44"/>
      <c r="IA63">
        <v>0</v>
      </c>
      <c r="IB63">
        <v>0</v>
      </c>
      <c r="IC63">
        <v>118</v>
      </c>
      <c r="ID63">
        <v>3</v>
      </c>
      <c r="IF63">
        <v>1</v>
      </c>
      <c r="IJ63" s="1">
        <v>33667</v>
      </c>
      <c r="IK63" s="14">
        <v>4</v>
      </c>
    </row>
    <row r="64" spans="1:245" x14ac:dyDescent="0.25">
      <c r="A64" s="1">
        <v>33651</v>
      </c>
      <c r="E64" s="13" t="s">
        <v>197</v>
      </c>
      <c r="F64" s="4" t="s">
        <v>65</v>
      </c>
      <c r="G64" s="45" t="s">
        <v>5466</v>
      </c>
      <c r="H64" s="86"/>
      <c r="I64" s="86"/>
      <c r="J64" s="86"/>
      <c r="K64" s="86"/>
      <c r="L64" s="86"/>
      <c r="M64" s="32" t="s">
        <v>1956</v>
      </c>
      <c r="N64" s="13" t="s">
        <v>537</v>
      </c>
      <c r="O64" s="13" t="s">
        <v>6116</v>
      </c>
      <c r="P64" s="20"/>
      <c r="Q64" s="32" t="s">
        <v>1956</v>
      </c>
      <c r="R64" s="13" t="s">
        <v>537</v>
      </c>
      <c r="S64" s="13" t="s">
        <v>6116</v>
      </c>
      <c r="T64" s="20"/>
      <c r="U64" s="20"/>
      <c r="V64" s="33" t="s">
        <v>3421</v>
      </c>
      <c r="W64" s="33" t="s">
        <v>474</v>
      </c>
      <c r="X64" s="20"/>
      <c r="Y64" s="20"/>
      <c r="Z64" s="20"/>
      <c r="AA64" s="20"/>
      <c r="AB64" s="33" t="s">
        <v>3422</v>
      </c>
      <c r="AC64" s="33" t="s">
        <v>474</v>
      </c>
      <c r="AD64" s="20"/>
      <c r="AF64" s="14">
        <v>0</v>
      </c>
      <c r="AG64" s="14">
        <v>1</v>
      </c>
      <c r="AH64" s="14">
        <v>0</v>
      </c>
      <c r="AI64" s="14">
        <v>0</v>
      </c>
      <c r="AJ64" s="14">
        <v>1</v>
      </c>
      <c r="AK64" s="14">
        <v>0</v>
      </c>
      <c r="AL64" s="14">
        <v>1</v>
      </c>
      <c r="AM64" s="14">
        <v>0</v>
      </c>
      <c r="AO64" s="1">
        <v>27699</v>
      </c>
      <c r="CS64">
        <v>1</v>
      </c>
      <c r="CW64" s="1">
        <v>32146</v>
      </c>
      <c r="CX64" s="1"/>
      <c r="DC64" s="1">
        <v>32458</v>
      </c>
      <c r="DD64" s="14">
        <v>65</v>
      </c>
      <c r="DE64" s="14">
        <v>4</v>
      </c>
      <c r="DF64" t="s">
        <v>562</v>
      </c>
      <c r="DG64" t="s">
        <v>1961</v>
      </c>
      <c r="HH64" s="44" t="s">
        <v>5734</v>
      </c>
      <c r="HI64">
        <v>0</v>
      </c>
      <c r="HJ64">
        <v>4</v>
      </c>
      <c r="HK64">
        <v>161</v>
      </c>
      <c r="HL64">
        <v>7</v>
      </c>
      <c r="HN64">
        <v>1</v>
      </c>
      <c r="IJ64" s="1">
        <v>33667</v>
      </c>
      <c r="IK64" s="14">
        <v>4</v>
      </c>
    </row>
    <row r="65" spans="1:245" x14ac:dyDescent="0.25">
      <c r="A65" s="1">
        <v>33651</v>
      </c>
      <c r="E65" s="13" t="s">
        <v>197</v>
      </c>
      <c r="F65" s="4" t="s">
        <v>65</v>
      </c>
      <c r="G65" s="45" t="s">
        <v>5466</v>
      </c>
      <c r="H65" s="86"/>
      <c r="I65" s="86"/>
      <c r="J65" s="86"/>
      <c r="K65" s="86"/>
      <c r="L65" s="86"/>
      <c r="M65" s="30" t="s">
        <v>1957</v>
      </c>
      <c r="N65" s="13" t="s">
        <v>537</v>
      </c>
      <c r="O65" s="13" t="s">
        <v>6117</v>
      </c>
      <c r="P65" s="20"/>
      <c r="Q65" s="30" t="s">
        <v>1957</v>
      </c>
      <c r="R65" s="13" t="s">
        <v>537</v>
      </c>
      <c r="S65" s="13" t="s">
        <v>6117</v>
      </c>
      <c r="T65" s="20"/>
      <c r="U65" s="20"/>
      <c r="V65" s="20"/>
      <c r="W65" s="20"/>
      <c r="X65" s="20"/>
      <c r="Y65" s="20"/>
      <c r="Z65" s="20"/>
      <c r="AA65" s="20"/>
      <c r="AB65" s="20"/>
      <c r="AC65" s="20"/>
      <c r="AD65" s="20"/>
      <c r="AF65" s="14">
        <v>0</v>
      </c>
      <c r="AG65" s="14">
        <v>1</v>
      </c>
      <c r="AH65" s="14">
        <v>0</v>
      </c>
      <c r="AI65" s="14">
        <v>0</v>
      </c>
      <c r="AJ65" s="14">
        <v>1</v>
      </c>
      <c r="AK65" s="14">
        <v>0</v>
      </c>
      <c r="AL65" s="14">
        <v>1</v>
      </c>
      <c r="AM65" s="14">
        <v>0</v>
      </c>
      <c r="AO65" s="1">
        <v>27699</v>
      </c>
      <c r="CS65">
        <v>1</v>
      </c>
      <c r="CW65" s="1">
        <v>32146</v>
      </c>
      <c r="CX65" s="1"/>
      <c r="DC65" s="1">
        <v>32458</v>
      </c>
      <c r="DD65" s="14">
        <v>65</v>
      </c>
      <c r="DE65" s="14">
        <v>4</v>
      </c>
      <c r="DF65" t="s">
        <v>562</v>
      </c>
      <c r="DG65" t="s">
        <v>1961</v>
      </c>
      <c r="IJ65" s="1">
        <v>33667</v>
      </c>
      <c r="IK65" s="14">
        <v>4</v>
      </c>
    </row>
    <row r="66" spans="1:245" x14ac:dyDescent="0.25">
      <c r="A66" s="1">
        <v>33651</v>
      </c>
      <c r="E66" s="13" t="s">
        <v>197</v>
      </c>
      <c r="F66" s="4" t="s">
        <v>65</v>
      </c>
      <c r="G66" s="45" t="s">
        <v>5466</v>
      </c>
      <c r="H66" s="86"/>
      <c r="I66" s="86"/>
      <c r="J66" s="86"/>
      <c r="K66" s="86"/>
      <c r="L66" s="86"/>
      <c r="M66" s="30" t="s">
        <v>1958</v>
      </c>
      <c r="N66" s="13" t="s">
        <v>537</v>
      </c>
      <c r="O66" s="13" t="s">
        <v>6118</v>
      </c>
      <c r="P66" s="20"/>
      <c r="Q66" s="30" t="s">
        <v>1958</v>
      </c>
      <c r="R66" s="13" t="s">
        <v>537</v>
      </c>
      <c r="S66" s="13" t="s">
        <v>6118</v>
      </c>
      <c r="T66" s="20"/>
      <c r="U66" s="20"/>
      <c r="V66" s="33" t="s">
        <v>3423</v>
      </c>
      <c r="W66" s="33" t="s">
        <v>520</v>
      </c>
      <c r="X66" s="20"/>
      <c r="Y66" s="20"/>
      <c r="Z66" s="20"/>
      <c r="AA66" s="20"/>
      <c r="AB66" s="20" t="s">
        <v>3424</v>
      </c>
      <c r="AC66" s="33" t="s">
        <v>520</v>
      </c>
      <c r="AD66" s="20"/>
      <c r="AF66" s="14">
        <v>0</v>
      </c>
      <c r="AG66" s="14">
        <v>1</v>
      </c>
      <c r="AH66" s="14">
        <v>0</v>
      </c>
      <c r="AI66" s="14">
        <v>0</v>
      </c>
      <c r="AJ66" s="14">
        <v>1</v>
      </c>
      <c r="AK66" s="14">
        <v>0</v>
      </c>
      <c r="AL66" s="14">
        <v>1</v>
      </c>
      <c r="AM66" s="14">
        <v>0</v>
      </c>
      <c r="AO66" s="1">
        <v>27699</v>
      </c>
      <c r="CS66">
        <v>1</v>
      </c>
      <c r="CW66" s="1">
        <v>32146</v>
      </c>
      <c r="CX66" s="1"/>
      <c r="DC66" s="1">
        <v>32458</v>
      </c>
      <c r="DD66" s="14">
        <v>65</v>
      </c>
      <c r="DE66" s="14">
        <v>4</v>
      </c>
      <c r="DF66" t="s">
        <v>562</v>
      </c>
      <c r="DG66" t="s">
        <v>1961</v>
      </c>
      <c r="DO66" s="49" t="s">
        <v>4317</v>
      </c>
      <c r="DP66" s="1"/>
      <c r="DQ66" s="1"/>
      <c r="DR66" s="1"/>
      <c r="DS66" s="1"/>
      <c r="DT66" s="1"/>
      <c r="DU66" s="1"/>
      <c r="DV66" s="1"/>
      <c r="DY66" t="s">
        <v>2591</v>
      </c>
      <c r="DZ66" s="1">
        <v>33730</v>
      </c>
      <c r="EA66" s="1">
        <v>34634</v>
      </c>
      <c r="ED66" s="7" t="s">
        <v>3805</v>
      </c>
      <c r="EF66" s="7">
        <v>1</v>
      </c>
      <c r="EO66" s="7">
        <v>101</v>
      </c>
      <c r="EP66" s="7">
        <v>2</v>
      </c>
      <c r="HH66" s="44" t="s">
        <v>5734</v>
      </c>
      <c r="HI66">
        <v>0</v>
      </c>
      <c r="HJ66">
        <v>4</v>
      </c>
      <c r="HK66">
        <v>272</v>
      </c>
      <c r="HL66">
        <v>27</v>
      </c>
      <c r="HN66">
        <v>1</v>
      </c>
      <c r="HQ66" s="44" t="s">
        <v>5879</v>
      </c>
      <c r="HR66">
        <v>0</v>
      </c>
      <c r="HS66">
        <v>5</v>
      </c>
      <c r="HT66">
        <v>437</v>
      </c>
      <c r="HU66">
        <v>16</v>
      </c>
      <c r="HV66">
        <v>1</v>
      </c>
      <c r="IJ66" s="1">
        <v>33667</v>
      </c>
      <c r="IK66" s="14">
        <v>4</v>
      </c>
    </row>
    <row r="67" spans="1:245" x14ac:dyDescent="0.25">
      <c r="A67" s="1">
        <v>33651</v>
      </c>
      <c r="E67" s="13" t="s">
        <v>197</v>
      </c>
      <c r="F67" s="4" t="s">
        <v>65</v>
      </c>
      <c r="G67" s="45" t="s">
        <v>5466</v>
      </c>
      <c r="H67" s="86"/>
      <c r="I67" s="86"/>
      <c r="J67" s="86"/>
      <c r="K67" s="86"/>
      <c r="L67" s="86"/>
      <c r="M67" s="30" t="s">
        <v>1959</v>
      </c>
      <c r="N67" s="13" t="s">
        <v>537</v>
      </c>
      <c r="O67" s="13" t="s">
        <v>6119</v>
      </c>
      <c r="P67" s="20"/>
      <c r="Q67" s="30" t="s">
        <v>1959</v>
      </c>
      <c r="R67" s="13" t="s">
        <v>537</v>
      </c>
      <c r="S67" s="13" t="s">
        <v>6119</v>
      </c>
      <c r="T67" s="20"/>
      <c r="U67" s="20"/>
      <c r="V67" s="20"/>
      <c r="W67" s="20"/>
      <c r="X67" s="20"/>
      <c r="Y67" s="20"/>
      <c r="Z67" s="20"/>
      <c r="AA67" s="20"/>
      <c r="AB67" s="20"/>
      <c r="AC67" s="20"/>
      <c r="AD67" s="20"/>
      <c r="AF67" s="14">
        <v>0</v>
      </c>
      <c r="AG67" s="14">
        <v>1</v>
      </c>
      <c r="AH67" s="14">
        <v>0</v>
      </c>
      <c r="AI67" s="14">
        <v>0</v>
      </c>
      <c r="AJ67" s="14">
        <v>1</v>
      </c>
      <c r="AK67" s="14">
        <v>0</v>
      </c>
      <c r="AL67" s="14">
        <v>1</v>
      </c>
      <c r="AM67" s="14">
        <v>0</v>
      </c>
      <c r="AO67" s="1">
        <v>27699</v>
      </c>
      <c r="CS67">
        <v>1</v>
      </c>
      <c r="CW67" s="1">
        <v>32146</v>
      </c>
      <c r="CX67" s="1"/>
      <c r="DC67" s="1">
        <v>32458</v>
      </c>
      <c r="DD67" s="14">
        <v>65</v>
      </c>
      <c r="DE67" s="14">
        <v>4</v>
      </c>
      <c r="DF67" t="s">
        <v>562</v>
      </c>
      <c r="DG67" t="s">
        <v>1961</v>
      </c>
      <c r="IJ67" s="1">
        <v>33667</v>
      </c>
      <c r="IK67" s="14">
        <v>4</v>
      </c>
    </row>
    <row r="68" spans="1:245" x14ac:dyDescent="0.25">
      <c r="A68" s="1">
        <v>33660</v>
      </c>
      <c r="B68" s="1"/>
      <c r="C68" s="1" t="s">
        <v>198</v>
      </c>
      <c r="D68" s="1"/>
      <c r="E68" s="13" t="s">
        <v>3081</v>
      </c>
      <c r="F68" s="4" t="s">
        <v>66</v>
      </c>
      <c r="G68" s="45" t="s">
        <v>5467</v>
      </c>
      <c r="H68" s="86"/>
      <c r="I68" s="86"/>
      <c r="J68" s="86"/>
      <c r="K68" s="86"/>
      <c r="L68" s="86"/>
      <c r="M68" s="34" t="s">
        <v>3425</v>
      </c>
      <c r="N68" s="13" t="s">
        <v>721</v>
      </c>
      <c r="O68" s="13" t="s">
        <v>6120</v>
      </c>
      <c r="P68" s="20"/>
      <c r="Q68" s="34" t="s">
        <v>3425</v>
      </c>
      <c r="R68" s="13" t="s">
        <v>721</v>
      </c>
      <c r="S68" s="13" t="s">
        <v>6120</v>
      </c>
      <c r="T68" s="20"/>
      <c r="U68" s="20"/>
      <c r="V68" s="20"/>
      <c r="W68" s="20"/>
      <c r="X68" s="33" t="s">
        <v>3426</v>
      </c>
      <c r="Y68" s="20" t="s">
        <v>537</v>
      </c>
      <c r="Z68" s="33" t="s">
        <v>3426</v>
      </c>
      <c r="AA68" s="20" t="s">
        <v>537</v>
      </c>
      <c r="AB68" s="20"/>
      <c r="AC68" s="20"/>
      <c r="AD68" s="20"/>
      <c r="AE68" s="33" t="s">
        <v>3427</v>
      </c>
      <c r="AF68" s="14">
        <v>0</v>
      </c>
      <c r="AG68" s="14">
        <v>0</v>
      </c>
      <c r="AH68" s="14">
        <v>0</v>
      </c>
      <c r="AI68" s="14">
        <v>1</v>
      </c>
      <c r="AJ68" s="14">
        <v>1</v>
      </c>
      <c r="AK68" s="14">
        <v>1</v>
      </c>
      <c r="AL68" s="14">
        <v>0</v>
      </c>
      <c r="AN68" t="s">
        <v>723</v>
      </c>
      <c r="AO68" s="1">
        <v>32605</v>
      </c>
      <c r="AQ68" s="1">
        <v>33277</v>
      </c>
      <c r="BP68" s="14">
        <v>750000</v>
      </c>
      <c r="CS68">
        <v>1</v>
      </c>
      <c r="CT68" s="7">
        <v>1</v>
      </c>
      <c r="CY68" s="1">
        <v>32989</v>
      </c>
      <c r="CZ68" s="1"/>
      <c r="DD68" s="14">
        <v>44</v>
      </c>
      <c r="DE68" s="14">
        <v>4</v>
      </c>
      <c r="DF68" t="s">
        <v>513</v>
      </c>
      <c r="DG68" t="s">
        <v>722</v>
      </c>
      <c r="HH68" s="44" t="s">
        <v>5735</v>
      </c>
      <c r="HI68">
        <v>1</v>
      </c>
      <c r="HJ68">
        <v>29</v>
      </c>
      <c r="HK68">
        <v>35</v>
      </c>
      <c r="HL68">
        <v>7</v>
      </c>
      <c r="HP68">
        <v>1</v>
      </c>
    </row>
    <row r="69" spans="1:245" x14ac:dyDescent="0.25">
      <c r="A69" s="1">
        <v>33681</v>
      </c>
      <c r="B69" s="1" t="s">
        <v>199</v>
      </c>
      <c r="C69" s="1" t="s">
        <v>200</v>
      </c>
      <c r="D69" s="1"/>
      <c r="E69" s="13" t="s">
        <v>3082</v>
      </c>
      <c r="F69" s="4" t="s">
        <v>67</v>
      </c>
      <c r="G69" s="45" t="s">
        <v>5468</v>
      </c>
      <c r="H69" s="86"/>
      <c r="I69" s="86"/>
      <c r="J69" s="86"/>
      <c r="K69" s="86"/>
      <c r="L69" s="86"/>
      <c r="M69" s="31" t="s">
        <v>1518</v>
      </c>
      <c r="N69" s="13" t="s">
        <v>537</v>
      </c>
      <c r="O69" s="13" t="s">
        <v>6121</v>
      </c>
      <c r="P69" s="20"/>
      <c r="Q69" s="31" t="s">
        <v>1518</v>
      </c>
      <c r="R69" s="13" t="s">
        <v>537</v>
      </c>
      <c r="S69" s="13" t="s">
        <v>6121</v>
      </c>
      <c r="T69" s="20"/>
      <c r="U69" s="20"/>
      <c r="V69" s="20"/>
      <c r="W69" s="20"/>
      <c r="X69" s="20"/>
      <c r="Y69" s="20"/>
      <c r="Z69" s="20"/>
      <c r="AA69" s="20"/>
      <c r="AB69" s="20"/>
      <c r="AC69" s="20"/>
      <c r="AD69" s="20"/>
      <c r="AF69" s="14">
        <v>0</v>
      </c>
      <c r="AG69" s="14">
        <v>1</v>
      </c>
      <c r="AH69" s="14">
        <v>0</v>
      </c>
      <c r="AI69" s="14">
        <v>0</v>
      </c>
      <c r="AJ69" s="14">
        <v>1</v>
      </c>
      <c r="AK69" s="14">
        <v>0</v>
      </c>
      <c r="AL69" s="14">
        <v>0</v>
      </c>
      <c r="AN69" t="s">
        <v>1523</v>
      </c>
      <c r="AO69" s="1">
        <v>28473</v>
      </c>
      <c r="BP69" s="14">
        <v>5000000</v>
      </c>
      <c r="BR69" s="16">
        <v>3000000</v>
      </c>
      <c r="CS69">
        <v>1</v>
      </c>
      <c r="CY69" s="1">
        <v>31854</v>
      </c>
      <c r="CZ69" s="1"/>
      <c r="DC69" s="1">
        <v>33000</v>
      </c>
      <c r="DD69" s="14">
        <v>71</v>
      </c>
      <c r="DE69" s="14">
        <v>4</v>
      </c>
      <c r="DF69" t="s">
        <v>513</v>
      </c>
      <c r="DG69" t="s">
        <v>1522</v>
      </c>
      <c r="DO69" s="49" t="s">
        <v>4319</v>
      </c>
      <c r="DP69" s="1"/>
      <c r="DQ69" s="1"/>
      <c r="DR69" s="1"/>
      <c r="DS69" s="1"/>
      <c r="DT69" s="1"/>
      <c r="DU69" s="1"/>
      <c r="DV69" s="1"/>
      <c r="DY69" t="s">
        <v>2566</v>
      </c>
      <c r="DZ69" s="1">
        <v>33754</v>
      </c>
      <c r="EA69" s="1">
        <v>34522</v>
      </c>
      <c r="ED69" s="7" t="s">
        <v>3809</v>
      </c>
      <c r="EL69" s="7">
        <v>1</v>
      </c>
      <c r="EO69" s="7">
        <v>186</v>
      </c>
      <c r="EP69" s="7">
        <v>4</v>
      </c>
    </row>
    <row r="70" spans="1:245" x14ac:dyDescent="0.25">
      <c r="A70" s="1">
        <v>33681</v>
      </c>
      <c r="B70" s="1"/>
      <c r="C70" s="1"/>
      <c r="D70" s="1"/>
      <c r="E70" s="13" t="s">
        <v>3082</v>
      </c>
      <c r="F70" s="4" t="s">
        <v>67</v>
      </c>
      <c r="G70" s="45" t="s">
        <v>5468</v>
      </c>
      <c r="H70" s="86"/>
      <c r="I70" s="86"/>
      <c r="J70" s="86"/>
      <c r="K70" s="86"/>
      <c r="L70" s="86"/>
      <c r="M70" s="31" t="s">
        <v>1520</v>
      </c>
      <c r="N70" s="4" t="s">
        <v>537</v>
      </c>
      <c r="O70" s="13" t="s">
        <v>6122</v>
      </c>
      <c r="P70" s="20"/>
      <c r="Q70" s="31" t="s">
        <v>1520</v>
      </c>
      <c r="R70" s="4" t="s">
        <v>537</v>
      </c>
      <c r="S70" s="13" t="s">
        <v>6122</v>
      </c>
      <c r="T70" s="20"/>
      <c r="U70" s="20"/>
      <c r="V70" s="20"/>
      <c r="W70" s="20"/>
      <c r="X70" s="20">
        <v>900465</v>
      </c>
      <c r="Y70" s="33" t="s">
        <v>537</v>
      </c>
      <c r="Z70" s="20">
        <v>900465</v>
      </c>
      <c r="AA70" s="33" t="s">
        <v>537</v>
      </c>
      <c r="AB70" s="20"/>
      <c r="AC70" s="20"/>
      <c r="AD70" s="20"/>
      <c r="AF70" s="14">
        <v>0</v>
      </c>
      <c r="AG70" s="14">
        <v>1</v>
      </c>
      <c r="AH70" s="14">
        <v>0</v>
      </c>
      <c r="AI70" s="14">
        <v>0</v>
      </c>
      <c r="AJ70" s="14">
        <v>1</v>
      </c>
      <c r="AK70" s="14">
        <v>0</v>
      </c>
      <c r="AL70" s="14">
        <v>0</v>
      </c>
      <c r="AO70" s="1">
        <v>28473</v>
      </c>
      <c r="CS70">
        <v>1</v>
      </c>
      <c r="CY70" s="1">
        <v>31854</v>
      </c>
      <c r="CZ70" s="1"/>
      <c r="DC70" s="1">
        <v>33000</v>
      </c>
      <c r="DD70" s="14">
        <v>71</v>
      </c>
      <c r="DE70" s="14">
        <v>4</v>
      </c>
      <c r="DF70" t="s">
        <v>513</v>
      </c>
      <c r="DG70" t="s">
        <v>1522</v>
      </c>
      <c r="HH70" s="44" t="s">
        <v>5736</v>
      </c>
      <c r="HI70">
        <v>0</v>
      </c>
      <c r="HJ70">
        <v>14</v>
      </c>
      <c r="HK70">
        <v>81</v>
      </c>
      <c r="HL70">
        <v>9</v>
      </c>
      <c r="HN70">
        <v>1</v>
      </c>
    </row>
    <row r="71" spans="1:245" x14ac:dyDescent="0.25">
      <c r="A71" s="1">
        <v>33681</v>
      </c>
      <c r="B71" s="1"/>
      <c r="C71" s="1"/>
      <c r="D71" s="1"/>
      <c r="E71" s="13" t="s">
        <v>3082</v>
      </c>
      <c r="F71" s="4" t="s">
        <v>67</v>
      </c>
      <c r="G71" s="45" t="s">
        <v>5468</v>
      </c>
      <c r="H71" s="86"/>
      <c r="I71" s="86"/>
      <c r="J71" s="86"/>
      <c r="K71" s="86"/>
      <c r="L71" s="86"/>
      <c r="M71" s="31" t="s">
        <v>1519</v>
      </c>
      <c r="N71" s="4" t="s">
        <v>502</v>
      </c>
      <c r="O71" s="13" t="s">
        <v>6123</v>
      </c>
      <c r="P71" s="20"/>
      <c r="Q71" s="31" t="s">
        <v>1519</v>
      </c>
      <c r="R71" s="4" t="s">
        <v>502</v>
      </c>
      <c r="S71" s="13" t="s">
        <v>6123</v>
      </c>
      <c r="T71" s="20"/>
      <c r="U71" s="20"/>
      <c r="V71" s="20"/>
      <c r="W71" s="20"/>
      <c r="X71" s="20"/>
      <c r="Y71" s="20"/>
      <c r="Z71" s="20"/>
      <c r="AA71" s="20"/>
      <c r="AB71" s="20"/>
      <c r="AC71" s="20"/>
      <c r="AD71" s="20"/>
      <c r="AF71" s="14">
        <v>0</v>
      </c>
      <c r="AG71" s="14">
        <v>1</v>
      </c>
      <c r="AH71" s="14">
        <v>0</v>
      </c>
      <c r="AI71" s="14">
        <v>0</v>
      </c>
      <c r="AJ71" s="14">
        <v>1</v>
      </c>
      <c r="AK71" s="14">
        <v>0</v>
      </c>
      <c r="AL71" s="14">
        <v>0</v>
      </c>
      <c r="AO71" s="1">
        <v>28473</v>
      </c>
      <c r="BP71" s="14">
        <v>150000</v>
      </c>
      <c r="BR71" s="16">
        <v>0</v>
      </c>
      <c r="CS71">
        <v>1</v>
      </c>
      <c r="CY71" s="1">
        <v>31854</v>
      </c>
      <c r="CZ71" s="1"/>
      <c r="DC71" s="1">
        <v>33000</v>
      </c>
      <c r="DD71" s="14">
        <v>71</v>
      </c>
      <c r="DE71" s="14">
        <v>4</v>
      </c>
      <c r="DF71" t="s">
        <v>513</v>
      </c>
      <c r="DG71" t="s">
        <v>1522</v>
      </c>
      <c r="DO71" s="49" t="s">
        <v>4320</v>
      </c>
      <c r="DP71" s="1"/>
      <c r="DQ71" s="1"/>
      <c r="DR71" s="1"/>
      <c r="DS71" s="1"/>
      <c r="DT71" s="1"/>
      <c r="DU71" s="1"/>
      <c r="DV71" s="1"/>
      <c r="DY71" t="s">
        <v>2581</v>
      </c>
      <c r="DZ71" s="1">
        <v>33746</v>
      </c>
      <c r="EA71" s="1">
        <v>34452</v>
      </c>
      <c r="ED71" s="7" t="s">
        <v>3809</v>
      </c>
      <c r="EK71" s="7">
        <v>1</v>
      </c>
      <c r="EO71" s="7">
        <v>37</v>
      </c>
      <c r="EP71" s="7">
        <v>2</v>
      </c>
    </row>
    <row r="72" spans="1:245" x14ac:dyDescent="0.25">
      <c r="A72" s="1">
        <v>33681</v>
      </c>
      <c r="B72" s="1"/>
      <c r="C72" s="1"/>
      <c r="D72" s="1"/>
      <c r="E72" s="13" t="s">
        <v>3082</v>
      </c>
      <c r="F72" s="4" t="s">
        <v>67</v>
      </c>
      <c r="G72" s="45" t="s">
        <v>5468</v>
      </c>
      <c r="H72" s="86"/>
      <c r="I72" s="86"/>
      <c r="J72" s="86"/>
      <c r="K72" s="86"/>
      <c r="L72" s="86"/>
      <c r="M72" s="31" t="s">
        <v>1521</v>
      </c>
      <c r="N72" s="4" t="s">
        <v>502</v>
      </c>
      <c r="O72" s="13" t="s">
        <v>6124</v>
      </c>
      <c r="P72" s="20"/>
      <c r="Q72" s="31" t="s">
        <v>1521</v>
      </c>
      <c r="R72" s="4" t="s">
        <v>502</v>
      </c>
      <c r="S72" s="13" t="s">
        <v>6124</v>
      </c>
      <c r="T72" s="20"/>
      <c r="U72" s="20"/>
      <c r="V72" s="20"/>
      <c r="W72" s="20"/>
      <c r="X72" s="20"/>
      <c r="Y72" s="20"/>
      <c r="Z72" s="20"/>
      <c r="AA72" s="20"/>
      <c r="AB72" s="20"/>
      <c r="AC72" s="20"/>
      <c r="AD72" s="20"/>
      <c r="AF72" s="14">
        <v>0</v>
      </c>
      <c r="AG72" s="14">
        <v>1</v>
      </c>
      <c r="AH72" s="14">
        <v>0</v>
      </c>
      <c r="AI72" s="14">
        <v>0</v>
      </c>
      <c r="AJ72" s="14">
        <v>1</v>
      </c>
      <c r="AK72" s="14">
        <v>0</v>
      </c>
      <c r="AL72" s="14">
        <v>0</v>
      </c>
      <c r="AO72" s="1">
        <v>28473</v>
      </c>
      <c r="CS72">
        <v>1</v>
      </c>
      <c r="CY72" s="1">
        <v>31854</v>
      </c>
      <c r="CZ72" s="1"/>
      <c r="DC72" s="1">
        <v>33000</v>
      </c>
      <c r="DD72" s="14">
        <v>71</v>
      </c>
      <c r="DE72" s="14">
        <v>4</v>
      </c>
      <c r="DF72" t="s">
        <v>513</v>
      </c>
      <c r="DG72" t="s">
        <v>1522</v>
      </c>
    </row>
    <row r="73" spans="1:245" x14ac:dyDescent="0.25">
      <c r="A73" s="1">
        <v>33688</v>
      </c>
      <c r="B73" s="1" t="s">
        <v>201</v>
      </c>
      <c r="C73" s="1" t="s">
        <v>202</v>
      </c>
      <c r="D73" s="1"/>
      <c r="E73" s="13" t="s">
        <v>3083</v>
      </c>
      <c r="F73" s="4" t="s">
        <v>68</v>
      </c>
      <c r="G73" s="45" t="s">
        <v>5469</v>
      </c>
      <c r="H73" s="86"/>
      <c r="I73" s="86"/>
      <c r="J73" s="86"/>
      <c r="K73" s="86"/>
      <c r="L73" s="86"/>
      <c r="M73" s="34" t="s">
        <v>3197</v>
      </c>
      <c r="N73" s="27" t="s">
        <v>474</v>
      </c>
      <c r="O73" s="52" t="s">
        <v>7413</v>
      </c>
      <c r="P73" s="20"/>
      <c r="Q73" s="34" t="s">
        <v>3197</v>
      </c>
      <c r="R73" s="27" t="s">
        <v>474</v>
      </c>
      <c r="S73" s="52" t="s">
        <v>7413</v>
      </c>
      <c r="T73" s="20"/>
      <c r="U73" s="20"/>
      <c r="V73" s="20"/>
      <c r="W73" s="20"/>
      <c r="X73" s="20"/>
      <c r="Y73" s="20"/>
      <c r="Z73" s="20"/>
      <c r="AA73" s="20"/>
      <c r="AB73" s="20"/>
      <c r="AC73" s="20"/>
      <c r="AD73" s="20" t="s">
        <v>920</v>
      </c>
      <c r="AF73" s="14">
        <v>0</v>
      </c>
      <c r="AG73" s="14">
        <v>1</v>
      </c>
      <c r="AH73" s="14">
        <v>0</v>
      </c>
      <c r="AI73" s="14">
        <v>0</v>
      </c>
      <c r="AJ73" s="14">
        <v>1</v>
      </c>
      <c r="AK73" s="14">
        <v>0</v>
      </c>
      <c r="AL73" s="14">
        <v>1</v>
      </c>
      <c r="AM73" s="14">
        <v>0</v>
      </c>
      <c r="AN73" s="5" t="s">
        <v>1058</v>
      </c>
      <c r="AO73" s="6">
        <v>30651</v>
      </c>
      <c r="AP73" s="1">
        <v>33385</v>
      </c>
      <c r="BP73" s="14">
        <v>5000000</v>
      </c>
      <c r="BR73" s="16">
        <v>2000000</v>
      </c>
      <c r="CW73" s="1">
        <v>33070</v>
      </c>
      <c r="CX73" s="1"/>
      <c r="DC73" s="1">
        <v>33085</v>
      </c>
      <c r="DD73" s="14">
        <v>91</v>
      </c>
      <c r="DE73" s="14">
        <v>4</v>
      </c>
      <c r="DF73" s="5" t="s">
        <v>513</v>
      </c>
      <c r="DG73" t="s">
        <v>1057</v>
      </c>
      <c r="DO73" s="49" t="s">
        <v>4321</v>
      </c>
      <c r="DP73" s="1"/>
      <c r="DQ73" s="1"/>
      <c r="DR73" s="1"/>
      <c r="DS73" s="1"/>
      <c r="DT73" s="1"/>
      <c r="DU73" s="1"/>
      <c r="DV73" s="1"/>
      <c r="DY73" t="s">
        <v>2576</v>
      </c>
      <c r="DZ73" s="1">
        <v>33749</v>
      </c>
      <c r="EA73" s="1">
        <v>34388</v>
      </c>
      <c r="ED73" s="7" t="s">
        <v>3810</v>
      </c>
      <c r="EM73" s="7">
        <v>1</v>
      </c>
      <c r="EO73" s="7">
        <v>150</v>
      </c>
      <c r="EP73" s="7">
        <v>4</v>
      </c>
    </row>
    <row r="74" spans="1:245" x14ac:dyDescent="0.25">
      <c r="A74" s="1">
        <v>33688</v>
      </c>
      <c r="B74" s="1"/>
      <c r="C74" s="1"/>
      <c r="D74" s="1"/>
      <c r="E74" s="13" t="s">
        <v>3083</v>
      </c>
      <c r="F74" s="4" t="s">
        <v>68</v>
      </c>
      <c r="G74" s="45" t="s">
        <v>5469</v>
      </c>
      <c r="H74" s="86"/>
      <c r="I74" s="86"/>
      <c r="J74" s="86"/>
      <c r="K74" s="86"/>
      <c r="L74" s="86"/>
      <c r="M74" s="34" t="s">
        <v>1056</v>
      </c>
      <c r="N74" s="27" t="s">
        <v>517</v>
      </c>
      <c r="O74" s="52" t="s">
        <v>6125</v>
      </c>
      <c r="P74" s="33"/>
      <c r="Q74" s="34" t="s">
        <v>1056</v>
      </c>
      <c r="R74" s="27" t="s">
        <v>517</v>
      </c>
      <c r="S74" s="52" t="s">
        <v>6125</v>
      </c>
      <c r="T74" s="33"/>
      <c r="U74" s="33"/>
      <c r="V74" s="33"/>
      <c r="W74" s="33"/>
      <c r="X74" s="20"/>
      <c r="Y74" s="20"/>
      <c r="Z74" s="20"/>
      <c r="AA74" s="20"/>
      <c r="AB74" s="20"/>
      <c r="AC74" s="20"/>
      <c r="AD74" s="20"/>
      <c r="AF74" s="14">
        <v>0</v>
      </c>
      <c r="AG74" s="14">
        <v>1</v>
      </c>
      <c r="AH74" s="14">
        <v>0</v>
      </c>
      <c r="AI74" s="14">
        <v>0</v>
      </c>
      <c r="AJ74" s="14">
        <v>1</v>
      </c>
      <c r="AK74" s="14">
        <v>0</v>
      </c>
      <c r="AL74" s="14">
        <v>1</v>
      </c>
      <c r="AM74" s="14">
        <v>0</v>
      </c>
      <c r="AO74" s="6">
        <v>30651</v>
      </c>
      <c r="AP74" s="1">
        <v>33385</v>
      </c>
      <c r="BP74" s="14">
        <v>1000000</v>
      </c>
      <c r="BR74" s="16">
        <v>0</v>
      </c>
      <c r="CW74" s="1">
        <v>33070</v>
      </c>
      <c r="CX74" s="1"/>
      <c r="DC74" s="1">
        <v>33085</v>
      </c>
      <c r="DD74" s="14">
        <v>91</v>
      </c>
      <c r="DE74" s="14">
        <v>4</v>
      </c>
      <c r="DF74" s="5" t="s">
        <v>513</v>
      </c>
      <c r="DG74" t="s">
        <v>1057</v>
      </c>
      <c r="DO74" s="49" t="s">
        <v>4321</v>
      </c>
      <c r="DP74" s="1"/>
      <c r="DQ74" s="1"/>
      <c r="DR74" s="1"/>
      <c r="DS74" s="1"/>
      <c r="DT74" s="1"/>
      <c r="DU74" s="1"/>
      <c r="DV74" s="1"/>
      <c r="DW74" t="s">
        <v>2577</v>
      </c>
      <c r="DX74" t="s">
        <v>517</v>
      </c>
      <c r="DY74" t="s">
        <v>2576</v>
      </c>
      <c r="DZ74" s="1">
        <v>33749</v>
      </c>
      <c r="EA74" s="1">
        <v>34388</v>
      </c>
      <c r="ED74" s="7" t="s">
        <v>3810</v>
      </c>
      <c r="EK74" s="7">
        <v>1</v>
      </c>
      <c r="EO74" s="7">
        <v>150</v>
      </c>
      <c r="EP74" s="7">
        <v>4</v>
      </c>
    </row>
    <row r="75" spans="1:245" x14ac:dyDescent="0.25">
      <c r="A75" s="1">
        <v>33639</v>
      </c>
      <c r="B75" s="1" t="s">
        <v>194</v>
      </c>
      <c r="C75" s="1" t="s">
        <v>195</v>
      </c>
      <c r="D75" s="1"/>
      <c r="E75" s="13" t="s">
        <v>3080</v>
      </c>
      <c r="F75" s="4" t="s">
        <v>64</v>
      </c>
      <c r="G75" s="45" t="s">
        <v>5465</v>
      </c>
      <c r="H75" s="86"/>
      <c r="I75" s="86"/>
      <c r="J75" s="86"/>
      <c r="K75" s="86"/>
      <c r="L75" s="86"/>
      <c r="M75" s="30" t="s">
        <v>2914</v>
      </c>
      <c r="N75" s="4" t="s">
        <v>502</v>
      </c>
      <c r="O75" s="13" t="s">
        <v>6089</v>
      </c>
      <c r="P75" s="20"/>
      <c r="Q75" s="30" t="s">
        <v>2914</v>
      </c>
      <c r="R75" s="4" t="s">
        <v>502</v>
      </c>
      <c r="S75" s="13" t="s">
        <v>6089</v>
      </c>
      <c r="T75" s="20"/>
      <c r="U75" s="20"/>
      <c r="V75" s="20"/>
      <c r="W75" s="20"/>
      <c r="X75" s="20"/>
      <c r="Y75" s="20"/>
      <c r="Z75" s="20"/>
      <c r="AA75" s="20"/>
      <c r="AB75" s="20"/>
      <c r="AC75" s="20"/>
      <c r="AD75" s="20" t="s">
        <v>920</v>
      </c>
      <c r="AF75" s="14">
        <v>0</v>
      </c>
      <c r="AG75" s="14">
        <v>1</v>
      </c>
      <c r="AH75" s="14">
        <v>0</v>
      </c>
      <c r="AI75" s="14">
        <v>0</v>
      </c>
      <c r="AJ75" s="14">
        <v>1</v>
      </c>
      <c r="AK75" s="14">
        <v>0</v>
      </c>
      <c r="AL75" s="14">
        <v>1</v>
      </c>
      <c r="AM75" s="14">
        <v>0</v>
      </c>
      <c r="AN75" t="s">
        <v>1835</v>
      </c>
      <c r="AO75" s="1">
        <v>23355</v>
      </c>
      <c r="AQ75" s="1">
        <v>31868</v>
      </c>
      <c r="AS75" s="1">
        <v>29375</v>
      </c>
      <c r="AU75" s="1">
        <v>29495</v>
      </c>
      <c r="CS75">
        <v>1</v>
      </c>
      <c r="CT75" s="7">
        <v>1</v>
      </c>
      <c r="CW75" s="1">
        <v>32155</v>
      </c>
      <c r="CX75" s="1"/>
      <c r="CZ75" s="1">
        <v>32715</v>
      </c>
      <c r="DC75" s="1">
        <v>32692</v>
      </c>
      <c r="DD75" s="14">
        <v>141</v>
      </c>
      <c r="DE75" s="14">
        <v>5</v>
      </c>
      <c r="DF75" t="s">
        <v>562</v>
      </c>
      <c r="DG75" t="s">
        <v>729</v>
      </c>
      <c r="DO75" s="49" t="s">
        <v>4316</v>
      </c>
      <c r="DP75" s="1"/>
      <c r="DQ75" s="1"/>
      <c r="DR75" s="1"/>
      <c r="DS75" s="1"/>
      <c r="DT75" s="1"/>
      <c r="DU75" s="1"/>
      <c r="DV75" s="1"/>
      <c r="DY75" t="s">
        <v>2601</v>
      </c>
      <c r="DZ75" s="1">
        <v>33707</v>
      </c>
      <c r="EA75" s="1">
        <v>34751</v>
      </c>
      <c r="ED75" s="7" t="s">
        <v>3802</v>
      </c>
      <c r="EF75" s="7">
        <v>1</v>
      </c>
      <c r="EO75" s="7">
        <v>412</v>
      </c>
      <c r="EP75" s="7">
        <v>2</v>
      </c>
      <c r="ER75" s="49" t="s">
        <v>4851</v>
      </c>
      <c r="ES75" s="1"/>
      <c r="ET75" s="1"/>
      <c r="EU75" s="1"/>
      <c r="EV75" s="1"/>
      <c r="EW75" s="1"/>
      <c r="EX75" s="1"/>
      <c r="FC75" s="51" t="s">
        <v>2915</v>
      </c>
      <c r="FD75" s="1">
        <v>33721</v>
      </c>
      <c r="FE75" s="1">
        <v>35149</v>
      </c>
      <c r="FF75" s="7">
        <v>1</v>
      </c>
      <c r="FI75" s="7" t="s">
        <v>3804</v>
      </c>
      <c r="FJ75" s="7" t="s">
        <v>3803</v>
      </c>
      <c r="FK75">
        <v>1</v>
      </c>
      <c r="FY75">
        <v>61</v>
      </c>
      <c r="FZ75">
        <v>2</v>
      </c>
    </row>
    <row r="76" spans="1:245" x14ac:dyDescent="0.25">
      <c r="A76" s="1">
        <v>33639</v>
      </c>
      <c r="B76" s="1"/>
      <c r="C76" s="1"/>
      <c r="D76" s="1"/>
      <c r="E76" s="13" t="s">
        <v>3080</v>
      </c>
      <c r="F76" s="4" t="s">
        <v>64</v>
      </c>
      <c r="G76" s="45" t="s">
        <v>5465</v>
      </c>
      <c r="H76" s="86"/>
      <c r="I76" s="86"/>
      <c r="J76" s="86"/>
      <c r="K76" s="86"/>
      <c r="L76" s="86"/>
      <c r="M76" s="31" t="s">
        <v>730</v>
      </c>
      <c r="N76" s="4" t="s">
        <v>502</v>
      </c>
      <c r="O76" s="13" t="s">
        <v>6090</v>
      </c>
      <c r="P76" s="20"/>
      <c r="Q76" s="31" t="s">
        <v>730</v>
      </c>
      <c r="R76" s="4" t="s">
        <v>502</v>
      </c>
      <c r="S76" s="13" t="s">
        <v>6090</v>
      </c>
      <c r="T76" s="20"/>
      <c r="U76" s="20"/>
      <c r="V76" s="20"/>
      <c r="W76" s="20"/>
      <c r="X76" s="20"/>
      <c r="Y76" s="20"/>
      <c r="Z76" s="20"/>
      <c r="AA76" s="20"/>
      <c r="AB76" s="20"/>
      <c r="AC76" s="20"/>
      <c r="AD76" s="20" t="s">
        <v>920</v>
      </c>
      <c r="AF76" s="14">
        <v>0</v>
      </c>
      <c r="AG76" s="14">
        <v>1</v>
      </c>
      <c r="AH76" s="14">
        <v>0</v>
      </c>
      <c r="AI76" s="14">
        <v>0</v>
      </c>
      <c r="AJ76" s="14">
        <v>1</v>
      </c>
      <c r="AK76" s="14">
        <v>0</v>
      </c>
      <c r="AL76" s="14">
        <v>1</v>
      </c>
      <c r="AM76" s="14">
        <v>0</v>
      </c>
      <c r="AO76" s="1">
        <v>23355</v>
      </c>
      <c r="AQ76" s="1">
        <v>31868</v>
      </c>
      <c r="AS76" s="1">
        <v>29375</v>
      </c>
      <c r="AU76" s="1">
        <v>29495</v>
      </c>
      <c r="BP76" s="14">
        <v>1451250</v>
      </c>
      <c r="CS76">
        <v>1</v>
      </c>
      <c r="CT76" s="7">
        <v>1</v>
      </c>
      <c r="CW76" s="1">
        <v>32155</v>
      </c>
      <c r="CX76" s="1"/>
      <c r="CZ76" s="1">
        <v>32715</v>
      </c>
      <c r="DC76" s="1">
        <v>32692</v>
      </c>
      <c r="DD76" s="14">
        <v>141</v>
      </c>
      <c r="DE76" s="14">
        <v>5</v>
      </c>
      <c r="DF76" t="s">
        <v>562</v>
      </c>
      <c r="DG76" t="s">
        <v>729</v>
      </c>
      <c r="DO76" s="49" t="s">
        <v>4316</v>
      </c>
      <c r="DP76" s="1"/>
      <c r="DQ76" s="1"/>
      <c r="DR76" s="1"/>
      <c r="DS76" s="1"/>
      <c r="DT76" s="1"/>
      <c r="DU76" s="1"/>
      <c r="DV76" s="1"/>
      <c r="DY76" t="s">
        <v>2601</v>
      </c>
      <c r="DZ76" s="1">
        <v>33707</v>
      </c>
      <c r="EA76" s="1">
        <v>34751</v>
      </c>
      <c r="ED76" s="7" t="s">
        <v>3802</v>
      </c>
      <c r="EF76" s="7">
        <v>1</v>
      </c>
      <c r="EO76" s="7">
        <v>412</v>
      </c>
      <c r="EP76" s="7">
        <v>2</v>
      </c>
      <c r="ER76" s="49" t="s">
        <v>4851</v>
      </c>
      <c r="ES76" s="1"/>
      <c r="ET76" s="1"/>
      <c r="EU76" s="1"/>
      <c r="EV76" s="1"/>
      <c r="EW76" s="1"/>
      <c r="EX76" s="1"/>
      <c r="FC76" t="s">
        <v>2915</v>
      </c>
      <c r="FD76" s="1">
        <v>33721</v>
      </c>
      <c r="FE76" s="1">
        <v>35149</v>
      </c>
      <c r="FF76" s="7">
        <v>1</v>
      </c>
      <c r="FI76" s="7" t="s">
        <v>3804</v>
      </c>
      <c r="FJ76" s="7" t="s">
        <v>3803</v>
      </c>
      <c r="FK76">
        <v>1</v>
      </c>
      <c r="FY76">
        <v>61</v>
      </c>
      <c r="FZ76">
        <v>2</v>
      </c>
    </row>
    <row r="77" spans="1:245" x14ac:dyDescent="0.25">
      <c r="A77" s="1">
        <v>33639</v>
      </c>
      <c r="E77" s="13" t="s">
        <v>3080</v>
      </c>
      <c r="F77" s="4" t="s">
        <v>64</v>
      </c>
      <c r="G77" s="45" t="s">
        <v>5465</v>
      </c>
      <c r="H77" s="86"/>
      <c r="I77" s="86"/>
      <c r="J77" s="86"/>
      <c r="K77" s="86"/>
      <c r="L77" s="86"/>
      <c r="M77" s="30" t="s">
        <v>731</v>
      </c>
      <c r="N77" s="4" t="s">
        <v>502</v>
      </c>
      <c r="O77" s="13" t="s">
        <v>6091</v>
      </c>
      <c r="P77" s="20"/>
      <c r="Q77" s="30" t="s">
        <v>731</v>
      </c>
      <c r="R77" s="4" t="s">
        <v>502</v>
      </c>
      <c r="S77" s="13" t="s">
        <v>6091</v>
      </c>
      <c r="T77" s="20"/>
      <c r="U77" s="20"/>
      <c r="V77" s="20"/>
      <c r="W77" s="20"/>
      <c r="X77" s="20"/>
      <c r="Y77" s="20"/>
      <c r="Z77" s="20"/>
      <c r="AA77" s="20"/>
      <c r="AB77" s="20"/>
      <c r="AC77" s="20"/>
      <c r="AD77" s="20" t="s">
        <v>920</v>
      </c>
      <c r="AF77" s="14">
        <v>0</v>
      </c>
      <c r="AG77" s="14">
        <v>1</v>
      </c>
      <c r="AH77" s="14">
        <v>0</v>
      </c>
      <c r="AI77" s="14">
        <v>0</v>
      </c>
      <c r="AJ77" s="14">
        <v>1</v>
      </c>
      <c r="AK77" s="14">
        <v>0</v>
      </c>
      <c r="AL77" s="14">
        <v>1</v>
      </c>
      <c r="AM77" s="14">
        <v>0</v>
      </c>
      <c r="AO77" s="1">
        <v>23355</v>
      </c>
      <c r="AQ77" s="1">
        <v>31868</v>
      </c>
      <c r="AS77" s="1">
        <v>29375</v>
      </c>
      <c r="AU77" s="1">
        <v>29495</v>
      </c>
      <c r="BP77" s="14">
        <v>436500</v>
      </c>
      <c r="CS77">
        <v>1</v>
      </c>
      <c r="CT77" s="7">
        <v>1</v>
      </c>
      <c r="CW77" s="1">
        <v>32155</v>
      </c>
      <c r="CX77" s="1"/>
      <c r="CZ77" s="1">
        <v>32715</v>
      </c>
      <c r="DC77" s="1">
        <v>32692</v>
      </c>
      <c r="DD77" s="14">
        <v>141</v>
      </c>
      <c r="DE77" s="14">
        <v>5</v>
      </c>
      <c r="DF77" t="s">
        <v>562</v>
      </c>
      <c r="DG77" t="s">
        <v>729</v>
      </c>
      <c r="DO77" s="49" t="s">
        <v>4316</v>
      </c>
      <c r="DP77" s="1"/>
      <c r="DQ77" s="1"/>
      <c r="DR77" s="1"/>
      <c r="DS77" s="1"/>
      <c r="DT77" s="1"/>
      <c r="DU77" s="1"/>
      <c r="DV77" s="1"/>
      <c r="DY77" t="s">
        <v>2601</v>
      </c>
      <c r="DZ77" s="1">
        <v>33707</v>
      </c>
      <c r="EA77" s="1">
        <v>34751</v>
      </c>
      <c r="ED77" s="7" t="s">
        <v>3802</v>
      </c>
      <c r="EF77" s="7">
        <v>1</v>
      </c>
      <c r="EO77" s="7">
        <v>412</v>
      </c>
      <c r="EP77" s="7">
        <v>2</v>
      </c>
      <c r="ER77" s="49" t="s">
        <v>4851</v>
      </c>
      <c r="ES77" s="1"/>
      <c r="ET77" s="1"/>
      <c r="EU77" s="1"/>
      <c r="EV77" s="1"/>
      <c r="EW77" s="1"/>
      <c r="EX77" s="1"/>
      <c r="FC77" t="s">
        <v>2915</v>
      </c>
      <c r="FD77" s="1">
        <v>33721</v>
      </c>
      <c r="FE77" s="1">
        <v>35149</v>
      </c>
      <c r="FF77" s="7">
        <v>1</v>
      </c>
      <c r="FI77" s="7" t="s">
        <v>3804</v>
      </c>
      <c r="FJ77" s="7" t="s">
        <v>3803</v>
      </c>
      <c r="FK77">
        <v>1</v>
      </c>
      <c r="FY77">
        <v>61</v>
      </c>
      <c r="FZ77">
        <v>2</v>
      </c>
    </row>
    <row r="78" spans="1:245" x14ac:dyDescent="0.25">
      <c r="A78" s="1">
        <v>33639</v>
      </c>
      <c r="E78" s="13" t="s">
        <v>3080</v>
      </c>
      <c r="F78" s="4" t="s">
        <v>64</v>
      </c>
      <c r="G78" s="45" t="s">
        <v>5465</v>
      </c>
      <c r="H78" s="86"/>
      <c r="I78" s="86"/>
      <c r="J78" s="86"/>
      <c r="K78" s="86"/>
      <c r="L78" s="86"/>
      <c r="M78" s="30" t="s">
        <v>732</v>
      </c>
      <c r="N78" s="4" t="s">
        <v>502</v>
      </c>
      <c r="O78" s="13" t="s">
        <v>6092</v>
      </c>
      <c r="P78" s="20"/>
      <c r="Q78" s="30" t="s">
        <v>732</v>
      </c>
      <c r="R78" s="4" t="s">
        <v>502</v>
      </c>
      <c r="S78" s="13" t="s">
        <v>6092</v>
      </c>
      <c r="T78" s="20"/>
      <c r="U78" s="20"/>
      <c r="V78" s="20"/>
      <c r="W78" s="20"/>
      <c r="X78" s="20"/>
      <c r="Y78" s="20"/>
      <c r="Z78" s="20"/>
      <c r="AA78" s="20"/>
      <c r="AB78" s="20"/>
      <c r="AC78" s="20"/>
      <c r="AD78" s="20" t="s">
        <v>920</v>
      </c>
      <c r="AF78" s="14">
        <v>0</v>
      </c>
      <c r="AG78" s="14">
        <v>1</v>
      </c>
      <c r="AH78" s="14">
        <v>0</v>
      </c>
      <c r="AI78" s="14">
        <v>0</v>
      </c>
      <c r="AJ78" s="14">
        <v>1</v>
      </c>
      <c r="AK78" s="14">
        <v>0</v>
      </c>
      <c r="AL78" s="14">
        <v>1</v>
      </c>
      <c r="AM78" s="14">
        <v>0</v>
      </c>
      <c r="AO78" s="1">
        <v>23355</v>
      </c>
      <c r="AQ78" s="1">
        <v>31868</v>
      </c>
      <c r="AS78" s="1">
        <v>29375</v>
      </c>
      <c r="AU78" s="1">
        <v>29495</v>
      </c>
      <c r="BP78" s="14">
        <v>436500</v>
      </c>
      <c r="CS78">
        <v>1</v>
      </c>
      <c r="CT78" s="7">
        <v>1</v>
      </c>
      <c r="CW78" s="1">
        <v>32155</v>
      </c>
      <c r="CX78" s="1"/>
      <c r="CZ78" s="1">
        <v>32715</v>
      </c>
      <c r="DC78" s="1">
        <v>32692</v>
      </c>
      <c r="DD78" s="14">
        <v>141</v>
      </c>
      <c r="DE78" s="14">
        <v>5</v>
      </c>
      <c r="DF78" t="s">
        <v>562</v>
      </c>
      <c r="DG78" t="s">
        <v>729</v>
      </c>
      <c r="DO78" s="49" t="s">
        <v>4316</v>
      </c>
      <c r="DP78" s="1"/>
      <c r="DQ78" s="1"/>
      <c r="DR78" s="1"/>
      <c r="DS78" s="1"/>
      <c r="DT78" s="1"/>
      <c r="DU78" s="1"/>
      <c r="DV78" s="1"/>
      <c r="DY78" t="s">
        <v>2601</v>
      </c>
      <c r="DZ78" s="1">
        <v>33707</v>
      </c>
      <c r="EA78" s="1">
        <v>34751</v>
      </c>
      <c r="ED78" s="7" t="s">
        <v>3802</v>
      </c>
      <c r="EF78" s="7">
        <v>1</v>
      </c>
      <c r="EO78" s="7">
        <v>412</v>
      </c>
      <c r="EP78" s="7">
        <v>2</v>
      </c>
      <c r="ER78" s="49" t="s">
        <v>4851</v>
      </c>
      <c r="ES78" s="1"/>
      <c r="ET78" s="1"/>
      <c r="EU78" s="1"/>
      <c r="EV78" s="1"/>
      <c r="EW78" s="1"/>
      <c r="EX78" s="1"/>
      <c r="FC78" t="s">
        <v>2915</v>
      </c>
      <c r="FD78" s="1">
        <v>33721</v>
      </c>
      <c r="FE78" s="1">
        <v>35149</v>
      </c>
      <c r="FF78" s="7">
        <v>1</v>
      </c>
      <c r="FI78" s="7" t="s">
        <v>3804</v>
      </c>
      <c r="FJ78" s="7" t="s">
        <v>3803</v>
      </c>
      <c r="FK78">
        <v>1</v>
      </c>
      <c r="FY78">
        <v>61</v>
      </c>
      <c r="FZ78">
        <v>2</v>
      </c>
    </row>
    <row r="79" spans="1:245" x14ac:dyDescent="0.25">
      <c r="A79" s="1">
        <v>33639</v>
      </c>
      <c r="E79" s="13" t="s">
        <v>3080</v>
      </c>
      <c r="F79" s="4" t="s">
        <v>64</v>
      </c>
      <c r="G79" s="45" t="s">
        <v>5465</v>
      </c>
      <c r="H79" s="86"/>
      <c r="I79" s="86"/>
      <c r="J79" s="86"/>
      <c r="K79" s="86"/>
      <c r="L79" s="86"/>
      <c r="M79" s="30" t="s">
        <v>733</v>
      </c>
      <c r="N79" s="4" t="s">
        <v>502</v>
      </c>
      <c r="O79" s="13" t="s">
        <v>6093</v>
      </c>
      <c r="P79" s="20"/>
      <c r="Q79" s="30" t="s">
        <v>733</v>
      </c>
      <c r="R79" s="4" t="s">
        <v>502</v>
      </c>
      <c r="S79" s="13" t="s">
        <v>6093</v>
      </c>
      <c r="T79" s="20"/>
      <c r="U79" s="20"/>
      <c r="V79" s="20"/>
      <c r="W79" s="20"/>
      <c r="X79" s="20"/>
      <c r="Y79" s="20"/>
      <c r="Z79" s="20"/>
      <c r="AA79" s="20"/>
      <c r="AB79" s="20"/>
      <c r="AC79" s="20"/>
      <c r="AD79" s="20" t="s">
        <v>920</v>
      </c>
      <c r="AF79" s="14">
        <v>0</v>
      </c>
      <c r="AG79" s="14">
        <v>1</v>
      </c>
      <c r="AH79" s="14">
        <v>0</v>
      </c>
      <c r="AI79" s="14">
        <v>0</v>
      </c>
      <c r="AJ79" s="14">
        <v>1</v>
      </c>
      <c r="AK79" s="14">
        <v>0</v>
      </c>
      <c r="AL79" s="14">
        <v>1</v>
      </c>
      <c r="AM79" s="14">
        <v>0</v>
      </c>
      <c r="AO79" s="1">
        <v>23355</v>
      </c>
      <c r="AQ79" s="1">
        <v>31868</v>
      </c>
      <c r="AS79" s="1">
        <v>29375</v>
      </c>
      <c r="AU79" s="1">
        <v>29495</v>
      </c>
      <c r="BP79" s="14">
        <v>202500</v>
      </c>
      <c r="CS79">
        <v>1</v>
      </c>
      <c r="CT79" s="7">
        <v>1</v>
      </c>
      <c r="CW79" s="1">
        <v>32155</v>
      </c>
      <c r="CX79" s="1"/>
      <c r="CZ79" s="1">
        <v>32715</v>
      </c>
      <c r="DC79" s="1">
        <v>32692</v>
      </c>
      <c r="DD79" s="14">
        <v>141</v>
      </c>
      <c r="DE79" s="14">
        <v>5</v>
      </c>
      <c r="DF79" t="s">
        <v>562</v>
      </c>
      <c r="DG79" t="s">
        <v>729</v>
      </c>
      <c r="DO79" s="49" t="s">
        <v>4316</v>
      </c>
      <c r="DP79" s="1"/>
      <c r="DQ79" s="1"/>
      <c r="DR79" s="1"/>
      <c r="DS79" s="1"/>
      <c r="DT79" s="1"/>
      <c r="DU79" s="1"/>
      <c r="DV79" s="1"/>
      <c r="DY79" t="s">
        <v>2601</v>
      </c>
      <c r="DZ79" s="1">
        <v>33707</v>
      </c>
      <c r="EA79" s="1">
        <v>34751</v>
      </c>
      <c r="ED79" s="7" t="s">
        <v>3802</v>
      </c>
      <c r="EF79" s="7">
        <v>1</v>
      </c>
      <c r="EO79" s="7">
        <v>412</v>
      </c>
      <c r="EP79" s="7">
        <v>2</v>
      </c>
      <c r="ER79" s="49" t="s">
        <v>4851</v>
      </c>
      <c r="ES79" s="1"/>
      <c r="ET79" s="1"/>
      <c r="EU79" s="1"/>
      <c r="EV79" s="1"/>
      <c r="EW79" s="1"/>
      <c r="EX79" s="1"/>
      <c r="FC79" t="s">
        <v>2915</v>
      </c>
      <c r="FD79" s="1">
        <v>33721</v>
      </c>
      <c r="FE79" s="1">
        <v>35149</v>
      </c>
      <c r="FF79" s="7">
        <v>1</v>
      </c>
      <c r="FI79" s="7" t="s">
        <v>3804</v>
      </c>
      <c r="FJ79" s="7" t="s">
        <v>3803</v>
      </c>
      <c r="FK79">
        <v>1</v>
      </c>
      <c r="FY79">
        <v>61</v>
      </c>
      <c r="FZ79">
        <v>2</v>
      </c>
    </row>
    <row r="80" spans="1:245" x14ac:dyDescent="0.25">
      <c r="A80" s="1">
        <v>33639</v>
      </c>
      <c r="E80" s="13" t="s">
        <v>3080</v>
      </c>
      <c r="F80" s="4" t="s">
        <v>64</v>
      </c>
      <c r="G80" s="45" t="s">
        <v>5465</v>
      </c>
      <c r="H80" s="86"/>
      <c r="I80" s="86"/>
      <c r="J80" s="86"/>
      <c r="K80" s="86"/>
      <c r="L80" s="86"/>
      <c r="M80" s="30" t="s">
        <v>734</v>
      </c>
      <c r="N80" s="4" t="s">
        <v>502</v>
      </c>
      <c r="O80" s="13" t="s">
        <v>6094</v>
      </c>
      <c r="P80" s="20"/>
      <c r="Q80" s="30" t="s">
        <v>734</v>
      </c>
      <c r="R80" s="4" t="s">
        <v>502</v>
      </c>
      <c r="S80" s="13" t="s">
        <v>6094</v>
      </c>
      <c r="T80" s="20"/>
      <c r="U80" s="20"/>
      <c r="V80" s="20"/>
      <c r="W80" s="20"/>
      <c r="X80" s="20"/>
      <c r="Y80" s="20"/>
      <c r="Z80" s="20"/>
      <c r="AA80" s="20"/>
      <c r="AB80" s="20"/>
      <c r="AC80" s="20"/>
      <c r="AD80" s="20" t="s">
        <v>920</v>
      </c>
      <c r="AF80" s="14">
        <v>0</v>
      </c>
      <c r="AG80" s="14">
        <v>1</v>
      </c>
      <c r="AH80" s="14">
        <v>0</v>
      </c>
      <c r="AI80" s="14">
        <v>0</v>
      </c>
      <c r="AJ80" s="14">
        <v>1</v>
      </c>
      <c r="AK80" s="14">
        <v>0</v>
      </c>
      <c r="AL80" s="14">
        <v>1</v>
      </c>
      <c r="AM80" s="14">
        <v>0</v>
      </c>
      <c r="AO80" s="1">
        <v>23355</v>
      </c>
      <c r="AQ80" s="1">
        <v>31868</v>
      </c>
      <c r="AS80" s="1">
        <v>29375</v>
      </c>
      <c r="AU80" s="1">
        <v>29495</v>
      </c>
      <c r="BP80" s="14">
        <v>337500</v>
      </c>
      <c r="CS80">
        <v>1</v>
      </c>
      <c r="CT80" s="7">
        <v>1</v>
      </c>
      <c r="CW80" s="1">
        <v>32155</v>
      </c>
      <c r="CX80" s="1"/>
      <c r="CZ80" s="1">
        <v>32715</v>
      </c>
      <c r="DC80" s="1">
        <v>32692</v>
      </c>
      <c r="DD80" s="14">
        <v>141</v>
      </c>
      <c r="DE80" s="14">
        <v>5</v>
      </c>
      <c r="DF80" t="s">
        <v>562</v>
      </c>
      <c r="DG80" t="s">
        <v>729</v>
      </c>
      <c r="DO80" s="49" t="s">
        <v>4316</v>
      </c>
      <c r="DP80" s="1"/>
      <c r="DQ80" s="1"/>
      <c r="DR80" s="1"/>
      <c r="DS80" s="1"/>
      <c r="DT80" s="1"/>
      <c r="DU80" s="1"/>
      <c r="DV80" s="1"/>
      <c r="DY80" t="s">
        <v>2601</v>
      </c>
      <c r="DZ80" s="1">
        <v>33707</v>
      </c>
      <c r="EA80" s="1">
        <v>34751</v>
      </c>
      <c r="ED80" s="7" t="s">
        <v>3802</v>
      </c>
      <c r="EF80" s="7">
        <v>1</v>
      </c>
      <c r="EO80" s="7">
        <v>412</v>
      </c>
      <c r="EP80" s="7">
        <v>2</v>
      </c>
      <c r="ER80" s="49" t="s">
        <v>4851</v>
      </c>
      <c r="ES80" s="1"/>
      <c r="ET80" s="1"/>
      <c r="EU80" s="1"/>
      <c r="EV80" s="1"/>
      <c r="EW80" s="1"/>
      <c r="EX80" s="1"/>
      <c r="FC80" t="s">
        <v>2915</v>
      </c>
      <c r="FD80" s="1">
        <v>33721</v>
      </c>
      <c r="FE80" s="1">
        <v>35149</v>
      </c>
      <c r="FF80" s="7">
        <v>1</v>
      </c>
      <c r="FI80" s="7" t="s">
        <v>3804</v>
      </c>
      <c r="FJ80" s="7" t="s">
        <v>3803</v>
      </c>
      <c r="FK80">
        <v>1</v>
      </c>
      <c r="FY80">
        <v>61</v>
      </c>
      <c r="FZ80">
        <v>2</v>
      </c>
    </row>
    <row r="81" spans="1:182" x14ac:dyDescent="0.25">
      <c r="A81" s="1">
        <v>33639</v>
      </c>
      <c r="E81" s="13" t="s">
        <v>3080</v>
      </c>
      <c r="F81" s="4" t="s">
        <v>64</v>
      </c>
      <c r="G81" s="45" t="s">
        <v>5465</v>
      </c>
      <c r="H81" s="86"/>
      <c r="I81" s="86"/>
      <c r="J81" s="86"/>
      <c r="K81" s="86"/>
      <c r="L81" s="86"/>
      <c r="M81" s="30" t="s">
        <v>735</v>
      </c>
      <c r="N81" s="4" t="s">
        <v>502</v>
      </c>
      <c r="O81" s="13" t="s">
        <v>6095</v>
      </c>
      <c r="P81" s="20"/>
      <c r="Q81" s="30" t="s">
        <v>735</v>
      </c>
      <c r="R81" s="4" t="s">
        <v>502</v>
      </c>
      <c r="S81" s="13" t="s">
        <v>6095</v>
      </c>
      <c r="T81" s="20"/>
      <c r="U81" s="20"/>
      <c r="V81" s="20"/>
      <c r="W81" s="20"/>
      <c r="X81" s="20"/>
      <c r="Y81" s="20"/>
      <c r="Z81" s="20"/>
      <c r="AA81" s="20"/>
      <c r="AB81" s="20"/>
      <c r="AC81" s="20"/>
      <c r="AD81" s="20" t="s">
        <v>920</v>
      </c>
      <c r="AF81" s="14">
        <v>0</v>
      </c>
      <c r="AG81" s="14">
        <v>1</v>
      </c>
      <c r="AH81" s="14">
        <v>0</v>
      </c>
      <c r="AI81" s="14">
        <v>0</v>
      </c>
      <c r="AJ81" s="14">
        <v>1</v>
      </c>
      <c r="AK81" s="14">
        <v>0</v>
      </c>
      <c r="AL81" s="14">
        <v>1</v>
      </c>
      <c r="AM81" s="14">
        <v>0</v>
      </c>
      <c r="AO81" s="1">
        <v>23355</v>
      </c>
      <c r="AQ81" s="1">
        <v>31868</v>
      </c>
      <c r="AS81" s="1">
        <v>29375</v>
      </c>
      <c r="AU81" s="1">
        <v>29495</v>
      </c>
      <c r="BP81" s="14">
        <v>445500</v>
      </c>
      <c r="CS81">
        <v>1</v>
      </c>
      <c r="CT81" s="7">
        <v>1</v>
      </c>
      <c r="CW81" s="1">
        <v>32155</v>
      </c>
      <c r="CX81" s="1"/>
      <c r="CZ81" s="1">
        <v>32715</v>
      </c>
      <c r="DC81" s="1">
        <v>32692</v>
      </c>
      <c r="DD81" s="14">
        <v>141</v>
      </c>
      <c r="DE81" s="14">
        <v>5</v>
      </c>
      <c r="DF81" t="s">
        <v>562</v>
      </c>
      <c r="DG81" t="s">
        <v>729</v>
      </c>
      <c r="DO81" s="49" t="s">
        <v>4316</v>
      </c>
      <c r="DP81" s="1"/>
      <c r="DQ81" s="1"/>
      <c r="DR81" s="1"/>
      <c r="DS81" s="1"/>
      <c r="DT81" s="1"/>
      <c r="DU81" s="1"/>
      <c r="DV81" s="1"/>
      <c r="DY81" t="s">
        <v>2601</v>
      </c>
      <c r="DZ81" s="1">
        <v>33707</v>
      </c>
      <c r="EA81" s="1">
        <v>34751</v>
      </c>
      <c r="ED81" s="7" t="s">
        <v>3802</v>
      </c>
      <c r="EF81" s="7">
        <v>1</v>
      </c>
      <c r="EO81" s="7">
        <v>412</v>
      </c>
      <c r="EP81" s="7">
        <v>2</v>
      </c>
      <c r="ER81" s="49" t="s">
        <v>4851</v>
      </c>
      <c r="ES81" s="1"/>
      <c r="ET81" s="1"/>
      <c r="EU81" s="1"/>
      <c r="EV81" s="1"/>
      <c r="EW81" s="1"/>
      <c r="EX81" s="1"/>
      <c r="FC81" t="s">
        <v>2915</v>
      </c>
      <c r="FD81" s="1">
        <v>33721</v>
      </c>
      <c r="FE81" s="1">
        <v>35149</v>
      </c>
      <c r="FF81" s="7">
        <v>1</v>
      </c>
      <c r="FI81" s="7" t="s">
        <v>3804</v>
      </c>
      <c r="FJ81" s="7" t="s">
        <v>3803</v>
      </c>
      <c r="FK81">
        <v>1</v>
      </c>
      <c r="FY81">
        <v>61</v>
      </c>
      <c r="FZ81">
        <v>2</v>
      </c>
    </row>
    <row r="82" spans="1:182" x14ac:dyDescent="0.25">
      <c r="A82" s="1">
        <v>33639</v>
      </c>
      <c r="E82" s="13" t="s">
        <v>3080</v>
      </c>
      <c r="F82" s="4" t="s">
        <v>64</v>
      </c>
      <c r="G82" s="45" t="s">
        <v>5465</v>
      </c>
      <c r="H82" s="86"/>
      <c r="I82" s="86"/>
      <c r="J82" s="86"/>
      <c r="K82" s="86"/>
      <c r="L82" s="86"/>
      <c r="M82" s="30" t="s">
        <v>736</v>
      </c>
      <c r="N82" s="4" t="s">
        <v>502</v>
      </c>
      <c r="O82" s="13" t="s">
        <v>6096</v>
      </c>
      <c r="P82" s="20"/>
      <c r="Q82" s="30" t="s">
        <v>736</v>
      </c>
      <c r="R82" s="4" t="s">
        <v>502</v>
      </c>
      <c r="S82" s="13" t="s">
        <v>6096</v>
      </c>
      <c r="T82" s="20"/>
      <c r="U82" s="20"/>
      <c r="V82" s="20"/>
      <c r="W82" s="20"/>
      <c r="X82" s="20"/>
      <c r="Y82" s="20"/>
      <c r="Z82" s="20"/>
      <c r="AA82" s="20"/>
      <c r="AB82" s="20"/>
      <c r="AC82" s="20"/>
      <c r="AD82" s="20" t="s">
        <v>920</v>
      </c>
      <c r="AF82" s="14">
        <v>0</v>
      </c>
      <c r="AG82" s="14">
        <v>1</v>
      </c>
      <c r="AH82" s="14">
        <v>0</v>
      </c>
      <c r="AI82" s="14">
        <v>0</v>
      </c>
      <c r="AJ82" s="14">
        <v>1</v>
      </c>
      <c r="AK82" s="14">
        <v>0</v>
      </c>
      <c r="AL82" s="14">
        <v>1</v>
      </c>
      <c r="AM82" s="14">
        <v>0</v>
      </c>
      <c r="AO82" s="1">
        <v>23355</v>
      </c>
      <c r="AQ82" s="1">
        <v>31868</v>
      </c>
      <c r="AS82" s="1">
        <v>29375</v>
      </c>
      <c r="AU82" s="1">
        <v>29495</v>
      </c>
      <c r="BP82" s="14">
        <v>198000</v>
      </c>
      <c r="CS82">
        <v>1</v>
      </c>
      <c r="CT82" s="7">
        <v>1</v>
      </c>
      <c r="CW82" s="1">
        <v>32155</v>
      </c>
      <c r="CX82" s="1"/>
      <c r="CZ82" s="1">
        <v>32715</v>
      </c>
      <c r="DC82" s="1">
        <v>32692</v>
      </c>
      <c r="DD82" s="14">
        <v>141</v>
      </c>
      <c r="DE82" s="14">
        <v>5</v>
      </c>
      <c r="DF82" t="s">
        <v>562</v>
      </c>
      <c r="DG82" t="s">
        <v>729</v>
      </c>
      <c r="DO82" s="49" t="s">
        <v>4316</v>
      </c>
      <c r="DP82" s="1"/>
      <c r="DQ82" s="1"/>
      <c r="DR82" s="1"/>
      <c r="DS82" s="1"/>
      <c r="DT82" s="1"/>
      <c r="DU82" s="1"/>
      <c r="DV82" s="1"/>
      <c r="DY82" t="s">
        <v>2601</v>
      </c>
      <c r="DZ82" s="1">
        <v>33707</v>
      </c>
      <c r="EA82" s="1">
        <v>34751</v>
      </c>
      <c r="ED82" s="7" t="s">
        <v>3802</v>
      </c>
      <c r="EF82" s="7">
        <v>1</v>
      </c>
      <c r="EO82" s="7">
        <v>412</v>
      </c>
      <c r="EP82" s="7">
        <v>2</v>
      </c>
      <c r="ER82" s="49" t="s">
        <v>4851</v>
      </c>
      <c r="ES82" s="1"/>
      <c r="ET82" s="1"/>
      <c r="EU82" s="1"/>
      <c r="EV82" s="1"/>
      <c r="EW82" s="1"/>
      <c r="EX82" s="1"/>
      <c r="FC82" t="s">
        <v>2915</v>
      </c>
      <c r="FD82" s="1">
        <v>33721</v>
      </c>
      <c r="FE82" s="1">
        <v>35149</v>
      </c>
      <c r="FF82" s="7">
        <v>1</v>
      </c>
      <c r="FI82" s="7" t="s">
        <v>3804</v>
      </c>
      <c r="FJ82" s="7" t="s">
        <v>3803</v>
      </c>
      <c r="FK82">
        <v>1</v>
      </c>
      <c r="FY82">
        <v>61</v>
      </c>
      <c r="FZ82">
        <v>2</v>
      </c>
    </row>
    <row r="83" spans="1:182" x14ac:dyDescent="0.25">
      <c r="A83" s="1">
        <v>33639</v>
      </c>
      <c r="E83" s="13" t="s">
        <v>3080</v>
      </c>
      <c r="F83" s="4" t="s">
        <v>64</v>
      </c>
      <c r="G83" s="45" t="s">
        <v>5465</v>
      </c>
      <c r="H83" s="86"/>
      <c r="I83" s="86"/>
      <c r="J83" s="86"/>
      <c r="K83" s="86"/>
      <c r="L83" s="86"/>
      <c r="M83" s="30" t="s">
        <v>737</v>
      </c>
      <c r="N83" s="4" t="s">
        <v>502</v>
      </c>
      <c r="O83" s="13" t="s">
        <v>6096</v>
      </c>
      <c r="P83" s="20"/>
      <c r="Q83" s="30" t="s">
        <v>737</v>
      </c>
      <c r="R83" s="4" t="s">
        <v>502</v>
      </c>
      <c r="S83" s="13" t="s">
        <v>6096</v>
      </c>
      <c r="T83" s="20"/>
      <c r="U83" s="20"/>
      <c r="V83" s="20"/>
      <c r="W83" s="20"/>
      <c r="X83" s="20"/>
      <c r="Y83" s="20"/>
      <c r="Z83" s="20"/>
      <c r="AA83" s="20"/>
      <c r="AB83" s="20"/>
      <c r="AC83" s="20"/>
      <c r="AD83" s="20" t="s">
        <v>920</v>
      </c>
      <c r="AF83" s="14">
        <v>0</v>
      </c>
      <c r="AG83" s="14">
        <v>1</v>
      </c>
      <c r="AH83" s="14">
        <v>0</v>
      </c>
      <c r="AI83" s="14">
        <v>0</v>
      </c>
      <c r="AJ83" s="14">
        <v>1</v>
      </c>
      <c r="AK83" s="14">
        <v>0</v>
      </c>
      <c r="AL83" s="14">
        <v>1</v>
      </c>
      <c r="AM83" s="14">
        <v>0</v>
      </c>
      <c r="AO83" s="1">
        <v>23355</v>
      </c>
      <c r="AQ83" s="1">
        <v>31868</v>
      </c>
      <c r="AS83" s="1">
        <v>29375</v>
      </c>
      <c r="AU83" s="1">
        <v>29495</v>
      </c>
      <c r="BP83" s="14">
        <v>180000</v>
      </c>
      <c r="CS83">
        <v>1</v>
      </c>
      <c r="CT83" s="7">
        <v>1</v>
      </c>
      <c r="CW83" s="1">
        <v>32155</v>
      </c>
      <c r="CX83" s="1"/>
      <c r="CZ83" s="1">
        <v>32715</v>
      </c>
      <c r="DC83" s="1">
        <v>32692</v>
      </c>
      <c r="DD83" s="14">
        <v>141</v>
      </c>
      <c r="DE83" s="14">
        <v>5</v>
      </c>
      <c r="DF83" t="s">
        <v>562</v>
      </c>
      <c r="DG83" t="s">
        <v>729</v>
      </c>
      <c r="DO83" s="49" t="s">
        <v>4316</v>
      </c>
      <c r="DP83" s="1"/>
      <c r="DQ83" s="1"/>
      <c r="DR83" s="1"/>
      <c r="DS83" s="1"/>
      <c r="DT83" s="1"/>
      <c r="DU83" s="1"/>
      <c r="DV83" s="1"/>
      <c r="DY83" t="s">
        <v>2601</v>
      </c>
      <c r="DZ83" s="1">
        <v>33707</v>
      </c>
      <c r="EA83" s="1">
        <v>34751</v>
      </c>
      <c r="ED83" s="7" t="s">
        <v>3802</v>
      </c>
      <c r="EF83" s="7">
        <v>1</v>
      </c>
      <c r="EO83" s="7">
        <v>412</v>
      </c>
      <c r="EP83" s="7">
        <v>2</v>
      </c>
      <c r="ER83" s="49" t="s">
        <v>4851</v>
      </c>
      <c r="ES83" s="1"/>
      <c r="ET83" s="1"/>
      <c r="EU83" s="1"/>
      <c r="EV83" s="1"/>
      <c r="EW83" s="1"/>
      <c r="EX83" s="1"/>
      <c r="FC83" t="s">
        <v>2915</v>
      </c>
      <c r="FD83" s="1">
        <v>33721</v>
      </c>
      <c r="FE83" s="1">
        <v>35149</v>
      </c>
      <c r="FF83" s="7">
        <v>1</v>
      </c>
      <c r="FI83" s="7" t="s">
        <v>3804</v>
      </c>
      <c r="FJ83" s="7" t="s">
        <v>3803</v>
      </c>
      <c r="FK83">
        <v>1</v>
      </c>
      <c r="FY83">
        <v>61</v>
      </c>
      <c r="FZ83">
        <v>2</v>
      </c>
    </row>
    <row r="84" spans="1:182" x14ac:dyDescent="0.25">
      <c r="A84" s="1">
        <v>33639</v>
      </c>
      <c r="E84" s="13" t="s">
        <v>3080</v>
      </c>
      <c r="F84" s="4" t="s">
        <v>64</v>
      </c>
      <c r="G84" s="45" t="s">
        <v>5465</v>
      </c>
      <c r="H84" s="86"/>
      <c r="I84" s="86"/>
      <c r="J84" s="86"/>
      <c r="K84" s="86"/>
      <c r="L84" s="86"/>
      <c r="M84" s="30" t="s">
        <v>738</v>
      </c>
      <c r="N84" s="4" t="s">
        <v>502</v>
      </c>
      <c r="O84" s="13" t="s">
        <v>6097</v>
      </c>
      <c r="P84" s="20"/>
      <c r="Q84" s="30" t="s">
        <v>738</v>
      </c>
      <c r="R84" s="4" t="s">
        <v>502</v>
      </c>
      <c r="S84" s="13" t="s">
        <v>6097</v>
      </c>
      <c r="T84" s="20"/>
      <c r="U84" s="20"/>
      <c r="V84" s="20"/>
      <c r="W84" s="20"/>
      <c r="X84" s="20"/>
      <c r="Y84" s="20"/>
      <c r="Z84" s="20"/>
      <c r="AA84" s="20"/>
      <c r="AB84" s="20"/>
      <c r="AC84" s="20"/>
      <c r="AD84" s="20" t="s">
        <v>920</v>
      </c>
      <c r="AF84" s="14">
        <v>0</v>
      </c>
      <c r="AG84" s="14">
        <v>1</v>
      </c>
      <c r="AH84" s="14">
        <v>0</v>
      </c>
      <c r="AI84" s="14">
        <v>0</v>
      </c>
      <c r="AJ84" s="14">
        <v>1</v>
      </c>
      <c r="AK84" s="14">
        <v>0</v>
      </c>
      <c r="AL84" s="14">
        <v>1</v>
      </c>
      <c r="AM84" s="14">
        <v>0</v>
      </c>
      <c r="AO84" s="1">
        <v>23355</v>
      </c>
      <c r="AQ84" s="1">
        <v>31868</v>
      </c>
      <c r="AS84" s="1">
        <v>29375</v>
      </c>
      <c r="AU84" s="1">
        <v>29495</v>
      </c>
      <c r="BP84" s="14">
        <v>162000</v>
      </c>
      <c r="CS84">
        <v>1</v>
      </c>
      <c r="CT84" s="7">
        <v>1</v>
      </c>
      <c r="CW84" s="1">
        <v>32155</v>
      </c>
      <c r="CX84" s="1"/>
      <c r="CZ84" s="1">
        <v>32715</v>
      </c>
      <c r="DC84" s="1">
        <v>32692</v>
      </c>
      <c r="DD84" s="14">
        <v>141</v>
      </c>
      <c r="DE84" s="14">
        <v>5</v>
      </c>
      <c r="DF84" t="s">
        <v>562</v>
      </c>
      <c r="DG84" t="s">
        <v>729</v>
      </c>
      <c r="DO84" s="49" t="s">
        <v>4316</v>
      </c>
      <c r="DP84" s="1"/>
      <c r="DQ84" s="1"/>
      <c r="DR84" s="1"/>
      <c r="DS84" s="1"/>
      <c r="DT84" s="1"/>
      <c r="DU84" s="1"/>
      <c r="DV84" s="1"/>
      <c r="DY84" t="s">
        <v>2601</v>
      </c>
      <c r="DZ84" s="1">
        <v>33707</v>
      </c>
      <c r="EA84" s="1">
        <v>34751</v>
      </c>
      <c r="ED84" s="7" t="s">
        <v>3802</v>
      </c>
      <c r="EF84" s="7">
        <v>1</v>
      </c>
      <c r="EO84" s="7">
        <v>412</v>
      </c>
      <c r="EP84" s="7">
        <v>2</v>
      </c>
      <c r="ER84" s="49" t="s">
        <v>4851</v>
      </c>
      <c r="ES84" s="1"/>
      <c r="ET84" s="1"/>
      <c r="EU84" s="1"/>
      <c r="EV84" s="1"/>
      <c r="EW84" s="1"/>
      <c r="EX84" s="1"/>
      <c r="FC84" t="s">
        <v>2915</v>
      </c>
      <c r="FD84" s="1">
        <v>33721</v>
      </c>
      <c r="FE84" s="1">
        <v>35149</v>
      </c>
      <c r="FF84" s="7">
        <v>1</v>
      </c>
      <c r="FI84" s="7" t="s">
        <v>3804</v>
      </c>
      <c r="FJ84" s="7" t="s">
        <v>3803</v>
      </c>
      <c r="FK84">
        <v>1</v>
      </c>
      <c r="FY84">
        <v>61</v>
      </c>
      <c r="FZ84">
        <v>2</v>
      </c>
    </row>
    <row r="85" spans="1:182" x14ac:dyDescent="0.25">
      <c r="A85" s="1">
        <v>33639</v>
      </c>
      <c r="E85" s="13" t="s">
        <v>3080</v>
      </c>
      <c r="F85" s="4" t="s">
        <v>64</v>
      </c>
      <c r="G85" s="45" t="s">
        <v>5465</v>
      </c>
      <c r="H85" s="86"/>
      <c r="I85" s="86"/>
      <c r="J85" s="86"/>
      <c r="K85" s="86"/>
      <c r="L85" s="86"/>
      <c r="M85" s="30" t="s">
        <v>739</v>
      </c>
      <c r="N85" s="4" t="s">
        <v>502</v>
      </c>
      <c r="O85" s="13" t="s">
        <v>6091</v>
      </c>
      <c r="P85" s="20"/>
      <c r="Q85" s="30" t="s">
        <v>739</v>
      </c>
      <c r="R85" s="4" t="s">
        <v>502</v>
      </c>
      <c r="S85" s="13" t="s">
        <v>6091</v>
      </c>
      <c r="T85" s="20"/>
      <c r="U85" s="20"/>
      <c r="V85" s="20"/>
      <c r="W85" s="20"/>
      <c r="X85" s="20"/>
      <c r="Y85" s="20"/>
      <c r="Z85" s="20"/>
      <c r="AA85" s="20"/>
      <c r="AB85" s="20"/>
      <c r="AC85" s="20"/>
      <c r="AD85" s="20" t="s">
        <v>920</v>
      </c>
      <c r="AF85" s="14">
        <v>0</v>
      </c>
      <c r="AG85" s="14">
        <v>1</v>
      </c>
      <c r="AH85" s="14">
        <v>0</v>
      </c>
      <c r="AI85" s="14">
        <v>0</v>
      </c>
      <c r="AJ85" s="14">
        <v>1</v>
      </c>
      <c r="AK85" s="14">
        <v>0</v>
      </c>
      <c r="AL85" s="14">
        <v>1</v>
      </c>
      <c r="AM85" s="14">
        <v>0</v>
      </c>
      <c r="AO85" s="1">
        <v>23355</v>
      </c>
      <c r="AQ85" s="1">
        <v>31868</v>
      </c>
      <c r="AS85" s="1">
        <v>29375</v>
      </c>
      <c r="AU85" s="1">
        <v>29495</v>
      </c>
      <c r="BP85" s="14">
        <v>184500</v>
      </c>
      <c r="CS85">
        <v>1</v>
      </c>
      <c r="CT85" s="7">
        <v>1</v>
      </c>
      <c r="CW85" s="1">
        <v>32155</v>
      </c>
      <c r="CX85" s="1"/>
      <c r="CZ85" s="1">
        <v>32715</v>
      </c>
      <c r="DC85" s="1">
        <v>32692</v>
      </c>
      <c r="DD85" s="14">
        <v>141</v>
      </c>
      <c r="DE85" s="14">
        <v>5</v>
      </c>
      <c r="DF85" t="s">
        <v>562</v>
      </c>
      <c r="DG85" t="s">
        <v>729</v>
      </c>
      <c r="DO85" s="49" t="s">
        <v>4316</v>
      </c>
      <c r="DP85" s="1"/>
      <c r="DQ85" s="1"/>
      <c r="DR85" s="1"/>
      <c r="DS85" s="1"/>
      <c r="DT85" s="1"/>
      <c r="DU85" s="1"/>
      <c r="DV85" s="1"/>
      <c r="DY85" t="s">
        <v>2601</v>
      </c>
      <c r="DZ85" s="1">
        <v>33707</v>
      </c>
      <c r="EA85" s="1">
        <v>34751</v>
      </c>
      <c r="ED85" s="7" t="s">
        <v>3802</v>
      </c>
      <c r="EF85" s="7">
        <v>1</v>
      </c>
      <c r="EO85" s="7">
        <v>412</v>
      </c>
      <c r="EP85" s="7">
        <v>2</v>
      </c>
      <c r="ER85" s="49" t="s">
        <v>4851</v>
      </c>
      <c r="ES85" s="1"/>
      <c r="ET85" s="1"/>
      <c r="EU85" s="1"/>
      <c r="EV85" s="1"/>
      <c r="EW85" s="1"/>
      <c r="EX85" s="1"/>
      <c r="FC85" t="s">
        <v>2915</v>
      </c>
      <c r="FD85" s="1">
        <v>33721</v>
      </c>
      <c r="FE85" s="1">
        <v>35149</v>
      </c>
      <c r="FF85" s="7">
        <v>1</v>
      </c>
      <c r="FI85" s="7" t="s">
        <v>3804</v>
      </c>
      <c r="FJ85" s="7" t="s">
        <v>3803</v>
      </c>
      <c r="FK85">
        <v>1</v>
      </c>
      <c r="FY85">
        <v>61</v>
      </c>
      <c r="FZ85">
        <v>2</v>
      </c>
    </row>
    <row r="86" spans="1:182" x14ac:dyDescent="0.25">
      <c r="A86" s="1">
        <v>33639</v>
      </c>
      <c r="E86" s="13" t="s">
        <v>3080</v>
      </c>
      <c r="F86" s="4" t="s">
        <v>64</v>
      </c>
      <c r="G86" s="45" t="s">
        <v>5465</v>
      </c>
      <c r="H86" s="86"/>
      <c r="I86" s="86"/>
      <c r="J86" s="86"/>
      <c r="K86" s="86"/>
      <c r="L86" s="86"/>
      <c r="M86" s="30" t="s">
        <v>740</v>
      </c>
      <c r="N86" s="4" t="s">
        <v>502</v>
      </c>
      <c r="O86" s="13" t="s">
        <v>6097</v>
      </c>
      <c r="P86" s="20"/>
      <c r="Q86" s="30" t="s">
        <v>740</v>
      </c>
      <c r="R86" s="4" t="s">
        <v>502</v>
      </c>
      <c r="S86" s="13" t="s">
        <v>6097</v>
      </c>
      <c r="T86" s="20"/>
      <c r="U86" s="20"/>
      <c r="V86" s="20"/>
      <c r="W86" s="20"/>
      <c r="X86" s="20"/>
      <c r="Y86" s="20"/>
      <c r="Z86" s="20"/>
      <c r="AA86" s="20"/>
      <c r="AB86" s="20"/>
      <c r="AC86" s="20"/>
      <c r="AD86" s="20" t="s">
        <v>920</v>
      </c>
      <c r="AF86" s="14">
        <v>0</v>
      </c>
      <c r="AG86" s="14">
        <v>1</v>
      </c>
      <c r="AH86" s="14">
        <v>0</v>
      </c>
      <c r="AI86" s="14">
        <v>0</v>
      </c>
      <c r="AJ86" s="14">
        <v>1</v>
      </c>
      <c r="AK86" s="14">
        <v>0</v>
      </c>
      <c r="AL86" s="14">
        <v>1</v>
      </c>
      <c r="AM86" s="14">
        <v>0</v>
      </c>
      <c r="AO86" s="1">
        <v>23355</v>
      </c>
      <c r="AQ86" s="1">
        <v>31868</v>
      </c>
      <c r="AS86" s="1">
        <v>29375</v>
      </c>
      <c r="AU86" s="1">
        <v>29495</v>
      </c>
      <c r="BP86" s="14">
        <v>249750</v>
      </c>
      <c r="CS86">
        <v>1</v>
      </c>
      <c r="CT86" s="7">
        <v>1</v>
      </c>
      <c r="CW86" s="1">
        <v>32155</v>
      </c>
      <c r="CX86" s="1"/>
      <c r="CZ86" s="1">
        <v>32715</v>
      </c>
      <c r="DC86" s="1">
        <v>32692</v>
      </c>
      <c r="DD86" s="14">
        <v>141</v>
      </c>
      <c r="DE86" s="14">
        <v>5</v>
      </c>
      <c r="DF86" t="s">
        <v>562</v>
      </c>
      <c r="DG86" t="s">
        <v>729</v>
      </c>
      <c r="DO86" s="49" t="s">
        <v>4316</v>
      </c>
      <c r="DP86" s="1"/>
      <c r="DQ86" s="1"/>
      <c r="DR86" s="1"/>
      <c r="DS86" s="1"/>
      <c r="DT86" s="1"/>
      <c r="DU86" s="1"/>
      <c r="DV86" s="1"/>
      <c r="DY86" t="s">
        <v>2601</v>
      </c>
      <c r="DZ86" s="1">
        <v>33707</v>
      </c>
      <c r="EA86" s="1">
        <v>34751</v>
      </c>
      <c r="ED86" s="7" t="s">
        <v>3802</v>
      </c>
      <c r="EF86" s="7">
        <v>1</v>
      </c>
      <c r="EO86" s="7">
        <v>412</v>
      </c>
      <c r="EP86" s="7">
        <v>2</v>
      </c>
      <c r="ER86" s="49" t="s">
        <v>4851</v>
      </c>
      <c r="ES86" s="1"/>
      <c r="ET86" s="1"/>
      <c r="EU86" s="1"/>
      <c r="EV86" s="1"/>
      <c r="EW86" s="1"/>
      <c r="EX86" s="1"/>
      <c r="FC86" t="s">
        <v>2915</v>
      </c>
      <c r="FD86" s="1">
        <v>33721</v>
      </c>
      <c r="FE86" s="1">
        <v>35149</v>
      </c>
      <c r="FF86" s="7">
        <v>1</v>
      </c>
      <c r="FI86" s="7" t="s">
        <v>3804</v>
      </c>
      <c r="FJ86" s="7" t="s">
        <v>3803</v>
      </c>
      <c r="FK86">
        <v>1</v>
      </c>
      <c r="FY86">
        <v>61</v>
      </c>
      <c r="FZ86">
        <v>2</v>
      </c>
    </row>
    <row r="87" spans="1:182" x14ac:dyDescent="0.25">
      <c r="A87" s="1">
        <v>33639</v>
      </c>
      <c r="E87" s="13" t="s">
        <v>3080</v>
      </c>
      <c r="F87" s="4" t="s">
        <v>64</v>
      </c>
      <c r="G87" s="45" t="s">
        <v>5465</v>
      </c>
      <c r="H87" s="86"/>
      <c r="I87" s="86"/>
      <c r="J87" s="86"/>
      <c r="K87" s="86"/>
      <c r="L87" s="86"/>
      <c r="M87" s="30" t="s">
        <v>741</v>
      </c>
      <c r="N87" s="4" t="s">
        <v>502</v>
      </c>
      <c r="O87" s="13" t="s">
        <v>6098</v>
      </c>
      <c r="P87" s="20"/>
      <c r="Q87" s="30" t="s">
        <v>741</v>
      </c>
      <c r="R87" s="4" t="s">
        <v>502</v>
      </c>
      <c r="S87" s="13" t="s">
        <v>6098</v>
      </c>
      <c r="T87" s="20"/>
      <c r="U87" s="20"/>
      <c r="V87" s="20"/>
      <c r="W87" s="20"/>
      <c r="X87" s="20"/>
      <c r="Y87" s="20"/>
      <c r="Z87" s="20"/>
      <c r="AA87" s="20"/>
      <c r="AB87" s="20"/>
      <c r="AC87" s="20"/>
      <c r="AD87" s="20" t="s">
        <v>920</v>
      </c>
      <c r="AF87" s="14">
        <v>0</v>
      </c>
      <c r="AG87" s="14">
        <v>1</v>
      </c>
      <c r="AH87" s="14">
        <v>0</v>
      </c>
      <c r="AI87" s="14">
        <v>0</v>
      </c>
      <c r="AJ87" s="14">
        <v>1</v>
      </c>
      <c r="AK87" s="14">
        <v>0</v>
      </c>
      <c r="AL87" s="14">
        <v>1</v>
      </c>
      <c r="AM87" s="14">
        <v>0</v>
      </c>
      <c r="AO87" s="1">
        <v>23355</v>
      </c>
      <c r="AQ87" s="1">
        <v>31868</v>
      </c>
      <c r="AS87" s="1">
        <v>29375</v>
      </c>
      <c r="AU87" s="1">
        <v>29495</v>
      </c>
      <c r="BP87" s="14">
        <v>996750</v>
      </c>
      <c r="CS87">
        <v>1</v>
      </c>
      <c r="CT87" s="7">
        <v>1</v>
      </c>
      <c r="CW87" s="1">
        <v>32155</v>
      </c>
      <c r="CX87" s="1"/>
      <c r="CZ87" s="1">
        <v>32715</v>
      </c>
      <c r="DC87" s="1">
        <v>32692</v>
      </c>
      <c r="DD87" s="14">
        <v>141</v>
      </c>
      <c r="DE87" s="14">
        <v>5</v>
      </c>
      <c r="DF87" t="s">
        <v>562</v>
      </c>
      <c r="DG87" t="s">
        <v>729</v>
      </c>
      <c r="DO87" s="49" t="s">
        <v>4316</v>
      </c>
      <c r="DP87" s="1"/>
      <c r="DQ87" s="1"/>
      <c r="DR87" s="1"/>
      <c r="DS87" s="1"/>
      <c r="DT87" s="1"/>
      <c r="DU87" s="1"/>
      <c r="DV87" s="1"/>
      <c r="DY87" t="s">
        <v>2601</v>
      </c>
      <c r="DZ87" s="1">
        <v>33707</v>
      </c>
      <c r="EA87" s="1">
        <v>34751</v>
      </c>
      <c r="ED87" s="7" t="s">
        <v>3802</v>
      </c>
      <c r="EF87" s="7">
        <v>1</v>
      </c>
      <c r="EO87" s="7">
        <v>412</v>
      </c>
      <c r="EP87" s="7">
        <v>2</v>
      </c>
      <c r="ER87" s="49" t="s">
        <v>4851</v>
      </c>
      <c r="ES87" s="1"/>
      <c r="ET87" s="1"/>
      <c r="EU87" s="1"/>
      <c r="EV87" s="1"/>
      <c r="EW87" s="1"/>
      <c r="EX87" s="1"/>
      <c r="FC87" t="s">
        <v>2915</v>
      </c>
      <c r="FD87" s="1">
        <v>33721</v>
      </c>
      <c r="FE87" s="1">
        <v>35149</v>
      </c>
      <c r="FF87" s="7">
        <v>1</v>
      </c>
      <c r="FI87" s="7" t="s">
        <v>3804</v>
      </c>
      <c r="FJ87" s="7" t="s">
        <v>3803</v>
      </c>
      <c r="FK87">
        <v>1</v>
      </c>
      <c r="FY87">
        <v>61</v>
      </c>
      <c r="FZ87">
        <v>2</v>
      </c>
    </row>
    <row r="88" spans="1:182" x14ac:dyDescent="0.25">
      <c r="A88" s="1">
        <v>33639</v>
      </c>
      <c r="E88" s="13" t="s">
        <v>3080</v>
      </c>
      <c r="F88" s="4" t="s">
        <v>64</v>
      </c>
      <c r="G88" s="45" t="s">
        <v>5465</v>
      </c>
      <c r="H88" s="86"/>
      <c r="I88" s="86"/>
      <c r="J88" s="86"/>
      <c r="K88" s="86"/>
      <c r="L88" s="86"/>
      <c r="M88" s="30" t="s">
        <v>742</v>
      </c>
      <c r="N88" s="4" t="s">
        <v>502</v>
      </c>
      <c r="O88" s="13" t="s">
        <v>6099</v>
      </c>
      <c r="P88" s="20"/>
      <c r="Q88" s="30" t="s">
        <v>742</v>
      </c>
      <c r="R88" s="4" t="s">
        <v>502</v>
      </c>
      <c r="S88" s="13" t="s">
        <v>6099</v>
      </c>
      <c r="T88" s="20"/>
      <c r="U88" s="20"/>
      <c r="V88" s="20"/>
      <c r="W88" s="20"/>
      <c r="X88" s="20"/>
      <c r="Y88" s="20"/>
      <c r="Z88" s="20"/>
      <c r="AA88" s="20"/>
      <c r="AB88" s="20"/>
      <c r="AC88" s="20"/>
      <c r="AD88" s="20" t="s">
        <v>920</v>
      </c>
      <c r="AF88" s="14">
        <v>0</v>
      </c>
      <c r="AG88" s="14">
        <v>1</v>
      </c>
      <c r="AH88" s="14">
        <v>0</v>
      </c>
      <c r="AI88" s="14">
        <v>0</v>
      </c>
      <c r="AJ88" s="14">
        <v>1</v>
      </c>
      <c r="AK88" s="14">
        <v>0</v>
      </c>
      <c r="AL88" s="14">
        <v>1</v>
      </c>
      <c r="AM88" s="14">
        <v>0</v>
      </c>
      <c r="AO88" s="1">
        <v>23355</v>
      </c>
      <c r="AQ88" s="1">
        <v>31868</v>
      </c>
      <c r="AS88" s="1">
        <v>29375</v>
      </c>
      <c r="AU88" s="1">
        <v>29495</v>
      </c>
      <c r="BP88" s="14">
        <v>270000</v>
      </c>
      <c r="CS88">
        <v>1</v>
      </c>
      <c r="CT88" s="7">
        <v>1</v>
      </c>
      <c r="CW88" s="1">
        <v>32155</v>
      </c>
      <c r="CX88" s="1"/>
      <c r="CZ88" s="1">
        <v>32715</v>
      </c>
      <c r="DC88" s="1">
        <v>32692</v>
      </c>
      <c r="DD88" s="14">
        <v>141</v>
      </c>
      <c r="DE88" s="14">
        <v>5</v>
      </c>
      <c r="DF88" t="s">
        <v>562</v>
      </c>
      <c r="DG88" t="s">
        <v>729</v>
      </c>
      <c r="DO88" s="49" t="s">
        <v>4316</v>
      </c>
      <c r="DP88" s="1"/>
      <c r="DQ88" s="1"/>
      <c r="DR88" s="1"/>
      <c r="DS88" s="1"/>
      <c r="DT88" s="1"/>
      <c r="DU88" s="1"/>
      <c r="DV88" s="1"/>
      <c r="DY88" t="s">
        <v>2601</v>
      </c>
      <c r="DZ88" s="1">
        <v>33707</v>
      </c>
      <c r="EA88" s="1">
        <v>34751</v>
      </c>
      <c r="ED88" s="7" t="s">
        <v>3802</v>
      </c>
      <c r="EF88" s="7">
        <v>1</v>
      </c>
      <c r="EO88" s="7">
        <v>412</v>
      </c>
      <c r="EP88" s="7">
        <v>2</v>
      </c>
      <c r="ER88" s="49" t="s">
        <v>4851</v>
      </c>
      <c r="ES88" s="1"/>
      <c r="ET88" s="1"/>
      <c r="EU88" s="1"/>
      <c r="EV88" s="1"/>
      <c r="EW88" s="1"/>
      <c r="EX88" s="1"/>
      <c r="FC88" t="s">
        <v>2915</v>
      </c>
      <c r="FD88" s="1">
        <v>33721</v>
      </c>
      <c r="FE88" s="1">
        <v>35149</v>
      </c>
      <c r="FF88" s="7">
        <v>1</v>
      </c>
      <c r="FI88" s="7" t="s">
        <v>3804</v>
      </c>
      <c r="FJ88" s="7" t="s">
        <v>3803</v>
      </c>
      <c r="FK88">
        <v>1</v>
      </c>
      <c r="FY88">
        <v>61</v>
      </c>
      <c r="FZ88">
        <v>2</v>
      </c>
    </row>
    <row r="89" spans="1:182" x14ac:dyDescent="0.25">
      <c r="A89" s="1">
        <v>33639</v>
      </c>
      <c r="E89" s="13" t="s">
        <v>3080</v>
      </c>
      <c r="F89" s="4" t="s">
        <v>64</v>
      </c>
      <c r="G89" s="45" t="s">
        <v>5465</v>
      </c>
      <c r="H89" s="86"/>
      <c r="I89" s="86"/>
      <c r="J89" s="86"/>
      <c r="K89" s="86"/>
      <c r="L89" s="86"/>
      <c r="M89" s="30" t="s">
        <v>743</v>
      </c>
      <c r="N89" s="4" t="s">
        <v>502</v>
      </c>
      <c r="O89" s="13" t="s">
        <v>6100</v>
      </c>
      <c r="P89" s="20"/>
      <c r="Q89" s="30" t="s">
        <v>743</v>
      </c>
      <c r="R89" s="4" t="s">
        <v>502</v>
      </c>
      <c r="S89" s="13" t="s">
        <v>6100</v>
      </c>
      <c r="T89" s="20"/>
      <c r="U89" s="20"/>
      <c r="V89" s="20"/>
      <c r="W89" s="20"/>
      <c r="X89" s="20"/>
      <c r="Y89" s="20"/>
      <c r="Z89" s="20"/>
      <c r="AA89" s="20"/>
      <c r="AB89" s="20"/>
      <c r="AC89" s="20"/>
      <c r="AD89" s="20" t="s">
        <v>920</v>
      </c>
      <c r="AF89" s="14">
        <v>0</v>
      </c>
      <c r="AG89" s="14">
        <v>1</v>
      </c>
      <c r="AH89" s="14">
        <v>0</v>
      </c>
      <c r="AI89" s="14">
        <v>0</v>
      </c>
      <c r="AJ89" s="14">
        <v>1</v>
      </c>
      <c r="AK89" s="14">
        <v>0</v>
      </c>
      <c r="AL89" s="14">
        <v>1</v>
      </c>
      <c r="AM89" s="14">
        <v>0</v>
      </c>
      <c r="AO89" s="1">
        <v>23355</v>
      </c>
      <c r="AQ89" s="1">
        <v>31868</v>
      </c>
      <c r="AS89" s="1">
        <v>29375</v>
      </c>
      <c r="AU89" s="1">
        <v>29495</v>
      </c>
      <c r="BP89" s="14">
        <v>1188000</v>
      </c>
      <c r="CS89">
        <v>1</v>
      </c>
      <c r="CT89" s="7">
        <v>1</v>
      </c>
      <c r="CW89" s="1">
        <v>32155</v>
      </c>
      <c r="CX89" s="1"/>
      <c r="CZ89" s="1">
        <v>32715</v>
      </c>
      <c r="DC89" s="1">
        <v>32692</v>
      </c>
      <c r="DD89" s="14">
        <v>141</v>
      </c>
      <c r="DE89" s="14">
        <v>5</v>
      </c>
      <c r="DF89" t="s">
        <v>562</v>
      </c>
      <c r="DG89" t="s">
        <v>729</v>
      </c>
      <c r="DO89" s="49" t="s">
        <v>4316</v>
      </c>
      <c r="DP89" s="1"/>
      <c r="DQ89" s="1"/>
      <c r="DR89" s="1"/>
      <c r="DS89" s="1"/>
      <c r="DT89" s="1"/>
      <c r="DU89" s="1"/>
      <c r="DV89" s="1"/>
      <c r="DY89" t="s">
        <v>2601</v>
      </c>
      <c r="DZ89" s="1">
        <v>33707</v>
      </c>
      <c r="EA89" s="1">
        <v>34751</v>
      </c>
      <c r="ED89" s="7" t="s">
        <v>3802</v>
      </c>
      <c r="EF89" s="7">
        <v>1</v>
      </c>
      <c r="EO89" s="7">
        <v>412</v>
      </c>
      <c r="EP89" s="7">
        <v>2</v>
      </c>
      <c r="ER89" s="49" t="s">
        <v>4851</v>
      </c>
      <c r="ES89" s="1"/>
      <c r="ET89" s="1"/>
      <c r="EU89" s="1"/>
      <c r="EV89" s="1"/>
      <c r="EW89" s="1"/>
      <c r="EX89" s="1"/>
      <c r="FC89" t="s">
        <v>2915</v>
      </c>
      <c r="FD89" s="1">
        <v>33721</v>
      </c>
      <c r="FE89" s="1">
        <v>35149</v>
      </c>
      <c r="FF89" s="7">
        <v>1</v>
      </c>
      <c r="FI89" s="7" t="s">
        <v>3804</v>
      </c>
      <c r="FJ89" s="7" t="s">
        <v>3803</v>
      </c>
      <c r="FK89">
        <v>1</v>
      </c>
      <c r="FY89">
        <v>61</v>
      </c>
      <c r="FZ89">
        <v>2</v>
      </c>
    </row>
    <row r="90" spans="1:182" x14ac:dyDescent="0.25">
      <c r="A90" s="1">
        <v>33639</v>
      </c>
      <c r="E90" s="13" t="s">
        <v>3080</v>
      </c>
      <c r="F90" s="4" t="s">
        <v>64</v>
      </c>
      <c r="G90" s="45" t="s">
        <v>5465</v>
      </c>
      <c r="H90" s="86"/>
      <c r="I90" s="86"/>
      <c r="J90" s="86"/>
      <c r="K90" s="86"/>
      <c r="L90" s="86"/>
      <c r="M90" s="30" t="s">
        <v>744</v>
      </c>
      <c r="N90" s="4" t="s">
        <v>502</v>
      </c>
      <c r="O90" s="13" t="s">
        <v>6101</v>
      </c>
      <c r="P90" s="20"/>
      <c r="Q90" s="30" t="s">
        <v>744</v>
      </c>
      <c r="R90" s="4" t="s">
        <v>502</v>
      </c>
      <c r="S90" s="13" t="s">
        <v>6101</v>
      </c>
      <c r="T90" s="20"/>
      <c r="U90" s="20"/>
      <c r="V90" s="20"/>
      <c r="W90" s="20"/>
      <c r="X90" s="20"/>
      <c r="Y90" s="20"/>
      <c r="Z90" s="20"/>
      <c r="AA90" s="20"/>
      <c r="AB90" s="20"/>
      <c r="AC90" s="20"/>
      <c r="AD90" s="20" t="s">
        <v>920</v>
      </c>
      <c r="AF90" s="14">
        <v>0</v>
      </c>
      <c r="AG90" s="14">
        <v>1</v>
      </c>
      <c r="AH90" s="14">
        <v>0</v>
      </c>
      <c r="AI90" s="14">
        <v>0</v>
      </c>
      <c r="AJ90" s="14">
        <v>1</v>
      </c>
      <c r="AK90" s="14">
        <v>0</v>
      </c>
      <c r="AL90" s="14">
        <v>1</v>
      </c>
      <c r="AM90" s="14">
        <v>0</v>
      </c>
      <c r="AO90" s="1">
        <v>23355</v>
      </c>
      <c r="AQ90" s="1">
        <v>31868</v>
      </c>
      <c r="AS90" s="1">
        <v>29375</v>
      </c>
      <c r="AU90" s="1">
        <v>29495</v>
      </c>
      <c r="BP90" s="14">
        <v>317250</v>
      </c>
      <c r="CS90">
        <v>1</v>
      </c>
      <c r="CT90" s="7">
        <v>1</v>
      </c>
      <c r="CW90" s="1">
        <v>32155</v>
      </c>
      <c r="CX90" s="1"/>
      <c r="CZ90" s="1">
        <v>32715</v>
      </c>
      <c r="DC90" s="1">
        <v>32692</v>
      </c>
      <c r="DD90" s="14">
        <v>141</v>
      </c>
      <c r="DE90" s="14">
        <v>5</v>
      </c>
      <c r="DF90" t="s">
        <v>562</v>
      </c>
      <c r="DG90" t="s">
        <v>729</v>
      </c>
      <c r="DO90" s="49" t="s">
        <v>4316</v>
      </c>
      <c r="DP90" s="1"/>
      <c r="DQ90" s="1"/>
      <c r="DR90" s="1"/>
      <c r="DS90" s="1"/>
      <c r="DT90" s="1"/>
      <c r="DU90" s="1"/>
      <c r="DV90" s="1"/>
      <c r="DY90" t="s">
        <v>2601</v>
      </c>
      <c r="DZ90" s="1">
        <v>33707</v>
      </c>
      <c r="EA90" s="1">
        <v>34751</v>
      </c>
      <c r="ED90" s="7" t="s">
        <v>3802</v>
      </c>
      <c r="EF90" s="7">
        <v>1</v>
      </c>
      <c r="EO90" s="7">
        <v>412</v>
      </c>
      <c r="EP90" s="7">
        <v>2</v>
      </c>
      <c r="ER90" s="49" t="s">
        <v>4851</v>
      </c>
      <c r="ES90" s="1"/>
      <c r="ET90" s="1"/>
      <c r="EU90" s="1"/>
      <c r="EV90" s="1"/>
      <c r="EW90" s="1"/>
      <c r="EX90" s="1"/>
      <c r="FC90" t="s">
        <v>2915</v>
      </c>
      <c r="FD90" s="1">
        <v>33721</v>
      </c>
      <c r="FE90" s="1">
        <v>35149</v>
      </c>
      <c r="FF90" s="7">
        <v>1</v>
      </c>
      <c r="FI90" s="7" t="s">
        <v>3804</v>
      </c>
      <c r="FJ90" s="7" t="s">
        <v>3803</v>
      </c>
      <c r="FK90">
        <v>1</v>
      </c>
      <c r="FY90">
        <v>61</v>
      </c>
      <c r="FZ90">
        <v>2</v>
      </c>
    </row>
    <row r="91" spans="1:182" x14ac:dyDescent="0.25">
      <c r="A91" s="1">
        <v>33639</v>
      </c>
      <c r="E91" s="13" t="s">
        <v>3080</v>
      </c>
      <c r="F91" s="4" t="s">
        <v>64</v>
      </c>
      <c r="G91" s="45" t="s">
        <v>5465</v>
      </c>
      <c r="H91" s="86"/>
      <c r="I91" s="86"/>
      <c r="J91" s="86"/>
      <c r="K91" s="86"/>
      <c r="L91" s="86"/>
      <c r="M91" s="30" t="s">
        <v>745</v>
      </c>
      <c r="N91" s="4" t="s">
        <v>502</v>
      </c>
      <c r="O91" s="13" t="s">
        <v>6102</v>
      </c>
      <c r="P91" s="20"/>
      <c r="Q91" s="30" t="s">
        <v>745</v>
      </c>
      <c r="R91" s="4" t="s">
        <v>502</v>
      </c>
      <c r="S91" s="13" t="s">
        <v>6102</v>
      </c>
      <c r="T91" s="20"/>
      <c r="U91" s="20"/>
      <c r="V91" s="20"/>
      <c r="W91" s="20"/>
      <c r="X91" s="20"/>
      <c r="Y91" s="20"/>
      <c r="Z91" s="20"/>
      <c r="AA91" s="20"/>
      <c r="AB91" s="20"/>
      <c r="AC91" s="20"/>
      <c r="AD91" s="20" t="s">
        <v>920</v>
      </c>
      <c r="AF91" s="14">
        <v>0</v>
      </c>
      <c r="AG91" s="14">
        <v>1</v>
      </c>
      <c r="AH91" s="14">
        <v>0</v>
      </c>
      <c r="AI91" s="14">
        <v>0</v>
      </c>
      <c r="AJ91" s="14">
        <v>1</v>
      </c>
      <c r="AK91" s="14">
        <v>0</v>
      </c>
      <c r="AL91" s="14">
        <v>1</v>
      </c>
      <c r="AM91" s="14">
        <v>0</v>
      </c>
      <c r="AO91" s="1">
        <v>23355</v>
      </c>
      <c r="AQ91" s="1">
        <v>31868</v>
      </c>
      <c r="AS91" s="1">
        <v>29375</v>
      </c>
      <c r="AU91" s="1">
        <v>29495</v>
      </c>
      <c r="BP91" s="14">
        <v>38250</v>
      </c>
      <c r="CS91">
        <v>1</v>
      </c>
      <c r="CT91" s="7">
        <v>1</v>
      </c>
      <c r="CW91" s="1">
        <v>32155</v>
      </c>
      <c r="CX91" s="1"/>
      <c r="CZ91" s="1">
        <v>32715</v>
      </c>
      <c r="DC91" s="1">
        <v>32692</v>
      </c>
      <c r="DD91" s="14">
        <v>141</v>
      </c>
      <c r="DE91" s="14">
        <v>5</v>
      </c>
      <c r="DF91" t="s">
        <v>562</v>
      </c>
      <c r="DG91" t="s">
        <v>729</v>
      </c>
      <c r="DO91" s="49" t="s">
        <v>4316</v>
      </c>
      <c r="DP91" s="1"/>
      <c r="DQ91" s="1"/>
      <c r="DR91" s="1"/>
      <c r="DS91" s="1"/>
      <c r="DT91" s="1"/>
      <c r="DU91" s="1"/>
      <c r="DV91" s="1"/>
      <c r="DY91" t="s">
        <v>2601</v>
      </c>
      <c r="DZ91" s="1">
        <v>33707</v>
      </c>
      <c r="EA91" s="1">
        <v>34751</v>
      </c>
      <c r="ED91" s="7" t="s">
        <v>3802</v>
      </c>
      <c r="EF91" s="7">
        <v>1</v>
      </c>
      <c r="EO91" s="7">
        <v>412</v>
      </c>
      <c r="EP91" s="7">
        <v>2</v>
      </c>
      <c r="ER91" s="49" t="s">
        <v>4851</v>
      </c>
      <c r="ES91" s="1"/>
      <c r="ET91" s="1"/>
      <c r="EU91" s="1"/>
      <c r="EV91" s="1"/>
      <c r="EW91" s="1"/>
      <c r="EX91" s="1"/>
      <c r="FC91" t="s">
        <v>2915</v>
      </c>
      <c r="FD91" s="1">
        <v>33721</v>
      </c>
      <c r="FE91" s="1">
        <v>35149</v>
      </c>
      <c r="FF91" s="7">
        <v>1</v>
      </c>
      <c r="FI91" s="7" t="s">
        <v>3804</v>
      </c>
      <c r="FJ91" s="7" t="s">
        <v>3803</v>
      </c>
      <c r="FK91">
        <v>1</v>
      </c>
      <c r="FY91">
        <v>61</v>
      </c>
      <c r="FZ91">
        <v>2</v>
      </c>
    </row>
    <row r="92" spans="1:182" x14ac:dyDescent="0.25">
      <c r="A92" s="1">
        <v>33639</v>
      </c>
      <c r="E92" s="13" t="s">
        <v>3080</v>
      </c>
      <c r="F92" s="4" t="s">
        <v>64</v>
      </c>
      <c r="G92" s="45" t="s">
        <v>5465</v>
      </c>
      <c r="H92" s="86"/>
      <c r="I92" s="86"/>
      <c r="J92" s="86"/>
      <c r="K92" s="86"/>
      <c r="L92" s="86"/>
      <c r="M92" s="30" t="s">
        <v>746</v>
      </c>
      <c r="N92" s="4" t="s">
        <v>502</v>
      </c>
      <c r="O92" s="13" t="s">
        <v>6103</v>
      </c>
      <c r="P92" s="20"/>
      <c r="Q92" s="30" t="s">
        <v>746</v>
      </c>
      <c r="R92" s="4" t="s">
        <v>502</v>
      </c>
      <c r="S92" s="13" t="s">
        <v>6103</v>
      </c>
      <c r="T92" s="20"/>
      <c r="U92" s="20"/>
      <c r="V92" s="20"/>
      <c r="W92" s="20"/>
      <c r="X92" s="20"/>
      <c r="Y92" s="20"/>
      <c r="Z92" s="20"/>
      <c r="AA92" s="20"/>
      <c r="AB92" s="20"/>
      <c r="AC92" s="20"/>
      <c r="AD92" s="20" t="s">
        <v>920</v>
      </c>
      <c r="AF92" s="14">
        <v>0</v>
      </c>
      <c r="AG92" s="14">
        <v>1</v>
      </c>
      <c r="AH92" s="14">
        <v>0</v>
      </c>
      <c r="AI92" s="14">
        <v>0</v>
      </c>
      <c r="AJ92" s="14">
        <v>1</v>
      </c>
      <c r="AK92" s="14">
        <v>0</v>
      </c>
      <c r="AL92" s="14">
        <v>1</v>
      </c>
      <c r="AM92" s="14">
        <v>0</v>
      </c>
      <c r="AO92" s="1">
        <v>23355</v>
      </c>
      <c r="AQ92" s="1">
        <v>31868</v>
      </c>
      <c r="AS92" s="1">
        <v>29375</v>
      </c>
      <c r="AU92" s="1">
        <v>29495</v>
      </c>
      <c r="BP92" s="14">
        <v>324000</v>
      </c>
      <c r="CS92">
        <v>1</v>
      </c>
      <c r="CT92" s="7">
        <v>1</v>
      </c>
      <c r="CW92" s="1">
        <v>32155</v>
      </c>
      <c r="CX92" s="1"/>
      <c r="CZ92" s="1">
        <v>32715</v>
      </c>
      <c r="DC92" s="1">
        <v>32692</v>
      </c>
      <c r="DD92" s="14">
        <v>141</v>
      </c>
      <c r="DE92" s="14">
        <v>5</v>
      </c>
      <c r="DF92" t="s">
        <v>562</v>
      </c>
      <c r="DG92" t="s">
        <v>729</v>
      </c>
      <c r="DO92" s="49" t="s">
        <v>4316</v>
      </c>
      <c r="DP92" s="1"/>
      <c r="DQ92" s="1"/>
      <c r="DR92" s="1"/>
      <c r="DS92" s="1"/>
      <c r="DT92" s="1"/>
      <c r="DU92" s="1"/>
      <c r="DV92" s="1"/>
      <c r="DY92" t="s">
        <v>2601</v>
      </c>
      <c r="DZ92" s="1">
        <v>33707</v>
      </c>
      <c r="EA92" s="1">
        <v>34751</v>
      </c>
      <c r="ED92" s="7" t="s">
        <v>3802</v>
      </c>
      <c r="EF92" s="7">
        <v>1</v>
      </c>
      <c r="EO92" s="7">
        <v>412</v>
      </c>
      <c r="EP92" s="7">
        <v>2</v>
      </c>
      <c r="ER92" s="49" t="s">
        <v>4851</v>
      </c>
      <c r="ES92" s="1"/>
      <c r="ET92" s="1"/>
      <c r="EU92" s="1"/>
      <c r="EV92" s="1"/>
      <c r="EW92" s="1"/>
      <c r="EX92" s="1"/>
      <c r="FC92" t="s">
        <v>2915</v>
      </c>
      <c r="FD92" s="1">
        <v>33721</v>
      </c>
      <c r="FE92" s="1">
        <v>35149</v>
      </c>
      <c r="FF92" s="7">
        <v>1</v>
      </c>
      <c r="FI92" s="7" t="s">
        <v>3804</v>
      </c>
      <c r="FJ92" s="7" t="s">
        <v>3803</v>
      </c>
      <c r="FK92">
        <v>1</v>
      </c>
      <c r="FY92">
        <v>61</v>
      </c>
      <c r="FZ92">
        <v>2</v>
      </c>
    </row>
    <row r="93" spans="1:182" x14ac:dyDescent="0.25">
      <c r="A93" s="1">
        <v>33639</v>
      </c>
      <c r="E93" s="13" t="s">
        <v>3080</v>
      </c>
      <c r="F93" s="4" t="s">
        <v>64</v>
      </c>
      <c r="G93" s="45" t="s">
        <v>5465</v>
      </c>
      <c r="H93" s="86"/>
      <c r="I93" s="86"/>
      <c r="J93" s="86"/>
      <c r="K93" s="86"/>
      <c r="L93" s="86"/>
      <c r="M93" s="30" t="s">
        <v>747</v>
      </c>
      <c r="N93" s="4" t="s">
        <v>502</v>
      </c>
      <c r="O93" s="13" t="s">
        <v>6104</v>
      </c>
      <c r="P93" s="20"/>
      <c r="Q93" s="30" t="s">
        <v>747</v>
      </c>
      <c r="R93" s="4" t="s">
        <v>502</v>
      </c>
      <c r="S93" s="13" t="s">
        <v>6104</v>
      </c>
      <c r="T93" s="20"/>
      <c r="U93" s="20"/>
      <c r="V93" s="20"/>
      <c r="W93" s="20"/>
      <c r="X93" s="20"/>
      <c r="Y93" s="20"/>
      <c r="Z93" s="20"/>
      <c r="AA93" s="20"/>
      <c r="AB93" s="20"/>
      <c r="AC93" s="20"/>
      <c r="AD93" s="20" t="s">
        <v>920</v>
      </c>
      <c r="AF93" s="14">
        <v>0</v>
      </c>
      <c r="AG93" s="14">
        <v>1</v>
      </c>
      <c r="AH93" s="14">
        <v>0</v>
      </c>
      <c r="AI93" s="14">
        <v>0</v>
      </c>
      <c r="AJ93" s="14">
        <v>1</v>
      </c>
      <c r="AK93" s="14">
        <v>0</v>
      </c>
      <c r="AL93" s="14">
        <v>1</v>
      </c>
      <c r="AM93" s="14">
        <v>0</v>
      </c>
      <c r="AO93" s="1">
        <v>23355</v>
      </c>
      <c r="AQ93" s="1">
        <v>31868</v>
      </c>
      <c r="AS93" s="1">
        <v>29375</v>
      </c>
      <c r="AU93" s="1">
        <v>29495</v>
      </c>
      <c r="BP93" s="14">
        <v>238500</v>
      </c>
      <c r="CS93">
        <v>1</v>
      </c>
      <c r="CT93" s="7">
        <v>1</v>
      </c>
      <c r="CW93" s="1">
        <v>32155</v>
      </c>
      <c r="CX93" s="1"/>
      <c r="CZ93" s="1">
        <v>32715</v>
      </c>
      <c r="DC93" s="1">
        <v>32692</v>
      </c>
      <c r="DD93" s="14">
        <v>141</v>
      </c>
      <c r="DE93" s="14">
        <v>5</v>
      </c>
      <c r="DF93" t="s">
        <v>562</v>
      </c>
      <c r="DG93" t="s">
        <v>729</v>
      </c>
      <c r="DO93" s="49" t="s">
        <v>4316</v>
      </c>
      <c r="DP93" s="1"/>
      <c r="DQ93" s="1"/>
      <c r="DR93" s="1"/>
      <c r="DS93" s="1"/>
      <c r="DT93" s="1"/>
      <c r="DU93" s="1"/>
      <c r="DV93" s="1"/>
      <c r="DY93" t="s">
        <v>2601</v>
      </c>
      <c r="DZ93" s="1">
        <v>33707</v>
      </c>
      <c r="EA93" s="1">
        <v>34751</v>
      </c>
      <c r="ED93" s="7" t="s">
        <v>3802</v>
      </c>
      <c r="EF93" s="7">
        <v>1</v>
      </c>
      <c r="EO93" s="7">
        <v>412</v>
      </c>
      <c r="EP93" s="7">
        <v>2</v>
      </c>
      <c r="ER93" s="49" t="s">
        <v>4851</v>
      </c>
      <c r="ES93" s="1"/>
      <c r="ET93" s="1"/>
      <c r="EU93" s="1"/>
      <c r="EV93" s="1"/>
      <c r="EW93" s="1"/>
      <c r="EX93" s="1"/>
      <c r="FC93" t="s">
        <v>2915</v>
      </c>
      <c r="FD93" s="1">
        <v>33721</v>
      </c>
      <c r="FE93" s="1">
        <v>35149</v>
      </c>
      <c r="FF93" s="7">
        <v>1</v>
      </c>
      <c r="FI93" s="7" t="s">
        <v>3804</v>
      </c>
      <c r="FJ93" s="7" t="s">
        <v>3803</v>
      </c>
      <c r="FK93">
        <v>1</v>
      </c>
      <c r="FY93">
        <v>61</v>
      </c>
      <c r="FZ93">
        <v>2</v>
      </c>
    </row>
    <row r="94" spans="1:182" x14ac:dyDescent="0.25">
      <c r="A94" s="1">
        <v>33639</v>
      </c>
      <c r="E94" s="13" t="s">
        <v>3080</v>
      </c>
      <c r="F94" s="4" t="s">
        <v>64</v>
      </c>
      <c r="G94" s="45" t="s">
        <v>5465</v>
      </c>
      <c r="H94" s="86"/>
      <c r="I94" s="86"/>
      <c r="J94" s="86"/>
      <c r="K94" s="86"/>
      <c r="L94" s="86"/>
      <c r="M94" s="30" t="s">
        <v>748</v>
      </c>
      <c r="N94" s="4" t="s">
        <v>502</v>
      </c>
      <c r="O94" s="13" t="s">
        <v>6105</v>
      </c>
      <c r="P94" s="20"/>
      <c r="Q94" s="30" t="s">
        <v>748</v>
      </c>
      <c r="R94" s="4" t="s">
        <v>502</v>
      </c>
      <c r="S94" s="13" t="s">
        <v>6105</v>
      </c>
      <c r="T94" s="20"/>
      <c r="U94" s="20"/>
      <c r="V94" s="20"/>
      <c r="W94" s="20"/>
      <c r="X94" s="20"/>
      <c r="Y94" s="20"/>
      <c r="Z94" s="20"/>
      <c r="AA94" s="20"/>
      <c r="AB94" s="20"/>
      <c r="AC94" s="20"/>
      <c r="AD94" s="20" t="s">
        <v>920</v>
      </c>
      <c r="AF94" s="14">
        <v>0</v>
      </c>
      <c r="AG94" s="14">
        <v>1</v>
      </c>
      <c r="AH94" s="14">
        <v>0</v>
      </c>
      <c r="AI94" s="14">
        <v>0</v>
      </c>
      <c r="AJ94" s="14">
        <v>1</v>
      </c>
      <c r="AK94" s="14">
        <v>0</v>
      </c>
      <c r="AL94" s="14">
        <v>1</v>
      </c>
      <c r="AM94" s="14">
        <v>0</v>
      </c>
      <c r="AO94" s="1">
        <v>23355</v>
      </c>
      <c r="AQ94" s="1">
        <v>31868</v>
      </c>
      <c r="AS94" s="1">
        <v>29375</v>
      </c>
      <c r="AU94" s="1">
        <v>29495</v>
      </c>
      <c r="BP94" s="14">
        <v>1116000</v>
      </c>
      <c r="CS94">
        <v>1</v>
      </c>
      <c r="CT94" s="7">
        <v>1</v>
      </c>
      <c r="CW94" s="1">
        <v>32155</v>
      </c>
      <c r="CX94" s="1"/>
      <c r="CZ94" s="1">
        <v>32715</v>
      </c>
      <c r="DC94" s="1">
        <v>32692</v>
      </c>
      <c r="DD94" s="14">
        <v>141</v>
      </c>
      <c r="DE94" s="14">
        <v>5</v>
      </c>
      <c r="DF94" t="s">
        <v>562</v>
      </c>
      <c r="DG94" t="s">
        <v>729</v>
      </c>
      <c r="DO94" s="49" t="s">
        <v>4316</v>
      </c>
      <c r="DP94" s="1"/>
      <c r="DQ94" s="1"/>
      <c r="DR94" s="1"/>
      <c r="DS94" s="1"/>
      <c r="DT94" s="1"/>
      <c r="DU94" s="1"/>
      <c r="DV94" s="1"/>
      <c r="DY94" t="s">
        <v>2601</v>
      </c>
      <c r="DZ94" s="1">
        <v>33707</v>
      </c>
      <c r="EA94" s="1">
        <v>34751</v>
      </c>
      <c r="ED94" s="7" t="s">
        <v>3802</v>
      </c>
      <c r="EF94" s="7">
        <v>1</v>
      </c>
      <c r="EO94" s="7">
        <v>412</v>
      </c>
      <c r="EP94" s="7">
        <v>2</v>
      </c>
      <c r="ER94" s="49" t="s">
        <v>4851</v>
      </c>
      <c r="ES94" s="1"/>
      <c r="ET94" s="1"/>
      <c r="EU94" s="1"/>
      <c r="EV94" s="1"/>
      <c r="EW94" s="1"/>
      <c r="EX94" s="1"/>
      <c r="FC94" t="s">
        <v>2915</v>
      </c>
      <c r="FD94" s="1">
        <v>33721</v>
      </c>
      <c r="FE94" s="1">
        <v>35149</v>
      </c>
      <c r="FF94" s="7">
        <v>1</v>
      </c>
      <c r="FI94" s="7" t="s">
        <v>3804</v>
      </c>
      <c r="FJ94" s="7" t="s">
        <v>3803</v>
      </c>
      <c r="FK94">
        <v>1</v>
      </c>
      <c r="FY94">
        <v>61</v>
      </c>
      <c r="FZ94">
        <v>2</v>
      </c>
    </row>
    <row r="95" spans="1:182" x14ac:dyDescent="0.25">
      <c r="A95" s="1">
        <v>33639</v>
      </c>
      <c r="E95" s="13" t="s">
        <v>3080</v>
      </c>
      <c r="F95" s="4" t="s">
        <v>64</v>
      </c>
      <c r="G95" s="45" t="s">
        <v>5465</v>
      </c>
      <c r="H95" s="86"/>
      <c r="I95" s="86"/>
      <c r="J95" s="86"/>
      <c r="K95" s="86"/>
      <c r="L95" s="86"/>
      <c r="M95" s="30" t="s">
        <v>749</v>
      </c>
      <c r="N95" s="4" t="s">
        <v>502</v>
      </c>
      <c r="O95" s="13" t="s">
        <v>6106</v>
      </c>
      <c r="P95" s="20"/>
      <c r="Q95" s="30" t="s">
        <v>749</v>
      </c>
      <c r="R95" s="4" t="s">
        <v>502</v>
      </c>
      <c r="S95" s="13" t="s">
        <v>6106</v>
      </c>
      <c r="T95" s="20"/>
      <c r="U95" s="20"/>
      <c r="V95" s="20"/>
      <c r="W95" s="20"/>
      <c r="X95" s="20"/>
      <c r="Y95" s="20"/>
      <c r="Z95" s="20"/>
      <c r="AA95" s="20"/>
      <c r="AB95" s="20"/>
      <c r="AC95" s="20"/>
      <c r="AD95" s="20" t="s">
        <v>920</v>
      </c>
      <c r="AF95" s="14">
        <v>0</v>
      </c>
      <c r="AG95" s="14">
        <v>1</v>
      </c>
      <c r="AH95" s="14">
        <v>0</v>
      </c>
      <c r="AI95" s="14">
        <v>0</v>
      </c>
      <c r="AJ95" s="14">
        <v>1</v>
      </c>
      <c r="AK95" s="14">
        <v>0</v>
      </c>
      <c r="AL95" s="14">
        <v>1</v>
      </c>
      <c r="AM95" s="14">
        <v>0</v>
      </c>
      <c r="AO95" s="1">
        <v>23355</v>
      </c>
      <c r="AQ95" s="1">
        <v>31868</v>
      </c>
      <c r="AS95" s="1">
        <v>29375</v>
      </c>
      <c r="AU95" s="1">
        <v>29495</v>
      </c>
      <c r="BP95" s="14">
        <v>474750</v>
      </c>
      <c r="CS95">
        <v>1</v>
      </c>
      <c r="CT95" s="7">
        <v>1</v>
      </c>
      <c r="CW95" s="1">
        <v>32155</v>
      </c>
      <c r="CX95" s="1"/>
      <c r="CZ95" s="1">
        <v>32715</v>
      </c>
      <c r="DC95" s="1">
        <v>32692</v>
      </c>
      <c r="DD95" s="14">
        <v>141</v>
      </c>
      <c r="DE95" s="14">
        <v>5</v>
      </c>
      <c r="DF95" t="s">
        <v>562</v>
      </c>
      <c r="DG95" t="s">
        <v>729</v>
      </c>
      <c r="DO95" s="49" t="s">
        <v>4316</v>
      </c>
      <c r="DP95" s="1"/>
      <c r="DQ95" s="1"/>
      <c r="DR95" s="1"/>
      <c r="DS95" s="1"/>
      <c r="DT95" s="1"/>
      <c r="DU95" s="1"/>
      <c r="DV95" s="1"/>
      <c r="DY95" t="s">
        <v>2601</v>
      </c>
      <c r="DZ95" s="1">
        <v>33707</v>
      </c>
      <c r="EA95" s="1">
        <v>34751</v>
      </c>
      <c r="ED95" s="7" t="s">
        <v>3802</v>
      </c>
      <c r="EF95" s="7">
        <v>1</v>
      </c>
      <c r="EO95" s="7">
        <v>412</v>
      </c>
      <c r="EP95" s="7">
        <v>2</v>
      </c>
      <c r="ER95" s="49" t="s">
        <v>4851</v>
      </c>
      <c r="ES95" s="1"/>
      <c r="ET95" s="1"/>
      <c r="EU95" s="1"/>
      <c r="EV95" s="1"/>
      <c r="EW95" s="1"/>
      <c r="EX95" s="1"/>
      <c r="FC95" t="s">
        <v>2915</v>
      </c>
      <c r="FD95" s="1">
        <v>33721</v>
      </c>
      <c r="FE95" s="1">
        <v>35149</v>
      </c>
      <c r="FF95" s="7">
        <v>1</v>
      </c>
      <c r="FI95" s="7" t="s">
        <v>3804</v>
      </c>
      <c r="FJ95" s="7" t="s">
        <v>3803</v>
      </c>
      <c r="FK95">
        <v>1</v>
      </c>
      <c r="FY95">
        <v>61</v>
      </c>
      <c r="FZ95">
        <v>2</v>
      </c>
    </row>
    <row r="96" spans="1:182" x14ac:dyDescent="0.25">
      <c r="A96" s="1">
        <v>33639</v>
      </c>
      <c r="B96" s="1"/>
      <c r="C96" s="1"/>
      <c r="D96" s="1"/>
      <c r="E96" s="13" t="s">
        <v>3080</v>
      </c>
      <c r="F96" s="4" t="s">
        <v>64</v>
      </c>
      <c r="G96" s="45" t="s">
        <v>5465</v>
      </c>
      <c r="H96" s="86"/>
      <c r="I96" s="86"/>
      <c r="J96" s="86"/>
      <c r="K96" s="86"/>
      <c r="L96" s="86"/>
      <c r="M96" s="31" t="s">
        <v>750</v>
      </c>
      <c r="N96" s="4" t="s">
        <v>502</v>
      </c>
      <c r="O96" s="13" t="s">
        <v>6097</v>
      </c>
      <c r="P96" s="20"/>
      <c r="Q96" s="31" t="s">
        <v>750</v>
      </c>
      <c r="R96" s="4" t="s">
        <v>502</v>
      </c>
      <c r="S96" s="13" t="s">
        <v>6097</v>
      </c>
      <c r="T96" s="20"/>
      <c r="U96" s="20"/>
      <c r="V96" s="20"/>
      <c r="W96" s="20"/>
      <c r="X96" s="20"/>
      <c r="Y96" s="20"/>
      <c r="Z96" s="20"/>
      <c r="AA96" s="20"/>
      <c r="AB96" s="20"/>
      <c r="AC96" s="20"/>
      <c r="AD96" s="20" t="s">
        <v>920</v>
      </c>
      <c r="AF96" s="14">
        <v>0</v>
      </c>
      <c r="AG96" s="14">
        <v>1</v>
      </c>
      <c r="AH96" s="14">
        <v>0</v>
      </c>
      <c r="AI96" s="14">
        <v>0</v>
      </c>
      <c r="AJ96" s="14">
        <v>1</v>
      </c>
      <c r="AK96" s="14">
        <v>0</v>
      </c>
      <c r="AL96" s="14">
        <v>1</v>
      </c>
      <c r="AM96" s="14">
        <v>0</v>
      </c>
      <c r="AO96" s="1">
        <v>23355</v>
      </c>
      <c r="AQ96" s="1">
        <v>31868</v>
      </c>
      <c r="AS96" s="1">
        <v>29375</v>
      </c>
      <c r="AU96" s="1">
        <v>29495</v>
      </c>
      <c r="BP96" s="14">
        <v>2103750</v>
      </c>
      <c r="CS96">
        <v>1</v>
      </c>
      <c r="CT96" s="7">
        <v>1</v>
      </c>
      <c r="CW96" s="1">
        <v>32155</v>
      </c>
      <c r="CX96" s="1"/>
      <c r="CZ96" s="1">
        <v>32715</v>
      </c>
      <c r="DC96" s="1">
        <v>32692</v>
      </c>
      <c r="DD96" s="14">
        <v>141</v>
      </c>
      <c r="DE96" s="14">
        <v>5</v>
      </c>
      <c r="DF96" t="s">
        <v>562</v>
      </c>
      <c r="DG96" t="s">
        <v>729</v>
      </c>
      <c r="DO96" s="49" t="s">
        <v>4316</v>
      </c>
      <c r="DP96" s="1"/>
      <c r="DQ96" s="1"/>
      <c r="DR96" s="1"/>
      <c r="DS96" s="1"/>
      <c r="DT96" s="1"/>
      <c r="DU96" s="1"/>
      <c r="DV96" s="1"/>
      <c r="DY96" t="s">
        <v>2601</v>
      </c>
      <c r="DZ96" s="1">
        <v>33707</v>
      </c>
      <c r="EA96" s="1">
        <v>34751</v>
      </c>
      <c r="ED96" s="7" t="s">
        <v>3802</v>
      </c>
      <c r="EF96" s="7">
        <v>1</v>
      </c>
      <c r="EO96" s="7">
        <v>412</v>
      </c>
      <c r="EP96" s="7">
        <v>2</v>
      </c>
      <c r="ER96" s="49" t="s">
        <v>4851</v>
      </c>
      <c r="ES96" s="1"/>
      <c r="ET96" s="1"/>
      <c r="EU96" s="1"/>
      <c r="EV96" s="1"/>
      <c r="EW96" s="1"/>
      <c r="EX96" s="1"/>
      <c r="FC96" t="s">
        <v>2915</v>
      </c>
      <c r="FD96" s="1">
        <v>33721</v>
      </c>
      <c r="FE96" s="1">
        <v>35149</v>
      </c>
      <c r="FF96" s="7">
        <v>1</v>
      </c>
      <c r="FI96" s="7" t="s">
        <v>3804</v>
      </c>
      <c r="FJ96" s="7" t="s">
        <v>3803</v>
      </c>
      <c r="FK96">
        <v>1</v>
      </c>
      <c r="FY96">
        <v>61</v>
      </c>
      <c r="FZ96">
        <v>2</v>
      </c>
    </row>
    <row r="97" spans="1:230" x14ac:dyDescent="0.25">
      <c r="A97" s="1">
        <v>33639</v>
      </c>
      <c r="E97" s="13" t="s">
        <v>3080</v>
      </c>
      <c r="F97" s="4" t="s">
        <v>64</v>
      </c>
      <c r="G97" s="45" t="s">
        <v>5465</v>
      </c>
      <c r="H97" s="86"/>
      <c r="I97" s="86"/>
      <c r="J97" s="86"/>
      <c r="K97" s="86"/>
      <c r="L97" s="86"/>
      <c r="M97" s="30" t="s">
        <v>751</v>
      </c>
      <c r="N97" s="4" t="s">
        <v>502</v>
      </c>
      <c r="O97" s="13" t="s">
        <v>6097</v>
      </c>
      <c r="P97" s="20"/>
      <c r="Q97" s="30" t="s">
        <v>751</v>
      </c>
      <c r="R97" s="4" t="s">
        <v>502</v>
      </c>
      <c r="S97" s="13" t="s">
        <v>6097</v>
      </c>
      <c r="T97" s="20"/>
      <c r="U97" s="20"/>
      <c r="V97" s="20"/>
      <c r="W97" s="20"/>
      <c r="X97" s="20"/>
      <c r="Y97" s="20"/>
      <c r="Z97" s="20"/>
      <c r="AA97" s="20"/>
      <c r="AB97" s="20"/>
      <c r="AC97" s="20"/>
      <c r="AD97" s="20" t="s">
        <v>920</v>
      </c>
      <c r="AF97" s="14">
        <v>0</v>
      </c>
      <c r="AG97" s="14">
        <v>1</v>
      </c>
      <c r="AH97" s="14">
        <v>0</v>
      </c>
      <c r="AI97" s="14">
        <v>0</v>
      </c>
      <c r="AJ97" s="14">
        <v>1</v>
      </c>
      <c r="AK97" s="14">
        <v>0</v>
      </c>
      <c r="AL97" s="14">
        <v>1</v>
      </c>
      <c r="AM97" s="14">
        <v>0</v>
      </c>
      <c r="AO97" s="1">
        <v>23355</v>
      </c>
      <c r="AQ97" s="1">
        <v>31868</v>
      </c>
      <c r="AS97" s="1">
        <v>29375</v>
      </c>
      <c r="AU97" s="1">
        <v>29495</v>
      </c>
      <c r="BP97" s="14">
        <v>96750</v>
      </c>
      <c r="CS97">
        <v>1</v>
      </c>
      <c r="CT97" s="7">
        <v>1</v>
      </c>
      <c r="CW97" s="1">
        <v>32155</v>
      </c>
      <c r="CX97" s="1"/>
      <c r="CZ97" s="1">
        <v>32715</v>
      </c>
      <c r="DC97" s="1">
        <v>32692</v>
      </c>
      <c r="DD97" s="14">
        <v>141</v>
      </c>
      <c r="DE97" s="14">
        <v>5</v>
      </c>
      <c r="DF97" t="s">
        <v>562</v>
      </c>
      <c r="DG97" t="s">
        <v>729</v>
      </c>
      <c r="DO97" s="49" t="s">
        <v>4316</v>
      </c>
      <c r="DP97" s="1"/>
      <c r="DQ97" s="1"/>
      <c r="DR97" s="1"/>
      <c r="DS97" s="1"/>
      <c r="DT97" s="1"/>
      <c r="DU97" s="1"/>
      <c r="DV97" s="1"/>
      <c r="DY97" t="s">
        <v>2601</v>
      </c>
      <c r="DZ97" s="1">
        <v>33707</v>
      </c>
      <c r="EA97" s="1">
        <v>34751</v>
      </c>
      <c r="ED97" s="7" t="s">
        <v>3802</v>
      </c>
      <c r="EF97" s="7">
        <v>1</v>
      </c>
      <c r="EO97" s="7">
        <v>412</v>
      </c>
      <c r="EP97" s="7">
        <v>2</v>
      </c>
      <c r="ER97" s="49" t="s">
        <v>4851</v>
      </c>
      <c r="ES97" s="1"/>
      <c r="ET97" s="1"/>
      <c r="EU97" s="1"/>
      <c r="EV97" s="1"/>
      <c r="EW97" s="1"/>
      <c r="EX97" s="1"/>
      <c r="FC97" t="s">
        <v>2915</v>
      </c>
      <c r="FD97" s="1">
        <v>33721</v>
      </c>
      <c r="FE97" s="1">
        <v>35149</v>
      </c>
      <c r="FF97" s="7">
        <v>1</v>
      </c>
      <c r="FI97" s="7" t="s">
        <v>3804</v>
      </c>
      <c r="FJ97" s="7" t="s">
        <v>3803</v>
      </c>
      <c r="FK97">
        <v>1</v>
      </c>
      <c r="FY97">
        <v>61</v>
      </c>
      <c r="FZ97">
        <v>2</v>
      </c>
    </row>
    <row r="98" spans="1:230" x14ac:dyDescent="0.25">
      <c r="A98" s="1">
        <v>33639</v>
      </c>
      <c r="E98" s="13" t="s">
        <v>3080</v>
      </c>
      <c r="F98" s="4" t="s">
        <v>64</v>
      </c>
      <c r="G98" s="45" t="s">
        <v>5465</v>
      </c>
      <c r="H98" s="86"/>
      <c r="I98" s="86"/>
      <c r="J98" s="86"/>
      <c r="K98" s="86"/>
      <c r="L98" s="86"/>
      <c r="M98" s="30" t="s">
        <v>752</v>
      </c>
      <c r="N98" s="4" t="s">
        <v>502</v>
      </c>
      <c r="O98" s="13" t="s">
        <v>6096</v>
      </c>
      <c r="P98" s="20"/>
      <c r="Q98" s="30" t="s">
        <v>752</v>
      </c>
      <c r="R98" s="4" t="s">
        <v>502</v>
      </c>
      <c r="S98" s="13" t="s">
        <v>6096</v>
      </c>
      <c r="T98" s="20"/>
      <c r="U98" s="20"/>
      <c r="V98" s="20"/>
      <c r="W98" s="20"/>
      <c r="X98" s="20"/>
      <c r="Y98" s="20"/>
      <c r="Z98" s="20"/>
      <c r="AA98" s="20"/>
      <c r="AB98" s="20"/>
      <c r="AC98" s="20"/>
      <c r="AD98" s="20" t="s">
        <v>920</v>
      </c>
      <c r="AF98" s="14">
        <v>0</v>
      </c>
      <c r="AG98" s="14">
        <v>1</v>
      </c>
      <c r="AH98" s="14">
        <v>0</v>
      </c>
      <c r="AI98" s="14">
        <v>0</v>
      </c>
      <c r="AJ98" s="14">
        <v>1</v>
      </c>
      <c r="AK98" s="14">
        <v>0</v>
      </c>
      <c r="AL98" s="14">
        <v>1</v>
      </c>
      <c r="AM98" s="14">
        <v>0</v>
      </c>
      <c r="AO98" s="1">
        <v>23355</v>
      </c>
      <c r="AQ98" s="1">
        <v>31868</v>
      </c>
      <c r="AS98" s="1">
        <v>29375</v>
      </c>
      <c r="AU98" s="1">
        <v>29495</v>
      </c>
      <c r="BP98" s="14">
        <v>384750</v>
      </c>
      <c r="CS98">
        <v>1</v>
      </c>
      <c r="CT98" s="7">
        <v>1</v>
      </c>
      <c r="CW98" s="1">
        <v>32155</v>
      </c>
      <c r="CX98" s="1"/>
      <c r="CZ98" s="1">
        <v>32715</v>
      </c>
      <c r="DC98" s="1">
        <v>32692</v>
      </c>
      <c r="DD98" s="14">
        <v>141</v>
      </c>
      <c r="DE98" s="14">
        <v>5</v>
      </c>
      <c r="DF98" t="s">
        <v>562</v>
      </c>
      <c r="DG98" t="s">
        <v>729</v>
      </c>
      <c r="DO98" s="49" t="s">
        <v>4316</v>
      </c>
      <c r="DP98" s="1"/>
      <c r="DQ98" s="1"/>
      <c r="DR98" s="1"/>
      <c r="DS98" s="1"/>
      <c r="DT98" s="1"/>
      <c r="DU98" s="1"/>
      <c r="DV98" s="1"/>
      <c r="DY98" t="s">
        <v>2601</v>
      </c>
      <c r="DZ98" s="1">
        <v>33707</v>
      </c>
      <c r="EA98" s="1">
        <v>34751</v>
      </c>
      <c r="ED98" s="7" t="s">
        <v>3802</v>
      </c>
      <c r="EF98" s="7">
        <v>1</v>
      </c>
      <c r="EO98" s="7">
        <v>412</v>
      </c>
      <c r="EP98" s="7">
        <v>2</v>
      </c>
      <c r="ER98" s="49" t="s">
        <v>4851</v>
      </c>
      <c r="ES98" s="1"/>
      <c r="ET98" s="1"/>
      <c r="EU98" s="1"/>
      <c r="EV98" s="1"/>
      <c r="EW98" s="1"/>
      <c r="EX98" s="1"/>
      <c r="FC98" t="s">
        <v>2915</v>
      </c>
      <c r="FD98" s="1">
        <v>33721</v>
      </c>
      <c r="FE98" s="1">
        <v>35149</v>
      </c>
      <c r="FF98" s="7">
        <v>1</v>
      </c>
      <c r="FI98" s="7" t="s">
        <v>3804</v>
      </c>
      <c r="FJ98" s="7" t="s">
        <v>3803</v>
      </c>
      <c r="FK98">
        <v>1</v>
      </c>
      <c r="FY98">
        <v>61</v>
      </c>
      <c r="FZ98">
        <v>2</v>
      </c>
    </row>
    <row r="99" spans="1:230" x14ac:dyDescent="0.25">
      <c r="A99" s="1">
        <v>33639</v>
      </c>
      <c r="E99" s="13" t="s">
        <v>3080</v>
      </c>
      <c r="F99" s="4" t="s">
        <v>64</v>
      </c>
      <c r="G99" s="45" t="s">
        <v>5465</v>
      </c>
      <c r="H99" s="86"/>
      <c r="I99" s="86"/>
      <c r="J99" s="86"/>
      <c r="K99" s="86"/>
      <c r="L99" s="86"/>
      <c r="M99" s="30" t="s">
        <v>753</v>
      </c>
      <c r="N99" s="4" t="s">
        <v>502</v>
      </c>
      <c r="O99" s="13" t="s">
        <v>6107</v>
      </c>
      <c r="P99" s="20"/>
      <c r="Q99" s="30" t="s">
        <v>753</v>
      </c>
      <c r="R99" s="4" t="s">
        <v>502</v>
      </c>
      <c r="S99" s="13" t="s">
        <v>6107</v>
      </c>
      <c r="T99" s="20"/>
      <c r="U99" s="20"/>
      <c r="V99" s="20"/>
      <c r="W99" s="20"/>
      <c r="X99" s="20"/>
      <c r="Y99" s="20"/>
      <c r="Z99" s="20"/>
      <c r="AA99" s="20"/>
      <c r="AB99" s="20"/>
      <c r="AC99" s="20"/>
      <c r="AD99" s="20" t="s">
        <v>920</v>
      </c>
      <c r="AF99" s="14">
        <v>0</v>
      </c>
      <c r="AG99" s="14">
        <v>1</v>
      </c>
      <c r="AH99" s="14">
        <v>0</v>
      </c>
      <c r="AI99" s="14">
        <v>0</v>
      </c>
      <c r="AJ99" s="14">
        <v>1</v>
      </c>
      <c r="AK99" s="14">
        <v>0</v>
      </c>
      <c r="AL99" s="14">
        <v>1</v>
      </c>
      <c r="AM99" s="14">
        <v>0</v>
      </c>
      <c r="AO99" s="1">
        <v>23355</v>
      </c>
      <c r="AQ99" s="1">
        <v>31868</v>
      </c>
      <c r="AS99" s="1">
        <v>29375</v>
      </c>
      <c r="AU99" s="1">
        <v>29495</v>
      </c>
      <c r="BP99" s="14">
        <v>200250</v>
      </c>
      <c r="CS99">
        <v>1</v>
      </c>
      <c r="CT99" s="7">
        <v>1</v>
      </c>
      <c r="CW99" s="1">
        <v>32155</v>
      </c>
      <c r="CX99" s="1"/>
      <c r="CZ99" s="1">
        <v>32715</v>
      </c>
      <c r="DC99" s="1">
        <v>32692</v>
      </c>
      <c r="DD99" s="14">
        <v>141</v>
      </c>
      <c r="DE99" s="14">
        <v>5</v>
      </c>
      <c r="DF99" t="s">
        <v>562</v>
      </c>
      <c r="DG99" t="s">
        <v>729</v>
      </c>
      <c r="DO99" s="49" t="s">
        <v>4316</v>
      </c>
      <c r="DP99" s="1"/>
      <c r="DQ99" s="1"/>
      <c r="DR99" s="1"/>
      <c r="DS99" s="1"/>
      <c r="DT99" s="1"/>
      <c r="DU99" s="1"/>
      <c r="DV99" s="1"/>
      <c r="DY99" t="s">
        <v>2601</v>
      </c>
      <c r="DZ99" s="1">
        <v>33707</v>
      </c>
      <c r="EA99" s="1">
        <v>34751</v>
      </c>
      <c r="ED99" s="7" t="s">
        <v>3802</v>
      </c>
      <c r="EF99" s="7">
        <v>1</v>
      </c>
      <c r="EO99" s="7">
        <v>412</v>
      </c>
      <c r="EP99" s="7">
        <v>2</v>
      </c>
      <c r="ER99" s="49" t="s">
        <v>4851</v>
      </c>
      <c r="ES99" s="1"/>
      <c r="ET99" s="1"/>
      <c r="EU99" s="1"/>
      <c r="EV99" s="1"/>
      <c r="EW99" s="1"/>
      <c r="EX99" s="1"/>
      <c r="FC99" t="s">
        <v>2915</v>
      </c>
      <c r="FD99" s="1">
        <v>33721</v>
      </c>
      <c r="FE99" s="1">
        <v>35149</v>
      </c>
      <c r="FF99" s="7">
        <v>1</v>
      </c>
      <c r="FI99" s="7" t="s">
        <v>3804</v>
      </c>
      <c r="FJ99" s="7" t="s">
        <v>3803</v>
      </c>
      <c r="FK99">
        <v>1</v>
      </c>
      <c r="FY99">
        <v>61</v>
      </c>
      <c r="FZ99">
        <v>2</v>
      </c>
    </row>
    <row r="100" spans="1:230" x14ac:dyDescent="0.25">
      <c r="A100" s="1">
        <v>33639</v>
      </c>
      <c r="E100" s="13" t="s">
        <v>3080</v>
      </c>
      <c r="F100" s="4" t="s">
        <v>64</v>
      </c>
      <c r="G100" s="45" t="s">
        <v>5465</v>
      </c>
      <c r="H100" s="86"/>
      <c r="I100" s="86"/>
      <c r="J100" s="86"/>
      <c r="K100" s="86"/>
      <c r="L100" s="86"/>
      <c r="M100" s="30" t="s">
        <v>754</v>
      </c>
      <c r="N100" s="4" t="s">
        <v>502</v>
      </c>
      <c r="O100" s="13" t="s">
        <v>6108</v>
      </c>
      <c r="P100" s="20"/>
      <c r="Q100" s="30" t="s">
        <v>754</v>
      </c>
      <c r="R100" s="4" t="s">
        <v>502</v>
      </c>
      <c r="S100" s="13" t="s">
        <v>6108</v>
      </c>
      <c r="T100" s="20"/>
      <c r="U100" s="20"/>
      <c r="V100" s="20"/>
      <c r="W100" s="20"/>
      <c r="X100" s="20"/>
      <c r="Y100" s="20"/>
      <c r="Z100" s="20"/>
      <c r="AA100" s="20"/>
      <c r="AB100" s="20"/>
      <c r="AC100" s="20"/>
      <c r="AD100" s="20" t="s">
        <v>920</v>
      </c>
      <c r="AF100" s="14">
        <v>0</v>
      </c>
      <c r="AG100" s="14">
        <v>1</v>
      </c>
      <c r="AH100" s="14">
        <v>0</v>
      </c>
      <c r="AI100" s="14">
        <v>0</v>
      </c>
      <c r="AJ100" s="14">
        <v>1</v>
      </c>
      <c r="AK100" s="14">
        <v>0</v>
      </c>
      <c r="AL100" s="14">
        <v>1</v>
      </c>
      <c r="AM100" s="14">
        <v>0</v>
      </c>
      <c r="AO100" s="1">
        <v>23355</v>
      </c>
      <c r="AQ100" s="1">
        <v>31868</v>
      </c>
      <c r="AS100" s="1">
        <v>29375</v>
      </c>
      <c r="AU100" s="1">
        <v>29495</v>
      </c>
      <c r="BP100" s="14">
        <v>670500</v>
      </c>
      <c r="CS100">
        <v>1</v>
      </c>
      <c r="CT100" s="7">
        <v>1</v>
      </c>
      <c r="CW100" s="1">
        <v>32155</v>
      </c>
      <c r="CX100" s="1"/>
      <c r="CZ100" s="1">
        <v>32715</v>
      </c>
      <c r="DC100" s="1">
        <v>32692</v>
      </c>
      <c r="DD100" s="14">
        <v>141</v>
      </c>
      <c r="DE100" s="14">
        <v>5</v>
      </c>
      <c r="DF100" t="s">
        <v>562</v>
      </c>
      <c r="DG100" t="s">
        <v>729</v>
      </c>
      <c r="DO100" s="49" t="s">
        <v>4316</v>
      </c>
      <c r="DP100" s="1"/>
      <c r="DQ100" s="1"/>
      <c r="DR100" s="1"/>
      <c r="DS100" s="1"/>
      <c r="DT100" s="1"/>
      <c r="DU100" s="1"/>
      <c r="DV100" s="1"/>
      <c r="DY100" t="s">
        <v>2601</v>
      </c>
      <c r="DZ100" s="1">
        <v>33707</v>
      </c>
      <c r="EA100" s="1">
        <v>34751</v>
      </c>
      <c r="ED100" s="7" t="s">
        <v>3802</v>
      </c>
      <c r="EF100" s="7">
        <v>1</v>
      </c>
      <c r="EO100" s="7">
        <v>412</v>
      </c>
      <c r="EP100" s="7">
        <v>2</v>
      </c>
      <c r="ER100" s="49" t="s">
        <v>4851</v>
      </c>
      <c r="ES100" s="1"/>
      <c r="ET100" s="1"/>
      <c r="EU100" s="1"/>
      <c r="EV100" s="1"/>
      <c r="EW100" s="1"/>
      <c r="EX100" s="1"/>
      <c r="FC100" t="s">
        <v>2915</v>
      </c>
      <c r="FD100" s="1">
        <v>33721</v>
      </c>
      <c r="FE100" s="1">
        <v>35149</v>
      </c>
      <c r="FF100" s="7">
        <v>1</v>
      </c>
      <c r="FI100" s="7" t="s">
        <v>3804</v>
      </c>
      <c r="FJ100" s="7" t="s">
        <v>3803</v>
      </c>
      <c r="FK100">
        <v>1</v>
      </c>
      <c r="FY100">
        <v>61</v>
      </c>
      <c r="FZ100">
        <v>2</v>
      </c>
    </row>
    <row r="101" spans="1:230" x14ac:dyDescent="0.25">
      <c r="A101" s="1">
        <v>33639</v>
      </c>
      <c r="E101" s="13" t="s">
        <v>3080</v>
      </c>
      <c r="F101" s="4" t="s">
        <v>64</v>
      </c>
      <c r="G101" s="45" t="s">
        <v>5465</v>
      </c>
      <c r="H101" s="86"/>
      <c r="I101" s="86"/>
      <c r="J101" s="86"/>
      <c r="K101" s="86"/>
      <c r="L101" s="86"/>
      <c r="M101" s="30" t="s">
        <v>755</v>
      </c>
      <c r="N101" s="4" t="s">
        <v>502</v>
      </c>
      <c r="O101" s="13" t="s">
        <v>6109</v>
      </c>
      <c r="P101" s="20"/>
      <c r="Q101" s="30" t="s">
        <v>755</v>
      </c>
      <c r="R101" s="4" t="s">
        <v>502</v>
      </c>
      <c r="S101" s="13" t="s">
        <v>6109</v>
      </c>
      <c r="T101" s="20"/>
      <c r="U101" s="20"/>
      <c r="V101" s="20"/>
      <c r="W101" s="20"/>
      <c r="X101" s="20"/>
      <c r="Y101" s="20"/>
      <c r="Z101" s="20"/>
      <c r="AA101" s="20"/>
      <c r="AB101" s="20"/>
      <c r="AC101" s="20"/>
      <c r="AD101" s="20" t="s">
        <v>920</v>
      </c>
      <c r="AF101" s="14">
        <v>0</v>
      </c>
      <c r="AG101" s="14">
        <v>1</v>
      </c>
      <c r="AH101" s="14">
        <v>0</v>
      </c>
      <c r="AI101" s="14">
        <v>0</v>
      </c>
      <c r="AJ101" s="14">
        <v>1</v>
      </c>
      <c r="AK101" s="14">
        <v>0</v>
      </c>
      <c r="AL101" s="14">
        <v>1</v>
      </c>
      <c r="AM101" s="14">
        <v>0</v>
      </c>
      <c r="AO101" s="1">
        <v>23355</v>
      </c>
      <c r="AQ101" s="1">
        <v>31868</v>
      </c>
      <c r="AS101" s="1">
        <v>29375</v>
      </c>
      <c r="AU101" s="1">
        <v>29495</v>
      </c>
      <c r="BP101" s="14">
        <v>1055250</v>
      </c>
      <c r="CS101">
        <v>1</v>
      </c>
      <c r="CT101" s="7">
        <v>1</v>
      </c>
      <c r="CW101" s="1">
        <v>32155</v>
      </c>
      <c r="CX101" s="1"/>
      <c r="CZ101" s="1">
        <v>32715</v>
      </c>
      <c r="DC101" s="1">
        <v>32692</v>
      </c>
      <c r="DD101" s="14">
        <v>141</v>
      </c>
      <c r="DE101" s="14">
        <v>5</v>
      </c>
      <c r="DF101" t="s">
        <v>562</v>
      </c>
      <c r="DG101" t="s">
        <v>729</v>
      </c>
      <c r="DO101" s="49" t="s">
        <v>4316</v>
      </c>
      <c r="DP101" s="1"/>
      <c r="DQ101" s="1"/>
      <c r="DR101" s="1"/>
      <c r="DS101" s="1"/>
      <c r="DT101" s="1"/>
      <c r="DU101" s="1"/>
      <c r="DV101" s="1"/>
      <c r="DY101" t="s">
        <v>2601</v>
      </c>
      <c r="DZ101" s="1">
        <v>33707</v>
      </c>
      <c r="EA101" s="1">
        <v>34751</v>
      </c>
      <c r="ED101" s="7" t="s">
        <v>3802</v>
      </c>
      <c r="EF101" s="7">
        <v>1</v>
      </c>
      <c r="EO101" s="7">
        <v>412</v>
      </c>
      <c r="EP101" s="7">
        <v>2</v>
      </c>
      <c r="ER101" s="49" t="s">
        <v>4851</v>
      </c>
      <c r="ES101" s="1"/>
      <c r="ET101" s="1"/>
      <c r="EU101" s="1"/>
      <c r="EV101" s="1"/>
      <c r="EW101" s="1"/>
      <c r="EX101" s="1"/>
      <c r="FC101" t="s">
        <v>2915</v>
      </c>
      <c r="FD101" s="1">
        <v>33721</v>
      </c>
      <c r="FE101" s="1">
        <v>35149</v>
      </c>
      <c r="FF101" s="7">
        <v>1</v>
      </c>
      <c r="FI101" s="7" t="s">
        <v>3804</v>
      </c>
      <c r="FJ101" s="7" t="s">
        <v>3803</v>
      </c>
      <c r="FK101">
        <v>1</v>
      </c>
      <c r="FY101">
        <v>61</v>
      </c>
      <c r="FZ101">
        <v>2</v>
      </c>
    </row>
    <row r="102" spans="1:230" x14ac:dyDescent="0.25">
      <c r="A102" s="1">
        <v>33639</v>
      </c>
      <c r="B102" s="1"/>
      <c r="C102" s="1"/>
      <c r="D102" s="1"/>
      <c r="E102" s="13" t="s">
        <v>3080</v>
      </c>
      <c r="F102" s="4" t="s">
        <v>64</v>
      </c>
      <c r="G102" s="45" t="s">
        <v>5465</v>
      </c>
      <c r="H102" s="86"/>
      <c r="I102" s="86"/>
      <c r="J102" s="86"/>
      <c r="K102" s="86"/>
      <c r="L102" s="86"/>
      <c r="M102" s="31" t="s">
        <v>756</v>
      </c>
      <c r="N102" s="4" t="s">
        <v>502</v>
      </c>
      <c r="O102" s="13" t="s">
        <v>6102</v>
      </c>
      <c r="P102" s="20"/>
      <c r="Q102" s="31" t="s">
        <v>756</v>
      </c>
      <c r="R102" s="4" t="s">
        <v>502</v>
      </c>
      <c r="S102" s="13" t="s">
        <v>6102</v>
      </c>
      <c r="T102" s="20"/>
      <c r="U102" s="20"/>
      <c r="V102" s="20"/>
      <c r="W102" s="20"/>
      <c r="X102" s="20"/>
      <c r="Y102" s="20"/>
      <c r="Z102" s="20"/>
      <c r="AA102" s="20"/>
      <c r="AB102" s="20"/>
      <c r="AC102" s="20"/>
      <c r="AD102" s="20" t="s">
        <v>920</v>
      </c>
      <c r="AF102" s="14">
        <v>0</v>
      </c>
      <c r="AG102" s="14">
        <v>1</v>
      </c>
      <c r="AH102" s="14">
        <v>0</v>
      </c>
      <c r="AI102" s="14">
        <v>0</v>
      </c>
      <c r="AJ102" s="14">
        <v>1</v>
      </c>
      <c r="AK102" s="14">
        <v>0</v>
      </c>
      <c r="AL102" s="14">
        <v>1</v>
      </c>
      <c r="AM102" s="14">
        <v>0</v>
      </c>
      <c r="AO102" s="1">
        <v>23355</v>
      </c>
      <c r="AQ102" s="1">
        <v>31868</v>
      </c>
      <c r="AS102" s="1">
        <v>29375</v>
      </c>
      <c r="AU102" s="1">
        <v>29495</v>
      </c>
      <c r="BP102" s="14">
        <v>4792500</v>
      </c>
      <c r="CS102">
        <v>1</v>
      </c>
      <c r="CT102" s="7">
        <v>1</v>
      </c>
      <c r="CW102" s="1">
        <v>32155</v>
      </c>
      <c r="CX102" s="1"/>
      <c r="CZ102" s="1">
        <v>32715</v>
      </c>
      <c r="DC102" s="1">
        <v>32692</v>
      </c>
      <c r="DD102" s="14">
        <v>141</v>
      </c>
      <c r="DE102" s="14">
        <v>5</v>
      </c>
      <c r="DF102" t="s">
        <v>562</v>
      </c>
      <c r="DG102" t="s">
        <v>729</v>
      </c>
      <c r="DO102" s="49" t="s">
        <v>4316</v>
      </c>
      <c r="DP102" s="1"/>
      <c r="DQ102" s="1"/>
      <c r="DR102" s="1"/>
      <c r="DS102" s="1"/>
      <c r="DT102" s="1"/>
      <c r="DU102" s="1"/>
      <c r="DV102" s="1"/>
      <c r="DY102" t="s">
        <v>2601</v>
      </c>
      <c r="DZ102" s="1">
        <v>33707</v>
      </c>
      <c r="EA102" s="1">
        <v>34751</v>
      </c>
      <c r="ED102" s="7" t="s">
        <v>3802</v>
      </c>
      <c r="EF102" s="7">
        <v>1</v>
      </c>
      <c r="EO102" s="7">
        <v>412</v>
      </c>
      <c r="EP102" s="7">
        <v>2</v>
      </c>
      <c r="ER102" s="49" t="s">
        <v>4851</v>
      </c>
      <c r="ES102" s="1"/>
      <c r="ET102" s="1"/>
      <c r="EU102" s="1"/>
      <c r="EV102" s="1"/>
      <c r="EW102" s="1"/>
      <c r="EX102" s="1"/>
      <c r="FC102" t="s">
        <v>2915</v>
      </c>
      <c r="FD102" s="1">
        <v>33721</v>
      </c>
      <c r="FE102" s="1">
        <v>35149</v>
      </c>
      <c r="FF102" s="7">
        <v>1</v>
      </c>
      <c r="FI102" s="7" t="s">
        <v>3804</v>
      </c>
      <c r="FJ102" s="7" t="s">
        <v>3803</v>
      </c>
      <c r="FK102">
        <v>1</v>
      </c>
      <c r="FY102">
        <v>61</v>
      </c>
      <c r="FZ102">
        <v>2</v>
      </c>
    </row>
    <row r="103" spans="1:230" x14ac:dyDescent="0.25">
      <c r="A103" s="1">
        <v>33639</v>
      </c>
      <c r="B103" s="1"/>
      <c r="C103" s="1"/>
      <c r="D103" s="1"/>
      <c r="E103" s="13" t="s">
        <v>3080</v>
      </c>
      <c r="F103" s="4" t="s">
        <v>64</v>
      </c>
      <c r="G103" s="45" t="s">
        <v>5465</v>
      </c>
      <c r="H103" s="86"/>
      <c r="I103" s="86"/>
      <c r="J103" s="86"/>
      <c r="K103" s="86"/>
      <c r="L103" s="86"/>
      <c r="M103" s="31" t="s">
        <v>757</v>
      </c>
      <c r="N103" s="4" t="s">
        <v>502</v>
      </c>
      <c r="O103" s="13" t="s">
        <v>6110</v>
      </c>
      <c r="P103" s="20"/>
      <c r="Q103" s="31" t="s">
        <v>757</v>
      </c>
      <c r="R103" s="4" t="s">
        <v>502</v>
      </c>
      <c r="S103" s="13" t="s">
        <v>6110</v>
      </c>
      <c r="T103" s="20"/>
      <c r="U103" s="20"/>
      <c r="V103" s="20"/>
      <c r="W103" s="20"/>
      <c r="X103" s="20"/>
      <c r="Y103" s="20"/>
      <c r="Z103" s="20"/>
      <c r="AA103" s="20"/>
      <c r="AB103" s="20"/>
      <c r="AC103" s="20"/>
      <c r="AD103" s="20" t="s">
        <v>920</v>
      </c>
      <c r="AF103" s="14">
        <v>0</v>
      </c>
      <c r="AG103" s="14">
        <v>1</v>
      </c>
      <c r="AH103" s="14">
        <v>0</v>
      </c>
      <c r="AI103" s="14">
        <v>0</v>
      </c>
      <c r="AJ103" s="14">
        <v>1</v>
      </c>
      <c r="AK103" s="14">
        <v>0</v>
      </c>
      <c r="AL103" s="14">
        <v>1</v>
      </c>
      <c r="AM103" s="14">
        <v>0</v>
      </c>
      <c r="AO103" s="1">
        <v>23355</v>
      </c>
      <c r="AQ103" s="1">
        <v>31868</v>
      </c>
      <c r="AS103" s="1">
        <v>29375</v>
      </c>
      <c r="AU103" s="1">
        <v>29495</v>
      </c>
      <c r="BP103" s="14">
        <v>3948750</v>
      </c>
      <c r="CS103">
        <v>1</v>
      </c>
      <c r="CT103" s="7">
        <v>1</v>
      </c>
      <c r="CW103" s="1">
        <v>32155</v>
      </c>
      <c r="CX103" s="1"/>
      <c r="CZ103" s="1">
        <v>32715</v>
      </c>
      <c r="DC103" s="1">
        <v>32692</v>
      </c>
      <c r="DD103" s="14">
        <v>141</v>
      </c>
      <c r="DE103" s="14">
        <v>5</v>
      </c>
      <c r="DF103" t="s">
        <v>562</v>
      </c>
      <c r="DG103" t="s">
        <v>729</v>
      </c>
      <c r="DO103" s="49" t="s">
        <v>4316</v>
      </c>
      <c r="DP103" s="1"/>
      <c r="DQ103" s="1"/>
      <c r="DR103" s="1"/>
      <c r="DS103" s="1"/>
      <c r="DT103" s="1"/>
      <c r="DU103" s="1"/>
      <c r="DV103" s="1"/>
      <c r="DY103" t="s">
        <v>2601</v>
      </c>
      <c r="DZ103" s="1">
        <v>33707</v>
      </c>
      <c r="EA103" s="1">
        <v>34751</v>
      </c>
      <c r="ED103" s="7" t="s">
        <v>3802</v>
      </c>
      <c r="EF103" s="7">
        <v>1</v>
      </c>
      <c r="EO103" s="7">
        <v>412</v>
      </c>
      <c r="EP103" s="7">
        <v>2</v>
      </c>
      <c r="ER103" s="49" t="s">
        <v>4851</v>
      </c>
      <c r="ES103" s="1"/>
      <c r="ET103" s="1"/>
      <c r="EU103" s="1"/>
      <c r="EV103" s="1"/>
      <c r="EW103" s="1"/>
      <c r="EX103" s="1"/>
      <c r="FC103" t="s">
        <v>2915</v>
      </c>
      <c r="FD103" s="1">
        <v>33721</v>
      </c>
      <c r="FE103" s="1">
        <v>35149</v>
      </c>
      <c r="FF103" s="7">
        <v>1</v>
      </c>
      <c r="FI103" s="7" t="s">
        <v>3804</v>
      </c>
      <c r="FJ103" s="7" t="s">
        <v>3803</v>
      </c>
      <c r="FK103">
        <v>1</v>
      </c>
      <c r="FY103">
        <v>61</v>
      </c>
      <c r="FZ103">
        <v>2</v>
      </c>
    </row>
    <row r="104" spans="1:230" x14ac:dyDescent="0.25">
      <c r="A104" s="1">
        <v>33800</v>
      </c>
      <c r="B104" s="1" t="s">
        <v>205</v>
      </c>
      <c r="C104" s="1" t="s">
        <v>206</v>
      </c>
      <c r="D104" s="1"/>
      <c r="E104" s="13" t="s">
        <v>3085</v>
      </c>
      <c r="F104" s="4" t="s">
        <v>70</v>
      </c>
      <c r="G104" s="45" t="s">
        <v>5471</v>
      </c>
      <c r="H104" s="86"/>
      <c r="I104" s="86"/>
      <c r="J104" s="86"/>
      <c r="K104" s="86"/>
      <c r="L104" s="86"/>
      <c r="M104" s="31" t="s">
        <v>1976</v>
      </c>
      <c r="N104" s="13" t="s">
        <v>537</v>
      </c>
      <c r="O104" s="13" t="s">
        <v>6140</v>
      </c>
      <c r="P104" s="20"/>
      <c r="Q104" s="31" t="s">
        <v>1976</v>
      </c>
      <c r="R104" s="13" t="s">
        <v>537</v>
      </c>
      <c r="S104" s="13" t="s">
        <v>6140</v>
      </c>
      <c r="T104" s="20"/>
      <c r="U104" s="20"/>
      <c r="V104" s="20"/>
      <c r="W104" s="20"/>
      <c r="X104" s="20"/>
      <c r="Y104" s="20"/>
      <c r="Z104" s="20"/>
      <c r="AA104" s="20"/>
      <c r="AB104" s="20"/>
      <c r="AC104" s="20"/>
      <c r="AD104" s="20"/>
      <c r="AF104" s="14">
        <v>0</v>
      </c>
      <c r="AG104" s="14">
        <v>1</v>
      </c>
      <c r="AH104" s="14">
        <v>0</v>
      </c>
      <c r="AI104" s="14">
        <v>0</v>
      </c>
      <c r="AJ104" s="14">
        <v>1</v>
      </c>
      <c r="AK104" s="14">
        <v>0</v>
      </c>
      <c r="AL104" s="14">
        <v>0</v>
      </c>
      <c r="AN104" t="s">
        <v>1978</v>
      </c>
      <c r="AO104" s="1">
        <v>31642</v>
      </c>
      <c r="AP104" s="1">
        <v>33372</v>
      </c>
      <c r="BP104" s="14">
        <v>700000</v>
      </c>
      <c r="BR104" s="16">
        <v>400000</v>
      </c>
      <c r="CS104">
        <v>1</v>
      </c>
      <c r="CT104" s="7">
        <v>1</v>
      </c>
      <c r="CY104" s="1">
        <v>32282</v>
      </c>
      <c r="CZ104" s="1"/>
      <c r="DC104" s="1">
        <v>33259</v>
      </c>
      <c r="DD104" s="14">
        <v>26</v>
      </c>
      <c r="DE104" s="14">
        <v>4</v>
      </c>
      <c r="DF104" t="s">
        <v>513</v>
      </c>
      <c r="DG104" t="s">
        <v>1979</v>
      </c>
      <c r="DO104" s="49" t="s">
        <v>4322</v>
      </c>
      <c r="DP104" s="1"/>
      <c r="DQ104" s="1"/>
      <c r="DR104" s="1"/>
      <c r="DS104" s="1"/>
      <c r="DT104" s="1"/>
      <c r="DU104" s="1"/>
      <c r="DV104" s="1"/>
      <c r="DY104" t="s">
        <v>2375</v>
      </c>
      <c r="DZ104" s="1">
        <v>33871</v>
      </c>
      <c r="EA104" s="1">
        <v>34529</v>
      </c>
      <c r="ED104" s="7" t="s">
        <v>3811</v>
      </c>
      <c r="EM104" s="7">
        <v>1</v>
      </c>
      <c r="EO104" s="7">
        <v>102</v>
      </c>
      <c r="EP104" s="7">
        <v>3</v>
      </c>
    </row>
    <row r="105" spans="1:230" x14ac:dyDescent="0.25">
      <c r="A105" s="1">
        <v>33800</v>
      </c>
      <c r="B105" s="1"/>
      <c r="C105" s="1"/>
      <c r="D105" s="1"/>
      <c r="E105" s="13" t="s">
        <v>3085</v>
      </c>
      <c r="F105" s="4" t="s">
        <v>70</v>
      </c>
      <c r="G105" s="45" t="s">
        <v>5471</v>
      </c>
      <c r="H105" s="86"/>
      <c r="I105" s="86"/>
      <c r="J105" s="86"/>
      <c r="K105" s="86"/>
      <c r="L105" s="86"/>
      <c r="M105" s="31" t="s">
        <v>1977</v>
      </c>
      <c r="N105" s="4" t="s">
        <v>479</v>
      </c>
      <c r="O105" s="4" t="s">
        <v>6141</v>
      </c>
      <c r="P105" s="20"/>
      <c r="Q105" s="31" t="s">
        <v>1977</v>
      </c>
      <c r="R105" s="4" t="s">
        <v>479</v>
      </c>
      <c r="S105" s="4" t="s">
        <v>6141</v>
      </c>
      <c r="V105" s="20"/>
      <c r="W105" s="20"/>
      <c r="X105" s="33" t="s">
        <v>3434</v>
      </c>
      <c r="Y105" s="20" t="s">
        <v>479</v>
      </c>
      <c r="Z105" s="33" t="s">
        <v>3434</v>
      </c>
      <c r="AA105" s="20" t="s">
        <v>479</v>
      </c>
      <c r="AB105" s="20"/>
      <c r="AC105" s="20"/>
      <c r="AD105" s="20"/>
      <c r="AF105" s="14">
        <v>0</v>
      </c>
      <c r="AG105" s="14">
        <v>1</v>
      </c>
      <c r="AH105" s="14">
        <v>0</v>
      </c>
      <c r="AI105" s="14">
        <v>0</v>
      </c>
      <c r="AJ105" s="14">
        <v>1</v>
      </c>
      <c r="AK105" s="14">
        <v>0</v>
      </c>
      <c r="AL105" s="14">
        <v>0</v>
      </c>
      <c r="AO105" s="1">
        <v>31642</v>
      </c>
      <c r="AP105" s="1">
        <v>33372</v>
      </c>
      <c r="BP105" s="14">
        <v>40000</v>
      </c>
      <c r="CS105">
        <v>1</v>
      </c>
      <c r="CT105" s="7">
        <v>1</v>
      </c>
      <c r="CY105" s="1">
        <v>32282</v>
      </c>
      <c r="CZ105" s="1"/>
      <c r="DC105" s="1">
        <v>33259</v>
      </c>
      <c r="DD105" s="14">
        <v>26</v>
      </c>
      <c r="DE105" s="14">
        <v>4</v>
      </c>
      <c r="DF105" t="s">
        <v>513</v>
      </c>
      <c r="DG105" t="s">
        <v>1979</v>
      </c>
      <c r="DO105" s="49" t="s">
        <v>4323</v>
      </c>
      <c r="DP105" s="1"/>
      <c r="DQ105" s="1"/>
      <c r="DR105" s="1"/>
      <c r="DS105" s="1"/>
      <c r="DT105" s="1"/>
      <c r="DU105" s="1"/>
      <c r="DV105" s="1"/>
      <c r="DY105" t="s">
        <v>2394</v>
      </c>
      <c r="DZ105" s="1">
        <v>33863</v>
      </c>
      <c r="EA105" s="1">
        <v>34529</v>
      </c>
      <c r="ED105" s="7" t="s">
        <v>3811</v>
      </c>
      <c r="EF105" s="7">
        <v>1</v>
      </c>
      <c r="EO105" s="7">
        <v>49</v>
      </c>
      <c r="EP105" s="7">
        <v>2</v>
      </c>
      <c r="HH105" s="44" t="s">
        <v>5738</v>
      </c>
      <c r="HI105">
        <v>0</v>
      </c>
      <c r="HJ105">
        <v>15</v>
      </c>
      <c r="HK105">
        <v>19</v>
      </c>
      <c r="HL105">
        <v>4</v>
      </c>
      <c r="HP105">
        <v>1</v>
      </c>
      <c r="HQ105" s="44" t="s">
        <v>5880</v>
      </c>
      <c r="HR105">
        <v>0</v>
      </c>
      <c r="HS105">
        <v>4</v>
      </c>
      <c r="HT105">
        <v>11</v>
      </c>
      <c r="HU105">
        <v>1</v>
      </c>
      <c r="HV105">
        <v>1</v>
      </c>
    </row>
    <row r="106" spans="1:230" x14ac:dyDescent="0.25">
      <c r="A106" s="1">
        <v>33812</v>
      </c>
      <c r="B106" s="1" t="s">
        <v>207</v>
      </c>
      <c r="C106" s="1" t="s">
        <v>3086</v>
      </c>
      <c r="D106" s="1"/>
      <c r="E106" s="13" t="s">
        <v>3088</v>
      </c>
      <c r="F106" s="4" t="s">
        <v>3087</v>
      </c>
      <c r="G106" s="45" t="s">
        <v>5472</v>
      </c>
      <c r="H106" s="86"/>
      <c r="I106" s="86"/>
      <c r="J106" s="86"/>
      <c r="K106" s="86"/>
      <c r="L106" s="86"/>
      <c r="M106" s="31" t="s">
        <v>1697</v>
      </c>
      <c r="N106" s="13" t="s">
        <v>474</v>
      </c>
      <c r="O106" s="13" t="s">
        <v>6142</v>
      </c>
      <c r="P106" s="20"/>
      <c r="Q106" s="31" t="s">
        <v>1697</v>
      </c>
      <c r="R106" s="13" t="s">
        <v>474</v>
      </c>
      <c r="S106" s="13" t="s">
        <v>6142</v>
      </c>
      <c r="T106" s="20"/>
      <c r="U106" s="20"/>
      <c r="V106" s="20"/>
      <c r="W106" s="20"/>
      <c r="X106" s="20"/>
      <c r="Y106" s="20"/>
      <c r="Z106" s="20"/>
      <c r="AA106" s="20"/>
      <c r="AB106" s="20"/>
      <c r="AC106" s="20"/>
      <c r="AD106" s="20"/>
      <c r="AF106" s="14">
        <v>0</v>
      </c>
      <c r="AG106" s="14">
        <v>1</v>
      </c>
      <c r="AH106" s="14">
        <v>0</v>
      </c>
      <c r="AI106" s="14">
        <v>0</v>
      </c>
      <c r="AJ106" s="14">
        <v>1</v>
      </c>
      <c r="AK106" s="14">
        <v>0</v>
      </c>
      <c r="AL106" s="14">
        <v>0</v>
      </c>
      <c r="AN106" t="s">
        <v>1699</v>
      </c>
      <c r="AO106" s="1">
        <v>31245</v>
      </c>
      <c r="AP106" s="1">
        <v>33702</v>
      </c>
      <c r="CY106" s="1">
        <v>32344</v>
      </c>
      <c r="CZ106" s="1"/>
      <c r="DC106" s="1">
        <v>33358</v>
      </c>
      <c r="DD106" s="14">
        <v>55</v>
      </c>
      <c r="DE106" s="14">
        <v>3</v>
      </c>
      <c r="DF106" t="s">
        <v>508</v>
      </c>
      <c r="DG106" t="s">
        <v>1698</v>
      </c>
    </row>
    <row r="107" spans="1:230" x14ac:dyDescent="0.25">
      <c r="A107" s="1">
        <v>33812</v>
      </c>
      <c r="B107" s="1"/>
      <c r="C107" s="1"/>
      <c r="D107" s="1"/>
      <c r="E107" s="13" t="s">
        <v>3088</v>
      </c>
      <c r="F107" s="4" t="s">
        <v>3087</v>
      </c>
      <c r="G107" s="45" t="s">
        <v>5472</v>
      </c>
      <c r="H107" s="86"/>
      <c r="I107" s="86"/>
      <c r="J107" s="86"/>
      <c r="K107" s="86"/>
      <c r="L107" s="86"/>
      <c r="M107" s="31" t="s">
        <v>1700</v>
      </c>
      <c r="N107" s="4" t="s">
        <v>500</v>
      </c>
      <c r="O107" s="4" t="s">
        <v>6143</v>
      </c>
      <c r="P107" s="20"/>
      <c r="Q107" s="31" t="s">
        <v>1700</v>
      </c>
      <c r="R107" s="4" t="s">
        <v>500</v>
      </c>
      <c r="S107" s="4" t="s">
        <v>6143</v>
      </c>
      <c r="T107" s="20"/>
      <c r="U107" s="20"/>
      <c r="V107" s="20"/>
      <c r="W107" s="20"/>
      <c r="X107" s="20"/>
      <c r="Y107" s="20"/>
      <c r="Z107" s="20"/>
      <c r="AA107" s="20"/>
      <c r="AB107" s="20"/>
      <c r="AC107" s="20"/>
      <c r="AD107" s="20"/>
      <c r="AF107" s="14">
        <v>0</v>
      </c>
      <c r="AG107" s="14">
        <v>1</v>
      </c>
      <c r="AH107" s="14">
        <v>0</v>
      </c>
      <c r="AI107" s="14">
        <v>0</v>
      </c>
      <c r="AJ107" s="14">
        <v>1</v>
      </c>
      <c r="AK107" s="14">
        <v>0</v>
      </c>
      <c r="AL107" s="14">
        <v>0</v>
      </c>
      <c r="AO107" s="1">
        <v>31245</v>
      </c>
      <c r="AP107" s="1">
        <v>33702</v>
      </c>
      <c r="CY107" s="1">
        <v>32344</v>
      </c>
      <c r="CZ107" s="1"/>
      <c r="DC107" s="1">
        <v>33358</v>
      </c>
      <c r="DD107" s="14">
        <v>55</v>
      </c>
      <c r="DE107" s="14">
        <v>3</v>
      </c>
      <c r="DF107" t="s">
        <v>508</v>
      </c>
      <c r="DG107" t="s">
        <v>1698</v>
      </c>
    </row>
    <row r="108" spans="1:230" x14ac:dyDescent="0.25">
      <c r="A108" s="1">
        <v>33815</v>
      </c>
      <c r="C108" t="s">
        <v>1788</v>
      </c>
      <c r="E108" s="4" t="s">
        <v>3253</v>
      </c>
      <c r="F108" s="4"/>
      <c r="G108" s="45" t="s">
        <v>5662</v>
      </c>
      <c r="H108" s="86"/>
      <c r="I108" s="86"/>
      <c r="J108" s="86"/>
      <c r="K108" s="86"/>
      <c r="L108" s="86"/>
      <c r="M108" s="30" t="s">
        <v>5229</v>
      </c>
      <c r="N108" s="4" t="s">
        <v>537</v>
      </c>
      <c r="O108" s="52" t="s">
        <v>7365</v>
      </c>
      <c r="P108" s="20"/>
      <c r="Q108" s="30" t="s">
        <v>5229</v>
      </c>
      <c r="R108" s="4" t="s">
        <v>537</v>
      </c>
      <c r="S108" s="52" t="s">
        <v>7365</v>
      </c>
      <c r="T108" s="20"/>
      <c r="U108" s="20"/>
      <c r="V108" s="20"/>
      <c r="W108" s="20"/>
      <c r="X108" s="20"/>
      <c r="Y108" s="20"/>
      <c r="Z108" s="20"/>
      <c r="AA108" s="20"/>
      <c r="AB108" s="20"/>
      <c r="AC108" s="20"/>
      <c r="AD108" s="20"/>
      <c r="AF108" s="14">
        <v>0</v>
      </c>
      <c r="AG108" s="14">
        <v>1</v>
      </c>
      <c r="AH108" s="14">
        <v>0</v>
      </c>
      <c r="AI108" s="14">
        <v>0</v>
      </c>
      <c r="AJ108" s="14">
        <v>1</v>
      </c>
      <c r="AK108" s="14">
        <v>0</v>
      </c>
      <c r="AL108" s="14">
        <v>1</v>
      </c>
      <c r="AM108" s="14">
        <v>0</v>
      </c>
      <c r="AN108" t="s">
        <v>1791</v>
      </c>
      <c r="AO108" s="1">
        <v>32843</v>
      </c>
      <c r="AP108" s="1">
        <v>33543</v>
      </c>
      <c r="CW108" s="1">
        <v>32855</v>
      </c>
      <c r="CX108" s="1"/>
      <c r="DC108" s="1">
        <v>33045</v>
      </c>
      <c r="DD108" s="14">
        <v>24</v>
      </c>
      <c r="DE108" s="14">
        <v>2</v>
      </c>
      <c r="DF108" t="s">
        <v>513</v>
      </c>
      <c r="DG108" t="s">
        <v>1792</v>
      </c>
    </row>
    <row r="109" spans="1:230" x14ac:dyDescent="0.25">
      <c r="A109" s="1">
        <v>33815</v>
      </c>
      <c r="E109" s="4" t="s">
        <v>3253</v>
      </c>
      <c r="F109" s="4"/>
      <c r="G109" s="45" t="s">
        <v>5662</v>
      </c>
      <c r="H109" s="86"/>
      <c r="I109" s="86"/>
      <c r="J109" s="86"/>
      <c r="K109" s="86"/>
      <c r="L109" s="86"/>
      <c r="M109" s="30" t="s">
        <v>5230</v>
      </c>
      <c r="N109" s="4" t="s">
        <v>537</v>
      </c>
      <c r="O109" s="52" t="s">
        <v>7365</v>
      </c>
      <c r="P109" s="20"/>
      <c r="Q109" s="30" t="s">
        <v>5230</v>
      </c>
      <c r="R109" s="4" t="s">
        <v>537</v>
      </c>
      <c r="S109" s="52" t="s">
        <v>7365</v>
      </c>
      <c r="T109" s="20"/>
      <c r="U109" s="20"/>
      <c r="V109" s="20"/>
      <c r="W109" s="20"/>
      <c r="X109" s="20"/>
      <c r="Y109" s="20"/>
      <c r="Z109" s="20"/>
      <c r="AA109" s="20"/>
      <c r="AB109" s="20"/>
      <c r="AC109" s="20"/>
      <c r="AD109" s="20"/>
      <c r="AF109" s="14">
        <v>0</v>
      </c>
      <c r="AG109" s="14">
        <v>1</v>
      </c>
      <c r="AH109" s="14">
        <v>0</v>
      </c>
      <c r="AI109" s="14">
        <v>0</v>
      </c>
      <c r="AJ109" s="14">
        <v>1</v>
      </c>
      <c r="AK109" s="14">
        <v>0</v>
      </c>
      <c r="AL109" s="14">
        <v>1</v>
      </c>
      <c r="AM109" s="14">
        <v>0</v>
      </c>
      <c r="AO109" s="1">
        <v>32843</v>
      </c>
      <c r="AP109" s="1">
        <v>33543</v>
      </c>
      <c r="CW109" s="1">
        <v>32855</v>
      </c>
      <c r="CX109" s="1"/>
      <c r="DC109" s="1">
        <v>33045</v>
      </c>
      <c r="DD109" s="14">
        <v>24</v>
      </c>
      <c r="DE109" s="14">
        <v>2</v>
      </c>
      <c r="DF109" t="s">
        <v>513</v>
      </c>
      <c r="DG109" t="s">
        <v>1792</v>
      </c>
    </row>
    <row r="110" spans="1:230" x14ac:dyDescent="0.25">
      <c r="A110" s="1">
        <v>33815</v>
      </c>
      <c r="E110" s="4" t="s">
        <v>3253</v>
      </c>
      <c r="F110" s="4"/>
      <c r="G110" s="45" t="s">
        <v>5662</v>
      </c>
      <c r="H110" s="86"/>
      <c r="I110" s="86"/>
      <c r="J110" s="86"/>
      <c r="K110" s="86"/>
      <c r="L110" s="86"/>
      <c r="M110" s="30" t="s">
        <v>1789</v>
      </c>
      <c r="N110" s="4" t="s">
        <v>537</v>
      </c>
      <c r="O110" s="52" t="s">
        <v>7366</v>
      </c>
      <c r="P110" s="20"/>
      <c r="Q110" s="30" t="s">
        <v>1789</v>
      </c>
      <c r="R110" s="4" t="s">
        <v>537</v>
      </c>
      <c r="S110" s="52" t="s">
        <v>7366</v>
      </c>
      <c r="T110" s="20"/>
      <c r="U110" s="20"/>
      <c r="V110" s="20"/>
      <c r="W110" s="20"/>
      <c r="X110" s="20"/>
      <c r="Y110" s="20"/>
      <c r="Z110" s="20"/>
      <c r="AA110" s="20"/>
      <c r="AB110" s="20"/>
      <c r="AC110" s="20"/>
      <c r="AD110" s="20" t="s">
        <v>920</v>
      </c>
      <c r="AF110" s="14">
        <v>0</v>
      </c>
      <c r="AG110" s="14">
        <v>1</v>
      </c>
      <c r="AH110" s="14">
        <v>0</v>
      </c>
      <c r="AI110" s="14">
        <v>0</v>
      </c>
      <c r="AJ110" s="14">
        <v>1</v>
      </c>
      <c r="AK110" s="14">
        <v>0</v>
      </c>
      <c r="AL110" s="14">
        <v>1</v>
      </c>
      <c r="AM110" s="14">
        <v>0</v>
      </c>
      <c r="AO110" s="1">
        <v>32843</v>
      </c>
      <c r="AP110" s="1">
        <v>33543</v>
      </c>
      <c r="CW110" s="1">
        <v>32855</v>
      </c>
      <c r="CX110" s="1"/>
      <c r="DC110" s="1">
        <v>33045</v>
      </c>
      <c r="DD110" s="14">
        <v>24</v>
      </c>
      <c r="DE110" s="14">
        <v>2</v>
      </c>
      <c r="DF110" t="s">
        <v>513</v>
      </c>
      <c r="DG110" t="s">
        <v>1792</v>
      </c>
    </row>
    <row r="111" spans="1:230" x14ac:dyDescent="0.25">
      <c r="A111" s="1">
        <v>33815</v>
      </c>
      <c r="E111" s="4" t="s">
        <v>3253</v>
      </c>
      <c r="F111" s="4"/>
      <c r="G111" s="45" t="s">
        <v>5662</v>
      </c>
      <c r="H111" s="86"/>
      <c r="I111" s="86"/>
      <c r="J111" s="86"/>
      <c r="K111" s="86"/>
      <c r="L111" s="86"/>
      <c r="M111" s="30" t="s">
        <v>1790</v>
      </c>
      <c r="N111" s="4" t="s">
        <v>526</v>
      </c>
      <c r="O111" s="52" t="s">
        <v>7367</v>
      </c>
      <c r="P111" s="20"/>
      <c r="Q111" s="30" t="s">
        <v>1790</v>
      </c>
      <c r="R111" s="4" t="s">
        <v>526</v>
      </c>
      <c r="S111" s="52" t="s">
        <v>7367</v>
      </c>
      <c r="T111" s="20"/>
      <c r="U111" s="20"/>
      <c r="V111" s="20"/>
      <c r="W111" s="20"/>
      <c r="X111" s="20"/>
      <c r="Y111" s="20"/>
      <c r="Z111" s="20"/>
      <c r="AA111" s="20"/>
      <c r="AB111" s="20"/>
      <c r="AC111" s="20"/>
      <c r="AD111" s="20" t="s">
        <v>920</v>
      </c>
      <c r="AF111" s="14">
        <v>0</v>
      </c>
      <c r="AG111" s="14">
        <v>1</v>
      </c>
      <c r="AH111" s="14">
        <v>0</v>
      </c>
      <c r="AI111" s="14">
        <v>0</v>
      </c>
      <c r="AJ111" s="14">
        <v>1</v>
      </c>
      <c r="AK111" s="14">
        <v>0</v>
      </c>
      <c r="AL111" s="14">
        <v>1</v>
      </c>
      <c r="AM111" s="14">
        <v>0</v>
      </c>
      <c r="AO111" s="1">
        <v>32843</v>
      </c>
      <c r="AP111" s="1">
        <v>33543</v>
      </c>
      <c r="CW111" s="1">
        <v>32855</v>
      </c>
      <c r="CX111" s="1"/>
      <c r="DC111" s="1">
        <v>33045</v>
      </c>
      <c r="DD111" s="14">
        <v>24</v>
      </c>
      <c r="DE111" s="14">
        <v>2</v>
      </c>
      <c r="DF111" t="s">
        <v>513</v>
      </c>
      <c r="DG111" t="s">
        <v>1792</v>
      </c>
    </row>
    <row r="112" spans="1:230" x14ac:dyDescent="0.25">
      <c r="A112" s="1">
        <v>33904</v>
      </c>
      <c r="B112" s="1" t="s">
        <v>208</v>
      </c>
      <c r="C112" s="1" t="s">
        <v>209</v>
      </c>
      <c r="D112" s="1"/>
      <c r="E112" s="13" t="s">
        <v>3089</v>
      </c>
      <c r="F112" s="4" t="s">
        <v>71</v>
      </c>
      <c r="G112" s="45" t="s">
        <v>5473</v>
      </c>
      <c r="H112" s="86"/>
      <c r="I112" s="86"/>
      <c r="J112" s="86"/>
      <c r="K112" s="86"/>
      <c r="L112" s="86"/>
      <c r="M112" s="31" t="s">
        <v>966</v>
      </c>
      <c r="N112" s="13" t="s">
        <v>520</v>
      </c>
      <c r="O112" s="13" t="s">
        <v>6144</v>
      </c>
      <c r="P112" s="20"/>
      <c r="Q112" s="31" t="s">
        <v>966</v>
      </c>
      <c r="R112" s="13" t="s">
        <v>520</v>
      </c>
      <c r="S112" s="13" t="s">
        <v>6144</v>
      </c>
      <c r="T112" s="20"/>
      <c r="U112" s="20"/>
      <c r="V112" s="20"/>
      <c r="W112" s="20"/>
      <c r="X112" s="20"/>
      <c r="Y112" s="20"/>
      <c r="Z112" s="20"/>
      <c r="AA112" s="20"/>
      <c r="AB112" s="20"/>
      <c r="AC112" s="20"/>
      <c r="AD112" s="20"/>
      <c r="AF112" s="14">
        <v>0</v>
      </c>
      <c r="AG112" s="14">
        <v>1</v>
      </c>
      <c r="AH112" s="14">
        <v>0</v>
      </c>
      <c r="AI112" s="14">
        <v>0</v>
      </c>
      <c r="AJ112" s="14">
        <v>1</v>
      </c>
      <c r="AK112" s="14">
        <v>0</v>
      </c>
      <c r="AL112" s="14">
        <v>0</v>
      </c>
      <c r="AN112" t="s">
        <v>973</v>
      </c>
      <c r="AO112" s="1">
        <v>31954</v>
      </c>
      <c r="AP112" s="1">
        <v>33062</v>
      </c>
      <c r="CY112" s="1">
        <v>32840</v>
      </c>
      <c r="CZ112" s="1"/>
      <c r="DC112" s="1">
        <v>33260</v>
      </c>
      <c r="DD112" s="14">
        <v>126</v>
      </c>
      <c r="DE112" s="14">
        <v>2</v>
      </c>
      <c r="DF112" t="s">
        <v>562</v>
      </c>
      <c r="DG112" t="s">
        <v>972</v>
      </c>
    </row>
    <row r="113" spans="1:240" x14ac:dyDescent="0.25">
      <c r="A113" s="1">
        <v>33904</v>
      </c>
      <c r="B113" s="1"/>
      <c r="C113" s="1"/>
      <c r="D113" s="1"/>
      <c r="E113" s="13" t="s">
        <v>3089</v>
      </c>
      <c r="F113" s="4" t="s">
        <v>71</v>
      </c>
      <c r="G113" s="45" t="s">
        <v>5473</v>
      </c>
      <c r="H113" s="86"/>
      <c r="I113" s="86"/>
      <c r="J113" s="86"/>
      <c r="K113" s="86"/>
      <c r="L113" s="86"/>
      <c r="M113" s="31" t="s">
        <v>967</v>
      </c>
      <c r="N113" s="4" t="s">
        <v>520</v>
      </c>
      <c r="O113" s="4" t="s">
        <v>6145</v>
      </c>
      <c r="P113" s="20"/>
      <c r="Q113" s="31" t="s">
        <v>967</v>
      </c>
      <c r="R113" s="4" t="s">
        <v>520</v>
      </c>
      <c r="S113" s="4" t="s">
        <v>6145</v>
      </c>
      <c r="T113" s="20"/>
      <c r="U113" s="20"/>
      <c r="V113" s="20"/>
      <c r="W113" s="20"/>
      <c r="X113" s="20"/>
      <c r="Y113" s="20"/>
      <c r="Z113" s="20"/>
      <c r="AA113" s="20"/>
      <c r="AB113" s="20"/>
      <c r="AC113" s="20"/>
      <c r="AD113" s="20"/>
      <c r="AF113" s="14">
        <v>0</v>
      </c>
      <c r="AG113" s="14">
        <v>1</v>
      </c>
      <c r="AH113" s="14">
        <v>0</v>
      </c>
      <c r="AI113" s="14">
        <v>0</v>
      </c>
      <c r="AJ113" s="14">
        <v>1</v>
      </c>
      <c r="AK113" s="14">
        <v>0</v>
      </c>
      <c r="AL113" s="14">
        <v>0</v>
      </c>
      <c r="AO113" s="1">
        <v>31954</v>
      </c>
      <c r="AP113" s="1">
        <v>33062</v>
      </c>
      <c r="CY113" s="1">
        <v>32840</v>
      </c>
      <c r="CZ113" s="1"/>
      <c r="DC113" s="1">
        <v>33260</v>
      </c>
      <c r="DD113" s="14">
        <v>126</v>
      </c>
      <c r="DE113" s="14">
        <v>2</v>
      </c>
      <c r="DF113" t="s">
        <v>562</v>
      </c>
      <c r="DG113" t="s">
        <v>972</v>
      </c>
    </row>
    <row r="114" spans="1:240" x14ac:dyDescent="0.25">
      <c r="A114" s="1">
        <v>33904</v>
      </c>
      <c r="B114" s="1"/>
      <c r="C114" s="1"/>
      <c r="D114" s="1"/>
      <c r="E114" s="13" t="s">
        <v>3089</v>
      </c>
      <c r="F114" s="4" t="s">
        <v>71</v>
      </c>
      <c r="G114" s="45" t="s">
        <v>5473</v>
      </c>
      <c r="H114" s="86"/>
      <c r="I114" s="86"/>
      <c r="J114" s="86"/>
      <c r="K114" s="86"/>
      <c r="L114" s="86"/>
      <c r="M114" s="31" t="s">
        <v>968</v>
      </c>
      <c r="N114" s="4" t="s">
        <v>520</v>
      </c>
      <c r="O114" s="13" t="s">
        <v>6146</v>
      </c>
      <c r="P114" s="20"/>
      <c r="Q114" s="31" t="s">
        <v>968</v>
      </c>
      <c r="R114" s="4" t="s">
        <v>520</v>
      </c>
      <c r="S114" s="13" t="s">
        <v>6146</v>
      </c>
      <c r="T114" s="20"/>
      <c r="U114" s="20"/>
      <c r="V114" s="20"/>
      <c r="W114" s="20"/>
      <c r="X114" s="20"/>
      <c r="Y114" s="20"/>
      <c r="Z114" s="20"/>
      <c r="AA114" s="20"/>
      <c r="AB114" s="20"/>
      <c r="AC114" s="20"/>
      <c r="AD114" s="20"/>
      <c r="AF114" s="14">
        <v>0</v>
      </c>
      <c r="AG114" s="14">
        <v>1</v>
      </c>
      <c r="AH114" s="14">
        <v>0</v>
      </c>
      <c r="AI114" s="14">
        <v>0</v>
      </c>
      <c r="AJ114" s="14">
        <v>1</v>
      </c>
      <c r="AK114" s="14">
        <v>0</v>
      </c>
      <c r="AL114" s="14">
        <v>0</v>
      </c>
      <c r="AO114" s="1">
        <v>31954</v>
      </c>
      <c r="AP114" s="1">
        <v>33062</v>
      </c>
      <c r="CY114" s="1">
        <v>32840</v>
      </c>
      <c r="CZ114" s="1"/>
      <c r="DC114" s="1">
        <v>33260</v>
      </c>
      <c r="DD114" s="14">
        <v>126</v>
      </c>
      <c r="DE114" s="14">
        <v>2</v>
      </c>
      <c r="DF114" t="s">
        <v>562</v>
      </c>
      <c r="DG114" t="s">
        <v>972</v>
      </c>
    </row>
    <row r="115" spans="1:240" x14ac:dyDescent="0.25">
      <c r="A115" s="1">
        <v>33904</v>
      </c>
      <c r="B115" s="1"/>
      <c r="C115" s="1"/>
      <c r="D115" s="1"/>
      <c r="E115" s="13" t="s">
        <v>3089</v>
      </c>
      <c r="F115" s="4" t="s">
        <v>71</v>
      </c>
      <c r="G115" s="45" t="s">
        <v>5473</v>
      </c>
      <c r="H115" s="86"/>
      <c r="I115" s="86"/>
      <c r="J115" s="86"/>
      <c r="K115" s="86"/>
      <c r="L115" s="86"/>
      <c r="M115" s="31" t="s">
        <v>969</v>
      </c>
      <c r="N115" s="4" t="s">
        <v>501</v>
      </c>
      <c r="O115" s="4" t="s">
        <v>6147</v>
      </c>
      <c r="P115" s="20"/>
      <c r="Q115" s="31" t="s">
        <v>969</v>
      </c>
      <c r="R115" s="4" t="s">
        <v>501</v>
      </c>
      <c r="S115" s="4" t="s">
        <v>6147</v>
      </c>
      <c r="T115" s="20"/>
      <c r="U115" s="20"/>
      <c r="V115" s="20"/>
      <c r="W115" s="20"/>
      <c r="X115" s="20"/>
      <c r="Y115" s="20"/>
      <c r="Z115" s="20"/>
      <c r="AA115" s="20"/>
      <c r="AB115" s="20"/>
      <c r="AC115" s="20"/>
      <c r="AD115" s="20" t="s">
        <v>920</v>
      </c>
      <c r="AF115" s="14">
        <v>0</v>
      </c>
      <c r="AG115" s="14">
        <v>1</v>
      </c>
      <c r="AH115" s="14">
        <v>0</v>
      </c>
      <c r="AI115" s="14">
        <v>0</v>
      </c>
      <c r="AJ115" s="14">
        <v>1</v>
      </c>
      <c r="AK115" s="14">
        <v>0</v>
      </c>
      <c r="AL115" s="14">
        <v>0</v>
      </c>
      <c r="AO115" s="1">
        <v>31954</v>
      </c>
      <c r="AP115" s="1">
        <v>33062</v>
      </c>
      <c r="CY115" s="1">
        <v>32840</v>
      </c>
      <c r="CZ115" s="1"/>
      <c r="DC115" s="1">
        <v>33260</v>
      </c>
      <c r="DD115" s="14">
        <v>126</v>
      </c>
      <c r="DE115" s="14">
        <v>2</v>
      </c>
      <c r="DF115" t="s">
        <v>562</v>
      </c>
      <c r="DG115" t="s">
        <v>972</v>
      </c>
    </row>
    <row r="116" spans="1:240" x14ac:dyDescent="0.25">
      <c r="A116" s="1">
        <v>33904</v>
      </c>
      <c r="B116" s="1"/>
      <c r="C116" s="1"/>
      <c r="D116" s="1"/>
      <c r="E116" s="13" t="s">
        <v>3089</v>
      </c>
      <c r="F116" s="4" t="s">
        <v>71</v>
      </c>
      <c r="G116" s="45" t="s">
        <v>5473</v>
      </c>
      <c r="H116" s="86"/>
      <c r="I116" s="86"/>
      <c r="J116" s="86"/>
      <c r="K116" s="86"/>
      <c r="L116" s="86"/>
      <c r="M116" s="31" t="s">
        <v>970</v>
      </c>
      <c r="N116" s="4" t="s">
        <v>520</v>
      </c>
      <c r="O116" s="4" t="s">
        <v>6145</v>
      </c>
      <c r="P116" s="20"/>
      <c r="Q116" s="31" t="s">
        <v>970</v>
      </c>
      <c r="R116" s="4" t="s">
        <v>520</v>
      </c>
      <c r="S116" s="4" t="s">
        <v>6145</v>
      </c>
      <c r="T116" s="20"/>
      <c r="U116" s="20"/>
      <c r="V116" s="20"/>
      <c r="W116" s="20"/>
      <c r="X116" s="20"/>
      <c r="Y116" s="20"/>
      <c r="Z116" s="20"/>
      <c r="AA116" s="20"/>
      <c r="AB116" s="20"/>
      <c r="AC116" s="20"/>
      <c r="AD116" s="20" t="s">
        <v>920</v>
      </c>
      <c r="AF116" s="14">
        <v>0</v>
      </c>
      <c r="AG116" s="14">
        <v>1</v>
      </c>
      <c r="AH116" s="14">
        <v>0</v>
      </c>
      <c r="AI116" s="14">
        <v>0</v>
      </c>
      <c r="AJ116" s="14">
        <v>1</v>
      </c>
      <c r="AK116" s="14">
        <v>0</v>
      </c>
      <c r="AL116" s="14">
        <v>0</v>
      </c>
      <c r="AO116" s="1">
        <v>31954</v>
      </c>
      <c r="AP116" s="1">
        <v>33062</v>
      </c>
      <c r="CY116" s="1">
        <v>32840</v>
      </c>
      <c r="CZ116" s="1"/>
      <c r="DC116" s="1">
        <v>33260</v>
      </c>
      <c r="DD116" s="14">
        <v>126</v>
      </c>
      <c r="DE116" s="14">
        <v>2</v>
      </c>
      <c r="DF116" t="s">
        <v>562</v>
      </c>
      <c r="DG116" t="s">
        <v>972</v>
      </c>
    </row>
    <row r="117" spans="1:240" x14ac:dyDescent="0.25">
      <c r="A117" s="1">
        <v>33904</v>
      </c>
      <c r="B117" s="1"/>
      <c r="C117" s="1"/>
      <c r="D117" s="1"/>
      <c r="E117" s="13" t="s">
        <v>3089</v>
      </c>
      <c r="F117" s="4" t="s">
        <v>71</v>
      </c>
      <c r="G117" s="45" t="s">
        <v>5473</v>
      </c>
      <c r="H117" s="86"/>
      <c r="I117" s="86"/>
      <c r="J117" s="86"/>
      <c r="K117" s="86"/>
      <c r="L117" s="86"/>
      <c r="M117" s="31" t="s">
        <v>971</v>
      </c>
      <c r="N117" s="4" t="s">
        <v>520</v>
      </c>
      <c r="O117" s="4" t="s">
        <v>6148</v>
      </c>
      <c r="P117" s="20"/>
      <c r="Q117" s="31" t="s">
        <v>971</v>
      </c>
      <c r="R117" s="4" t="s">
        <v>520</v>
      </c>
      <c r="S117" s="4" t="s">
        <v>6148</v>
      </c>
      <c r="T117" s="20"/>
      <c r="U117" s="20"/>
      <c r="V117" s="20"/>
      <c r="W117" s="20"/>
      <c r="X117" s="20"/>
      <c r="Y117" s="20"/>
      <c r="Z117" s="20"/>
      <c r="AA117" s="20"/>
      <c r="AB117" s="20"/>
      <c r="AC117" s="20"/>
      <c r="AD117" s="20"/>
      <c r="AF117" s="14">
        <v>0</v>
      </c>
      <c r="AG117" s="14">
        <v>1</v>
      </c>
      <c r="AH117" s="14">
        <v>0</v>
      </c>
      <c r="AI117" s="14">
        <v>0</v>
      </c>
      <c r="AJ117" s="14">
        <v>1</v>
      </c>
      <c r="AK117" s="14">
        <v>0</v>
      </c>
      <c r="AL117" s="14">
        <v>0</v>
      </c>
      <c r="AO117" s="1">
        <v>31954</v>
      </c>
      <c r="AP117" s="1">
        <v>33062</v>
      </c>
      <c r="CY117" s="1">
        <v>32840</v>
      </c>
      <c r="CZ117" s="1"/>
      <c r="DC117" s="1">
        <v>33260</v>
      </c>
      <c r="DD117" s="14">
        <v>126</v>
      </c>
      <c r="DE117" s="14">
        <v>2</v>
      </c>
      <c r="DF117" t="s">
        <v>562</v>
      </c>
      <c r="DG117" t="s">
        <v>972</v>
      </c>
    </row>
    <row r="118" spans="1:240" x14ac:dyDescent="0.25">
      <c r="A118" s="1">
        <v>33918</v>
      </c>
      <c r="B118" s="1" t="s">
        <v>228</v>
      </c>
      <c r="C118" s="1" t="s">
        <v>229</v>
      </c>
      <c r="D118" s="1"/>
      <c r="E118" s="13" t="s">
        <v>3098</v>
      </c>
      <c r="F118" s="4" t="s">
        <v>81</v>
      </c>
      <c r="G118" s="45" t="s">
        <v>5483</v>
      </c>
      <c r="H118" s="86"/>
      <c r="I118" s="86"/>
      <c r="J118" s="86"/>
      <c r="K118" s="86"/>
      <c r="L118" s="86"/>
      <c r="M118" s="31" t="s">
        <v>2010</v>
      </c>
      <c r="N118" s="13" t="s">
        <v>500</v>
      </c>
      <c r="O118" s="13" t="s">
        <v>6160</v>
      </c>
      <c r="P118" s="20"/>
      <c r="Q118" s="31" t="s">
        <v>2010</v>
      </c>
      <c r="R118" s="13" t="s">
        <v>500</v>
      </c>
      <c r="S118" s="13" t="s">
        <v>6160</v>
      </c>
      <c r="T118" s="20"/>
      <c r="U118" s="20"/>
      <c r="V118" s="20"/>
      <c r="W118" s="20"/>
      <c r="X118" s="33" t="s">
        <v>3438</v>
      </c>
      <c r="Y118" s="33" t="s">
        <v>537</v>
      </c>
      <c r="Z118" s="33" t="s">
        <v>3438</v>
      </c>
      <c r="AA118" s="33" t="s">
        <v>537</v>
      </c>
      <c r="AB118" s="20"/>
      <c r="AC118" s="20"/>
      <c r="AD118" s="20"/>
      <c r="AF118" s="14">
        <v>0</v>
      </c>
      <c r="AG118" s="14">
        <v>0</v>
      </c>
      <c r="AH118" s="14">
        <v>0</v>
      </c>
      <c r="AI118" s="14">
        <v>1</v>
      </c>
      <c r="AJ118" s="14">
        <v>1</v>
      </c>
      <c r="AK118" s="14">
        <v>1</v>
      </c>
      <c r="AL118" s="14">
        <v>0</v>
      </c>
      <c r="AN118" t="s">
        <v>2012</v>
      </c>
      <c r="AO118" s="1">
        <v>32862</v>
      </c>
      <c r="CR118" s="7">
        <v>1</v>
      </c>
      <c r="CS118">
        <v>1</v>
      </c>
      <c r="CT118" s="7">
        <v>1</v>
      </c>
      <c r="CX118" s="1">
        <v>32927</v>
      </c>
      <c r="CY118" s="1">
        <v>32916</v>
      </c>
      <c r="CZ118" s="1"/>
      <c r="DD118" s="14">
        <v>43</v>
      </c>
      <c r="DE118" s="14">
        <v>5</v>
      </c>
      <c r="DF118" t="s">
        <v>513</v>
      </c>
      <c r="DG118" t="s">
        <v>2013</v>
      </c>
      <c r="DM118">
        <v>1</v>
      </c>
      <c r="HH118" s="44" t="s">
        <v>5743</v>
      </c>
      <c r="HI118">
        <v>0</v>
      </c>
      <c r="HJ118">
        <v>17</v>
      </c>
      <c r="HK118">
        <v>87</v>
      </c>
      <c r="HL118">
        <v>8</v>
      </c>
      <c r="HN118">
        <v>1</v>
      </c>
    </row>
    <row r="119" spans="1:240" x14ac:dyDescent="0.25">
      <c r="A119" s="1">
        <v>33918</v>
      </c>
      <c r="B119" s="1"/>
      <c r="C119" s="1"/>
      <c r="D119" s="1"/>
      <c r="E119" s="13" t="s">
        <v>3098</v>
      </c>
      <c r="F119" s="4" t="s">
        <v>81</v>
      </c>
      <c r="G119" s="45" t="s">
        <v>5483</v>
      </c>
      <c r="H119" s="86"/>
      <c r="I119" s="86"/>
      <c r="J119" s="86"/>
      <c r="K119" s="86"/>
      <c r="L119" s="86"/>
      <c r="M119" s="31" t="s">
        <v>2011</v>
      </c>
      <c r="N119" s="13" t="s">
        <v>502</v>
      </c>
      <c r="O119" s="13" t="s">
        <v>6161</v>
      </c>
      <c r="P119" s="20"/>
      <c r="Q119" s="31" t="s">
        <v>2011</v>
      </c>
      <c r="R119" s="13" t="s">
        <v>502</v>
      </c>
      <c r="S119" s="13" t="s">
        <v>6161</v>
      </c>
      <c r="T119" s="20"/>
      <c r="U119" s="20"/>
      <c r="V119" s="20"/>
      <c r="W119" s="20"/>
      <c r="X119" s="20"/>
      <c r="Y119" s="20"/>
      <c r="Z119" s="20"/>
      <c r="AA119" s="20"/>
      <c r="AB119" s="20"/>
      <c r="AC119" s="20"/>
      <c r="AD119" s="20"/>
      <c r="AF119" s="14">
        <v>0</v>
      </c>
      <c r="AG119" s="14">
        <v>1</v>
      </c>
      <c r="AH119" s="14">
        <v>0</v>
      </c>
      <c r="AI119" s="14">
        <v>0</v>
      </c>
      <c r="AJ119" s="14">
        <v>1</v>
      </c>
      <c r="AK119" s="14">
        <v>0</v>
      </c>
      <c r="AL119" s="14">
        <v>0</v>
      </c>
      <c r="AO119" s="1">
        <v>32862</v>
      </c>
      <c r="CR119" s="7">
        <v>1</v>
      </c>
      <c r="CS119">
        <v>1</v>
      </c>
      <c r="CT119" s="7">
        <v>1</v>
      </c>
      <c r="CX119" s="1">
        <v>32927</v>
      </c>
      <c r="CY119" s="1">
        <v>32916</v>
      </c>
      <c r="CZ119" s="1"/>
      <c r="DD119" s="14">
        <v>43</v>
      </c>
      <c r="DE119" s="14">
        <v>5</v>
      </c>
      <c r="DF119" t="s">
        <v>513</v>
      </c>
      <c r="DG119" t="s">
        <v>2013</v>
      </c>
      <c r="DM119">
        <v>1</v>
      </c>
    </row>
    <row r="120" spans="1:240" x14ac:dyDescent="0.25">
      <c r="A120" s="1">
        <v>33933</v>
      </c>
      <c r="B120" s="1" t="s">
        <v>210</v>
      </c>
      <c r="C120" s="1" t="s">
        <v>211</v>
      </c>
      <c r="D120" s="1"/>
      <c r="E120" s="13" t="s">
        <v>3090</v>
      </c>
      <c r="F120" s="4" t="s">
        <v>72</v>
      </c>
      <c r="G120" s="45" t="s">
        <v>5474</v>
      </c>
      <c r="H120" s="86"/>
      <c r="I120" s="86"/>
      <c r="J120" s="86"/>
      <c r="K120" s="86"/>
      <c r="L120" s="86"/>
      <c r="M120" s="31" t="s">
        <v>974</v>
      </c>
      <c r="N120" s="13" t="s">
        <v>474</v>
      </c>
      <c r="O120" s="13" t="s">
        <v>6149</v>
      </c>
      <c r="P120" s="20"/>
      <c r="Q120" s="31" t="s">
        <v>974</v>
      </c>
      <c r="R120" s="13" t="s">
        <v>474</v>
      </c>
      <c r="S120" s="13" t="s">
        <v>6149</v>
      </c>
      <c r="T120" s="20"/>
      <c r="U120" s="20"/>
      <c r="V120" s="20"/>
      <c r="W120" s="20"/>
      <c r="X120" s="20"/>
      <c r="Y120" s="20"/>
      <c r="Z120" s="20"/>
      <c r="AA120" s="20"/>
      <c r="AB120" s="20"/>
      <c r="AC120" s="20"/>
      <c r="AD120" s="20" t="s">
        <v>920</v>
      </c>
      <c r="AF120" s="14">
        <v>0</v>
      </c>
      <c r="AG120" s="14">
        <v>1</v>
      </c>
      <c r="AH120" s="14">
        <v>0</v>
      </c>
      <c r="AI120" s="14">
        <v>0</v>
      </c>
      <c r="AJ120" s="14">
        <v>1</v>
      </c>
      <c r="AK120" s="14">
        <v>0</v>
      </c>
      <c r="AL120" s="14">
        <v>0</v>
      </c>
      <c r="AN120" t="s">
        <v>975</v>
      </c>
      <c r="BP120" s="14">
        <v>1000000</v>
      </c>
      <c r="BR120" s="16">
        <v>0</v>
      </c>
      <c r="CS120">
        <v>1</v>
      </c>
      <c r="CT120" s="7">
        <v>1</v>
      </c>
      <c r="DC120" s="1">
        <v>33521</v>
      </c>
      <c r="DD120" s="14">
        <v>114</v>
      </c>
      <c r="DE120" s="14">
        <v>4</v>
      </c>
      <c r="DF120" t="s">
        <v>513</v>
      </c>
      <c r="DG120" t="s">
        <v>976</v>
      </c>
      <c r="DO120" s="49" t="s">
        <v>4324</v>
      </c>
      <c r="DP120" s="1"/>
      <c r="DQ120" s="1"/>
      <c r="DR120" s="1"/>
      <c r="DS120" s="1"/>
      <c r="DT120" s="1"/>
      <c r="DU120" s="1"/>
      <c r="DV120" s="1"/>
      <c r="DY120" t="s">
        <v>2750</v>
      </c>
      <c r="DZ120" s="1">
        <v>34008</v>
      </c>
      <c r="EA120" s="1">
        <v>34856</v>
      </c>
      <c r="ED120" s="7" t="s">
        <v>3812</v>
      </c>
      <c r="EK120" s="7">
        <v>1</v>
      </c>
      <c r="EO120" s="7">
        <v>67</v>
      </c>
      <c r="EP120" s="7">
        <v>2</v>
      </c>
      <c r="ER120" s="49" t="s">
        <v>4855</v>
      </c>
      <c r="ES120" s="1"/>
      <c r="ET120" s="1"/>
      <c r="EU120" s="1"/>
      <c r="EV120" s="1"/>
      <c r="EW120" s="1"/>
      <c r="EX120" s="1"/>
      <c r="FA120">
        <v>1</v>
      </c>
      <c r="FC120" t="s">
        <v>2877</v>
      </c>
      <c r="FD120" s="1">
        <v>34915</v>
      </c>
      <c r="FE120" s="1">
        <v>35500</v>
      </c>
      <c r="FI120" s="7" t="s">
        <v>3814</v>
      </c>
      <c r="FJ120" s="7" t="s">
        <v>3813</v>
      </c>
      <c r="FL120">
        <v>1</v>
      </c>
      <c r="FY120">
        <v>53</v>
      </c>
      <c r="FZ120">
        <v>2</v>
      </c>
    </row>
    <row r="121" spans="1:240" x14ac:dyDescent="0.25">
      <c r="A121" s="1">
        <v>33953</v>
      </c>
      <c r="B121" s="1" t="s">
        <v>214</v>
      </c>
      <c r="C121" s="1" t="s">
        <v>215</v>
      </c>
      <c r="D121" s="1">
        <v>33960</v>
      </c>
      <c r="E121" s="13" t="s">
        <v>3092</v>
      </c>
      <c r="F121" s="4" t="s">
        <v>74</v>
      </c>
      <c r="G121" s="45" t="s">
        <v>5476</v>
      </c>
      <c r="H121" s="86"/>
      <c r="I121" s="86"/>
      <c r="J121" s="86"/>
      <c r="K121" s="86"/>
      <c r="L121" s="86"/>
      <c r="M121" s="31" t="s">
        <v>3417</v>
      </c>
      <c r="N121" s="13" t="s">
        <v>537</v>
      </c>
      <c r="O121" s="13" t="s">
        <v>6112</v>
      </c>
      <c r="P121" s="20"/>
      <c r="Q121" s="31" t="s">
        <v>3417</v>
      </c>
      <c r="R121" s="13" t="s">
        <v>537</v>
      </c>
      <c r="S121" s="13" t="s">
        <v>6112</v>
      </c>
      <c r="T121" s="33"/>
      <c r="U121" s="33"/>
      <c r="V121" s="33" t="s">
        <v>3297</v>
      </c>
      <c r="W121" s="33" t="s">
        <v>3418</v>
      </c>
      <c r="X121" s="20"/>
      <c r="Y121" s="20"/>
      <c r="Z121" s="20"/>
      <c r="AA121" s="20"/>
      <c r="AB121" s="89" t="s">
        <v>3298</v>
      </c>
      <c r="AC121" s="33" t="s">
        <v>3418</v>
      </c>
      <c r="AD121" s="20"/>
      <c r="AF121" s="14">
        <v>0</v>
      </c>
      <c r="AG121" s="14">
        <v>1</v>
      </c>
      <c r="AH121" s="14">
        <v>0</v>
      </c>
      <c r="AI121" s="14">
        <v>0</v>
      </c>
      <c r="AJ121" s="14">
        <v>1</v>
      </c>
      <c r="AK121" s="14">
        <v>0</v>
      </c>
      <c r="AL121" s="14">
        <v>0</v>
      </c>
      <c r="AN121" t="s">
        <v>1173</v>
      </c>
      <c r="CS121">
        <v>1</v>
      </c>
      <c r="CT121" s="7">
        <v>1</v>
      </c>
      <c r="CW121">
        <v>1</v>
      </c>
      <c r="DC121" s="1">
        <v>33036</v>
      </c>
      <c r="DD121" s="14">
        <v>23</v>
      </c>
      <c r="DE121" s="14">
        <v>4</v>
      </c>
      <c r="DF121" t="s">
        <v>513</v>
      </c>
      <c r="DG121" t="s">
        <v>1172</v>
      </c>
      <c r="HH121" s="44" t="s">
        <v>5740</v>
      </c>
      <c r="HI121">
        <v>0</v>
      </c>
      <c r="HJ121">
        <v>3</v>
      </c>
      <c r="HK121">
        <v>891</v>
      </c>
      <c r="HL121">
        <v>37</v>
      </c>
      <c r="HN121">
        <v>1</v>
      </c>
    </row>
    <row r="122" spans="1:240" x14ac:dyDescent="0.25">
      <c r="A122" s="1">
        <v>33961</v>
      </c>
      <c r="B122" s="1" t="s">
        <v>216</v>
      </c>
      <c r="C122" s="1" t="s">
        <v>217</v>
      </c>
      <c r="D122" s="1"/>
      <c r="E122" s="13" t="s">
        <v>3093</v>
      </c>
      <c r="F122" s="4" t="s">
        <v>78</v>
      </c>
      <c r="G122" s="45" t="s">
        <v>5477</v>
      </c>
      <c r="H122" s="86"/>
      <c r="I122" s="86"/>
      <c r="J122" s="86"/>
      <c r="K122" s="86"/>
      <c r="L122" s="86"/>
      <c r="M122" s="31" t="s">
        <v>560</v>
      </c>
      <c r="N122" s="13" t="s">
        <v>537</v>
      </c>
      <c r="O122" s="13" t="s">
        <v>6151</v>
      </c>
      <c r="P122" s="20"/>
      <c r="Q122" s="31" t="s">
        <v>560</v>
      </c>
      <c r="R122" s="13" t="s">
        <v>537</v>
      </c>
      <c r="S122" s="13" t="s">
        <v>6151</v>
      </c>
      <c r="T122" s="20"/>
      <c r="U122" s="20"/>
      <c r="V122" s="20"/>
      <c r="W122" s="20"/>
      <c r="X122" s="20" t="s">
        <v>3300</v>
      </c>
      <c r="Y122" s="33" t="s">
        <v>537</v>
      </c>
      <c r="Z122" s="20" t="s">
        <v>3300</v>
      </c>
      <c r="AA122" s="33" t="s">
        <v>537</v>
      </c>
      <c r="AB122" s="20"/>
      <c r="AC122" s="20"/>
      <c r="AD122" s="20"/>
      <c r="AF122" s="14">
        <v>0</v>
      </c>
      <c r="AG122" s="14">
        <v>1</v>
      </c>
      <c r="AH122" s="14">
        <v>0</v>
      </c>
      <c r="AI122" s="14">
        <v>0</v>
      </c>
      <c r="AJ122" s="14">
        <v>1</v>
      </c>
      <c r="AK122" s="14">
        <v>0</v>
      </c>
      <c r="AL122" s="14">
        <v>1</v>
      </c>
      <c r="AM122" s="14">
        <v>0</v>
      </c>
      <c r="AN122" t="s">
        <v>5137</v>
      </c>
      <c r="AO122" s="1">
        <v>32128</v>
      </c>
      <c r="AP122" s="1">
        <v>33268</v>
      </c>
      <c r="CS122">
        <v>1</v>
      </c>
      <c r="CT122" s="7">
        <v>1</v>
      </c>
      <c r="CW122" s="1">
        <v>32486</v>
      </c>
      <c r="CX122" s="1"/>
      <c r="DC122" s="1">
        <v>33080</v>
      </c>
      <c r="DD122" s="14">
        <v>33</v>
      </c>
      <c r="DE122" s="14">
        <v>4</v>
      </c>
      <c r="DF122" t="s">
        <v>562</v>
      </c>
      <c r="DG122" t="s">
        <v>561</v>
      </c>
      <c r="HH122" s="44"/>
      <c r="HJ122">
        <v>0</v>
      </c>
      <c r="HK122">
        <v>263</v>
      </c>
      <c r="HL122">
        <v>8</v>
      </c>
      <c r="HO122">
        <v>1</v>
      </c>
    </row>
    <row r="123" spans="1:240" x14ac:dyDescent="0.25">
      <c r="A123" s="1">
        <v>33961</v>
      </c>
      <c r="B123" s="1" t="s">
        <v>216</v>
      </c>
      <c r="C123" s="1" t="s">
        <v>217</v>
      </c>
      <c r="D123" s="1"/>
      <c r="E123" s="13" t="s">
        <v>3093</v>
      </c>
      <c r="F123" s="4" t="s">
        <v>78</v>
      </c>
      <c r="G123" s="45" t="s">
        <v>5477</v>
      </c>
      <c r="H123" s="86"/>
      <c r="I123" s="86"/>
      <c r="J123" s="86"/>
      <c r="K123" s="86"/>
      <c r="L123" s="86"/>
      <c r="M123" s="31" t="s">
        <v>5136</v>
      </c>
      <c r="N123" s="13" t="s">
        <v>496</v>
      </c>
      <c r="O123" s="13" t="s">
        <v>6152</v>
      </c>
      <c r="P123" s="20"/>
      <c r="Q123" s="31" t="s">
        <v>5136</v>
      </c>
      <c r="R123" s="13" t="s">
        <v>496</v>
      </c>
      <c r="S123" s="13" t="s">
        <v>6152</v>
      </c>
      <c r="T123" s="20"/>
      <c r="U123" s="20"/>
      <c r="V123" s="20"/>
      <c r="W123" s="20"/>
      <c r="X123" s="20"/>
      <c r="Y123" s="33"/>
      <c r="Z123" s="20"/>
      <c r="AA123" s="33"/>
      <c r="AB123" s="20"/>
      <c r="AC123" s="20"/>
      <c r="AD123" s="20"/>
      <c r="AF123" s="14">
        <v>0</v>
      </c>
      <c r="AG123" s="14">
        <v>1</v>
      </c>
      <c r="AH123" s="14">
        <v>0</v>
      </c>
      <c r="AI123" s="14">
        <v>0</v>
      </c>
      <c r="AJ123" s="14">
        <v>1</v>
      </c>
      <c r="AK123" s="14">
        <v>0</v>
      </c>
      <c r="AL123" s="14">
        <v>1</v>
      </c>
      <c r="AM123" s="14">
        <v>0</v>
      </c>
      <c r="AN123" t="s">
        <v>5137</v>
      </c>
      <c r="AO123" s="1">
        <v>32128</v>
      </c>
      <c r="AP123" s="1">
        <v>33268</v>
      </c>
      <c r="CS123">
        <v>1</v>
      </c>
      <c r="CT123" s="7">
        <v>1</v>
      </c>
      <c r="CW123" s="1">
        <v>32486</v>
      </c>
      <c r="CX123" s="1"/>
      <c r="DC123" s="1">
        <v>33080</v>
      </c>
      <c r="DD123" s="14">
        <v>33</v>
      </c>
      <c r="DE123" s="14">
        <v>4</v>
      </c>
      <c r="DF123" t="s">
        <v>562</v>
      </c>
      <c r="DG123" t="s">
        <v>561</v>
      </c>
      <c r="HH123" s="44"/>
      <c r="HJ123">
        <v>0</v>
      </c>
      <c r="HK123">
        <v>263</v>
      </c>
      <c r="HL123">
        <v>8</v>
      </c>
      <c r="HO123">
        <v>1</v>
      </c>
    </row>
    <row r="124" spans="1:240" x14ac:dyDescent="0.25">
      <c r="A124" s="1">
        <v>33961</v>
      </c>
      <c r="B124" s="1" t="s">
        <v>218</v>
      </c>
      <c r="C124" s="1" t="s">
        <v>219</v>
      </c>
      <c r="D124" s="1"/>
      <c r="E124" s="13" t="s">
        <v>3094</v>
      </c>
      <c r="F124" s="4" t="s">
        <v>77</v>
      </c>
      <c r="G124" s="45" t="s">
        <v>5478</v>
      </c>
      <c r="H124" s="86"/>
      <c r="I124" s="86"/>
      <c r="J124" s="86"/>
      <c r="K124" s="86"/>
      <c r="L124" s="86"/>
      <c r="M124" s="31" t="s">
        <v>2721</v>
      </c>
      <c r="N124" s="13" t="s">
        <v>517</v>
      </c>
      <c r="O124" s="56" t="s">
        <v>6498</v>
      </c>
      <c r="P124" s="20"/>
      <c r="Q124" s="31" t="s">
        <v>2721</v>
      </c>
      <c r="R124" s="13" t="s">
        <v>517</v>
      </c>
      <c r="S124" s="56" t="s">
        <v>6498</v>
      </c>
      <c r="T124" s="20"/>
      <c r="U124" s="20"/>
      <c r="V124" s="20"/>
      <c r="W124" s="20"/>
      <c r="X124" s="20" t="s">
        <v>3301</v>
      </c>
      <c r="Y124" s="33" t="s">
        <v>517</v>
      </c>
      <c r="Z124" s="20" t="s">
        <v>3301</v>
      </c>
      <c r="AA124" s="33" t="s">
        <v>517</v>
      </c>
      <c r="AB124" s="20"/>
      <c r="AC124" s="20"/>
      <c r="AD124" s="20"/>
      <c r="AF124" s="14">
        <v>0</v>
      </c>
      <c r="AG124" s="14">
        <v>0</v>
      </c>
      <c r="AH124" s="14">
        <v>0</v>
      </c>
      <c r="AI124" s="14">
        <v>1</v>
      </c>
      <c r="AJ124" s="14">
        <v>1</v>
      </c>
      <c r="AK124" s="14">
        <v>1</v>
      </c>
      <c r="AL124" s="14">
        <v>1</v>
      </c>
      <c r="AM124" s="14">
        <v>0</v>
      </c>
      <c r="AN124" t="s">
        <v>926</v>
      </c>
      <c r="AO124" s="1">
        <v>32690</v>
      </c>
      <c r="AQ124" s="1">
        <v>32264</v>
      </c>
      <c r="AR124" s="1">
        <v>32813</v>
      </c>
      <c r="BP124" s="14">
        <v>9600000</v>
      </c>
      <c r="BR124" s="16">
        <v>8640000</v>
      </c>
      <c r="BS124" s="23">
        <v>0</v>
      </c>
      <c r="CS124">
        <v>1</v>
      </c>
      <c r="CT124" s="7">
        <v>1</v>
      </c>
      <c r="CY124" s="1">
        <v>31968</v>
      </c>
      <c r="CZ124" s="1"/>
      <c r="DD124" s="14">
        <v>119</v>
      </c>
      <c r="DE124" s="14">
        <v>8</v>
      </c>
      <c r="DF124" t="s">
        <v>864</v>
      </c>
      <c r="DG124" t="s">
        <v>925</v>
      </c>
      <c r="DO124" s="49" t="s">
        <v>4326</v>
      </c>
      <c r="DP124" s="1"/>
      <c r="DQ124" s="1"/>
      <c r="DR124" s="1"/>
      <c r="DS124" s="1"/>
      <c r="DT124" s="1"/>
      <c r="DU124" s="1"/>
      <c r="DV124" s="1"/>
      <c r="DY124" t="s">
        <v>2722</v>
      </c>
      <c r="DZ124" s="1">
        <v>34047</v>
      </c>
      <c r="EA124" s="1">
        <v>35346</v>
      </c>
      <c r="ED124" s="7" t="s">
        <v>3817</v>
      </c>
      <c r="EM124" s="7">
        <v>1</v>
      </c>
      <c r="EO124" s="7">
        <v>253</v>
      </c>
      <c r="EP124" s="7">
        <v>4</v>
      </c>
      <c r="ER124" s="49" t="s">
        <v>4857</v>
      </c>
      <c r="ES124" s="1"/>
      <c r="ET124" s="1"/>
      <c r="EU124" s="1"/>
      <c r="EV124" s="1"/>
      <c r="EW124" s="1"/>
      <c r="EX124" s="1"/>
      <c r="FC124" t="s">
        <v>2836</v>
      </c>
      <c r="FD124" s="1">
        <v>35409</v>
      </c>
      <c r="FE124" s="1">
        <v>36601</v>
      </c>
      <c r="FH124" s="7" t="s">
        <v>3818</v>
      </c>
      <c r="FJ124" s="7" t="s">
        <v>3796</v>
      </c>
      <c r="FS124">
        <v>1</v>
      </c>
      <c r="FV124">
        <v>1</v>
      </c>
      <c r="FY124">
        <v>152</v>
      </c>
      <c r="FZ124">
        <v>4</v>
      </c>
      <c r="HH124" s="44" t="s">
        <v>5741</v>
      </c>
      <c r="HI124">
        <v>1</v>
      </c>
      <c r="HJ124">
        <v>26</v>
      </c>
      <c r="HK124">
        <v>38</v>
      </c>
      <c r="HL124">
        <v>14</v>
      </c>
      <c r="HN124">
        <v>1</v>
      </c>
      <c r="HQ124" s="44" t="s">
        <v>5882</v>
      </c>
      <c r="HR124">
        <v>0</v>
      </c>
      <c r="HS124">
        <v>5</v>
      </c>
      <c r="HT124">
        <v>24</v>
      </c>
      <c r="HU124">
        <v>3</v>
      </c>
      <c r="HW124">
        <v>1</v>
      </c>
      <c r="HZ124" s="44" t="s">
        <v>5993</v>
      </c>
      <c r="IA124">
        <v>0</v>
      </c>
      <c r="IB124">
        <v>1</v>
      </c>
      <c r="IC124">
        <v>25</v>
      </c>
      <c r="ID124">
        <v>1</v>
      </c>
      <c r="IF124">
        <v>1</v>
      </c>
    </row>
    <row r="125" spans="1:240" x14ac:dyDescent="0.25">
      <c r="A125" s="1">
        <v>33961</v>
      </c>
      <c r="B125" s="1"/>
      <c r="C125" s="1"/>
      <c r="D125" s="1"/>
      <c r="E125" s="13" t="s">
        <v>3094</v>
      </c>
      <c r="F125" s="4" t="s">
        <v>77</v>
      </c>
      <c r="G125" s="45" t="s">
        <v>5478</v>
      </c>
      <c r="H125" s="86"/>
      <c r="I125" s="86"/>
      <c r="J125" s="86"/>
      <c r="K125" s="86"/>
      <c r="L125" s="86"/>
      <c r="M125" s="31" t="s">
        <v>2723</v>
      </c>
      <c r="N125" s="4" t="s">
        <v>505</v>
      </c>
      <c r="O125" s="13" t="s">
        <v>6153</v>
      </c>
      <c r="P125" s="20"/>
      <c r="Q125" s="31" t="s">
        <v>2723</v>
      </c>
      <c r="R125" s="4" t="s">
        <v>505</v>
      </c>
      <c r="S125" s="13" t="s">
        <v>6153</v>
      </c>
      <c r="T125" s="20"/>
      <c r="U125" s="20"/>
      <c r="V125" s="20"/>
      <c r="W125" s="20"/>
      <c r="X125" s="20"/>
      <c r="Y125" s="20"/>
      <c r="Z125" s="20"/>
      <c r="AA125" s="20"/>
      <c r="AB125" s="20"/>
      <c r="AC125" s="20"/>
      <c r="AD125" s="20"/>
      <c r="AF125" s="14">
        <v>0</v>
      </c>
      <c r="AG125" s="14">
        <v>0</v>
      </c>
      <c r="AH125" s="14">
        <v>0</v>
      </c>
      <c r="AI125" s="14">
        <v>1</v>
      </c>
      <c r="AJ125" s="14">
        <v>1</v>
      </c>
      <c r="AK125" s="14">
        <v>1</v>
      </c>
      <c r="AL125" s="14">
        <v>1</v>
      </c>
      <c r="AM125" s="14">
        <v>0</v>
      </c>
      <c r="AO125" s="1">
        <v>32690</v>
      </c>
      <c r="AQ125" s="1">
        <v>32264</v>
      </c>
      <c r="AR125" s="1">
        <v>32813</v>
      </c>
      <c r="BP125" s="14">
        <v>200000</v>
      </c>
      <c r="BR125" s="16">
        <v>180000</v>
      </c>
      <c r="BS125" s="23">
        <v>0</v>
      </c>
      <c r="CS125">
        <v>1</v>
      </c>
      <c r="CT125" s="7">
        <v>1</v>
      </c>
      <c r="CY125" s="1">
        <v>31968</v>
      </c>
      <c r="CZ125" s="1"/>
      <c r="DD125" s="14">
        <v>119</v>
      </c>
      <c r="DE125" s="14">
        <v>8</v>
      </c>
      <c r="DF125" t="s">
        <v>864</v>
      </c>
      <c r="DG125" t="s">
        <v>925</v>
      </c>
      <c r="DO125" s="49" t="s">
        <v>4326</v>
      </c>
      <c r="DP125" s="1"/>
      <c r="DQ125" s="1"/>
      <c r="DR125" s="1"/>
      <c r="DS125" s="1"/>
      <c r="DT125" s="1"/>
      <c r="DU125" s="1"/>
      <c r="DV125" s="1"/>
      <c r="DY125" t="s">
        <v>2722</v>
      </c>
      <c r="DZ125" s="1">
        <v>34047</v>
      </c>
      <c r="EA125" s="1">
        <v>35346</v>
      </c>
      <c r="ED125" s="7" t="s">
        <v>3817</v>
      </c>
      <c r="EM125" s="7">
        <v>1</v>
      </c>
      <c r="EO125" s="7">
        <v>253</v>
      </c>
      <c r="EP125" s="7">
        <v>4</v>
      </c>
      <c r="ER125" s="49" t="s">
        <v>4857</v>
      </c>
      <c r="ES125" s="1"/>
      <c r="ET125" s="1"/>
      <c r="EU125" s="1"/>
      <c r="EV125" s="1"/>
      <c r="EW125" s="1"/>
      <c r="EX125" s="1"/>
      <c r="FC125" t="s">
        <v>2836</v>
      </c>
      <c r="FD125" s="1">
        <v>35409</v>
      </c>
      <c r="FE125" s="1">
        <v>36601</v>
      </c>
      <c r="FH125" s="7" t="s">
        <v>3818</v>
      </c>
      <c r="FJ125" s="7" t="s">
        <v>3796</v>
      </c>
      <c r="FS125">
        <v>1</v>
      </c>
      <c r="FV125">
        <v>1</v>
      </c>
      <c r="FY125">
        <v>152</v>
      </c>
      <c r="FZ125">
        <v>4</v>
      </c>
    </row>
    <row r="126" spans="1:240" x14ac:dyDescent="0.25">
      <c r="A126" s="1">
        <v>33961</v>
      </c>
      <c r="B126" s="1"/>
      <c r="C126" s="1"/>
      <c r="D126" s="1"/>
      <c r="E126" s="13" t="s">
        <v>3094</v>
      </c>
      <c r="F126" s="4" t="s">
        <v>77</v>
      </c>
      <c r="G126" s="45" t="s">
        <v>5478</v>
      </c>
      <c r="H126" s="86"/>
      <c r="I126" s="86"/>
      <c r="J126" s="86"/>
      <c r="K126" s="86"/>
      <c r="L126" s="86"/>
      <c r="M126" s="31" t="s">
        <v>865</v>
      </c>
      <c r="N126" s="4" t="s">
        <v>502</v>
      </c>
      <c r="O126" s="52" t="s">
        <v>6223</v>
      </c>
      <c r="P126" s="20"/>
      <c r="Q126" s="31" t="s">
        <v>865</v>
      </c>
      <c r="R126" s="4" t="s">
        <v>502</v>
      </c>
      <c r="S126" s="52" t="s">
        <v>6223</v>
      </c>
      <c r="T126" s="20"/>
      <c r="U126" s="20"/>
      <c r="V126" s="20"/>
      <c r="X126" s="33" t="s">
        <v>3302</v>
      </c>
      <c r="Y126" s="4" t="s">
        <v>502</v>
      </c>
      <c r="Z126" s="33" t="s">
        <v>3302</v>
      </c>
      <c r="AA126" s="4" t="s">
        <v>502</v>
      </c>
      <c r="AB126" s="33"/>
      <c r="AC126" s="20"/>
      <c r="AD126" s="20"/>
      <c r="AE126" s="20" t="s">
        <v>4234</v>
      </c>
      <c r="AF126" s="14">
        <v>0</v>
      </c>
      <c r="AG126" s="14">
        <v>0</v>
      </c>
      <c r="AH126" s="14">
        <v>0</v>
      </c>
      <c r="AI126" s="14">
        <v>1</v>
      </c>
      <c r="AJ126" s="14">
        <v>1</v>
      </c>
      <c r="AK126" s="14">
        <v>1</v>
      </c>
      <c r="AL126" s="14">
        <v>1</v>
      </c>
      <c r="AM126" s="14">
        <v>0</v>
      </c>
      <c r="AO126" s="1">
        <v>32690</v>
      </c>
      <c r="AQ126" s="1">
        <v>32264</v>
      </c>
      <c r="AR126" s="1">
        <v>32813</v>
      </c>
      <c r="BP126" s="14">
        <v>100000</v>
      </c>
      <c r="BR126" s="16">
        <v>90000</v>
      </c>
      <c r="CS126">
        <v>1</v>
      </c>
      <c r="CT126" s="7">
        <v>1</v>
      </c>
      <c r="CY126" s="1">
        <v>31968</v>
      </c>
      <c r="CZ126" s="1"/>
      <c r="DD126" s="14">
        <v>119</v>
      </c>
      <c r="DE126" s="14">
        <v>8</v>
      </c>
      <c r="DF126" t="s">
        <v>864</v>
      </c>
      <c r="DG126" t="s">
        <v>925</v>
      </c>
      <c r="DO126" s="49" t="s">
        <v>4326</v>
      </c>
      <c r="DP126" s="1"/>
      <c r="DQ126" s="1"/>
      <c r="DR126" s="1"/>
      <c r="DS126" s="1"/>
      <c r="DT126" s="1"/>
      <c r="DU126" s="1"/>
      <c r="DV126" s="1"/>
      <c r="DY126" t="s">
        <v>2722</v>
      </c>
      <c r="DZ126" s="1">
        <v>34047</v>
      </c>
      <c r="EA126" s="1">
        <v>35346</v>
      </c>
      <c r="ED126" s="7" t="s">
        <v>3817</v>
      </c>
      <c r="EM126" s="7">
        <v>1</v>
      </c>
      <c r="EO126" s="7">
        <v>253</v>
      </c>
      <c r="EP126" s="7">
        <v>4</v>
      </c>
      <c r="HH126" s="44" t="s">
        <v>5741</v>
      </c>
      <c r="HI126">
        <v>1</v>
      </c>
      <c r="HJ126">
        <v>26</v>
      </c>
      <c r="HK126">
        <v>67</v>
      </c>
      <c r="HL126">
        <v>7</v>
      </c>
      <c r="HN126">
        <v>1</v>
      </c>
      <c r="HQ126" s="44" t="s">
        <v>5882</v>
      </c>
      <c r="HR126">
        <v>0</v>
      </c>
      <c r="HS126">
        <v>5</v>
      </c>
      <c r="HT126">
        <v>34</v>
      </c>
      <c r="HU126">
        <v>3</v>
      </c>
      <c r="HW126">
        <v>1</v>
      </c>
    </row>
    <row r="127" spans="1:240" x14ac:dyDescent="0.25">
      <c r="A127" s="1">
        <v>33961</v>
      </c>
      <c r="B127" s="1"/>
      <c r="C127" s="1"/>
      <c r="D127" s="1"/>
      <c r="E127" s="13" t="s">
        <v>3094</v>
      </c>
      <c r="F127" s="4" t="s">
        <v>77</v>
      </c>
      <c r="G127" s="45" t="s">
        <v>5478</v>
      </c>
      <c r="H127" s="86"/>
      <c r="I127" s="86"/>
      <c r="J127" s="86"/>
      <c r="K127" s="86"/>
      <c r="L127" s="86"/>
      <c r="M127" s="31" t="s">
        <v>1213</v>
      </c>
      <c r="N127" s="4" t="s">
        <v>479</v>
      </c>
      <c r="O127" s="4" t="s">
        <v>6132</v>
      </c>
      <c r="P127" s="20"/>
      <c r="Q127" s="31" t="s">
        <v>1213</v>
      </c>
      <c r="R127" s="4" t="s">
        <v>479</v>
      </c>
      <c r="S127" s="4" t="s">
        <v>6132</v>
      </c>
      <c r="T127" s="20"/>
      <c r="U127" s="20"/>
      <c r="V127" s="20"/>
      <c r="W127" s="20"/>
      <c r="X127" s="20"/>
      <c r="Y127" s="20"/>
      <c r="Z127" s="20"/>
      <c r="AA127" s="20"/>
      <c r="AB127" s="20"/>
      <c r="AC127" s="20"/>
      <c r="AD127" s="20"/>
      <c r="AF127" s="14">
        <v>0</v>
      </c>
      <c r="AG127" s="14">
        <v>0</v>
      </c>
      <c r="AH127" s="14">
        <v>0</v>
      </c>
      <c r="AI127" s="14">
        <v>1</v>
      </c>
      <c r="AJ127" s="14">
        <v>1</v>
      </c>
      <c r="AK127" s="14">
        <v>1</v>
      </c>
      <c r="AL127" s="14">
        <v>1</v>
      </c>
      <c r="AM127" s="14">
        <v>0</v>
      </c>
      <c r="AO127" s="1">
        <v>32690</v>
      </c>
      <c r="AQ127" s="1">
        <v>32264</v>
      </c>
      <c r="AR127" s="1">
        <v>32813</v>
      </c>
      <c r="BP127" s="14">
        <v>200000</v>
      </c>
      <c r="BR127" s="16">
        <v>180000</v>
      </c>
      <c r="CS127">
        <v>1</v>
      </c>
      <c r="CT127" s="7">
        <v>1</v>
      </c>
      <c r="CY127" s="1">
        <v>31968</v>
      </c>
      <c r="CZ127" s="1"/>
      <c r="DD127" s="14">
        <v>119</v>
      </c>
      <c r="DE127" s="14">
        <v>8</v>
      </c>
      <c r="DF127" t="s">
        <v>864</v>
      </c>
      <c r="DG127" t="s">
        <v>925</v>
      </c>
      <c r="DO127" s="49" t="s">
        <v>4326</v>
      </c>
      <c r="DP127" s="1"/>
      <c r="DQ127" s="1"/>
      <c r="DR127" s="1"/>
      <c r="DS127" s="1"/>
      <c r="DT127" s="1"/>
      <c r="DU127" s="1"/>
      <c r="DV127" s="1"/>
      <c r="DY127" t="s">
        <v>2722</v>
      </c>
      <c r="DZ127" s="1">
        <v>34050</v>
      </c>
      <c r="EA127" s="1">
        <v>35346</v>
      </c>
      <c r="ED127" s="7" t="s">
        <v>3817</v>
      </c>
      <c r="EM127" s="7">
        <v>1</v>
      </c>
      <c r="EO127" s="7">
        <v>253</v>
      </c>
      <c r="EP127" s="7">
        <v>4</v>
      </c>
    </row>
    <row r="128" spans="1:240" x14ac:dyDescent="0.25">
      <c r="A128" s="1">
        <v>33961</v>
      </c>
      <c r="B128" s="1" t="s">
        <v>220</v>
      </c>
      <c r="C128" s="1" t="s">
        <v>221</v>
      </c>
      <c r="D128" s="1"/>
      <c r="E128" s="13" t="s">
        <v>3095</v>
      </c>
      <c r="F128" s="4" t="s">
        <v>76</v>
      </c>
      <c r="G128" s="45" t="s">
        <v>5479</v>
      </c>
      <c r="H128" s="86"/>
      <c r="I128" s="86"/>
      <c r="J128" s="86"/>
      <c r="K128" s="86"/>
      <c r="L128" s="86"/>
      <c r="M128" s="31" t="s">
        <v>1786</v>
      </c>
      <c r="N128" s="13" t="s">
        <v>479</v>
      </c>
      <c r="O128" s="13" t="s">
        <v>6154</v>
      </c>
      <c r="P128" s="20"/>
      <c r="Q128" s="31" t="s">
        <v>1786</v>
      </c>
      <c r="R128" s="13" t="s">
        <v>479</v>
      </c>
      <c r="S128" s="13" t="s">
        <v>6154</v>
      </c>
      <c r="T128" s="20"/>
      <c r="U128" s="20"/>
      <c r="V128" s="20"/>
      <c r="W128" s="20"/>
      <c r="X128" s="20"/>
      <c r="Y128" s="20"/>
      <c r="Z128" s="20"/>
      <c r="AA128" s="20"/>
      <c r="AB128" s="20"/>
      <c r="AC128" s="20"/>
      <c r="AD128" s="20"/>
      <c r="AF128" s="14">
        <v>0</v>
      </c>
      <c r="AG128" s="14">
        <v>1</v>
      </c>
      <c r="AH128" s="14">
        <v>0</v>
      </c>
      <c r="AI128" s="14">
        <v>0</v>
      </c>
      <c r="AJ128" s="14">
        <v>1</v>
      </c>
      <c r="AK128" s="14">
        <v>0</v>
      </c>
      <c r="AL128" s="14">
        <v>0</v>
      </c>
      <c r="AN128" t="s">
        <v>1787</v>
      </c>
      <c r="AO128" s="1">
        <v>32874</v>
      </c>
      <c r="CS128">
        <v>1</v>
      </c>
      <c r="CT128" s="7">
        <v>1</v>
      </c>
      <c r="CY128" s="1">
        <v>33499</v>
      </c>
      <c r="CZ128" s="1"/>
      <c r="DC128" s="1">
        <v>33591</v>
      </c>
      <c r="DD128" s="14">
        <v>154</v>
      </c>
      <c r="DE128" s="14">
        <v>5</v>
      </c>
      <c r="DF128" t="s">
        <v>562</v>
      </c>
      <c r="DG128" t="s">
        <v>1398</v>
      </c>
      <c r="DO128" s="49" t="s">
        <v>4327</v>
      </c>
      <c r="DP128" s="1"/>
      <c r="DQ128" s="1"/>
      <c r="DR128" s="1"/>
      <c r="DS128" s="1"/>
      <c r="DT128" s="1"/>
      <c r="DU128" s="1"/>
      <c r="DV128" s="1"/>
      <c r="DY128" t="s">
        <v>2758</v>
      </c>
      <c r="DZ128" s="1">
        <v>33704</v>
      </c>
      <c r="EA128" s="1">
        <v>34858</v>
      </c>
      <c r="ED128" s="7" t="s">
        <v>3819</v>
      </c>
      <c r="EL128" s="7">
        <v>1</v>
      </c>
      <c r="EN128" s="7">
        <v>1</v>
      </c>
      <c r="EO128" s="7">
        <v>166</v>
      </c>
      <c r="EP128" s="7">
        <v>4</v>
      </c>
    </row>
    <row r="129" spans="1:245" x14ac:dyDescent="0.25">
      <c r="A129" s="1">
        <v>33961</v>
      </c>
      <c r="B129" s="1" t="s">
        <v>222</v>
      </c>
      <c r="C129" s="1" t="s">
        <v>223</v>
      </c>
      <c r="D129" s="1"/>
      <c r="E129" s="13" t="s">
        <v>1397</v>
      </c>
      <c r="F129" s="4" t="s">
        <v>75</v>
      </c>
      <c r="G129" s="45" t="s">
        <v>5480</v>
      </c>
      <c r="H129" s="86"/>
      <c r="I129" s="86"/>
      <c r="J129" s="86"/>
      <c r="K129" s="86"/>
      <c r="L129" s="86"/>
      <c r="M129" s="31" t="s">
        <v>1397</v>
      </c>
      <c r="N129" s="13" t="s">
        <v>479</v>
      </c>
      <c r="O129" s="13" t="s">
        <v>6155</v>
      </c>
      <c r="P129" s="20"/>
      <c r="Q129" s="31" t="s">
        <v>1397</v>
      </c>
      <c r="R129" s="13" t="s">
        <v>479</v>
      </c>
      <c r="S129" s="13" t="s">
        <v>6155</v>
      </c>
      <c r="T129" s="20"/>
      <c r="U129" s="20"/>
      <c r="V129" s="20"/>
      <c r="W129" s="20"/>
      <c r="X129" s="20"/>
      <c r="Y129" s="20"/>
      <c r="Z129" s="20"/>
      <c r="AA129" s="20"/>
      <c r="AB129" s="20"/>
      <c r="AC129" s="20"/>
      <c r="AD129" s="20"/>
      <c r="AF129" s="14">
        <v>0</v>
      </c>
      <c r="AG129" s="14">
        <v>1</v>
      </c>
      <c r="AH129" s="14">
        <v>0</v>
      </c>
      <c r="AI129" s="14">
        <v>0</v>
      </c>
      <c r="AJ129" s="14">
        <v>1</v>
      </c>
      <c r="AK129" s="14">
        <v>0</v>
      </c>
      <c r="AL129" s="14">
        <v>0</v>
      </c>
      <c r="AN129" t="s">
        <v>1787</v>
      </c>
      <c r="AO129" s="1">
        <v>30682</v>
      </c>
      <c r="CS129">
        <v>1</v>
      </c>
      <c r="CT129" s="7">
        <v>1</v>
      </c>
      <c r="CY129" s="1">
        <v>33499</v>
      </c>
      <c r="CZ129" s="1"/>
      <c r="DC129" s="1">
        <v>33591</v>
      </c>
      <c r="DD129" s="14">
        <v>154</v>
      </c>
      <c r="DE129" s="14">
        <v>5</v>
      </c>
      <c r="DF129" t="s">
        <v>562</v>
      </c>
      <c r="DG129" t="s">
        <v>1398</v>
      </c>
      <c r="DO129" s="49" t="s">
        <v>4328</v>
      </c>
      <c r="DP129" s="1"/>
      <c r="DQ129" s="1"/>
      <c r="DR129" s="1"/>
      <c r="DS129" s="1"/>
      <c r="DT129" s="1"/>
      <c r="DU129" s="1"/>
      <c r="DV129" s="1"/>
      <c r="DY129" t="s">
        <v>2760</v>
      </c>
      <c r="DZ129" s="1">
        <v>33700</v>
      </c>
      <c r="EA129" s="1">
        <v>34858</v>
      </c>
      <c r="ED129" s="7" t="s">
        <v>3819</v>
      </c>
      <c r="EL129" s="7">
        <v>1</v>
      </c>
      <c r="EN129" s="7">
        <v>1</v>
      </c>
      <c r="EO129" s="7">
        <v>212</v>
      </c>
      <c r="EP129" s="7">
        <v>4</v>
      </c>
      <c r="ER129" s="49" t="s">
        <v>4858</v>
      </c>
      <c r="ES129" s="1"/>
      <c r="ET129" s="1"/>
      <c r="EU129" s="1"/>
      <c r="EV129" s="1"/>
      <c r="EW129" s="1"/>
      <c r="EX129" s="1"/>
      <c r="FB129">
        <v>1</v>
      </c>
      <c r="FC129" t="s">
        <v>2873</v>
      </c>
      <c r="FD129" s="1">
        <v>34929</v>
      </c>
      <c r="FE129" s="1">
        <v>36069</v>
      </c>
      <c r="FH129" s="7" t="s">
        <v>3820</v>
      </c>
      <c r="FJ129" s="7" t="s">
        <v>3806</v>
      </c>
      <c r="FK129">
        <v>1</v>
      </c>
      <c r="FL129">
        <v>1</v>
      </c>
      <c r="FY129">
        <v>81</v>
      </c>
      <c r="FZ129">
        <v>3</v>
      </c>
    </row>
    <row r="130" spans="1:245" x14ac:dyDescent="0.25">
      <c r="A130" s="1">
        <v>34142</v>
      </c>
      <c r="B130" s="1" t="s">
        <v>224</v>
      </c>
      <c r="C130" s="1" t="s">
        <v>225</v>
      </c>
      <c r="D130" s="1"/>
      <c r="E130" s="13" t="s">
        <v>3096</v>
      </c>
      <c r="F130" s="4" t="s">
        <v>79</v>
      </c>
      <c r="G130" s="45" t="s">
        <v>5481</v>
      </c>
      <c r="H130" s="86"/>
      <c r="I130" s="86"/>
      <c r="J130" s="86"/>
      <c r="K130" s="86"/>
      <c r="L130" s="86"/>
      <c r="M130" s="31" t="s">
        <v>2026</v>
      </c>
      <c r="N130" s="13" t="s">
        <v>520</v>
      </c>
      <c r="O130" s="13" t="s">
        <v>6156</v>
      </c>
      <c r="P130" s="20"/>
      <c r="Q130" s="31" t="s">
        <v>2026</v>
      </c>
      <c r="R130" s="13" t="s">
        <v>520</v>
      </c>
      <c r="S130" s="13" t="s">
        <v>6156</v>
      </c>
      <c r="T130" s="20"/>
      <c r="U130" s="20"/>
      <c r="V130" s="33" t="s">
        <v>3436</v>
      </c>
      <c r="W130" s="33" t="s">
        <v>520</v>
      </c>
      <c r="X130" s="20"/>
      <c r="Y130" s="20"/>
      <c r="Z130" s="20"/>
      <c r="AA130" s="20"/>
      <c r="AB130" s="33" t="s">
        <v>3437</v>
      </c>
      <c r="AC130" s="33" t="s">
        <v>520</v>
      </c>
      <c r="AD130" s="20"/>
      <c r="AF130" s="14">
        <v>0</v>
      </c>
      <c r="AG130" s="14">
        <v>1</v>
      </c>
      <c r="AH130" s="14">
        <v>0</v>
      </c>
      <c r="AI130" s="14">
        <v>0</v>
      </c>
      <c r="AJ130" s="14">
        <v>1</v>
      </c>
      <c r="AK130" s="14">
        <v>0</v>
      </c>
      <c r="AL130" s="14">
        <v>0</v>
      </c>
      <c r="AN130" t="s">
        <v>2029</v>
      </c>
      <c r="AO130" s="1">
        <v>30317</v>
      </c>
      <c r="AP130" s="1">
        <v>32508</v>
      </c>
      <c r="CY130">
        <v>1</v>
      </c>
      <c r="DC130" s="1">
        <v>32778</v>
      </c>
      <c r="DD130" s="14">
        <v>132</v>
      </c>
      <c r="DE130" s="14">
        <v>2</v>
      </c>
      <c r="DF130" t="s">
        <v>562</v>
      </c>
      <c r="DG130" t="s">
        <v>2030</v>
      </c>
      <c r="HH130" s="44" t="s">
        <v>5742</v>
      </c>
      <c r="HI130">
        <v>0</v>
      </c>
      <c r="HJ130">
        <v>3</v>
      </c>
      <c r="HK130">
        <v>11</v>
      </c>
      <c r="HL130">
        <v>0</v>
      </c>
    </row>
    <row r="131" spans="1:245" x14ac:dyDescent="0.25">
      <c r="A131" s="1">
        <v>34142</v>
      </c>
      <c r="B131" s="1"/>
      <c r="C131" s="1"/>
      <c r="D131" s="1"/>
      <c r="E131" s="13" t="s">
        <v>3096</v>
      </c>
      <c r="F131" s="4" t="s">
        <v>79</v>
      </c>
      <c r="G131" s="45" t="s">
        <v>5481</v>
      </c>
      <c r="H131" s="86"/>
      <c r="I131" s="86"/>
      <c r="J131" s="86"/>
      <c r="K131" s="86"/>
      <c r="L131" s="86"/>
      <c r="M131" s="31" t="s">
        <v>2027</v>
      </c>
      <c r="N131" s="13" t="s">
        <v>479</v>
      </c>
      <c r="O131" s="13" t="s">
        <v>6157</v>
      </c>
      <c r="P131" s="20"/>
      <c r="Q131" s="31" t="s">
        <v>2027</v>
      </c>
      <c r="R131" s="13" t="s">
        <v>479</v>
      </c>
      <c r="S131" s="13" t="s">
        <v>6157</v>
      </c>
      <c r="T131" s="20"/>
      <c r="U131" s="20"/>
      <c r="V131" s="33" t="s">
        <v>3436</v>
      </c>
      <c r="W131" s="33" t="s">
        <v>520</v>
      </c>
      <c r="X131" s="20"/>
      <c r="Y131" s="20"/>
      <c r="Z131" s="20"/>
      <c r="AA131" s="20"/>
      <c r="AB131" s="33" t="s">
        <v>3437</v>
      </c>
      <c r="AC131" s="33" t="s">
        <v>520</v>
      </c>
      <c r="AD131" s="20"/>
      <c r="AF131" s="14">
        <v>0</v>
      </c>
      <c r="AG131" s="14">
        <v>1</v>
      </c>
      <c r="AH131" s="14">
        <v>0</v>
      </c>
      <c r="AI131" s="14">
        <v>0</v>
      </c>
      <c r="AJ131" s="14">
        <v>1</v>
      </c>
      <c r="AK131" s="14">
        <v>0</v>
      </c>
      <c r="AL131" s="14">
        <v>0</v>
      </c>
      <c r="AO131" s="1">
        <v>30317</v>
      </c>
      <c r="AP131" s="1">
        <v>32508</v>
      </c>
      <c r="CY131">
        <v>1</v>
      </c>
      <c r="DC131" s="1">
        <v>32778</v>
      </c>
      <c r="DD131" s="14">
        <v>132</v>
      </c>
      <c r="DE131" s="14">
        <v>2</v>
      </c>
      <c r="DF131" t="s">
        <v>562</v>
      </c>
      <c r="DG131" t="s">
        <v>2030</v>
      </c>
      <c r="HH131" s="44" t="s">
        <v>5742</v>
      </c>
      <c r="HI131">
        <v>0</v>
      </c>
      <c r="HJ131">
        <v>3</v>
      </c>
      <c r="HK131">
        <v>11</v>
      </c>
      <c r="HL131">
        <v>0</v>
      </c>
    </row>
    <row r="132" spans="1:245" x14ac:dyDescent="0.25">
      <c r="A132" s="1">
        <v>34142</v>
      </c>
      <c r="B132" s="1"/>
      <c r="C132" s="1"/>
      <c r="D132" s="1"/>
      <c r="E132" s="13" t="s">
        <v>3096</v>
      </c>
      <c r="F132" s="4" t="s">
        <v>79</v>
      </c>
      <c r="G132" s="45" t="s">
        <v>5481</v>
      </c>
      <c r="H132" s="86"/>
      <c r="I132" s="86"/>
      <c r="J132" s="86"/>
      <c r="K132" s="86"/>
      <c r="L132" s="86"/>
      <c r="M132" s="31" t="s">
        <v>2028</v>
      </c>
      <c r="N132" s="13" t="s">
        <v>479</v>
      </c>
      <c r="O132" s="13" t="s">
        <v>6158</v>
      </c>
      <c r="P132" s="20"/>
      <c r="Q132" s="31" t="s">
        <v>2028</v>
      </c>
      <c r="R132" s="13" t="s">
        <v>479</v>
      </c>
      <c r="S132" s="13" t="s">
        <v>6158</v>
      </c>
      <c r="T132" s="20"/>
      <c r="U132" s="20"/>
      <c r="V132" s="20"/>
      <c r="W132" s="20"/>
      <c r="X132" s="20"/>
      <c r="Y132" s="20"/>
      <c r="Z132" s="20"/>
      <c r="AA132" s="20"/>
      <c r="AB132" s="20"/>
      <c r="AC132" s="20"/>
      <c r="AD132" s="20"/>
      <c r="AF132" s="14">
        <v>0</v>
      </c>
      <c r="AG132" s="14">
        <v>1</v>
      </c>
      <c r="AH132" s="14">
        <v>0</v>
      </c>
      <c r="AI132" s="14">
        <v>0</v>
      </c>
      <c r="AJ132" s="14">
        <v>1</v>
      </c>
      <c r="AK132" s="14">
        <v>0</v>
      </c>
      <c r="AL132" s="14">
        <v>0</v>
      </c>
      <c r="AO132" s="1">
        <v>30317</v>
      </c>
      <c r="AP132" s="1">
        <v>32508</v>
      </c>
      <c r="CY132">
        <v>1</v>
      </c>
      <c r="DC132" s="1">
        <v>32778</v>
      </c>
      <c r="DD132" s="14">
        <v>132</v>
      </c>
      <c r="DE132" s="14">
        <v>2</v>
      </c>
      <c r="DF132" t="s">
        <v>562</v>
      </c>
      <c r="DG132" t="s">
        <v>2030</v>
      </c>
    </row>
    <row r="133" spans="1:245" x14ac:dyDescent="0.25">
      <c r="A133" s="1">
        <v>34150</v>
      </c>
      <c r="B133" s="1" t="s">
        <v>226</v>
      </c>
      <c r="C133" s="1" t="s">
        <v>227</v>
      </c>
      <c r="D133" s="1"/>
      <c r="E133" s="13" t="s">
        <v>3097</v>
      </c>
      <c r="F133" s="4" t="s">
        <v>80</v>
      </c>
      <c r="G133" s="45" t="s">
        <v>5482</v>
      </c>
      <c r="H133" s="86"/>
      <c r="I133" s="86"/>
      <c r="J133" s="86"/>
      <c r="K133" s="86"/>
      <c r="L133" s="86"/>
      <c r="M133" s="31" t="s">
        <v>919</v>
      </c>
      <c r="N133" s="13" t="s">
        <v>520</v>
      </c>
      <c r="O133" s="13" t="s">
        <v>6159</v>
      </c>
      <c r="P133" s="20"/>
      <c r="Q133" s="31" t="s">
        <v>919</v>
      </c>
      <c r="R133" s="13" t="s">
        <v>520</v>
      </c>
      <c r="S133" s="13" t="s">
        <v>6159</v>
      </c>
      <c r="T133" s="20"/>
      <c r="U133" s="20"/>
      <c r="V133" s="20"/>
      <c r="W133" s="20"/>
      <c r="X133" s="20"/>
      <c r="Y133" s="20"/>
      <c r="Z133" s="20"/>
      <c r="AA133" s="20"/>
      <c r="AB133" s="20"/>
      <c r="AC133" s="20"/>
      <c r="AD133" s="20" t="s">
        <v>920</v>
      </c>
      <c r="AF133" s="14">
        <v>0</v>
      </c>
      <c r="AG133" s="14">
        <v>1</v>
      </c>
      <c r="AH133" s="14">
        <v>0</v>
      </c>
      <c r="AI133" s="14">
        <v>0</v>
      </c>
      <c r="AJ133" s="14">
        <v>1</v>
      </c>
      <c r="AK133" s="14">
        <v>0</v>
      </c>
      <c r="AL133" s="14">
        <v>0</v>
      </c>
      <c r="AO133" s="1">
        <v>30317</v>
      </c>
      <c r="AP133" s="1">
        <v>32508</v>
      </c>
      <c r="CS133">
        <v>1</v>
      </c>
      <c r="CT133" s="7">
        <v>1</v>
      </c>
      <c r="CY133">
        <v>1</v>
      </c>
      <c r="DC133" s="1">
        <v>33506</v>
      </c>
      <c r="DD133" s="14">
        <v>54</v>
      </c>
      <c r="DE133" s="14">
        <v>4</v>
      </c>
      <c r="DF133" t="s">
        <v>562</v>
      </c>
      <c r="DG133" t="s">
        <v>918</v>
      </c>
      <c r="DO133" s="49" t="s">
        <v>4329</v>
      </c>
      <c r="DP133" s="1"/>
      <c r="DQ133" s="1"/>
      <c r="DR133" s="1"/>
      <c r="DS133" s="1"/>
      <c r="DT133" s="1"/>
      <c r="DU133" s="1"/>
      <c r="DV133" s="1"/>
      <c r="DY133" t="s">
        <v>2075</v>
      </c>
      <c r="DZ133" s="1">
        <v>34228</v>
      </c>
      <c r="EA133" s="1">
        <v>36615</v>
      </c>
      <c r="ED133" s="7" t="s">
        <v>3821</v>
      </c>
      <c r="EF133" s="7">
        <v>1</v>
      </c>
      <c r="EO133" s="7">
        <v>86</v>
      </c>
      <c r="EP133" s="7">
        <v>2</v>
      </c>
    </row>
    <row r="134" spans="1:245" x14ac:dyDescent="0.25">
      <c r="A134" s="1">
        <v>34297</v>
      </c>
      <c r="B134" s="1" t="s">
        <v>230</v>
      </c>
      <c r="C134" s="1" t="s">
        <v>231</v>
      </c>
      <c r="D134" s="1"/>
      <c r="E134" s="13" t="s">
        <v>3099</v>
      </c>
      <c r="F134" s="4" t="s">
        <v>82</v>
      </c>
      <c r="G134" s="45" t="s">
        <v>5484</v>
      </c>
      <c r="H134" s="86"/>
      <c r="I134" s="86"/>
      <c r="J134" s="86"/>
      <c r="K134" s="86"/>
      <c r="L134" s="86"/>
      <c r="M134" s="31" t="s">
        <v>566</v>
      </c>
      <c r="N134" s="13" t="s">
        <v>520</v>
      </c>
      <c r="O134" s="13" t="s">
        <v>6162</v>
      </c>
      <c r="P134" s="20"/>
      <c r="Q134" s="31" t="s">
        <v>566</v>
      </c>
      <c r="R134" s="13" t="s">
        <v>520</v>
      </c>
      <c r="S134" s="13" t="s">
        <v>6162</v>
      </c>
      <c r="T134" s="20"/>
      <c r="U134" s="20"/>
      <c r="V134" s="20"/>
      <c r="W134" s="20"/>
      <c r="X134" s="20"/>
      <c r="Y134" s="20"/>
      <c r="Z134" s="20"/>
      <c r="AA134" s="20"/>
      <c r="AB134" s="20"/>
      <c r="AC134" s="20"/>
      <c r="AD134" s="20"/>
      <c r="AF134" s="14">
        <v>0</v>
      </c>
      <c r="AG134" s="14">
        <v>1</v>
      </c>
      <c r="AH134" s="14">
        <v>0</v>
      </c>
      <c r="AI134" s="14">
        <v>0</v>
      </c>
      <c r="AJ134" s="14">
        <v>1</v>
      </c>
      <c r="AK134" s="14">
        <v>0</v>
      </c>
      <c r="AL134" s="14">
        <v>0</v>
      </c>
      <c r="AO134" s="1">
        <v>31670</v>
      </c>
      <c r="AP134" s="1">
        <v>34174</v>
      </c>
      <c r="CS134">
        <v>1</v>
      </c>
      <c r="CW134" s="1">
        <v>31670</v>
      </c>
      <c r="CX134" s="1"/>
      <c r="CZ134" s="1">
        <v>31969</v>
      </c>
      <c r="DD134" s="14">
        <v>38</v>
      </c>
      <c r="DE134" s="14">
        <v>4</v>
      </c>
      <c r="DF134" t="s">
        <v>562</v>
      </c>
      <c r="DG134" t="s">
        <v>567</v>
      </c>
    </row>
    <row r="135" spans="1:245" x14ac:dyDescent="0.25">
      <c r="A135" s="1">
        <v>34381</v>
      </c>
      <c r="B135" s="1" t="s">
        <v>232</v>
      </c>
      <c r="C135" s="1" t="s">
        <v>1875</v>
      </c>
      <c r="D135" s="1"/>
      <c r="E135" s="13" t="s">
        <v>3100</v>
      </c>
      <c r="F135" s="4" t="s">
        <v>83</v>
      </c>
      <c r="G135" s="45" t="s">
        <v>5485</v>
      </c>
      <c r="H135" s="86"/>
      <c r="I135" s="86"/>
      <c r="J135" s="86"/>
      <c r="K135" s="86"/>
      <c r="L135" s="86"/>
      <c r="M135" s="31" t="s">
        <v>1073</v>
      </c>
      <c r="N135" s="4" t="s">
        <v>496</v>
      </c>
      <c r="O135" s="13" t="s">
        <v>6163</v>
      </c>
      <c r="P135" s="20"/>
      <c r="Q135" s="31" t="s">
        <v>1073</v>
      </c>
      <c r="R135" s="4" t="s">
        <v>496</v>
      </c>
      <c r="S135" s="13" t="s">
        <v>6163</v>
      </c>
      <c r="T135" s="20"/>
      <c r="U135" s="20"/>
      <c r="V135" s="20"/>
      <c r="W135" s="20"/>
      <c r="X135" s="33" t="s">
        <v>3439</v>
      </c>
      <c r="Y135" s="33" t="s">
        <v>517</v>
      </c>
      <c r="Z135" s="33" t="s">
        <v>3439</v>
      </c>
      <c r="AA135" s="33" t="s">
        <v>517</v>
      </c>
      <c r="AB135" s="20"/>
      <c r="AC135" s="20"/>
      <c r="AD135" s="20"/>
      <c r="AF135" s="14">
        <v>1</v>
      </c>
      <c r="AG135" s="14">
        <v>1</v>
      </c>
      <c r="AH135" s="14">
        <v>0</v>
      </c>
      <c r="AI135" s="14">
        <v>0</v>
      </c>
      <c r="AJ135" s="14">
        <v>1</v>
      </c>
      <c r="AK135" s="14">
        <v>0</v>
      </c>
      <c r="AL135" s="14">
        <v>1</v>
      </c>
      <c r="AM135" s="14">
        <v>0</v>
      </c>
      <c r="AN135" s="5" t="s">
        <v>1089</v>
      </c>
      <c r="AO135" s="1">
        <v>32325</v>
      </c>
      <c r="BP135" s="14">
        <v>11200000</v>
      </c>
      <c r="BR135" s="16">
        <v>10000000</v>
      </c>
      <c r="BS135" s="23">
        <v>0</v>
      </c>
      <c r="CV135">
        <v>1</v>
      </c>
      <c r="DB135" s="6">
        <v>33254</v>
      </c>
      <c r="DC135" s="1">
        <v>34220</v>
      </c>
      <c r="DD135" s="14">
        <v>324</v>
      </c>
      <c r="DE135" s="14">
        <v>6</v>
      </c>
      <c r="DF135" t="s">
        <v>513</v>
      </c>
      <c r="DG135" s="5" t="s">
        <v>1876</v>
      </c>
      <c r="DK135" s="6"/>
      <c r="DO135" s="1"/>
      <c r="DP135" s="49" t="s">
        <v>4330</v>
      </c>
      <c r="DQ135" s="49" t="s">
        <v>4331</v>
      </c>
      <c r="DR135" s="1"/>
      <c r="DS135" s="1"/>
      <c r="DT135" s="1"/>
      <c r="DU135" s="1"/>
      <c r="DV135" s="1"/>
      <c r="DY135" t="s">
        <v>2307</v>
      </c>
      <c r="DZ135" s="1">
        <v>34432</v>
      </c>
      <c r="EA135" s="1">
        <v>36230</v>
      </c>
      <c r="EC135" s="26" t="s">
        <v>4296</v>
      </c>
      <c r="EL135" s="7">
        <v>1</v>
      </c>
      <c r="EO135" s="7">
        <v>675</v>
      </c>
      <c r="EP135" s="7">
        <v>4</v>
      </c>
      <c r="EQ135" s="7">
        <v>1</v>
      </c>
      <c r="ER135" s="49" t="s">
        <v>4859</v>
      </c>
      <c r="ES135" s="1"/>
      <c r="ET135" s="1"/>
      <c r="EU135" s="1"/>
      <c r="EV135" s="1"/>
      <c r="EW135" s="1"/>
      <c r="EX135" s="1"/>
      <c r="FC135" t="s">
        <v>2911</v>
      </c>
      <c r="FD135" s="1">
        <v>36291</v>
      </c>
      <c r="FE135" s="1">
        <v>37896</v>
      </c>
      <c r="FH135" s="7" t="s">
        <v>3822</v>
      </c>
      <c r="FJ135" s="7" t="s">
        <v>3823</v>
      </c>
      <c r="FQ135">
        <v>1</v>
      </c>
      <c r="FU135">
        <v>1</v>
      </c>
      <c r="FY135">
        <v>29</v>
      </c>
      <c r="FZ135">
        <v>3</v>
      </c>
      <c r="GY135" s="44" t="s">
        <v>5677</v>
      </c>
      <c r="GZ135" s="1">
        <v>33336</v>
      </c>
      <c r="HA135">
        <v>18</v>
      </c>
      <c r="HB135">
        <v>17</v>
      </c>
      <c r="HC135">
        <v>2</v>
      </c>
      <c r="HE135">
        <v>1</v>
      </c>
      <c r="HH135" s="44" t="s">
        <v>5744</v>
      </c>
      <c r="HI135">
        <v>1</v>
      </c>
      <c r="HJ135">
        <v>87</v>
      </c>
      <c r="HK135">
        <v>31</v>
      </c>
      <c r="HL135">
        <v>10</v>
      </c>
      <c r="HN135">
        <v>1</v>
      </c>
      <c r="HQ135" s="44" t="s">
        <v>5883</v>
      </c>
      <c r="HR135">
        <v>0</v>
      </c>
      <c r="HS135">
        <v>6</v>
      </c>
      <c r="HT135">
        <v>134</v>
      </c>
      <c r="HU135">
        <v>5</v>
      </c>
      <c r="HW135">
        <v>1</v>
      </c>
      <c r="HZ135" s="44" t="s">
        <v>5994</v>
      </c>
      <c r="IA135">
        <v>0</v>
      </c>
      <c r="IB135">
        <v>9</v>
      </c>
      <c r="IC135">
        <v>42</v>
      </c>
      <c r="ID135">
        <v>2</v>
      </c>
      <c r="IE135">
        <v>1</v>
      </c>
      <c r="II135" s="6">
        <v>33254</v>
      </c>
      <c r="IJ135" s="1">
        <v>34381</v>
      </c>
      <c r="IK135" s="14">
        <v>8</v>
      </c>
    </row>
    <row r="136" spans="1:245" x14ac:dyDescent="0.25">
      <c r="A136" s="1">
        <v>34381</v>
      </c>
      <c r="E136" s="13" t="s">
        <v>3100</v>
      </c>
      <c r="F136" s="4" t="s">
        <v>83</v>
      </c>
      <c r="G136" s="45" t="s">
        <v>5485</v>
      </c>
      <c r="H136" s="86"/>
      <c r="I136" s="86"/>
      <c r="J136" s="86"/>
      <c r="K136" s="86"/>
      <c r="L136" s="86"/>
      <c r="M136" s="30" t="s">
        <v>1878</v>
      </c>
      <c r="N136" s="13" t="s">
        <v>537</v>
      </c>
      <c r="O136" s="13" t="s">
        <v>6352</v>
      </c>
      <c r="P136" s="20"/>
      <c r="Q136" s="30" t="s">
        <v>1878</v>
      </c>
      <c r="R136" s="13" t="s">
        <v>537</v>
      </c>
      <c r="S136" s="13" t="s">
        <v>6352</v>
      </c>
      <c r="T136" s="20"/>
      <c r="U136" s="20"/>
      <c r="V136" s="20"/>
      <c r="W136" s="20"/>
      <c r="X136" s="53">
        <v>953191</v>
      </c>
      <c r="Y136" s="53" t="s">
        <v>537</v>
      </c>
      <c r="Z136" s="33">
        <v>953191</v>
      </c>
      <c r="AA136" s="53" t="s">
        <v>537</v>
      </c>
      <c r="AB136" s="20"/>
      <c r="AC136" s="20"/>
      <c r="AD136" s="20"/>
      <c r="AE136" s="20" t="s">
        <v>3408</v>
      </c>
      <c r="AF136" s="14">
        <v>1</v>
      </c>
      <c r="AG136" s="14">
        <v>1</v>
      </c>
      <c r="AH136" s="14">
        <v>0</v>
      </c>
      <c r="AI136" s="14">
        <v>0</v>
      </c>
      <c r="AJ136" s="14">
        <v>1</v>
      </c>
      <c r="AK136" s="14">
        <v>0</v>
      </c>
      <c r="AL136" s="14">
        <v>1</v>
      </c>
      <c r="AM136" s="14">
        <v>0</v>
      </c>
      <c r="AN136" s="5"/>
      <c r="AO136" s="1">
        <v>32325</v>
      </c>
      <c r="BP136" s="14">
        <v>32000000</v>
      </c>
      <c r="BR136" s="16">
        <v>20000000</v>
      </c>
      <c r="CV136">
        <v>1</v>
      </c>
      <c r="DB136" s="6">
        <v>33254</v>
      </c>
      <c r="DC136" s="1">
        <v>34220</v>
      </c>
      <c r="DD136" s="14">
        <v>324</v>
      </c>
      <c r="DE136" s="14">
        <v>6</v>
      </c>
      <c r="DF136" t="s">
        <v>513</v>
      </c>
      <c r="DG136" s="5" t="s">
        <v>1876</v>
      </c>
      <c r="DO136" s="49" t="s">
        <v>4332</v>
      </c>
      <c r="DP136" s="1"/>
      <c r="DQ136" s="1"/>
      <c r="DR136" s="1"/>
      <c r="DS136" s="1"/>
      <c r="DT136" s="1"/>
      <c r="DU136" s="1"/>
      <c r="DV136" s="1"/>
      <c r="DY136" t="s">
        <v>2301</v>
      </c>
      <c r="DZ136" s="1">
        <v>34440</v>
      </c>
      <c r="EA136" s="1">
        <v>36230</v>
      </c>
      <c r="EC136" s="26" t="s">
        <v>4296</v>
      </c>
      <c r="EL136" s="7">
        <v>1</v>
      </c>
      <c r="EO136" s="7">
        <v>697</v>
      </c>
      <c r="EP136" s="7">
        <v>4</v>
      </c>
      <c r="ER136" s="49" t="s">
        <v>4860</v>
      </c>
      <c r="ES136" s="1"/>
      <c r="ET136" s="1"/>
      <c r="EU136" s="1"/>
      <c r="EV136" s="1"/>
      <c r="EW136" s="1"/>
      <c r="EX136" s="1"/>
      <c r="EY136" t="s">
        <v>2442</v>
      </c>
      <c r="EZ136" t="s">
        <v>537</v>
      </c>
      <c r="FC136" t="s">
        <v>2898</v>
      </c>
      <c r="FD136" s="1">
        <v>36305</v>
      </c>
      <c r="FE136" s="1">
        <v>37896</v>
      </c>
      <c r="FH136" s="7" t="s">
        <v>3822</v>
      </c>
      <c r="FJ136" s="7" t="s">
        <v>3823</v>
      </c>
      <c r="FK136">
        <v>1</v>
      </c>
      <c r="FY136">
        <v>166</v>
      </c>
      <c r="FZ136">
        <v>2</v>
      </c>
      <c r="GY136" s="44" t="s">
        <v>5677</v>
      </c>
      <c r="GZ136" s="1">
        <v>33336</v>
      </c>
      <c r="HA136">
        <v>18</v>
      </c>
      <c r="HB136">
        <v>52</v>
      </c>
      <c r="HC136">
        <v>5</v>
      </c>
      <c r="HE136">
        <v>1</v>
      </c>
      <c r="HH136" s="44" t="s">
        <v>5744</v>
      </c>
      <c r="HI136">
        <v>1</v>
      </c>
      <c r="HJ136">
        <v>87</v>
      </c>
      <c r="HK136">
        <v>118</v>
      </c>
      <c r="HL136">
        <v>18</v>
      </c>
      <c r="HN136">
        <v>1</v>
      </c>
      <c r="HQ136" s="44" t="s">
        <v>5883</v>
      </c>
      <c r="HR136">
        <v>0</v>
      </c>
      <c r="HS136">
        <v>6</v>
      </c>
      <c r="HT136">
        <v>164</v>
      </c>
      <c r="HU136">
        <v>7</v>
      </c>
      <c r="HW136">
        <v>1</v>
      </c>
      <c r="HZ136" s="44" t="s">
        <v>5994</v>
      </c>
      <c r="IA136">
        <v>0</v>
      </c>
      <c r="IB136">
        <v>9</v>
      </c>
      <c r="IC136">
        <v>76</v>
      </c>
      <c r="ID136">
        <v>0</v>
      </c>
      <c r="II136" s="6">
        <v>33254</v>
      </c>
      <c r="IJ136" s="1">
        <v>34381</v>
      </c>
      <c r="IK136" s="14">
        <v>8</v>
      </c>
    </row>
    <row r="137" spans="1:245" x14ac:dyDescent="0.25">
      <c r="A137" s="1">
        <v>34381</v>
      </c>
      <c r="E137" s="13" t="s">
        <v>3100</v>
      </c>
      <c r="F137" s="4" t="s">
        <v>83</v>
      </c>
      <c r="G137" s="45" t="s">
        <v>5485</v>
      </c>
      <c r="H137" s="86"/>
      <c r="I137" s="86"/>
      <c r="J137" s="86"/>
      <c r="K137" s="86"/>
      <c r="L137" s="86"/>
      <c r="M137" s="30" t="s">
        <v>1074</v>
      </c>
      <c r="N137" s="27" t="s">
        <v>474</v>
      </c>
      <c r="O137" s="52" t="s">
        <v>6164</v>
      </c>
      <c r="P137" s="20"/>
      <c r="Q137" s="30" t="s">
        <v>1074</v>
      </c>
      <c r="R137" s="27" t="s">
        <v>474</v>
      </c>
      <c r="S137" s="52" t="s">
        <v>6164</v>
      </c>
      <c r="T137" s="20"/>
      <c r="U137" s="20"/>
      <c r="V137" s="20"/>
      <c r="W137" s="20"/>
      <c r="X137" s="20"/>
      <c r="Y137" s="20"/>
      <c r="Z137" s="20"/>
      <c r="AA137" s="20"/>
      <c r="AB137" s="20"/>
      <c r="AC137" s="20"/>
      <c r="AD137" s="20"/>
      <c r="AF137" s="14">
        <v>1</v>
      </c>
      <c r="AG137" s="14">
        <v>1</v>
      </c>
      <c r="AH137" s="14">
        <v>0</v>
      </c>
      <c r="AI137" s="14">
        <v>0</v>
      </c>
      <c r="AJ137" s="14">
        <v>1</v>
      </c>
      <c r="AK137" s="14">
        <v>0</v>
      </c>
      <c r="AL137" s="14">
        <v>1</v>
      </c>
      <c r="AM137" s="14">
        <v>0</v>
      </c>
      <c r="AO137" s="1">
        <v>32325</v>
      </c>
      <c r="BP137" s="14">
        <v>12300000</v>
      </c>
      <c r="BR137" s="16">
        <v>8300000</v>
      </c>
      <c r="CV137">
        <v>1</v>
      </c>
      <c r="DB137" s="6">
        <v>33254</v>
      </c>
      <c r="DC137" s="1">
        <v>34220</v>
      </c>
      <c r="DD137" s="14">
        <v>324</v>
      </c>
      <c r="DE137" s="14">
        <v>6</v>
      </c>
      <c r="DF137" t="s">
        <v>513</v>
      </c>
      <c r="DG137" s="5" t="s">
        <v>1876</v>
      </c>
      <c r="DO137" s="1"/>
      <c r="DP137" s="49" t="s">
        <v>4333</v>
      </c>
      <c r="DQ137" s="49" t="s">
        <v>4334</v>
      </c>
      <c r="DR137" s="1"/>
      <c r="DS137" s="1"/>
      <c r="DT137" s="1"/>
      <c r="DU137" s="1"/>
      <c r="DV137" s="1"/>
      <c r="DY137" t="s">
        <v>2304</v>
      </c>
      <c r="DZ137" s="1">
        <v>34440</v>
      </c>
      <c r="EA137" s="1">
        <v>36230</v>
      </c>
      <c r="EC137" s="26" t="s">
        <v>4296</v>
      </c>
      <c r="EL137" s="7">
        <v>1</v>
      </c>
      <c r="EO137" s="7">
        <v>663</v>
      </c>
      <c r="EP137" s="7">
        <v>4</v>
      </c>
      <c r="EQ137" s="7">
        <v>1</v>
      </c>
      <c r="HQ137" s="44"/>
      <c r="II137" s="6">
        <v>33254</v>
      </c>
      <c r="IJ137" s="1">
        <v>34381</v>
      </c>
      <c r="IK137" s="14">
        <v>8</v>
      </c>
    </row>
    <row r="138" spans="1:245" x14ac:dyDescent="0.25">
      <c r="A138" s="1">
        <v>34381</v>
      </c>
      <c r="E138" s="13" t="s">
        <v>3100</v>
      </c>
      <c r="F138" s="4" t="s">
        <v>83</v>
      </c>
      <c r="G138" s="45" t="s">
        <v>5485</v>
      </c>
      <c r="H138" s="86"/>
      <c r="I138" s="86"/>
      <c r="J138" s="86"/>
      <c r="K138" s="86"/>
      <c r="L138" s="86"/>
      <c r="M138" s="30" t="s">
        <v>1075</v>
      </c>
      <c r="N138" s="27" t="s">
        <v>479</v>
      </c>
      <c r="O138" s="52" t="s">
        <v>7007</v>
      </c>
      <c r="P138" s="20"/>
      <c r="Q138" s="30" t="s">
        <v>1075</v>
      </c>
      <c r="R138" s="27" t="s">
        <v>479</v>
      </c>
      <c r="S138" s="52" t="s">
        <v>7007</v>
      </c>
      <c r="T138" s="20"/>
      <c r="U138" s="20"/>
      <c r="V138" s="20"/>
      <c r="W138" s="20"/>
      <c r="X138" s="20"/>
      <c r="Y138" s="20"/>
      <c r="Z138" s="20"/>
      <c r="AA138" s="20"/>
      <c r="AB138" s="20"/>
      <c r="AC138" s="20"/>
      <c r="AD138" s="20"/>
      <c r="AF138" s="14">
        <v>1</v>
      </c>
      <c r="AG138" s="14">
        <v>1</v>
      </c>
      <c r="AH138" s="14">
        <v>0</v>
      </c>
      <c r="AI138" s="14">
        <v>0</v>
      </c>
      <c r="AJ138" s="14">
        <v>1</v>
      </c>
      <c r="AK138" s="14">
        <v>0</v>
      </c>
      <c r="AL138" s="14">
        <v>1</v>
      </c>
      <c r="AM138" s="14">
        <v>0</v>
      </c>
      <c r="AO138" s="1">
        <v>32325</v>
      </c>
      <c r="BP138" s="14">
        <v>4600000</v>
      </c>
      <c r="CV138">
        <v>1</v>
      </c>
      <c r="DB138" s="6">
        <v>33254</v>
      </c>
      <c r="DC138" s="1">
        <v>34220</v>
      </c>
      <c r="DD138" s="14">
        <v>324</v>
      </c>
      <c r="DE138" s="14">
        <v>6</v>
      </c>
      <c r="DF138" t="s">
        <v>513</v>
      </c>
      <c r="DG138" s="5" t="s">
        <v>1876</v>
      </c>
      <c r="II138" s="6">
        <v>33254</v>
      </c>
      <c r="IJ138" s="1">
        <v>34381</v>
      </c>
      <c r="IK138" s="14">
        <v>8</v>
      </c>
    </row>
    <row r="139" spans="1:245" x14ac:dyDescent="0.25">
      <c r="A139" s="1">
        <v>34381</v>
      </c>
      <c r="E139" s="13" t="s">
        <v>3100</v>
      </c>
      <c r="F139" s="4" t="s">
        <v>83</v>
      </c>
      <c r="G139" s="45" t="s">
        <v>5485</v>
      </c>
      <c r="H139" s="86"/>
      <c r="I139" s="86"/>
      <c r="J139" s="86"/>
      <c r="K139" s="86"/>
      <c r="L139" s="86"/>
      <c r="M139" s="30" t="s">
        <v>1076</v>
      </c>
      <c r="N139" s="27" t="s">
        <v>520</v>
      </c>
      <c r="O139" s="52" t="s">
        <v>6165</v>
      </c>
      <c r="P139" s="20"/>
      <c r="Q139" s="30" t="s">
        <v>1076</v>
      </c>
      <c r="R139" s="27" t="s">
        <v>520</v>
      </c>
      <c r="S139" s="52" t="s">
        <v>6165</v>
      </c>
      <c r="T139" s="20"/>
      <c r="U139" s="20"/>
      <c r="V139" s="20"/>
      <c r="W139" s="20"/>
      <c r="X139" s="20"/>
      <c r="Y139" s="20"/>
      <c r="Z139" s="20"/>
      <c r="AA139" s="20"/>
      <c r="AB139" s="20"/>
      <c r="AC139" s="20"/>
      <c r="AD139" s="20"/>
      <c r="AF139" s="14">
        <v>1</v>
      </c>
      <c r="AG139" s="14">
        <v>1</v>
      </c>
      <c r="AH139" s="14">
        <v>0</v>
      </c>
      <c r="AI139" s="14">
        <v>0</v>
      </c>
      <c r="AJ139" s="14">
        <v>1</v>
      </c>
      <c r="AK139" s="14">
        <v>0</v>
      </c>
      <c r="AL139" s="14">
        <v>1</v>
      </c>
      <c r="AM139" s="14">
        <v>0</v>
      </c>
      <c r="AO139" s="1">
        <v>32325</v>
      </c>
      <c r="BP139" s="14">
        <v>9500000</v>
      </c>
      <c r="CV139">
        <v>1</v>
      </c>
      <c r="DB139" s="6">
        <v>33254</v>
      </c>
      <c r="DC139" s="1">
        <v>34220</v>
      </c>
      <c r="DD139" s="14">
        <v>324</v>
      </c>
      <c r="DE139" s="14">
        <v>6</v>
      </c>
      <c r="DF139" t="s">
        <v>513</v>
      </c>
      <c r="DG139" s="5" t="s">
        <v>1876</v>
      </c>
      <c r="II139" s="6">
        <v>33254</v>
      </c>
      <c r="IJ139" s="1">
        <v>34381</v>
      </c>
      <c r="IK139" s="14">
        <v>8</v>
      </c>
    </row>
    <row r="140" spans="1:245" x14ac:dyDescent="0.25">
      <c r="A140" s="1">
        <v>34381</v>
      </c>
      <c r="E140" s="13" t="s">
        <v>3100</v>
      </c>
      <c r="F140" s="4" t="s">
        <v>83</v>
      </c>
      <c r="G140" s="45" t="s">
        <v>5485</v>
      </c>
      <c r="H140" s="86"/>
      <c r="I140" s="86"/>
      <c r="J140" s="86"/>
      <c r="K140" s="86"/>
      <c r="L140" s="86"/>
      <c r="M140" s="30" t="s">
        <v>1077</v>
      </c>
      <c r="N140" s="27" t="s">
        <v>479</v>
      </c>
      <c r="O140" s="52" t="s">
        <v>6166</v>
      </c>
      <c r="P140" s="20"/>
      <c r="Q140" s="30" t="s">
        <v>1077</v>
      </c>
      <c r="R140" s="27" t="s">
        <v>479</v>
      </c>
      <c r="S140" s="52" t="s">
        <v>6166</v>
      </c>
      <c r="T140" s="20"/>
      <c r="U140" s="20"/>
      <c r="V140" s="33"/>
      <c r="W140" s="33"/>
      <c r="X140" s="20">
        <v>308398</v>
      </c>
      <c r="Y140" s="33" t="s">
        <v>479</v>
      </c>
      <c r="Z140" s="20">
        <v>308398</v>
      </c>
      <c r="AA140" s="33" t="s">
        <v>479</v>
      </c>
      <c r="AD140" s="20"/>
      <c r="AE140" s="33" t="s">
        <v>3493</v>
      </c>
      <c r="AF140" s="14">
        <v>1</v>
      </c>
      <c r="AG140" s="14">
        <v>1</v>
      </c>
      <c r="AH140" s="14">
        <v>0</v>
      </c>
      <c r="AI140" s="14">
        <v>0</v>
      </c>
      <c r="AJ140" s="14">
        <v>1</v>
      </c>
      <c r="AK140" s="14">
        <v>0</v>
      </c>
      <c r="AL140" s="14">
        <v>1</v>
      </c>
      <c r="AM140" s="14">
        <v>0</v>
      </c>
      <c r="AO140" s="1">
        <v>32325</v>
      </c>
      <c r="BP140" s="14">
        <v>13000</v>
      </c>
      <c r="BR140" s="16">
        <v>9000</v>
      </c>
      <c r="CV140">
        <v>1</v>
      </c>
      <c r="DB140" s="6">
        <v>33254</v>
      </c>
      <c r="DC140" s="1">
        <v>34220</v>
      </c>
      <c r="DD140" s="14">
        <v>324</v>
      </c>
      <c r="DE140" s="14">
        <v>6</v>
      </c>
      <c r="DF140" t="s">
        <v>513</v>
      </c>
      <c r="DG140" s="5" t="s">
        <v>1876</v>
      </c>
      <c r="DO140" s="1"/>
      <c r="DP140" s="49" t="s">
        <v>4335</v>
      </c>
      <c r="DR140" s="1"/>
      <c r="DS140" s="49" t="s">
        <v>4336</v>
      </c>
      <c r="DT140" s="49"/>
      <c r="DU140" s="1"/>
      <c r="DV140" s="1"/>
      <c r="DY140" t="s">
        <v>2303</v>
      </c>
      <c r="DZ140" s="1">
        <v>34440</v>
      </c>
      <c r="EA140" s="1">
        <v>36230</v>
      </c>
      <c r="EC140" s="26" t="s">
        <v>4296</v>
      </c>
      <c r="EM140" s="7">
        <v>1</v>
      </c>
      <c r="EO140" s="7">
        <v>208</v>
      </c>
      <c r="EP140" s="7">
        <v>3</v>
      </c>
      <c r="EQ140" s="7">
        <v>1</v>
      </c>
      <c r="ER140" s="49" t="s">
        <v>4861</v>
      </c>
      <c r="ES140" s="1"/>
      <c r="ET140" s="1"/>
      <c r="EU140" s="1"/>
      <c r="EV140" s="1"/>
      <c r="EW140" s="1"/>
      <c r="EX140" s="1"/>
      <c r="FC140" t="s">
        <v>2901</v>
      </c>
      <c r="FD140" s="1">
        <v>36305</v>
      </c>
      <c r="FE140" s="1">
        <v>37896</v>
      </c>
      <c r="FH140" s="7" t="s">
        <v>3822</v>
      </c>
      <c r="FJ140" s="7" t="s">
        <v>3823</v>
      </c>
      <c r="FK140">
        <v>1</v>
      </c>
      <c r="FY140">
        <v>136</v>
      </c>
      <c r="FZ140">
        <v>2</v>
      </c>
      <c r="GY140" s="44" t="s">
        <v>5677</v>
      </c>
      <c r="GZ140" s="1">
        <v>33336</v>
      </c>
      <c r="HA140">
        <v>18</v>
      </c>
      <c r="HB140">
        <v>15</v>
      </c>
      <c r="HC140">
        <v>1</v>
      </c>
      <c r="HE140">
        <v>1</v>
      </c>
      <c r="HH140" s="44" t="s">
        <v>5744</v>
      </c>
      <c r="HI140">
        <v>1</v>
      </c>
      <c r="HJ140">
        <v>87</v>
      </c>
      <c r="HK140">
        <v>26</v>
      </c>
      <c r="HL140">
        <v>3</v>
      </c>
      <c r="HN140">
        <v>1</v>
      </c>
      <c r="HQ140" s="44" t="s">
        <v>5883</v>
      </c>
      <c r="HR140">
        <v>0</v>
      </c>
      <c r="HS140">
        <v>6</v>
      </c>
      <c r="HT140">
        <v>104</v>
      </c>
      <c r="HU140">
        <v>8</v>
      </c>
      <c r="HW140">
        <v>1</v>
      </c>
      <c r="HZ140" s="44" t="s">
        <v>5994</v>
      </c>
      <c r="IA140">
        <v>0</v>
      </c>
      <c r="IB140">
        <v>9</v>
      </c>
      <c r="IC140">
        <v>314</v>
      </c>
      <c r="ID140">
        <v>7</v>
      </c>
      <c r="IE140">
        <v>1</v>
      </c>
      <c r="II140" s="6">
        <v>33254</v>
      </c>
      <c r="IJ140" s="1">
        <v>34381</v>
      </c>
      <c r="IK140" s="14">
        <v>8</v>
      </c>
    </row>
    <row r="141" spans="1:245" x14ac:dyDescent="0.25">
      <c r="A141" s="1">
        <v>34381</v>
      </c>
      <c r="E141" s="13" t="s">
        <v>3100</v>
      </c>
      <c r="F141" s="4" t="s">
        <v>83</v>
      </c>
      <c r="G141" s="45" t="s">
        <v>5485</v>
      </c>
      <c r="H141" s="86"/>
      <c r="I141" s="86"/>
      <c r="J141" s="86"/>
      <c r="K141" s="86"/>
      <c r="L141" s="86"/>
      <c r="M141" s="30" t="s">
        <v>1078</v>
      </c>
      <c r="N141" s="27" t="s">
        <v>479</v>
      </c>
      <c r="O141" s="52" t="s">
        <v>6167</v>
      </c>
      <c r="P141" s="20"/>
      <c r="Q141" s="30" t="s">
        <v>1078</v>
      </c>
      <c r="R141" s="27" t="s">
        <v>479</v>
      </c>
      <c r="S141" s="52" t="s">
        <v>6167</v>
      </c>
      <c r="T141" s="20"/>
      <c r="U141" s="20"/>
      <c r="V141" s="20"/>
      <c r="W141" s="20"/>
      <c r="X141" s="20"/>
      <c r="Y141" s="20"/>
      <c r="Z141" s="20"/>
      <c r="AA141" s="20"/>
      <c r="AB141" s="20"/>
      <c r="AC141" s="20"/>
      <c r="AD141" s="20"/>
      <c r="AF141" s="14">
        <v>1</v>
      </c>
      <c r="AG141" s="14">
        <v>1</v>
      </c>
      <c r="AH141" s="14">
        <v>0</v>
      </c>
      <c r="AI141" s="14">
        <v>0</v>
      </c>
      <c r="AJ141" s="14">
        <v>1</v>
      </c>
      <c r="AK141" s="14">
        <v>0</v>
      </c>
      <c r="AL141" s="14">
        <v>1</v>
      </c>
      <c r="AM141" s="14">
        <v>0</v>
      </c>
      <c r="AO141" s="1">
        <v>32325</v>
      </c>
      <c r="BP141" s="14">
        <v>150000</v>
      </c>
      <c r="BR141" s="16">
        <v>110000</v>
      </c>
      <c r="CV141">
        <v>1</v>
      </c>
      <c r="DB141" s="6">
        <v>33254</v>
      </c>
      <c r="DC141" s="1">
        <v>34220</v>
      </c>
      <c r="DD141" s="14">
        <v>324</v>
      </c>
      <c r="DE141" s="14">
        <v>6</v>
      </c>
      <c r="DF141" t="s">
        <v>513</v>
      </c>
      <c r="DG141" s="5" t="s">
        <v>1876</v>
      </c>
      <c r="DO141" s="1"/>
      <c r="DP141" s="49" t="s">
        <v>4337</v>
      </c>
      <c r="DQ141" s="1"/>
      <c r="DR141" s="1"/>
      <c r="DS141" s="49" t="s">
        <v>4338</v>
      </c>
      <c r="DT141" s="49"/>
      <c r="DU141" s="1"/>
      <c r="DV141" s="1"/>
      <c r="DY141" t="s">
        <v>2309</v>
      </c>
      <c r="DZ141" s="1">
        <v>34432</v>
      </c>
      <c r="EA141" s="1">
        <v>36230</v>
      </c>
      <c r="EC141" s="26" t="s">
        <v>4296</v>
      </c>
      <c r="EM141" s="7">
        <v>1</v>
      </c>
      <c r="EO141" s="7">
        <v>280</v>
      </c>
      <c r="EP141" s="7">
        <v>3</v>
      </c>
      <c r="EQ141" s="7">
        <v>1</v>
      </c>
      <c r="II141" s="6">
        <v>33254</v>
      </c>
      <c r="IJ141" s="1">
        <v>34381</v>
      </c>
      <c r="IK141" s="14">
        <v>8</v>
      </c>
    </row>
    <row r="142" spans="1:245" x14ac:dyDescent="0.25">
      <c r="A142" s="1">
        <v>34381</v>
      </c>
      <c r="E142" s="13" t="s">
        <v>3100</v>
      </c>
      <c r="F142" s="4" t="s">
        <v>83</v>
      </c>
      <c r="G142" s="45" t="s">
        <v>5485</v>
      </c>
      <c r="H142" s="86"/>
      <c r="I142" s="86"/>
      <c r="J142" s="86"/>
      <c r="K142" s="86"/>
      <c r="L142" s="86"/>
      <c r="M142" s="30" t="s">
        <v>1079</v>
      </c>
      <c r="N142" s="27" t="s">
        <v>526</v>
      </c>
      <c r="O142" s="52" t="s">
        <v>6168</v>
      </c>
      <c r="P142" s="20"/>
      <c r="Q142" s="30" t="s">
        <v>1079</v>
      </c>
      <c r="R142" s="27" t="s">
        <v>526</v>
      </c>
      <c r="S142" s="52" t="s">
        <v>6168</v>
      </c>
      <c r="T142" s="20"/>
      <c r="U142" s="20"/>
      <c r="V142" s="20"/>
      <c r="W142" s="20"/>
      <c r="X142" s="20"/>
      <c r="Y142" s="20"/>
      <c r="Z142" s="20"/>
      <c r="AA142" s="20"/>
      <c r="AB142" s="20"/>
      <c r="AC142" s="20"/>
      <c r="AD142" s="20"/>
      <c r="AF142" s="14">
        <v>1</v>
      </c>
      <c r="AG142" s="14">
        <v>1</v>
      </c>
      <c r="AH142" s="14">
        <v>0</v>
      </c>
      <c r="AI142" s="14">
        <v>0</v>
      </c>
      <c r="AJ142" s="14">
        <v>1</v>
      </c>
      <c r="AK142" s="14">
        <v>0</v>
      </c>
      <c r="AL142" s="14">
        <v>1</v>
      </c>
      <c r="AM142" s="14">
        <v>0</v>
      </c>
      <c r="AO142" s="1">
        <v>32325</v>
      </c>
      <c r="BP142" s="14">
        <v>750</v>
      </c>
      <c r="CV142">
        <v>1</v>
      </c>
      <c r="DB142" s="6">
        <v>33254</v>
      </c>
      <c r="DC142" s="1">
        <v>34220</v>
      </c>
      <c r="DD142" s="14">
        <v>324</v>
      </c>
      <c r="DE142" s="14">
        <v>6</v>
      </c>
      <c r="DF142" t="s">
        <v>513</v>
      </c>
      <c r="DG142" s="5" t="s">
        <v>1876</v>
      </c>
      <c r="II142" s="6">
        <v>33254</v>
      </c>
      <c r="IJ142" s="1">
        <v>34381</v>
      </c>
      <c r="IK142" s="14">
        <v>8</v>
      </c>
    </row>
    <row r="143" spans="1:245" x14ac:dyDescent="0.25">
      <c r="A143" s="1">
        <v>34381</v>
      </c>
      <c r="E143" s="13" t="s">
        <v>3100</v>
      </c>
      <c r="F143" s="4" t="s">
        <v>83</v>
      </c>
      <c r="G143" s="45" t="s">
        <v>5485</v>
      </c>
      <c r="H143" s="86"/>
      <c r="I143" s="86"/>
      <c r="J143" s="86"/>
      <c r="K143" s="86"/>
      <c r="L143" s="86"/>
      <c r="M143" s="30" t="s">
        <v>1080</v>
      </c>
      <c r="N143" s="27" t="s">
        <v>504</v>
      </c>
      <c r="O143" s="52" t="s">
        <v>6169</v>
      </c>
      <c r="P143" s="20"/>
      <c r="Q143" s="30" t="s">
        <v>1080</v>
      </c>
      <c r="R143" s="27" t="s">
        <v>504</v>
      </c>
      <c r="S143" s="52" t="s">
        <v>6169</v>
      </c>
      <c r="T143" s="20"/>
      <c r="U143" s="20"/>
      <c r="V143" s="20"/>
      <c r="W143" s="20"/>
      <c r="X143" s="20"/>
      <c r="Y143" s="20"/>
      <c r="Z143" s="20"/>
      <c r="AA143" s="20"/>
      <c r="AB143" s="20"/>
      <c r="AC143" s="20"/>
      <c r="AD143" s="20"/>
      <c r="AF143" s="14">
        <v>1</v>
      </c>
      <c r="AG143" s="14">
        <v>1</v>
      </c>
      <c r="AH143" s="14">
        <v>0</v>
      </c>
      <c r="AI143" s="14">
        <v>0</v>
      </c>
      <c r="AJ143" s="14">
        <v>1</v>
      </c>
      <c r="AK143" s="14">
        <v>0</v>
      </c>
      <c r="AL143" s="14">
        <v>1</v>
      </c>
      <c r="AM143" s="14">
        <v>0</v>
      </c>
      <c r="AO143" s="1">
        <v>32325</v>
      </c>
      <c r="BP143" s="14">
        <v>600</v>
      </c>
      <c r="CV143">
        <v>1</v>
      </c>
      <c r="DB143" s="6">
        <v>33254</v>
      </c>
      <c r="DC143" s="1">
        <v>34220</v>
      </c>
      <c r="DD143" s="14">
        <v>324</v>
      </c>
      <c r="DE143" s="14">
        <v>6</v>
      </c>
      <c r="DF143" t="s">
        <v>513</v>
      </c>
      <c r="DG143" s="5" t="s">
        <v>1876</v>
      </c>
      <c r="II143" s="6">
        <v>33254</v>
      </c>
      <c r="IJ143" s="1">
        <v>34381</v>
      </c>
      <c r="IK143" s="14">
        <v>8</v>
      </c>
    </row>
    <row r="144" spans="1:245" x14ac:dyDescent="0.25">
      <c r="A144" s="1">
        <v>34381</v>
      </c>
      <c r="E144" s="13" t="s">
        <v>3100</v>
      </c>
      <c r="F144" s="4" t="s">
        <v>83</v>
      </c>
      <c r="G144" s="45" t="s">
        <v>5485</v>
      </c>
      <c r="H144" s="86"/>
      <c r="I144" s="86"/>
      <c r="J144" s="86"/>
      <c r="K144" s="86"/>
      <c r="L144" s="86"/>
      <c r="M144" s="30" t="s">
        <v>1081</v>
      </c>
      <c r="N144" s="27" t="s">
        <v>504</v>
      </c>
      <c r="O144" s="52" t="s">
        <v>6170</v>
      </c>
      <c r="P144" s="20"/>
      <c r="Q144" s="30" t="s">
        <v>1081</v>
      </c>
      <c r="R144" s="27" t="s">
        <v>504</v>
      </c>
      <c r="S144" s="52" t="s">
        <v>6170</v>
      </c>
      <c r="T144" s="20"/>
      <c r="U144" s="20"/>
      <c r="V144" s="20"/>
      <c r="W144" s="20"/>
      <c r="X144" s="20"/>
      <c r="Y144" s="20"/>
      <c r="Z144" s="20"/>
      <c r="AA144" s="20"/>
      <c r="AB144" s="20"/>
      <c r="AC144" s="20"/>
      <c r="AD144" s="20"/>
      <c r="AF144" s="14">
        <v>1</v>
      </c>
      <c r="AG144" s="14">
        <v>1</v>
      </c>
      <c r="AH144" s="14">
        <v>0</v>
      </c>
      <c r="AI144" s="14">
        <v>0</v>
      </c>
      <c r="AJ144" s="14">
        <v>1</v>
      </c>
      <c r="AK144" s="14">
        <v>0</v>
      </c>
      <c r="AL144" s="14">
        <v>1</v>
      </c>
      <c r="AM144" s="14">
        <v>0</v>
      </c>
      <c r="AO144" s="1">
        <v>32325</v>
      </c>
      <c r="CV144">
        <v>1</v>
      </c>
      <c r="DB144" s="6">
        <v>33254</v>
      </c>
      <c r="DC144" s="1">
        <v>34220</v>
      </c>
      <c r="DD144" s="14">
        <v>324</v>
      </c>
      <c r="DE144" s="14">
        <v>6</v>
      </c>
      <c r="DF144" t="s">
        <v>513</v>
      </c>
      <c r="DG144" s="5" t="s">
        <v>1876</v>
      </c>
      <c r="II144" s="6">
        <v>33254</v>
      </c>
      <c r="IJ144" s="1">
        <v>34381</v>
      </c>
      <c r="IK144" s="14">
        <v>8</v>
      </c>
    </row>
    <row r="145" spans="1:245" x14ac:dyDescent="0.25">
      <c r="A145" s="1">
        <v>34381</v>
      </c>
      <c r="E145" s="13" t="s">
        <v>3100</v>
      </c>
      <c r="F145" s="4" t="s">
        <v>83</v>
      </c>
      <c r="G145" s="45" t="s">
        <v>5485</v>
      </c>
      <c r="H145" s="86"/>
      <c r="I145" s="86"/>
      <c r="J145" s="86"/>
      <c r="K145" s="86"/>
      <c r="L145" s="86"/>
      <c r="M145" s="30" t="s">
        <v>1082</v>
      </c>
      <c r="N145" s="27" t="s">
        <v>520</v>
      </c>
      <c r="O145" s="52" t="s">
        <v>6171</v>
      </c>
      <c r="P145" s="20"/>
      <c r="Q145" s="30" t="s">
        <v>1082</v>
      </c>
      <c r="R145" s="27" t="s">
        <v>520</v>
      </c>
      <c r="S145" s="52" t="s">
        <v>6171</v>
      </c>
      <c r="T145" s="20"/>
      <c r="U145" s="20"/>
      <c r="V145" s="20"/>
      <c r="W145" s="20"/>
      <c r="X145" s="20"/>
      <c r="Y145" s="20"/>
      <c r="Z145" s="20"/>
      <c r="AA145" s="20"/>
      <c r="AB145" s="20"/>
      <c r="AC145" s="20"/>
      <c r="AD145" s="20"/>
      <c r="AF145" s="14">
        <v>1</v>
      </c>
      <c r="AG145" s="14">
        <v>1</v>
      </c>
      <c r="AH145" s="14">
        <v>0</v>
      </c>
      <c r="AI145" s="14">
        <v>0</v>
      </c>
      <c r="AJ145" s="14">
        <v>1</v>
      </c>
      <c r="AK145" s="14">
        <v>0</v>
      </c>
      <c r="AL145" s="14">
        <v>1</v>
      </c>
      <c r="AM145" s="14">
        <v>0</v>
      </c>
      <c r="AO145" s="1">
        <v>32325</v>
      </c>
      <c r="CV145">
        <v>1</v>
      </c>
      <c r="DB145" s="6">
        <v>33254</v>
      </c>
      <c r="DC145" s="1">
        <v>34220</v>
      </c>
      <c r="DD145" s="14">
        <v>324</v>
      </c>
      <c r="DE145" s="14">
        <v>6</v>
      </c>
      <c r="DF145" t="s">
        <v>513</v>
      </c>
      <c r="DG145" s="5" t="s">
        <v>1876</v>
      </c>
      <c r="II145" s="6">
        <v>33254</v>
      </c>
      <c r="IJ145" s="1">
        <v>34381</v>
      </c>
      <c r="IK145" s="14">
        <v>8</v>
      </c>
    </row>
    <row r="146" spans="1:245" x14ac:dyDescent="0.25">
      <c r="A146" s="1">
        <v>34381</v>
      </c>
      <c r="E146" s="13" t="s">
        <v>3100</v>
      </c>
      <c r="F146" s="4" t="s">
        <v>83</v>
      </c>
      <c r="G146" s="45" t="s">
        <v>5485</v>
      </c>
      <c r="H146" s="86"/>
      <c r="I146" s="86"/>
      <c r="J146" s="86"/>
      <c r="K146" s="86"/>
      <c r="L146" s="86"/>
      <c r="M146" s="30" t="s">
        <v>1083</v>
      </c>
      <c r="N146" s="27" t="s">
        <v>479</v>
      </c>
      <c r="O146" s="52" t="s">
        <v>6172</v>
      </c>
      <c r="P146" s="20"/>
      <c r="Q146" s="30" t="s">
        <v>1083</v>
      </c>
      <c r="R146" s="27" t="s">
        <v>479</v>
      </c>
      <c r="S146" s="52" t="s">
        <v>6172</v>
      </c>
      <c r="T146" s="20"/>
      <c r="U146" s="20"/>
      <c r="V146" s="20"/>
      <c r="W146" s="20"/>
      <c r="X146" s="33" t="s">
        <v>3290</v>
      </c>
      <c r="Y146" s="33" t="s">
        <v>479</v>
      </c>
      <c r="Z146" s="33" t="s">
        <v>3290</v>
      </c>
      <c r="AA146" s="33" t="s">
        <v>479</v>
      </c>
      <c r="AB146" s="20"/>
      <c r="AC146" s="20"/>
      <c r="AD146" s="20"/>
      <c r="AF146" s="14">
        <v>1</v>
      </c>
      <c r="AG146" s="14">
        <v>1</v>
      </c>
      <c r="AH146" s="14">
        <v>0</v>
      </c>
      <c r="AI146" s="14">
        <v>0</v>
      </c>
      <c r="AJ146" s="14">
        <v>1</v>
      </c>
      <c r="AK146" s="14">
        <v>0</v>
      </c>
      <c r="AL146" s="14">
        <v>1</v>
      </c>
      <c r="AM146" s="14">
        <v>0</v>
      </c>
      <c r="AO146" s="1">
        <v>32325</v>
      </c>
      <c r="BP146" s="14">
        <v>6500000</v>
      </c>
      <c r="BR146" s="16">
        <v>4400000</v>
      </c>
      <c r="CV146">
        <v>1</v>
      </c>
      <c r="DB146" s="6">
        <v>33254</v>
      </c>
      <c r="DC146" s="1">
        <v>34220</v>
      </c>
      <c r="DD146" s="14">
        <v>324</v>
      </c>
      <c r="DE146" s="14">
        <v>6</v>
      </c>
      <c r="DF146" t="s">
        <v>513</v>
      </c>
      <c r="DG146" s="5" t="s">
        <v>1876</v>
      </c>
      <c r="DO146" s="49" t="s">
        <v>4339</v>
      </c>
      <c r="DP146" s="1"/>
      <c r="DQ146" s="1"/>
      <c r="DR146" s="1"/>
      <c r="DS146" s="1"/>
      <c r="DT146" s="1"/>
      <c r="DU146" s="1"/>
      <c r="DV146" s="1"/>
      <c r="DY146" t="s">
        <v>2305</v>
      </c>
      <c r="DZ146" s="1">
        <v>34432</v>
      </c>
      <c r="EA146" s="1">
        <v>36230</v>
      </c>
      <c r="EC146" s="26" t="s">
        <v>4296</v>
      </c>
      <c r="EL146" s="7">
        <v>1</v>
      </c>
      <c r="EO146" s="7">
        <v>685</v>
      </c>
      <c r="EP146" s="7">
        <v>4</v>
      </c>
      <c r="ER146" s="49" t="s">
        <v>4862</v>
      </c>
      <c r="ES146" s="1"/>
      <c r="ET146" s="1"/>
      <c r="EU146" s="1"/>
      <c r="EV146" s="1"/>
      <c r="EW146" s="1"/>
      <c r="EX146" s="1"/>
      <c r="FC146" t="s">
        <v>2902</v>
      </c>
      <c r="FD146" s="1">
        <v>36305</v>
      </c>
      <c r="FE146" s="1">
        <v>37896</v>
      </c>
      <c r="FH146" s="7" t="s">
        <v>3822</v>
      </c>
      <c r="FJ146" s="7" t="s">
        <v>3823</v>
      </c>
      <c r="FK146">
        <v>1</v>
      </c>
      <c r="FY146">
        <v>169</v>
      </c>
      <c r="FZ146">
        <v>2</v>
      </c>
      <c r="GY146" s="44" t="s">
        <v>5677</v>
      </c>
      <c r="GZ146" s="1">
        <v>33336</v>
      </c>
      <c r="HA146">
        <v>18</v>
      </c>
      <c r="HB146">
        <v>22</v>
      </c>
      <c r="HC146">
        <v>2</v>
      </c>
      <c r="HE146">
        <v>1</v>
      </c>
      <c r="HH146" s="44" t="s">
        <v>5744</v>
      </c>
      <c r="HI146">
        <v>1</v>
      </c>
      <c r="HJ146">
        <v>87</v>
      </c>
      <c r="HK146">
        <v>66</v>
      </c>
      <c r="HL146">
        <v>4</v>
      </c>
      <c r="HN146">
        <v>1</v>
      </c>
      <c r="HQ146" s="44" t="s">
        <v>5883</v>
      </c>
      <c r="HR146">
        <v>0</v>
      </c>
      <c r="HS146">
        <v>6</v>
      </c>
      <c r="HT146">
        <v>337</v>
      </c>
      <c r="HU146">
        <v>27</v>
      </c>
      <c r="HW146">
        <v>1</v>
      </c>
      <c r="HZ146" s="44" t="s">
        <v>5994</v>
      </c>
      <c r="IA146">
        <v>0</v>
      </c>
      <c r="IB146">
        <v>9</v>
      </c>
      <c r="IC146">
        <v>314</v>
      </c>
      <c r="ID146">
        <v>7</v>
      </c>
      <c r="IE146">
        <v>1</v>
      </c>
      <c r="II146" s="6">
        <v>33254</v>
      </c>
      <c r="IJ146" s="1">
        <v>34381</v>
      </c>
      <c r="IK146" s="14">
        <v>8</v>
      </c>
    </row>
    <row r="147" spans="1:245" x14ac:dyDescent="0.25">
      <c r="A147" s="1">
        <v>34381</v>
      </c>
      <c r="E147" s="13" t="s">
        <v>3100</v>
      </c>
      <c r="F147" s="4" t="s">
        <v>83</v>
      </c>
      <c r="G147" s="45" t="s">
        <v>5485</v>
      </c>
      <c r="H147" s="86"/>
      <c r="I147" s="86"/>
      <c r="J147" s="86"/>
      <c r="K147" s="86"/>
      <c r="L147" s="86"/>
      <c r="M147" s="30" t="s">
        <v>1084</v>
      </c>
      <c r="N147" s="27" t="s">
        <v>479</v>
      </c>
      <c r="O147" s="52" t="s">
        <v>6173</v>
      </c>
      <c r="P147" s="20"/>
      <c r="Q147" s="30" t="s">
        <v>1084</v>
      </c>
      <c r="R147" s="27" t="s">
        <v>479</v>
      </c>
      <c r="S147" s="52" t="s">
        <v>6173</v>
      </c>
      <c r="T147" s="20"/>
      <c r="U147" s="20"/>
      <c r="V147" s="20"/>
      <c r="W147" s="20"/>
      <c r="X147" s="20"/>
      <c r="Y147" s="20"/>
      <c r="Z147" s="20"/>
      <c r="AA147" s="20"/>
      <c r="AB147" s="20"/>
      <c r="AC147" s="20"/>
      <c r="AD147" s="20"/>
      <c r="AF147" s="14">
        <v>1</v>
      </c>
      <c r="AG147" s="14">
        <v>1</v>
      </c>
      <c r="AH147" s="14">
        <v>0</v>
      </c>
      <c r="AI147" s="14">
        <v>0</v>
      </c>
      <c r="AJ147" s="14">
        <v>1</v>
      </c>
      <c r="AK147" s="14">
        <v>0</v>
      </c>
      <c r="AL147" s="14">
        <v>1</v>
      </c>
      <c r="AM147" s="14">
        <v>0</v>
      </c>
      <c r="AO147" s="1">
        <v>32325</v>
      </c>
      <c r="BP147" s="14">
        <v>9500000</v>
      </c>
      <c r="BR147" s="16">
        <v>8600000</v>
      </c>
      <c r="CV147">
        <v>1</v>
      </c>
      <c r="DB147" s="6">
        <v>33254</v>
      </c>
      <c r="DC147" s="1">
        <v>34220</v>
      </c>
      <c r="DD147" s="14">
        <v>324</v>
      </c>
      <c r="DE147" s="14">
        <v>6</v>
      </c>
      <c r="DF147" t="s">
        <v>513</v>
      </c>
      <c r="DG147" s="5" t="s">
        <v>1876</v>
      </c>
      <c r="DO147" s="1"/>
      <c r="DP147" s="49" t="s">
        <v>4335</v>
      </c>
      <c r="DQ147" s="1"/>
      <c r="DR147" s="1"/>
      <c r="DS147" s="49" t="s">
        <v>4340</v>
      </c>
      <c r="DT147" s="49"/>
      <c r="DU147" s="1"/>
      <c r="DV147" s="1"/>
      <c r="DY147" t="s">
        <v>2302</v>
      </c>
      <c r="DZ147" s="1">
        <v>34440</v>
      </c>
      <c r="EA147" s="1">
        <v>36230</v>
      </c>
      <c r="EC147" s="26" t="s">
        <v>4296</v>
      </c>
      <c r="EL147" s="7">
        <v>1</v>
      </c>
      <c r="EO147" s="7">
        <v>730</v>
      </c>
      <c r="EP147" s="7">
        <v>4</v>
      </c>
      <c r="EQ147" s="7">
        <v>1</v>
      </c>
      <c r="ER147" s="49" t="s">
        <v>4863</v>
      </c>
      <c r="ES147" s="1"/>
      <c r="ET147" s="1"/>
      <c r="EU147" s="1"/>
      <c r="EV147" s="1"/>
      <c r="EW147" s="1"/>
      <c r="EX147" s="1"/>
      <c r="EY147" t="s">
        <v>2907</v>
      </c>
      <c r="EZ147" t="s">
        <v>479</v>
      </c>
      <c r="FC147" t="s">
        <v>2906</v>
      </c>
      <c r="FD147" s="1">
        <v>36298</v>
      </c>
      <c r="FE147" s="1">
        <v>37896</v>
      </c>
      <c r="FH147" s="7" t="s">
        <v>3822</v>
      </c>
      <c r="FJ147" s="7" t="s">
        <v>3823</v>
      </c>
      <c r="FK147">
        <v>1</v>
      </c>
      <c r="FY147">
        <v>111</v>
      </c>
      <c r="FZ147">
        <v>2</v>
      </c>
      <c r="II147" s="6">
        <v>33254</v>
      </c>
      <c r="IJ147" s="1">
        <v>34381</v>
      </c>
      <c r="IK147" s="14">
        <v>8</v>
      </c>
    </row>
    <row r="148" spans="1:245" ht="12" customHeight="1" x14ac:dyDescent="0.25">
      <c r="A148" s="1">
        <v>34381</v>
      </c>
      <c r="E148" s="13" t="s">
        <v>3100</v>
      </c>
      <c r="F148" s="4" t="s">
        <v>83</v>
      </c>
      <c r="G148" s="45" t="s">
        <v>5485</v>
      </c>
      <c r="H148" s="86"/>
      <c r="I148" s="86"/>
      <c r="J148" s="86"/>
      <c r="K148" s="86"/>
      <c r="L148" s="86"/>
      <c r="M148" s="32" t="s">
        <v>1085</v>
      </c>
      <c r="N148" s="27" t="s">
        <v>515</v>
      </c>
      <c r="O148" s="52" t="s">
        <v>6174</v>
      </c>
      <c r="P148" s="20"/>
      <c r="Q148" s="32" t="s">
        <v>1085</v>
      </c>
      <c r="R148" s="27" t="s">
        <v>515</v>
      </c>
      <c r="S148" s="52" t="s">
        <v>6174</v>
      </c>
      <c r="T148" s="20"/>
      <c r="U148" s="20"/>
      <c r="V148" s="20"/>
      <c r="W148" s="20"/>
      <c r="X148" s="20"/>
      <c r="Y148" s="20"/>
      <c r="Z148" s="20"/>
      <c r="AA148" s="20"/>
      <c r="AB148" s="20"/>
      <c r="AC148" s="20"/>
      <c r="AD148" s="20"/>
      <c r="AF148" s="14">
        <v>1</v>
      </c>
      <c r="AG148" s="14">
        <v>1</v>
      </c>
      <c r="AH148" s="14">
        <v>0</v>
      </c>
      <c r="AI148" s="14">
        <v>0</v>
      </c>
      <c r="AJ148" s="14">
        <v>1</v>
      </c>
      <c r="AK148" s="14">
        <v>0</v>
      </c>
      <c r="AL148" s="14">
        <v>1</v>
      </c>
      <c r="AM148" s="14">
        <v>0</v>
      </c>
      <c r="AO148" s="1">
        <v>32325</v>
      </c>
      <c r="BP148" s="14">
        <v>4000000</v>
      </c>
      <c r="BR148" s="16">
        <v>3350000</v>
      </c>
      <c r="CV148">
        <v>1</v>
      </c>
      <c r="DB148" s="6">
        <v>33254</v>
      </c>
      <c r="DC148" s="1">
        <v>34220</v>
      </c>
      <c r="DD148" s="14">
        <v>324</v>
      </c>
      <c r="DE148" s="14">
        <v>6</v>
      </c>
      <c r="DF148" t="s">
        <v>513</v>
      </c>
      <c r="DG148" s="5" t="s">
        <v>1876</v>
      </c>
      <c r="DO148" s="1"/>
      <c r="DP148" s="49" t="s">
        <v>4341</v>
      </c>
      <c r="DQ148" s="1"/>
      <c r="DR148" s="1"/>
      <c r="DS148" s="1"/>
      <c r="DT148" s="49" t="s">
        <v>4343</v>
      </c>
      <c r="DU148" s="1"/>
      <c r="DV148" s="1"/>
      <c r="DY148" t="s">
        <v>2299</v>
      </c>
      <c r="DZ148" s="1">
        <v>34440</v>
      </c>
      <c r="EA148" s="1">
        <v>36230</v>
      </c>
      <c r="EC148" s="26" t="s">
        <v>4296</v>
      </c>
      <c r="EM148" s="7">
        <v>1</v>
      </c>
      <c r="EO148" s="7">
        <v>542</v>
      </c>
      <c r="EP148" s="7">
        <v>3</v>
      </c>
      <c r="EQ148" s="7">
        <v>1</v>
      </c>
      <c r="ER148" s="49" t="s">
        <v>4864</v>
      </c>
      <c r="ES148" s="1"/>
      <c r="ET148" s="1"/>
      <c r="EU148" s="1"/>
      <c r="EV148" s="1"/>
      <c r="EW148" s="1"/>
      <c r="EX148" s="1"/>
      <c r="FC148" t="s">
        <v>2899</v>
      </c>
      <c r="FD148" s="1">
        <v>36305</v>
      </c>
      <c r="FE148" s="1">
        <v>37896</v>
      </c>
      <c r="FH148" s="7" t="s">
        <v>3822</v>
      </c>
      <c r="FJ148" s="7" t="s">
        <v>3823</v>
      </c>
      <c r="FK148">
        <v>1</v>
      </c>
      <c r="FY148">
        <v>110</v>
      </c>
      <c r="FZ148">
        <v>2</v>
      </c>
      <c r="II148" s="6">
        <v>33254</v>
      </c>
      <c r="IJ148" s="1">
        <v>34381</v>
      </c>
      <c r="IK148" s="14">
        <v>8</v>
      </c>
    </row>
    <row r="149" spans="1:245" x14ac:dyDescent="0.25">
      <c r="A149" s="1">
        <v>34381</v>
      </c>
      <c r="E149" s="13" t="s">
        <v>3100</v>
      </c>
      <c r="F149" s="4" t="s">
        <v>83</v>
      </c>
      <c r="G149" s="45" t="s">
        <v>5485</v>
      </c>
      <c r="H149" s="86"/>
      <c r="I149" s="86"/>
      <c r="J149" s="86"/>
      <c r="K149" s="86"/>
      <c r="L149" s="86"/>
      <c r="M149" s="30" t="s">
        <v>1086</v>
      </c>
      <c r="N149" s="27" t="s">
        <v>515</v>
      </c>
      <c r="O149" s="52" t="s">
        <v>6175</v>
      </c>
      <c r="P149" s="20"/>
      <c r="Q149" s="30" t="s">
        <v>1086</v>
      </c>
      <c r="R149" s="27" t="s">
        <v>515</v>
      </c>
      <c r="S149" s="52" t="s">
        <v>6175</v>
      </c>
      <c r="T149" s="20"/>
      <c r="U149" s="20"/>
      <c r="V149" s="20"/>
      <c r="W149" s="20"/>
      <c r="X149" s="20"/>
      <c r="Y149" s="20"/>
      <c r="Z149" s="20"/>
      <c r="AA149" s="20"/>
      <c r="AB149" s="20"/>
      <c r="AC149" s="20"/>
      <c r="AD149" s="20"/>
      <c r="AF149" s="14">
        <v>1</v>
      </c>
      <c r="AG149" s="14">
        <v>1</v>
      </c>
      <c r="AH149" s="14">
        <v>0</v>
      </c>
      <c r="AI149" s="14">
        <v>0</v>
      </c>
      <c r="AJ149" s="14">
        <v>1</v>
      </c>
      <c r="AK149" s="14">
        <v>0</v>
      </c>
      <c r="AL149" s="14">
        <v>1</v>
      </c>
      <c r="AM149" s="14">
        <v>0</v>
      </c>
      <c r="AO149" s="1">
        <v>32325</v>
      </c>
      <c r="BP149" s="14">
        <v>10600000</v>
      </c>
      <c r="BR149" s="16">
        <v>7100000</v>
      </c>
      <c r="CV149">
        <v>1</v>
      </c>
      <c r="DB149" s="6">
        <v>33254</v>
      </c>
      <c r="DC149" s="1">
        <v>34220</v>
      </c>
      <c r="DD149" s="14">
        <v>324</v>
      </c>
      <c r="DE149" s="14">
        <v>6</v>
      </c>
      <c r="DF149" t="s">
        <v>513</v>
      </c>
      <c r="DG149" s="5" t="s">
        <v>1876</v>
      </c>
      <c r="DO149" s="1"/>
      <c r="DP149" s="49" t="s">
        <v>4344</v>
      </c>
      <c r="DQ149" s="1"/>
      <c r="DR149" s="1"/>
      <c r="DS149" s="1"/>
      <c r="DT149" s="49" t="s">
        <v>4345</v>
      </c>
      <c r="DU149" s="1"/>
      <c r="DV149" s="1"/>
      <c r="DY149" t="s">
        <v>2300</v>
      </c>
      <c r="DZ149" s="1">
        <v>34440</v>
      </c>
      <c r="EA149" s="1">
        <v>36230</v>
      </c>
      <c r="EC149" s="26" t="s">
        <v>4296</v>
      </c>
      <c r="EM149" s="7">
        <v>1</v>
      </c>
      <c r="EO149" s="7">
        <v>717</v>
      </c>
      <c r="EP149" s="7">
        <v>3</v>
      </c>
      <c r="EQ149" s="7">
        <v>1</v>
      </c>
      <c r="ER149" s="49" t="s">
        <v>4865</v>
      </c>
      <c r="ES149" s="1"/>
      <c r="ET149" s="1"/>
      <c r="EU149" s="1"/>
      <c r="EV149" s="1"/>
      <c r="EW149" s="1"/>
      <c r="EX149" s="1"/>
      <c r="FC149" t="s">
        <v>2900</v>
      </c>
      <c r="FD149" s="1">
        <v>36305</v>
      </c>
      <c r="FE149" s="1">
        <v>37896</v>
      </c>
      <c r="FH149" s="7" t="s">
        <v>3822</v>
      </c>
      <c r="FJ149" s="7" t="s">
        <v>3823</v>
      </c>
      <c r="FP149" s="7">
        <v>1</v>
      </c>
      <c r="FY149">
        <v>184</v>
      </c>
      <c r="FZ149">
        <v>4</v>
      </c>
      <c r="II149" s="6">
        <v>33254</v>
      </c>
      <c r="IJ149" s="1">
        <v>34381</v>
      </c>
      <c r="IK149" s="14">
        <v>8</v>
      </c>
    </row>
    <row r="150" spans="1:245" x14ac:dyDescent="0.25">
      <c r="A150" s="1">
        <v>34381</v>
      </c>
      <c r="E150" s="13" t="s">
        <v>3100</v>
      </c>
      <c r="F150" s="4" t="s">
        <v>83</v>
      </c>
      <c r="G150" s="45" t="s">
        <v>5485</v>
      </c>
      <c r="H150" s="86"/>
      <c r="I150" s="86"/>
      <c r="J150" s="86"/>
      <c r="K150" s="86"/>
      <c r="L150" s="86"/>
      <c r="M150" s="30" t="s">
        <v>1087</v>
      </c>
      <c r="N150" s="27" t="s">
        <v>517</v>
      </c>
      <c r="O150" s="52" t="s">
        <v>6176</v>
      </c>
      <c r="P150" s="20"/>
      <c r="Q150" s="30" t="s">
        <v>1087</v>
      </c>
      <c r="R150" s="27" t="s">
        <v>517</v>
      </c>
      <c r="S150" s="52" t="s">
        <v>6176</v>
      </c>
      <c r="T150" s="20"/>
      <c r="U150" s="20"/>
      <c r="V150" s="20"/>
      <c r="W150" s="20"/>
      <c r="X150" s="20"/>
      <c r="Y150" s="20"/>
      <c r="Z150" s="20"/>
      <c r="AA150" s="20"/>
      <c r="AB150" s="20"/>
      <c r="AC150" s="20"/>
      <c r="AD150" s="20"/>
      <c r="AF150" s="14">
        <v>1</v>
      </c>
      <c r="AG150" s="14">
        <v>1</v>
      </c>
      <c r="AH150" s="14">
        <v>0</v>
      </c>
      <c r="AI150" s="14">
        <v>0</v>
      </c>
      <c r="AJ150" s="14">
        <v>1</v>
      </c>
      <c r="AK150" s="14">
        <v>0</v>
      </c>
      <c r="AL150" s="14">
        <v>1</v>
      </c>
      <c r="AM150" s="14">
        <v>0</v>
      </c>
      <c r="AO150" s="1">
        <v>32325</v>
      </c>
      <c r="BP150" s="14">
        <v>4000000</v>
      </c>
      <c r="BR150" s="16">
        <v>3580000</v>
      </c>
      <c r="CV150">
        <v>1</v>
      </c>
      <c r="DB150" s="6">
        <v>33254</v>
      </c>
      <c r="DC150" s="1">
        <v>34220</v>
      </c>
      <c r="DD150" s="14">
        <v>324</v>
      </c>
      <c r="DE150" s="14">
        <v>6</v>
      </c>
      <c r="DF150" t="s">
        <v>513</v>
      </c>
      <c r="DG150" s="5" t="s">
        <v>1876</v>
      </c>
      <c r="DO150" s="1"/>
      <c r="DP150" s="49" t="s">
        <v>4346</v>
      </c>
      <c r="DQ150" s="49" t="s">
        <v>4347</v>
      </c>
      <c r="DR150" s="1"/>
      <c r="DS150" s="1"/>
      <c r="DT150" s="1"/>
      <c r="DU150" s="1"/>
      <c r="DV150" s="1"/>
      <c r="DY150" t="s">
        <v>2306</v>
      </c>
      <c r="DZ150" s="1">
        <v>34432</v>
      </c>
      <c r="EA150" s="1">
        <v>36230</v>
      </c>
      <c r="EC150" s="26" t="s">
        <v>4296</v>
      </c>
      <c r="EL150" s="7">
        <v>1</v>
      </c>
      <c r="EO150" s="7">
        <v>603</v>
      </c>
      <c r="EP150" s="7">
        <v>4</v>
      </c>
      <c r="EQ150" s="7">
        <v>1</v>
      </c>
      <c r="II150" s="6">
        <v>33254</v>
      </c>
      <c r="IJ150" s="1">
        <v>34381</v>
      </c>
      <c r="IK150" s="14">
        <v>8</v>
      </c>
    </row>
    <row r="151" spans="1:245" x14ac:dyDescent="0.25">
      <c r="A151" s="1">
        <v>34381</v>
      </c>
      <c r="E151" s="13" t="s">
        <v>3100</v>
      </c>
      <c r="F151" s="4" t="s">
        <v>83</v>
      </c>
      <c r="G151" s="45" t="s">
        <v>5485</v>
      </c>
      <c r="H151" s="86"/>
      <c r="I151" s="86"/>
      <c r="J151" s="86"/>
      <c r="K151" s="86"/>
      <c r="L151" s="86"/>
      <c r="M151" s="32" t="s">
        <v>1088</v>
      </c>
      <c r="N151" s="27" t="s">
        <v>504</v>
      </c>
      <c r="O151" s="52" t="s">
        <v>6177</v>
      </c>
      <c r="P151" s="33"/>
      <c r="Q151" s="32" t="s">
        <v>1088</v>
      </c>
      <c r="R151" s="27" t="s">
        <v>504</v>
      </c>
      <c r="S151" s="52" t="s">
        <v>6177</v>
      </c>
      <c r="T151" s="33"/>
      <c r="U151" s="33"/>
      <c r="V151" s="33"/>
      <c r="W151" s="33"/>
      <c r="X151" s="20"/>
      <c r="Y151" s="20"/>
      <c r="Z151" s="20"/>
      <c r="AA151" s="20"/>
      <c r="AB151" s="20"/>
      <c r="AC151" s="20"/>
      <c r="AD151" s="20"/>
      <c r="AF151" s="14">
        <v>1</v>
      </c>
      <c r="AG151" s="14">
        <v>1</v>
      </c>
      <c r="AH151" s="14">
        <v>0</v>
      </c>
      <c r="AI151" s="14">
        <v>0</v>
      </c>
      <c r="AJ151" s="14">
        <v>1</v>
      </c>
      <c r="AK151" s="14">
        <v>0</v>
      </c>
      <c r="AL151" s="14">
        <v>1</v>
      </c>
      <c r="AM151" s="14">
        <v>0</v>
      </c>
      <c r="AO151" s="1">
        <v>32325</v>
      </c>
      <c r="CV151">
        <v>1</v>
      </c>
      <c r="DB151" s="6">
        <v>33254</v>
      </c>
      <c r="DC151" s="1">
        <v>34220</v>
      </c>
      <c r="DD151" s="14">
        <v>324</v>
      </c>
      <c r="DE151" s="14">
        <v>6</v>
      </c>
      <c r="DF151" t="s">
        <v>513</v>
      </c>
      <c r="DG151" s="5" t="s">
        <v>1876</v>
      </c>
      <c r="II151" s="6">
        <v>33254</v>
      </c>
      <c r="IJ151" s="1">
        <v>34381</v>
      </c>
      <c r="IK151" s="14">
        <v>8</v>
      </c>
    </row>
    <row r="152" spans="1:245" x14ac:dyDescent="0.25">
      <c r="A152" s="1">
        <v>34381</v>
      </c>
      <c r="B152" s="1"/>
      <c r="C152" s="1"/>
      <c r="D152" s="1"/>
      <c r="E152" s="13" t="s">
        <v>3100</v>
      </c>
      <c r="F152" s="4" t="s">
        <v>83</v>
      </c>
      <c r="G152" s="45" t="s">
        <v>5485</v>
      </c>
      <c r="H152" s="86"/>
      <c r="I152" s="86"/>
      <c r="J152" s="86"/>
      <c r="K152" s="86"/>
      <c r="L152" s="86"/>
      <c r="M152" s="31" t="s">
        <v>2908</v>
      </c>
      <c r="N152" s="27" t="s">
        <v>517</v>
      </c>
      <c r="O152" s="52" t="s">
        <v>6178</v>
      </c>
      <c r="P152" s="20"/>
      <c r="Q152" s="31" t="s">
        <v>2908</v>
      </c>
      <c r="R152" s="27" t="s">
        <v>517</v>
      </c>
      <c r="S152" s="52" t="s">
        <v>6178</v>
      </c>
      <c r="T152" s="20"/>
      <c r="U152" s="20"/>
      <c r="V152" s="20"/>
      <c r="W152" s="20"/>
      <c r="X152" s="20"/>
      <c r="Y152" s="20"/>
      <c r="Z152" s="20"/>
      <c r="AA152" s="20"/>
      <c r="AB152" s="20"/>
      <c r="AC152" s="20"/>
      <c r="AD152" s="20" t="s">
        <v>920</v>
      </c>
      <c r="AF152" s="14">
        <v>1</v>
      </c>
      <c r="AG152" s="14">
        <v>1</v>
      </c>
      <c r="AH152" s="14">
        <v>0</v>
      </c>
      <c r="AI152" s="14">
        <v>0</v>
      </c>
      <c r="AJ152" s="14">
        <v>1</v>
      </c>
      <c r="AK152" s="14">
        <v>0</v>
      </c>
      <c r="AL152" s="14">
        <v>1</v>
      </c>
      <c r="AM152" s="14">
        <v>0</v>
      </c>
      <c r="AO152" s="1">
        <v>32325</v>
      </c>
      <c r="CV152">
        <v>1</v>
      </c>
      <c r="DB152" s="6">
        <v>33254</v>
      </c>
      <c r="DC152" s="1">
        <v>34220</v>
      </c>
      <c r="DD152" s="14">
        <v>324</v>
      </c>
      <c r="DE152" s="14">
        <v>6</v>
      </c>
      <c r="DF152" t="s">
        <v>513</v>
      </c>
      <c r="DG152" s="5" t="s">
        <v>1876</v>
      </c>
      <c r="DO152" s="49" t="s">
        <v>4348</v>
      </c>
      <c r="DP152" s="1"/>
      <c r="DQ152" s="1"/>
      <c r="DR152" s="1"/>
      <c r="DS152" s="1"/>
      <c r="DT152" s="1"/>
      <c r="DU152" s="1"/>
      <c r="DV152" s="1"/>
      <c r="DY152" t="s">
        <v>2308</v>
      </c>
      <c r="DZ152" s="1">
        <v>34432</v>
      </c>
      <c r="EA152" s="1">
        <v>36230</v>
      </c>
      <c r="EC152" s="26" t="s">
        <v>4296</v>
      </c>
      <c r="EF152" s="7">
        <v>1</v>
      </c>
      <c r="EO152" s="7">
        <v>229</v>
      </c>
      <c r="EP152" s="7">
        <v>2</v>
      </c>
      <c r="ER152" s="49" t="s">
        <v>4866</v>
      </c>
      <c r="ES152" s="1"/>
      <c r="ET152" s="1"/>
      <c r="EU152" s="1"/>
      <c r="EV152" s="1"/>
      <c r="EW152" s="1"/>
      <c r="EX152" s="1"/>
      <c r="FC152" t="s">
        <v>2909</v>
      </c>
      <c r="FD152" s="1">
        <v>36294</v>
      </c>
      <c r="FE152" s="1">
        <v>37896</v>
      </c>
      <c r="FH152" s="7" t="s">
        <v>3822</v>
      </c>
      <c r="FJ152" s="7" t="s">
        <v>3823</v>
      </c>
      <c r="FK152">
        <v>1</v>
      </c>
      <c r="FY152">
        <v>63</v>
      </c>
      <c r="FZ152">
        <v>2</v>
      </c>
      <c r="II152" s="6">
        <v>33254</v>
      </c>
      <c r="IJ152" s="1">
        <v>34381</v>
      </c>
      <c r="IK152" s="14">
        <v>8</v>
      </c>
    </row>
    <row r="153" spans="1:245" x14ac:dyDescent="0.25">
      <c r="A153" s="1">
        <v>34422</v>
      </c>
      <c r="B153" s="1" t="s">
        <v>233</v>
      </c>
      <c r="C153" s="1" t="s">
        <v>234</v>
      </c>
      <c r="D153" s="1"/>
      <c r="E153" s="13" t="s">
        <v>3102</v>
      </c>
      <c r="F153" s="4" t="s">
        <v>84</v>
      </c>
      <c r="G153" s="45" t="s">
        <v>5488</v>
      </c>
      <c r="H153" s="86"/>
      <c r="I153" s="86"/>
      <c r="J153" s="86"/>
      <c r="K153" s="86"/>
      <c r="L153" s="86"/>
      <c r="M153" s="31" t="s">
        <v>711</v>
      </c>
      <c r="N153" s="27" t="s">
        <v>479</v>
      </c>
      <c r="O153" s="52" t="s">
        <v>7121</v>
      </c>
      <c r="P153" s="20"/>
      <c r="Q153" s="31" t="s">
        <v>711</v>
      </c>
      <c r="R153" s="27" t="s">
        <v>479</v>
      </c>
      <c r="S153" s="52" t="s">
        <v>7121</v>
      </c>
      <c r="T153" s="20"/>
      <c r="U153" s="20"/>
      <c r="V153" s="20"/>
      <c r="W153" s="20"/>
      <c r="X153" s="20"/>
      <c r="Y153" s="20"/>
      <c r="Z153" s="20"/>
      <c r="AA153" s="20"/>
      <c r="AB153" s="20"/>
      <c r="AC153" s="20"/>
      <c r="AD153" s="20"/>
      <c r="AF153" s="14">
        <v>0</v>
      </c>
      <c r="AG153" s="14">
        <v>0</v>
      </c>
      <c r="AH153" s="14">
        <v>0</v>
      </c>
      <c r="AI153" s="14">
        <v>1</v>
      </c>
      <c r="AJ153" s="14">
        <v>1</v>
      </c>
      <c r="AK153" s="14">
        <v>1</v>
      </c>
      <c r="AL153" s="14">
        <v>1</v>
      </c>
      <c r="AM153" s="14">
        <v>0</v>
      </c>
      <c r="AO153" s="1">
        <v>32234</v>
      </c>
      <c r="AP153" s="1">
        <v>33816</v>
      </c>
      <c r="AQ153" s="1">
        <v>32782</v>
      </c>
      <c r="AR153" s="1">
        <v>33816</v>
      </c>
      <c r="BP153" s="14">
        <v>11000000</v>
      </c>
      <c r="CS153">
        <v>1</v>
      </c>
      <c r="CY153" s="1">
        <v>33374</v>
      </c>
      <c r="CZ153" s="1"/>
      <c r="DC153" s="1">
        <v>33816</v>
      </c>
      <c r="DD153" s="14">
        <v>263</v>
      </c>
      <c r="DE153" s="14">
        <v>6</v>
      </c>
      <c r="DF153" t="s">
        <v>513</v>
      </c>
      <c r="DG153" t="s">
        <v>1304</v>
      </c>
      <c r="DO153" s="49" t="s">
        <v>4350</v>
      </c>
      <c r="DP153" s="1"/>
      <c r="DQ153" s="1"/>
      <c r="DR153" s="1"/>
      <c r="DS153" s="1"/>
      <c r="DT153" s="1"/>
      <c r="DU153" s="1"/>
      <c r="DV153" s="1"/>
      <c r="DY153" t="s">
        <v>2258</v>
      </c>
      <c r="DZ153" s="1">
        <v>34499</v>
      </c>
      <c r="EA153" s="1">
        <v>35458</v>
      </c>
      <c r="ED153" s="7" t="s">
        <v>3827</v>
      </c>
      <c r="EF153" s="7">
        <v>1</v>
      </c>
      <c r="EO153" s="7">
        <v>133</v>
      </c>
      <c r="EP153" s="7">
        <v>2</v>
      </c>
      <c r="ER153" s="49" t="s">
        <v>4868</v>
      </c>
      <c r="ES153" s="1"/>
      <c r="ET153" s="1"/>
      <c r="EU153" s="1"/>
      <c r="EV153" s="1"/>
      <c r="EW153" s="1"/>
      <c r="EX153" s="1"/>
      <c r="FC153" t="s">
        <v>2820</v>
      </c>
      <c r="FD153" s="1">
        <v>35793</v>
      </c>
      <c r="FE153" s="1">
        <v>36277</v>
      </c>
      <c r="FF153" s="7">
        <v>1</v>
      </c>
      <c r="FH153" s="7" t="s">
        <v>3828</v>
      </c>
      <c r="FK153">
        <v>1</v>
      </c>
      <c r="FY153">
        <v>22</v>
      </c>
      <c r="FZ153">
        <v>2</v>
      </c>
    </row>
    <row r="154" spans="1:245" x14ac:dyDescent="0.25">
      <c r="A154" s="1">
        <v>34422</v>
      </c>
      <c r="B154" s="1"/>
      <c r="C154" s="1"/>
      <c r="D154" s="1"/>
      <c r="E154" s="13" t="s">
        <v>3102</v>
      </c>
      <c r="F154" s="4" t="s">
        <v>84</v>
      </c>
      <c r="G154" s="45" t="s">
        <v>5488</v>
      </c>
      <c r="H154" s="86"/>
      <c r="I154" s="86"/>
      <c r="J154" s="86"/>
      <c r="K154" s="86"/>
      <c r="L154" s="86"/>
      <c r="M154" s="31" t="s">
        <v>1300</v>
      </c>
      <c r="N154" s="27" t="s">
        <v>517</v>
      </c>
      <c r="O154" s="52" t="s">
        <v>6181</v>
      </c>
      <c r="P154" s="20"/>
      <c r="Q154" s="31" t="s">
        <v>1300</v>
      </c>
      <c r="R154" s="27" t="s">
        <v>517</v>
      </c>
      <c r="S154" s="52" t="s">
        <v>6181</v>
      </c>
      <c r="T154" s="20"/>
      <c r="U154" s="20"/>
      <c r="V154" s="20"/>
      <c r="W154" s="20"/>
      <c r="X154" s="20"/>
      <c r="Y154" s="20"/>
      <c r="Z154" s="20"/>
      <c r="AA154" s="20"/>
      <c r="AB154" s="20"/>
      <c r="AC154" s="20"/>
      <c r="AD154" s="20"/>
      <c r="AF154" s="14">
        <v>0</v>
      </c>
      <c r="AG154" s="14">
        <v>1</v>
      </c>
      <c r="AH154" s="14">
        <v>0</v>
      </c>
      <c r="AI154" s="14">
        <v>0</v>
      </c>
      <c r="AJ154" s="14">
        <v>1</v>
      </c>
      <c r="AK154" s="14">
        <v>0</v>
      </c>
      <c r="AL154" s="14">
        <v>1</v>
      </c>
      <c r="AM154" s="14">
        <v>0</v>
      </c>
      <c r="AO154" s="1">
        <v>32234</v>
      </c>
      <c r="AP154" s="1">
        <v>33816</v>
      </c>
      <c r="CS154">
        <v>1</v>
      </c>
      <c r="CY154" s="1">
        <v>33374</v>
      </c>
      <c r="CZ154" s="1"/>
      <c r="DC154" s="1">
        <v>33816</v>
      </c>
      <c r="DD154" s="14">
        <v>263</v>
      </c>
      <c r="DE154" s="14">
        <v>6</v>
      </c>
      <c r="DF154" t="s">
        <v>513</v>
      </c>
      <c r="DG154" t="s">
        <v>1304</v>
      </c>
    </row>
    <row r="155" spans="1:245" x14ac:dyDescent="0.25">
      <c r="A155" s="1">
        <v>34422</v>
      </c>
      <c r="B155" s="1"/>
      <c r="C155" s="1"/>
      <c r="D155" s="1"/>
      <c r="E155" s="13" t="s">
        <v>3102</v>
      </c>
      <c r="F155" s="4" t="s">
        <v>84</v>
      </c>
      <c r="G155" s="45" t="s">
        <v>5488</v>
      </c>
      <c r="H155" s="86"/>
      <c r="I155" s="86"/>
      <c r="J155" s="86"/>
      <c r="K155" s="86"/>
      <c r="L155" s="86"/>
      <c r="M155" s="31" t="s">
        <v>1301</v>
      </c>
      <c r="N155" s="27" t="s">
        <v>502</v>
      </c>
      <c r="O155" s="52" t="s">
        <v>6182</v>
      </c>
      <c r="P155" s="20"/>
      <c r="Q155" s="31" t="s">
        <v>1301</v>
      </c>
      <c r="R155" s="27" t="s">
        <v>502</v>
      </c>
      <c r="S155" s="52" t="s">
        <v>6182</v>
      </c>
      <c r="T155" s="20"/>
      <c r="U155" s="20"/>
      <c r="V155" s="20"/>
      <c r="W155" s="20"/>
      <c r="X155" s="20"/>
      <c r="Y155" s="20"/>
      <c r="Z155" s="20"/>
      <c r="AA155" s="20"/>
      <c r="AB155" s="20"/>
      <c r="AC155" s="20"/>
      <c r="AD155" s="20"/>
      <c r="AF155" s="14">
        <v>0</v>
      </c>
      <c r="AG155" s="14">
        <v>1</v>
      </c>
      <c r="AH155" s="14">
        <v>0</v>
      </c>
      <c r="AI155" s="14">
        <v>0</v>
      </c>
      <c r="AJ155" s="14">
        <v>1</v>
      </c>
      <c r="AK155" s="14">
        <v>0</v>
      </c>
      <c r="AL155" s="14">
        <v>1</v>
      </c>
      <c r="AM155" s="14">
        <v>0</v>
      </c>
      <c r="AO155" s="1">
        <v>32234</v>
      </c>
      <c r="AP155" s="1">
        <v>33816</v>
      </c>
      <c r="CS155">
        <v>1</v>
      </c>
      <c r="CY155" s="1">
        <v>33374</v>
      </c>
      <c r="CZ155" s="1"/>
      <c r="DC155" s="1">
        <v>33816</v>
      </c>
      <c r="DD155" s="14">
        <v>263</v>
      </c>
      <c r="DE155" s="14">
        <v>6</v>
      </c>
      <c r="DF155" t="s">
        <v>513</v>
      </c>
      <c r="DG155" t="s">
        <v>1304</v>
      </c>
    </row>
    <row r="156" spans="1:245" x14ac:dyDescent="0.25">
      <c r="A156" s="1">
        <v>34422</v>
      </c>
      <c r="B156" s="1"/>
      <c r="C156" s="1"/>
      <c r="D156" s="1"/>
      <c r="E156" s="13" t="s">
        <v>3102</v>
      </c>
      <c r="F156" s="4" t="s">
        <v>84</v>
      </c>
      <c r="G156" s="45" t="s">
        <v>5488</v>
      </c>
      <c r="H156" s="86"/>
      <c r="I156" s="86"/>
      <c r="J156" s="86"/>
      <c r="K156" s="86"/>
      <c r="L156" s="86"/>
      <c r="M156" s="31" t="s">
        <v>1302</v>
      </c>
      <c r="N156" s="27" t="s">
        <v>479</v>
      </c>
      <c r="O156" s="52" t="s">
        <v>6183</v>
      </c>
      <c r="P156" s="20"/>
      <c r="Q156" s="31" t="s">
        <v>1302</v>
      </c>
      <c r="R156" s="27" t="s">
        <v>479</v>
      </c>
      <c r="S156" s="52" t="s">
        <v>6183</v>
      </c>
      <c r="T156" s="39"/>
      <c r="U156" s="39"/>
      <c r="V156" s="20"/>
      <c r="W156" s="20"/>
      <c r="X156" s="20"/>
      <c r="Y156" s="20"/>
      <c r="Z156" s="20"/>
      <c r="AA156" s="20"/>
      <c r="AB156" s="20"/>
      <c r="AC156" s="20"/>
      <c r="AD156" s="20"/>
      <c r="AF156" s="14">
        <v>0</v>
      </c>
      <c r="AG156" s="14">
        <v>1</v>
      </c>
      <c r="AH156" s="14">
        <v>0</v>
      </c>
      <c r="AI156" s="14">
        <v>0</v>
      </c>
      <c r="AJ156" s="14">
        <v>1</v>
      </c>
      <c r="AK156" s="14">
        <v>0</v>
      </c>
      <c r="AL156" s="14">
        <v>1</v>
      </c>
      <c r="AM156" s="14">
        <v>0</v>
      </c>
      <c r="AO156" s="1">
        <v>32234</v>
      </c>
      <c r="AP156" s="1">
        <v>33816</v>
      </c>
      <c r="CS156">
        <v>1</v>
      </c>
      <c r="CY156" s="1">
        <v>33374</v>
      </c>
      <c r="CZ156" s="1"/>
      <c r="DC156" s="1">
        <v>33816</v>
      </c>
      <c r="DD156" s="14">
        <v>263</v>
      </c>
      <c r="DE156" s="14">
        <v>6</v>
      </c>
      <c r="DF156" t="s">
        <v>513</v>
      </c>
      <c r="DG156" t="s">
        <v>1304</v>
      </c>
    </row>
    <row r="157" spans="1:245" x14ac:dyDescent="0.25">
      <c r="A157" s="1">
        <v>34422</v>
      </c>
      <c r="B157" s="1"/>
      <c r="C157" s="1"/>
      <c r="D157" s="1"/>
      <c r="E157" s="13" t="s">
        <v>3102</v>
      </c>
      <c r="F157" s="4" t="s">
        <v>84</v>
      </c>
      <c r="G157" s="45" t="s">
        <v>5488</v>
      </c>
      <c r="H157" s="86"/>
      <c r="I157" s="86"/>
      <c r="J157" s="86"/>
      <c r="K157" s="86"/>
      <c r="L157" s="86"/>
      <c r="M157" s="31" t="s">
        <v>1303</v>
      </c>
      <c r="N157" s="27" t="s">
        <v>517</v>
      </c>
      <c r="O157" s="52" t="s">
        <v>6184</v>
      </c>
      <c r="P157" s="20"/>
      <c r="Q157" s="31" t="s">
        <v>1303</v>
      </c>
      <c r="R157" s="27" t="s">
        <v>517</v>
      </c>
      <c r="S157" s="52" t="s">
        <v>6184</v>
      </c>
      <c r="T157" s="20"/>
      <c r="U157" s="20"/>
      <c r="V157" s="20"/>
      <c r="W157" s="20"/>
      <c r="X157" s="20"/>
      <c r="Y157" s="20"/>
      <c r="Z157" s="20"/>
      <c r="AA157" s="20"/>
      <c r="AB157" s="20"/>
      <c r="AC157" s="20"/>
      <c r="AD157" s="20" t="s">
        <v>920</v>
      </c>
      <c r="AF157" s="14">
        <v>0</v>
      </c>
      <c r="AG157" s="14">
        <v>1</v>
      </c>
      <c r="AH157" s="14">
        <v>0</v>
      </c>
      <c r="AI157" s="14">
        <v>0</v>
      </c>
      <c r="AJ157" s="14">
        <v>1</v>
      </c>
      <c r="AK157" s="14">
        <v>0</v>
      </c>
      <c r="AL157" s="14">
        <v>1</v>
      </c>
      <c r="AM157" s="14">
        <v>0</v>
      </c>
      <c r="AO157" s="1">
        <v>32234</v>
      </c>
      <c r="AP157" s="1">
        <v>33816</v>
      </c>
      <c r="CS157">
        <v>1</v>
      </c>
      <c r="CY157" s="1">
        <v>33374</v>
      </c>
      <c r="CZ157" s="1"/>
      <c r="DC157" s="1">
        <v>33816</v>
      </c>
      <c r="DD157" s="14">
        <v>263</v>
      </c>
      <c r="DE157" s="14">
        <v>6</v>
      </c>
      <c r="DF157" t="s">
        <v>513</v>
      </c>
      <c r="DG157" t="s">
        <v>1304</v>
      </c>
    </row>
    <row r="158" spans="1:245" x14ac:dyDescent="0.25">
      <c r="A158" s="1">
        <v>34528</v>
      </c>
      <c r="B158" s="1" t="s">
        <v>235</v>
      </c>
      <c r="C158" s="1" t="s">
        <v>236</v>
      </c>
      <c r="D158" s="1"/>
      <c r="E158" s="13" t="s">
        <v>3103</v>
      </c>
      <c r="F158" s="4" t="s">
        <v>85</v>
      </c>
      <c r="G158" s="45" t="s">
        <v>5489</v>
      </c>
      <c r="H158" s="86"/>
      <c r="I158" s="86"/>
      <c r="J158" s="86"/>
      <c r="K158" s="86"/>
      <c r="L158" s="86"/>
      <c r="M158" s="31" t="s">
        <v>2185</v>
      </c>
      <c r="N158" s="13" t="s">
        <v>479</v>
      </c>
      <c r="O158" s="13" t="s">
        <v>6185</v>
      </c>
      <c r="P158" s="20"/>
      <c r="Q158" s="31" t="s">
        <v>2185</v>
      </c>
      <c r="R158" s="13" t="s">
        <v>479</v>
      </c>
      <c r="S158" s="13" t="s">
        <v>6185</v>
      </c>
      <c r="T158" s="20"/>
      <c r="U158" s="20"/>
      <c r="V158" s="20"/>
      <c r="W158" s="20"/>
      <c r="X158" s="20"/>
      <c r="Y158" s="20"/>
      <c r="Z158" s="20"/>
      <c r="AA158" s="20"/>
      <c r="AB158" s="20"/>
      <c r="AC158" s="20"/>
      <c r="AD158" s="20"/>
      <c r="AF158" s="14">
        <v>0</v>
      </c>
      <c r="AG158" s="14">
        <v>1</v>
      </c>
      <c r="AH158" s="14">
        <v>0</v>
      </c>
      <c r="AI158" s="14">
        <v>0</v>
      </c>
      <c r="AJ158" s="14">
        <v>1</v>
      </c>
      <c r="AK158" s="14">
        <v>0</v>
      </c>
      <c r="AL158" s="14">
        <v>1</v>
      </c>
      <c r="AM158" s="14">
        <v>0</v>
      </c>
      <c r="AN158" t="s">
        <v>843</v>
      </c>
      <c r="AO158" s="1">
        <v>32203</v>
      </c>
      <c r="AP158" s="1">
        <v>33208</v>
      </c>
      <c r="BP158" s="14">
        <v>2200000</v>
      </c>
      <c r="BR158" s="16">
        <v>2150000</v>
      </c>
      <c r="CS158">
        <v>1</v>
      </c>
      <c r="CT158" s="7">
        <v>1</v>
      </c>
      <c r="CV158" s="7">
        <v>1</v>
      </c>
      <c r="DB158" s="1">
        <v>33351</v>
      </c>
      <c r="DC158" s="1">
        <v>33959</v>
      </c>
      <c r="DD158" s="14">
        <v>175</v>
      </c>
      <c r="DE158" s="14">
        <v>5</v>
      </c>
      <c r="DF158" t="s">
        <v>513</v>
      </c>
      <c r="DG158" t="s">
        <v>842</v>
      </c>
      <c r="DK158" s="1"/>
      <c r="DO158" s="49" t="s">
        <v>4351</v>
      </c>
      <c r="DP158" s="1"/>
      <c r="DQ158" s="1"/>
      <c r="DR158" s="1"/>
      <c r="DS158" s="1"/>
      <c r="DT158" s="1"/>
      <c r="DU158" s="1"/>
      <c r="DV158" s="1"/>
      <c r="DY158" t="s">
        <v>2232</v>
      </c>
      <c r="DZ158" s="1">
        <v>34605</v>
      </c>
      <c r="EA158" s="1">
        <v>35929</v>
      </c>
      <c r="ED158" s="7" t="s">
        <v>3829</v>
      </c>
      <c r="EL158" s="7">
        <v>1</v>
      </c>
      <c r="EO158" s="7">
        <v>182</v>
      </c>
      <c r="EP158" s="7">
        <v>4</v>
      </c>
      <c r="II158" s="1">
        <v>33351</v>
      </c>
      <c r="IJ158" s="1">
        <v>34528</v>
      </c>
      <c r="IK158" s="14">
        <v>5</v>
      </c>
    </row>
    <row r="159" spans="1:245" x14ac:dyDescent="0.25">
      <c r="A159" s="1">
        <v>34528</v>
      </c>
      <c r="E159" s="13" t="s">
        <v>3103</v>
      </c>
      <c r="F159" s="4" t="s">
        <v>85</v>
      </c>
      <c r="G159" s="45" t="s">
        <v>5489</v>
      </c>
      <c r="H159" s="86"/>
      <c r="I159" s="86"/>
      <c r="J159" s="86"/>
      <c r="K159" s="86"/>
      <c r="L159" s="86"/>
      <c r="M159" s="30" t="s">
        <v>821</v>
      </c>
      <c r="N159" s="4" t="s">
        <v>474</v>
      </c>
      <c r="O159" s="52" t="s">
        <v>6186</v>
      </c>
      <c r="P159" s="20"/>
      <c r="Q159" s="30" t="s">
        <v>821</v>
      </c>
      <c r="R159" s="4" t="s">
        <v>474</v>
      </c>
      <c r="S159" s="52" t="s">
        <v>6186</v>
      </c>
      <c r="T159" s="20"/>
      <c r="U159" s="20"/>
      <c r="V159" s="41" t="s">
        <v>3444</v>
      </c>
      <c r="W159" s="41" t="s">
        <v>495</v>
      </c>
      <c r="X159" s="20"/>
      <c r="Y159" s="20"/>
      <c r="Z159" s="20"/>
      <c r="AA159" s="20"/>
      <c r="AB159" s="20" t="s">
        <v>3303</v>
      </c>
      <c r="AC159" s="33" t="s">
        <v>495</v>
      </c>
      <c r="AD159" s="20"/>
      <c r="AF159" s="14">
        <v>0</v>
      </c>
      <c r="AG159" s="14">
        <v>1</v>
      </c>
      <c r="AH159" s="14">
        <v>0</v>
      </c>
      <c r="AI159" s="14">
        <v>0</v>
      </c>
      <c r="AJ159" s="14">
        <v>1</v>
      </c>
      <c r="AK159" s="14">
        <v>0</v>
      </c>
      <c r="AL159" s="14">
        <v>1</v>
      </c>
      <c r="AM159" s="14">
        <v>0</v>
      </c>
      <c r="AO159" s="1">
        <v>31564</v>
      </c>
      <c r="AP159" s="1">
        <v>33358</v>
      </c>
      <c r="BP159" s="14">
        <v>16200000</v>
      </c>
      <c r="BR159" s="16">
        <v>13538000</v>
      </c>
      <c r="CS159">
        <v>1</v>
      </c>
      <c r="CT159" s="7">
        <v>1</v>
      </c>
      <c r="CV159" s="7">
        <v>1</v>
      </c>
      <c r="DB159" s="1">
        <v>33351</v>
      </c>
      <c r="DC159" s="1">
        <v>33959</v>
      </c>
      <c r="DD159" s="14">
        <v>175</v>
      </c>
      <c r="DE159" s="14">
        <v>5</v>
      </c>
      <c r="DF159" t="s">
        <v>513</v>
      </c>
      <c r="DG159" t="s">
        <v>842</v>
      </c>
      <c r="DO159" s="49" t="s">
        <v>4352</v>
      </c>
      <c r="DP159" s="1"/>
      <c r="DQ159" s="1"/>
      <c r="DR159" s="1"/>
      <c r="DS159" s="1"/>
      <c r="DT159" s="1"/>
      <c r="DU159" s="1"/>
      <c r="DV159" s="1"/>
      <c r="DY159" t="s">
        <v>2214</v>
      </c>
      <c r="DZ159" s="1">
        <v>34613</v>
      </c>
      <c r="EA159" s="1">
        <v>35929</v>
      </c>
      <c r="ED159" s="7" t="s">
        <v>3830</v>
      </c>
      <c r="EM159" s="7">
        <v>1</v>
      </c>
      <c r="EO159" s="7">
        <v>77</v>
      </c>
      <c r="EP159" s="7">
        <v>3</v>
      </c>
      <c r="ER159" s="49" t="s">
        <v>4869</v>
      </c>
      <c r="ES159" s="1"/>
      <c r="ET159" s="1"/>
      <c r="EU159" s="1"/>
      <c r="EV159" s="1"/>
      <c r="EW159" s="1"/>
      <c r="EX159" s="1"/>
      <c r="FC159" t="s">
        <v>2215</v>
      </c>
      <c r="FD159" s="1">
        <v>35999</v>
      </c>
      <c r="FE159" s="1">
        <v>36846</v>
      </c>
      <c r="FH159" s="7" t="s">
        <v>3831</v>
      </c>
      <c r="FJ159" s="7" t="s">
        <v>3832</v>
      </c>
      <c r="FK159" s="1"/>
      <c r="FL159" s="1"/>
      <c r="FM159" s="1"/>
      <c r="FN159" s="1"/>
      <c r="FO159" s="1"/>
      <c r="FP159" s="7">
        <v>1</v>
      </c>
      <c r="FQ159" s="1"/>
      <c r="FR159" s="1"/>
      <c r="FS159" s="1"/>
      <c r="FT159" s="1"/>
      <c r="FY159">
        <v>82</v>
      </c>
      <c r="FZ159">
        <v>4</v>
      </c>
      <c r="GB159" s="1">
        <v>35999</v>
      </c>
      <c r="GC159" t="s">
        <v>2215</v>
      </c>
      <c r="GD159" t="s">
        <v>2214</v>
      </c>
      <c r="GF159" t="s">
        <v>2214</v>
      </c>
      <c r="GH159" s="1">
        <v>37315</v>
      </c>
      <c r="GK159" t="s">
        <v>3830</v>
      </c>
      <c r="GT159">
        <v>1</v>
      </c>
      <c r="GV159">
        <v>77</v>
      </c>
      <c r="GW159">
        <v>3</v>
      </c>
      <c r="GY159" s="44" t="s">
        <v>5678</v>
      </c>
      <c r="GZ159" s="1">
        <v>33353</v>
      </c>
      <c r="HA159">
        <v>11</v>
      </c>
      <c r="HB159">
        <v>14</v>
      </c>
      <c r="HC159">
        <v>2</v>
      </c>
      <c r="HD159">
        <v>1</v>
      </c>
      <c r="HH159" s="44" t="s">
        <v>5746</v>
      </c>
      <c r="HI159">
        <v>1</v>
      </c>
      <c r="HJ159">
        <v>53</v>
      </c>
      <c r="HK159">
        <v>9</v>
      </c>
      <c r="HL159">
        <v>4</v>
      </c>
      <c r="HN159">
        <v>1</v>
      </c>
      <c r="HQ159" s="44" t="s">
        <v>5884</v>
      </c>
      <c r="HR159">
        <v>0</v>
      </c>
      <c r="HS159">
        <v>3</v>
      </c>
      <c r="HT159">
        <v>48</v>
      </c>
      <c r="HU159">
        <v>4</v>
      </c>
      <c r="HV159">
        <v>1</v>
      </c>
      <c r="HZ159" s="44" t="s">
        <v>5996</v>
      </c>
      <c r="IA159">
        <v>0</v>
      </c>
      <c r="IB159">
        <v>4</v>
      </c>
      <c r="IC159">
        <v>46</v>
      </c>
      <c r="ID159">
        <v>2</v>
      </c>
      <c r="IE159">
        <v>1</v>
      </c>
      <c r="II159" s="1">
        <v>33351</v>
      </c>
      <c r="IJ159" s="1">
        <v>34528</v>
      </c>
      <c r="IK159" s="14">
        <v>5</v>
      </c>
    </row>
    <row r="160" spans="1:245" x14ac:dyDescent="0.25">
      <c r="A160" s="1">
        <v>34528</v>
      </c>
      <c r="E160" s="13" t="s">
        <v>3103</v>
      </c>
      <c r="F160" s="4" t="s">
        <v>85</v>
      </c>
      <c r="G160" s="45" t="s">
        <v>5489</v>
      </c>
      <c r="H160" s="86"/>
      <c r="I160" s="86"/>
      <c r="J160" s="86"/>
      <c r="K160" s="86"/>
      <c r="L160" s="86"/>
      <c r="M160" s="30" t="s">
        <v>822</v>
      </c>
      <c r="N160" s="37" t="s">
        <v>546</v>
      </c>
      <c r="O160" s="82" t="s">
        <v>6187</v>
      </c>
      <c r="P160" s="20"/>
      <c r="Q160" s="30" t="s">
        <v>822</v>
      </c>
      <c r="R160" s="37" t="s">
        <v>546</v>
      </c>
      <c r="S160" s="82" t="s">
        <v>6187</v>
      </c>
      <c r="T160" s="20"/>
      <c r="U160" s="20"/>
      <c r="V160" s="20"/>
      <c r="W160" s="20"/>
      <c r="X160" s="20" t="s">
        <v>3304</v>
      </c>
      <c r="Y160" s="37" t="s">
        <v>546</v>
      </c>
      <c r="Z160" s="20" t="s">
        <v>3304</v>
      </c>
      <c r="AA160" s="37" t="s">
        <v>546</v>
      </c>
      <c r="AC160" s="20"/>
      <c r="AD160" s="20"/>
      <c r="AE160" s="33" t="s">
        <v>3445</v>
      </c>
      <c r="AF160" s="14">
        <v>0</v>
      </c>
      <c r="AG160" s="14">
        <v>1</v>
      </c>
      <c r="AH160" s="14">
        <v>0</v>
      </c>
      <c r="AI160" s="14">
        <v>0</v>
      </c>
      <c r="AJ160" s="14">
        <v>1</v>
      </c>
      <c r="AK160" s="14">
        <v>0</v>
      </c>
      <c r="AL160" s="14">
        <v>1</v>
      </c>
      <c r="AM160" s="14">
        <v>0</v>
      </c>
      <c r="AO160" s="1">
        <v>31564</v>
      </c>
      <c r="AP160" s="1">
        <v>33358</v>
      </c>
      <c r="BP160" s="14">
        <v>3250000</v>
      </c>
      <c r="BR160" s="16">
        <v>0</v>
      </c>
      <c r="CS160">
        <v>1</v>
      </c>
      <c r="CT160" s="7">
        <v>1</v>
      </c>
      <c r="CV160" s="7">
        <v>1</v>
      </c>
      <c r="DB160" s="1">
        <v>33351</v>
      </c>
      <c r="DC160" s="1">
        <v>33959</v>
      </c>
      <c r="DD160" s="14">
        <v>175</v>
      </c>
      <c r="DE160" s="14">
        <v>5</v>
      </c>
      <c r="DF160" t="s">
        <v>513</v>
      </c>
      <c r="DG160" t="s">
        <v>842</v>
      </c>
      <c r="DO160" s="49" t="s">
        <v>4353</v>
      </c>
      <c r="DP160" s="1"/>
      <c r="DQ160" s="1"/>
      <c r="DR160" s="1"/>
      <c r="DS160" s="1"/>
      <c r="DT160" s="1"/>
      <c r="DU160" s="1"/>
      <c r="DV160" s="1"/>
      <c r="DY160" t="s">
        <v>2205</v>
      </c>
      <c r="DZ160" s="1">
        <v>34621</v>
      </c>
      <c r="EA160" s="1">
        <v>35929</v>
      </c>
      <c r="ED160" s="7" t="s">
        <v>3829</v>
      </c>
      <c r="EK160" s="7">
        <v>1</v>
      </c>
      <c r="EO160" s="7">
        <v>155</v>
      </c>
      <c r="EP160" s="7">
        <v>2</v>
      </c>
      <c r="GY160" s="44" t="s">
        <v>5678</v>
      </c>
      <c r="GZ160" s="1">
        <v>33353</v>
      </c>
      <c r="HA160">
        <v>11</v>
      </c>
      <c r="HB160">
        <v>10</v>
      </c>
      <c r="HC160">
        <v>1</v>
      </c>
      <c r="HE160">
        <v>1</v>
      </c>
      <c r="HH160" s="44" t="s">
        <v>5746</v>
      </c>
      <c r="HI160">
        <v>1</v>
      </c>
      <c r="HJ160">
        <v>53</v>
      </c>
      <c r="HK160">
        <v>63</v>
      </c>
      <c r="HL160">
        <v>11</v>
      </c>
      <c r="HN160">
        <v>1</v>
      </c>
      <c r="HQ160" s="44" t="s">
        <v>5884</v>
      </c>
      <c r="HR160">
        <v>0</v>
      </c>
      <c r="HS160">
        <v>3</v>
      </c>
      <c r="HT160">
        <v>304</v>
      </c>
      <c r="HU160">
        <v>33</v>
      </c>
      <c r="HW160">
        <v>1</v>
      </c>
      <c r="IC160">
        <v>395</v>
      </c>
      <c r="ID160">
        <v>29</v>
      </c>
      <c r="IF160">
        <v>1</v>
      </c>
      <c r="II160" s="1">
        <v>33351</v>
      </c>
      <c r="IJ160" s="1">
        <v>34528</v>
      </c>
      <c r="IK160" s="14">
        <v>5</v>
      </c>
    </row>
    <row r="161" spans="1:245" x14ac:dyDescent="0.25">
      <c r="A161" s="1">
        <v>34528</v>
      </c>
      <c r="E161" s="13" t="s">
        <v>3103</v>
      </c>
      <c r="F161" s="4" t="s">
        <v>85</v>
      </c>
      <c r="G161" s="45" t="s">
        <v>5489</v>
      </c>
      <c r="H161" s="86"/>
      <c r="I161" s="86"/>
      <c r="J161" s="86"/>
      <c r="K161" s="86"/>
      <c r="L161" s="86"/>
      <c r="M161" s="30" t="s">
        <v>823</v>
      </c>
      <c r="N161" s="4" t="s">
        <v>479</v>
      </c>
      <c r="O161" s="52" t="s">
        <v>6188</v>
      </c>
      <c r="P161" s="20"/>
      <c r="Q161" s="30" t="s">
        <v>823</v>
      </c>
      <c r="R161" s="4" t="s">
        <v>479</v>
      </c>
      <c r="S161" s="52" t="s">
        <v>6188</v>
      </c>
      <c r="T161" s="20"/>
      <c r="U161" s="20"/>
      <c r="V161" s="20"/>
      <c r="W161" s="20"/>
      <c r="X161" s="20"/>
      <c r="Y161" s="20"/>
      <c r="Z161" s="20"/>
      <c r="AA161" s="20"/>
      <c r="AB161" s="20"/>
      <c r="AC161" s="20"/>
      <c r="AD161" s="20"/>
      <c r="AE161" s="33" t="s">
        <v>3446</v>
      </c>
      <c r="AF161" s="14">
        <v>0</v>
      </c>
      <c r="AG161" s="14">
        <v>1</v>
      </c>
      <c r="AH161" s="14">
        <v>0</v>
      </c>
      <c r="AI161" s="14">
        <v>0</v>
      </c>
      <c r="AJ161" s="14">
        <v>1</v>
      </c>
      <c r="AK161" s="14">
        <v>0</v>
      </c>
      <c r="AL161" s="14">
        <v>1</v>
      </c>
      <c r="AM161" s="14">
        <v>0</v>
      </c>
      <c r="AO161" s="1">
        <v>31564</v>
      </c>
      <c r="AP161" s="1">
        <v>33358</v>
      </c>
      <c r="BP161" s="14">
        <v>2000000</v>
      </c>
      <c r="CS161">
        <v>1</v>
      </c>
      <c r="CT161" s="7">
        <v>1</v>
      </c>
      <c r="CV161" s="7">
        <v>1</v>
      </c>
      <c r="DB161" s="1">
        <v>33351</v>
      </c>
      <c r="DC161" s="1">
        <v>33959</v>
      </c>
      <c r="DD161" s="14">
        <v>175</v>
      </c>
      <c r="DE161" s="14">
        <v>5</v>
      </c>
      <c r="DF161" t="s">
        <v>513</v>
      </c>
      <c r="DG161" t="s">
        <v>842</v>
      </c>
      <c r="DO161" s="49" t="s">
        <v>4354</v>
      </c>
      <c r="DP161" s="1"/>
      <c r="DQ161" s="1"/>
      <c r="DR161" s="1"/>
      <c r="DS161" s="1"/>
      <c r="DT161" s="1"/>
      <c r="DU161" s="1"/>
      <c r="DV161" s="1"/>
      <c r="DY161" t="s">
        <v>2217</v>
      </c>
      <c r="DZ161" s="1">
        <v>34621</v>
      </c>
      <c r="EA161" s="1">
        <v>35929</v>
      </c>
      <c r="ED161" s="7" t="s">
        <v>3829</v>
      </c>
      <c r="EL161" s="7">
        <v>1</v>
      </c>
      <c r="EO161" s="7">
        <v>173</v>
      </c>
      <c r="EP161" s="7">
        <v>3</v>
      </c>
      <c r="II161" s="1">
        <v>33351</v>
      </c>
      <c r="IJ161" s="1">
        <v>34528</v>
      </c>
      <c r="IK161" s="14">
        <v>5</v>
      </c>
    </row>
    <row r="162" spans="1:245" x14ac:dyDescent="0.25">
      <c r="A162" s="1">
        <v>34528</v>
      </c>
      <c r="E162" s="13" t="s">
        <v>3103</v>
      </c>
      <c r="F162" s="4" t="s">
        <v>85</v>
      </c>
      <c r="G162" s="45" t="s">
        <v>5489</v>
      </c>
      <c r="H162" s="86"/>
      <c r="I162" s="86"/>
      <c r="J162" s="86"/>
      <c r="K162" s="86"/>
      <c r="L162" s="86"/>
      <c r="M162" s="30" t="s">
        <v>824</v>
      </c>
      <c r="N162" s="4" t="s">
        <v>546</v>
      </c>
      <c r="O162" s="52" t="s">
        <v>6189</v>
      </c>
      <c r="P162" s="20"/>
      <c r="Q162" s="30" t="s">
        <v>824</v>
      </c>
      <c r="R162" s="4" t="s">
        <v>546</v>
      </c>
      <c r="S162" s="52" t="s">
        <v>6189</v>
      </c>
      <c r="T162" s="39" t="s">
        <v>824</v>
      </c>
      <c r="U162" s="4" t="s">
        <v>546</v>
      </c>
      <c r="X162" s="20"/>
      <c r="Y162" s="20"/>
      <c r="Z162" s="20"/>
      <c r="AA162" s="20"/>
      <c r="AB162" s="20"/>
      <c r="AC162" s="20"/>
      <c r="AD162" s="20" t="s">
        <v>920</v>
      </c>
      <c r="AF162" s="14">
        <v>0</v>
      </c>
      <c r="AG162" s="14">
        <v>1</v>
      </c>
      <c r="AH162" s="14">
        <v>0</v>
      </c>
      <c r="AI162" s="14">
        <v>0</v>
      </c>
      <c r="AJ162" s="14">
        <v>1</v>
      </c>
      <c r="AK162" s="14">
        <v>0</v>
      </c>
      <c r="AL162" s="14">
        <v>1</v>
      </c>
      <c r="AM162" s="14">
        <v>0</v>
      </c>
      <c r="AO162" s="1">
        <v>31564</v>
      </c>
      <c r="AP162" s="1">
        <v>33358</v>
      </c>
      <c r="BP162" s="14">
        <v>13000000</v>
      </c>
      <c r="BT162" s="14">
        <v>3000000</v>
      </c>
      <c r="BX162" s="14">
        <v>2000000</v>
      </c>
      <c r="CB162" s="14">
        <v>2000000</v>
      </c>
      <c r="CS162">
        <v>1</v>
      </c>
      <c r="CT162" s="7">
        <v>1</v>
      </c>
      <c r="CV162" s="7">
        <v>1</v>
      </c>
      <c r="DB162" s="1">
        <v>33351</v>
      </c>
      <c r="DC162" s="1">
        <v>33959</v>
      </c>
      <c r="DD162" s="14">
        <v>175</v>
      </c>
      <c r="DE162" s="14">
        <v>5</v>
      </c>
      <c r="DF162" t="s">
        <v>513</v>
      </c>
      <c r="DG162" t="s">
        <v>842</v>
      </c>
      <c r="DO162" s="49" t="s">
        <v>4355</v>
      </c>
      <c r="DP162" s="1"/>
      <c r="DQ162" s="1"/>
      <c r="DR162" s="1"/>
      <c r="DS162" s="1"/>
      <c r="DT162" s="1"/>
      <c r="DU162" s="1"/>
      <c r="DV162" s="1"/>
      <c r="DY162" t="s">
        <v>2204</v>
      </c>
      <c r="DZ162" s="1">
        <v>34621</v>
      </c>
      <c r="EA162" s="1">
        <v>35929</v>
      </c>
      <c r="ED162" s="7" t="s">
        <v>3829</v>
      </c>
      <c r="EL162" s="7">
        <v>1</v>
      </c>
      <c r="EO162" s="7">
        <v>369</v>
      </c>
      <c r="EP162" s="7">
        <v>3</v>
      </c>
      <c r="ER162" s="49" t="s">
        <v>4870</v>
      </c>
      <c r="ES162" s="1"/>
      <c r="ET162" s="1"/>
      <c r="EU162" s="1"/>
      <c r="EV162" s="1"/>
      <c r="EW162" s="1"/>
      <c r="EX162" s="1"/>
      <c r="EY162" t="s">
        <v>2855</v>
      </c>
      <c r="EZ162" t="s">
        <v>546</v>
      </c>
      <c r="FC162" t="s">
        <v>2852</v>
      </c>
      <c r="FD162" s="1">
        <v>36005</v>
      </c>
      <c r="FE162" s="1">
        <v>36846</v>
      </c>
      <c r="FH162" s="7" t="s">
        <v>3833</v>
      </c>
      <c r="FJ162" s="7" t="s">
        <v>3832</v>
      </c>
      <c r="FK162">
        <v>1</v>
      </c>
      <c r="FY162">
        <v>89</v>
      </c>
      <c r="FZ162">
        <v>2</v>
      </c>
      <c r="II162" s="1">
        <v>33351</v>
      </c>
      <c r="IJ162" s="1">
        <v>34528</v>
      </c>
      <c r="IK162" s="14">
        <v>5</v>
      </c>
    </row>
    <row r="163" spans="1:245" x14ac:dyDescent="0.25">
      <c r="A163" s="1">
        <v>34528</v>
      </c>
      <c r="E163" s="13" t="s">
        <v>3103</v>
      </c>
      <c r="F163" s="4" t="s">
        <v>85</v>
      </c>
      <c r="G163" s="45" t="s">
        <v>5489</v>
      </c>
      <c r="H163" s="86"/>
      <c r="I163" s="86"/>
      <c r="J163" s="86"/>
      <c r="K163" s="86"/>
      <c r="L163" s="86"/>
      <c r="M163" s="30" t="s">
        <v>825</v>
      </c>
      <c r="N163" s="4" t="s">
        <v>546</v>
      </c>
      <c r="O163" s="52" t="s">
        <v>6190</v>
      </c>
      <c r="P163" s="20"/>
      <c r="Q163" s="30" t="s">
        <v>824</v>
      </c>
      <c r="R163" s="4" t="s">
        <v>546</v>
      </c>
      <c r="S163" s="52" t="s">
        <v>6189</v>
      </c>
      <c r="T163" s="39" t="s">
        <v>824</v>
      </c>
      <c r="U163" s="4" t="s">
        <v>546</v>
      </c>
      <c r="X163" s="20"/>
      <c r="Y163" s="20"/>
      <c r="Z163" s="20"/>
      <c r="AA163" s="20"/>
      <c r="AB163" s="20"/>
      <c r="AC163" s="20"/>
      <c r="AD163" s="20"/>
      <c r="AE163" s="20" t="s">
        <v>3447</v>
      </c>
      <c r="AF163" s="14">
        <v>0</v>
      </c>
      <c r="AG163" s="14">
        <v>1</v>
      </c>
      <c r="AH163" s="14">
        <v>0</v>
      </c>
      <c r="AI163" s="14">
        <v>0</v>
      </c>
      <c r="AJ163" s="14">
        <v>1</v>
      </c>
      <c r="AK163" s="14">
        <v>0</v>
      </c>
      <c r="AL163" s="14">
        <v>1</v>
      </c>
      <c r="AM163" s="14">
        <v>0</v>
      </c>
      <c r="AO163" s="1">
        <v>31564</v>
      </c>
      <c r="AP163" s="1">
        <v>33358</v>
      </c>
      <c r="BT163" s="14">
        <v>3000000</v>
      </c>
      <c r="BX163" s="14">
        <v>2000000</v>
      </c>
      <c r="CB163" s="14">
        <v>2000000</v>
      </c>
      <c r="CS163">
        <v>1</v>
      </c>
      <c r="CT163" s="7">
        <v>1</v>
      </c>
      <c r="CV163" s="7">
        <v>1</v>
      </c>
      <c r="DB163" s="1">
        <v>33351</v>
      </c>
      <c r="DC163" s="1">
        <v>33959</v>
      </c>
      <c r="DD163" s="14">
        <v>175</v>
      </c>
      <c r="DE163" s="14">
        <v>5</v>
      </c>
      <c r="DF163" t="s">
        <v>513</v>
      </c>
      <c r="DG163" t="s">
        <v>842</v>
      </c>
      <c r="DO163" s="49" t="s">
        <v>4356</v>
      </c>
      <c r="DP163" s="1"/>
      <c r="DQ163" s="1"/>
      <c r="DR163" s="1"/>
      <c r="DS163" s="1"/>
      <c r="DT163" s="1"/>
      <c r="DU163" s="1"/>
      <c r="DV163" s="1"/>
      <c r="DY163" t="s">
        <v>2201</v>
      </c>
      <c r="DZ163" s="1">
        <v>34621</v>
      </c>
      <c r="EA163" s="1">
        <v>35929</v>
      </c>
      <c r="ED163" s="7" t="s">
        <v>3829</v>
      </c>
      <c r="EF163" s="7">
        <v>1</v>
      </c>
      <c r="EO163" s="7">
        <v>64</v>
      </c>
      <c r="EP163" s="7">
        <v>3</v>
      </c>
      <c r="ER163" s="49" t="s">
        <v>4871</v>
      </c>
      <c r="ES163" s="1"/>
      <c r="ET163" s="1"/>
      <c r="EU163" s="1"/>
      <c r="EV163" s="1"/>
      <c r="EW163" s="1"/>
      <c r="EX163" s="1"/>
      <c r="EY163" t="s">
        <v>2857</v>
      </c>
      <c r="EZ163" t="s">
        <v>546</v>
      </c>
      <c r="FC163" t="s">
        <v>2858</v>
      </c>
      <c r="FD163" s="1">
        <v>36005</v>
      </c>
      <c r="FE163" s="1">
        <v>36846</v>
      </c>
      <c r="FH163" s="7" t="s">
        <v>3833</v>
      </c>
      <c r="FJ163" s="7" t="s">
        <v>3832</v>
      </c>
      <c r="FK163">
        <v>1</v>
      </c>
      <c r="FY163">
        <v>40</v>
      </c>
      <c r="FZ163">
        <v>2</v>
      </c>
      <c r="II163" s="1">
        <v>33351</v>
      </c>
      <c r="IJ163" s="1">
        <v>34528</v>
      </c>
      <c r="IK163" s="14">
        <v>5</v>
      </c>
    </row>
    <row r="164" spans="1:245" x14ac:dyDescent="0.25">
      <c r="A164" s="1">
        <v>34528</v>
      </c>
      <c r="E164" s="13" t="s">
        <v>3103</v>
      </c>
      <c r="F164" s="4" t="s">
        <v>85</v>
      </c>
      <c r="G164" s="45" t="s">
        <v>5489</v>
      </c>
      <c r="H164" s="86"/>
      <c r="I164" s="86"/>
      <c r="J164" s="86"/>
      <c r="K164" s="86"/>
      <c r="L164" s="86"/>
      <c r="M164" s="32" t="s">
        <v>826</v>
      </c>
      <c r="N164" s="4" t="s">
        <v>546</v>
      </c>
      <c r="O164" s="52" t="s">
        <v>6191</v>
      </c>
      <c r="P164" s="20"/>
      <c r="Q164" s="30" t="s">
        <v>824</v>
      </c>
      <c r="R164" s="4" t="s">
        <v>546</v>
      </c>
      <c r="S164" s="52" t="s">
        <v>6189</v>
      </c>
      <c r="T164" s="39" t="s">
        <v>824</v>
      </c>
      <c r="U164" s="4" t="s">
        <v>546</v>
      </c>
      <c r="X164" s="20" t="s">
        <v>3305</v>
      </c>
      <c r="Y164" s="20" t="s">
        <v>546</v>
      </c>
      <c r="Z164" s="20" t="s">
        <v>3305</v>
      </c>
      <c r="AA164" s="20" t="s">
        <v>546</v>
      </c>
      <c r="AD164" s="20"/>
      <c r="AF164" s="14">
        <v>0</v>
      </c>
      <c r="AG164" s="14">
        <v>1</v>
      </c>
      <c r="AH164" s="14">
        <v>0</v>
      </c>
      <c r="AI164" s="14">
        <v>0</v>
      </c>
      <c r="AJ164" s="14">
        <v>1</v>
      </c>
      <c r="AK164" s="14">
        <v>0</v>
      </c>
      <c r="AL164" s="14">
        <v>1</v>
      </c>
      <c r="AM164" s="14">
        <v>0</v>
      </c>
      <c r="AO164" s="1">
        <v>31564</v>
      </c>
      <c r="AP164" s="1">
        <v>33358</v>
      </c>
      <c r="BT164" s="14">
        <v>3000000</v>
      </c>
      <c r="CS164">
        <v>1</v>
      </c>
      <c r="CT164" s="7">
        <v>1</v>
      </c>
      <c r="CV164" s="7">
        <v>1</v>
      </c>
      <c r="DB164" s="1">
        <v>33351</v>
      </c>
      <c r="DC164" s="1">
        <v>33959</v>
      </c>
      <c r="DD164" s="14">
        <v>175</v>
      </c>
      <c r="DE164" s="14">
        <v>5</v>
      </c>
      <c r="DF164" t="s">
        <v>513</v>
      </c>
      <c r="DG164" t="s">
        <v>842</v>
      </c>
      <c r="DO164" s="49" t="s">
        <v>4356</v>
      </c>
      <c r="DP164" s="1"/>
      <c r="DQ164" s="1"/>
      <c r="DR164" s="1"/>
      <c r="DS164" s="1"/>
      <c r="DT164" s="1"/>
      <c r="DU164" s="1"/>
      <c r="DV164" s="1"/>
      <c r="DY164" t="s">
        <v>2201</v>
      </c>
      <c r="DZ164" s="1">
        <v>34621</v>
      </c>
      <c r="EA164" s="1">
        <v>35929</v>
      </c>
      <c r="ED164" s="7" t="s">
        <v>3829</v>
      </c>
      <c r="EF164" s="7">
        <v>1</v>
      </c>
      <c r="EO164" s="7">
        <v>64</v>
      </c>
      <c r="EP164" s="7">
        <v>3</v>
      </c>
      <c r="ER164" s="49" t="s">
        <v>4871</v>
      </c>
      <c r="ES164" s="1"/>
      <c r="ET164" s="1"/>
      <c r="EU164" s="1"/>
      <c r="EV164" s="1"/>
      <c r="EW164" s="1"/>
      <c r="EX164" s="1"/>
      <c r="EY164" t="s">
        <v>2855</v>
      </c>
      <c r="EZ164" t="s">
        <v>546</v>
      </c>
      <c r="FC164" t="s">
        <v>2858</v>
      </c>
      <c r="FD164" s="1">
        <v>36005</v>
      </c>
      <c r="FE164" s="1">
        <v>36846</v>
      </c>
      <c r="FH164" s="7" t="s">
        <v>3833</v>
      </c>
      <c r="FJ164" s="7" t="s">
        <v>3832</v>
      </c>
      <c r="FK164">
        <v>1</v>
      </c>
      <c r="FY164">
        <v>40</v>
      </c>
      <c r="FZ164">
        <v>2</v>
      </c>
      <c r="GY164" s="44" t="s">
        <v>5678</v>
      </c>
      <c r="GZ164" s="1">
        <v>33353</v>
      </c>
      <c r="HA164">
        <v>11</v>
      </c>
      <c r="HB164">
        <v>12</v>
      </c>
      <c r="HC164">
        <v>1</v>
      </c>
      <c r="HE164">
        <v>1</v>
      </c>
      <c r="HH164" s="44" t="s">
        <v>5746</v>
      </c>
      <c r="HI164">
        <v>1</v>
      </c>
      <c r="HJ164">
        <v>53</v>
      </c>
      <c r="HK164">
        <v>38</v>
      </c>
      <c r="HL164">
        <v>9</v>
      </c>
      <c r="HN164">
        <v>1</v>
      </c>
      <c r="HQ164" s="44" t="s">
        <v>5884</v>
      </c>
      <c r="HR164">
        <v>0</v>
      </c>
      <c r="HS164">
        <v>3</v>
      </c>
      <c r="HT164">
        <v>142</v>
      </c>
      <c r="HU164">
        <v>26</v>
      </c>
      <c r="HW164">
        <v>1</v>
      </c>
      <c r="HZ164" s="44" t="s">
        <v>5996</v>
      </c>
      <c r="IA164">
        <v>0</v>
      </c>
      <c r="IB164">
        <v>4</v>
      </c>
      <c r="IC164">
        <v>164</v>
      </c>
      <c r="ID164">
        <v>10</v>
      </c>
      <c r="IF164">
        <v>1</v>
      </c>
      <c r="II164" s="1">
        <v>33351</v>
      </c>
      <c r="IJ164" s="1">
        <v>34528</v>
      </c>
      <c r="IK164" s="14">
        <v>5</v>
      </c>
    </row>
    <row r="165" spans="1:245" ht="12" customHeight="1" x14ac:dyDescent="0.25">
      <c r="A165" s="1">
        <v>34528</v>
      </c>
      <c r="E165" s="13" t="s">
        <v>3103</v>
      </c>
      <c r="F165" s="4" t="s">
        <v>85</v>
      </c>
      <c r="G165" s="45" t="s">
        <v>5489</v>
      </c>
      <c r="H165" s="86"/>
      <c r="I165" s="86"/>
      <c r="J165" s="86"/>
      <c r="K165" s="86"/>
      <c r="L165" s="86"/>
      <c r="M165" s="30" t="s">
        <v>827</v>
      </c>
      <c r="N165" s="4" t="s">
        <v>546</v>
      </c>
      <c r="O165" s="52" t="s">
        <v>6192</v>
      </c>
      <c r="P165" s="20"/>
      <c r="Q165" s="30" t="s">
        <v>824</v>
      </c>
      <c r="R165" s="4" t="s">
        <v>546</v>
      </c>
      <c r="S165" s="52" t="s">
        <v>6189</v>
      </c>
      <c r="T165" s="39" t="s">
        <v>824</v>
      </c>
      <c r="U165" s="4" t="s">
        <v>546</v>
      </c>
      <c r="V165" s="39" t="s">
        <v>822</v>
      </c>
      <c r="W165" s="20" t="s">
        <v>546</v>
      </c>
      <c r="X165" s="20"/>
      <c r="Y165" s="20"/>
      <c r="Z165" s="20"/>
      <c r="AA165" s="20"/>
      <c r="AB165" s="20" t="s">
        <v>3304</v>
      </c>
      <c r="AC165" s="20" t="s">
        <v>546</v>
      </c>
      <c r="AD165" s="20"/>
      <c r="AE165" s="20" t="s">
        <v>4233</v>
      </c>
      <c r="AF165" s="14">
        <v>0</v>
      </c>
      <c r="AG165" s="14">
        <v>1</v>
      </c>
      <c r="AH165" s="14">
        <v>0</v>
      </c>
      <c r="AI165" s="14">
        <v>0</v>
      </c>
      <c r="AJ165" s="14">
        <v>1</v>
      </c>
      <c r="AK165" s="14">
        <v>0</v>
      </c>
      <c r="AL165" s="14">
        <v>1</v>
      </c>
      <c r="AM165" s="14">
        <v>0</v>
      </c>
      <c r="AO165" s="1">
        <v>31564</v>
      </c>
      <c r="AP165" s="1">
        <v>33358</v>
      </c>
      <c r="BT165" s="14">
        <v>3000000</v>
      </c>
      <c r="BX165" s="14">
        <v>2000000</v>
      </c>
      <c r="CS165">
        <v>1</v>
      </c>
      <c r="CT165" s="7">
        <v>1</v>
      </c>
      <c r="CV165" s="7">
        <v>1</v>
      </c>
      <c r="DB165" s="1">
        <v>33351</v>
      </c>
      <c r="DC165" s="1">
        <v>33959</v>
      </c>
      <c r="DD165" s="14">
        <v>175</v>
      </c>
      <c r="DE165" s="14">
        <v>5</v>
      </c>
      <c r="DF165" t="s">
        <v>513</v>
      </c>
      <c r="DG165" t="s">
        <v>842</v>
      </c>
      <c r="DO165" s="49" t="s">
        <v>4356</v>
      </c>
      <c r="DP165" s="1"/>
      <c r="DQ165" s="1"/>
      <c r="DR165" s="1"/>
      <c r="DS165" s="1"/>
      <c r="DT165" s="1"/>
      <c r="DU165" s="1"/>
      <c r="DV165" s="1"/>
      <c r="DY165" t="s">
        <v>2201</v>
      </c>
      <c r="DZ165" s="1">
        <v>34621</v>
      </c>
      <c r="EA165" s="1">
        <v>35929</v>
      </c>
      <c r="ED165" s="7" t="s">
        <v>3829</v>
      </c>
      <c r="EF165" s="7">
        <v>1</v>
      </c>
      <c r="EO165" s="7">
        <v>64</v>
      </c>
      <c r="EP165" s="7">
        <v>3</v>
      </c>
      <c r="ER165" s="49" t="s">
        <v>4871</v>
      </c>
      <c r="ES165" s="1"/>
      <c r="ET165" s="1"/>
      <c r="EU165" s="1"/>
      <c r="EV165" s="1"/>
      <c r="EW165" s="1"/>
      <c r="EX165" s="1"/>
      <c r="EY165" t="s">
        <v>2856</v>
      </c>
      <c r="EZ165" t="s">
        <v>546</v>
      </c>
      <c r="FC165" t="s">
        <v>2858</v>
      </c>
      <c r="FD165" s="1">
        <v>36005</v>
      </c>
      <c r="FE165" s="1">
        <v>36846</v>
      </c>
      <c r="FH165" s="7" t="s">
        <v>3833</v>
      </c>
      <c r="FJ165" s="7" t="s">
        <v>3832</v>
      </c>
      <c r="FK165">
        <v>1</v>
      </c>
      <c r="FY165">
        <v>40</v>
      </c>
      <c r="FZ165">
        <v>2</v>
      </c>
      <c r="GY165" s="44" t="s">
        <v>5678</v>
      </c>
      <c r="GZ165" s="1">
        <v>33353</v>
      </c>
      <c r="HA165">
        <v>11</v>
      </c>
      <c r="HB165">
        <v>11</v>
      </c>
      <c r="HC165">
        <v>1</v>
      </c>
      <c r="HE165">
        <v>1</v>
      </c>
      <c r="HH165" s="44" t="s">
        <v>5746</v>
      </c>
      <c r="HI165">
        <v>1</v>
      </c>
      <c r="HJ165">
        <v>53</v>
      </c>
      <c r="HK165">
        <v>21</v>
      </c>
      <c r="HL165">
        <v>5</v>
      </c>
      <c r="HN165">
        <v>1</v>
      </c>
      <c r="HQ165" s="44" t="s">
        <v>5884</v>
      </c>
      <c r="HR165">
        <v>0</v>
      </c>
      <c r="HS165">
        <v>3</v>
      </c>
      <c r="HT165">
        <v>304</v>
      </c>
      <c r="HU165">
        <v>33</v>
      </c>
      <c r="HW165">
        <v>1</v>
      </c>
      <c r="HZ165" s="44" t="s">
        <v>5996</v>
      </c>
      <c r="IA165">
        <v>0</v>
      </c>
      <c r="IB165">
        <v>4</v>
      </c>
      <c r="IC165">
        <v>395</v>
      </c>
      <c r="ID165">
        <v>29</v>
      </c>
      <c r="IF165">
        <v>1</v>
      </c>
      <c r="II165" s="1">
        <v>33351</v>
      </c>
      <c r="IJ165" s="1">
        <v>34528</v>
      </c>
      <c r="IK165" s="14">
        <v>5</v>
      </c>
    </row>
    <row r="166" spans="1:245" x14ac:dyDescent="0.25">
      <c r="A166" s="1">
        <v>34528</v>
      </c>
      <c r="E166" s="13" t="s">
        <v>3103</v>
      </c>
      <c r="F166" s="4" t="s">
        <v>85</v>
      </c>
      <c r="G166" s="45" t="s">
        <v>5489</v>
      </c>
      <c r="H166" s="86"/>
      <c r="I166" s="86"/>
      <c r="J166" s="86"/>
      <c r="K166" s="86"/>
      <c r="L166" s="86"/>
      <c r="M166" s="30" t="s">
        <v>828</v>
      </c>
      <c r="N166" s="4" t="s">
        <v>546</v>
      </c>
      <c r="O166" s="52" t="s">
        <v>6193</v>
      </c>
      <c r="P166" s="20"/>
      <c r="Q166" s="30" t="s">
        <v>824</v>
      </c>
      <c r="R166" s="4" t="s">
        <v>546</v>
      </c>
      <c r="S166" s="52" t="s">
        <v>6189</v>
      </c>
      <c r="T166" s="39" t="s">
        <v>824</v>
      </c>
      <c r="U166" s="4" t="s">
        <v>546</v>
      </c>
      <c r="V166" s="26" t="s">
        <v>3449</v>
      </c>
      <c r="W166" s="20" t="s">
        <v>546</v>
      </c>
      <c r="X166" s="20"/>
      <c r="Y166" s="20"/>
      <c r="Z166" s="20"/>
      <c r="AA166" s="20"/>
      <c r="AB166" s="53" t="s">
        <v>3587</v>
      </c>
      <c r="AC166" s="20" t="s">
        <v>546</v>
      </c>
      <c r="AD166" s="20"/>
      <c r="AE166" s="20" t="s">
        <v>3448</v>
      </c>
      <c r="AF166" s="14">
        <v>0</v>
      </c>
      <c r="AG166" s="14">
        <v>1</v>
      </c>
      <c r="AH166" s="14">
        <v>0</v>
      </c>
      <c r="AI166" s="14">
        <v>0</v>
      </c>
      <c r="AJ166" s="14">
        <v>1</v>
      </c>
      <c r="AK166" s="14">
        <v>0</v>
      </c>
      <c r="AL166" s="14">
        <v>1</v>
      </c>
      <c r="AM166" s="14">
        <v>0</v>
      </c>
      <c r="AO166" s="1">
        <v>31564</v>
      </c>
      <c r="AP166" s="1">
        <v>33358</v>
      </c>
      <c r="BT166" s="14">
        <v>3000000</v>
      </c>
      <c r="BX166" s="14">
        <v>2000000</v>
      </c>
      <c r="CS166">
        <v>1</v>
      </c>
      <c r="CT166" s="7">
        <v>1</v>
      </c>
      <c r="CV166" s="7">
        <v>1</v>
      </c>
      <c r="DB166" s="1">
        <v>33351</v>
      </c>
      <c r="DC166" s="1">
        <v>33959</v>
      </c>
      <c r="DD166" s="14">
        <v>175</v>
      </c>
      <c r="DE166" s="14">
        <v>5</v>
      </c>
      <c r="DF166" t="s">
        <v>513</v>
      </c>
      <c r="DG166" t="s">
        <v>842</v>
      </c>
      <c r="DO166" s="49" t="s">
        <v>4356</v>
      </c>
      <c r="DP166" s="1"/>
      <c r="DQ166" s="1"/>
      <c r="DR166" s="1"/>
      <c r="DS166" s="1"/>
      <c r="DT166" s="1"/>
      <c r="DU166" s="1"/>
      <c r="DV166" s="1"/>
      <c r="DY166" t="s">
        <v>2201</v>
      </c>
      <c r="DZ166" s="1">
        <v>34621</v>
      </c>
      <c r="EA166" s="1">
        <v>35929</v>
      </c>
      <c r="ED166" s="7" t="s">
        <v>3829</v>
      </c>
      <c r="EF166" s="7">
        <v>1</v>
      </c>
      <c r="EO166" s="7">
        <v>64</v>
      </c>
      <c r="EP166" s="7">
        <v>3</v>
      </c>
      <c r="ER166" s="49" t="s">
        <v>4871</v>
      </c>
      <c r="ES166" s="1"/>
      <c r="ET166" s="1"/>
      <c r="EU166" s="1"/>
      <c r="EV166" s="1"/>
      <c r="EW166" s="1"/>
      <c r="EX166" s="1"/>
      <c r="EY166" t="s">
        <v>1348</v>
      </c>
      <c r="EZ166" t="s">
        <v>546</v>
      </c>
      <c r="FC166" t="s">
        <v>2858</v>
      </c>
      <c r="FD166" s="1">
        <v>36005</v>
      </c>
      <c r="FE166" s="1">
        <v>36846</v>
      </c>
      <c r="FH166" s="7" t="s">
        <v>3833</v>
      </c>
      <c r="FJ166" s="7" t="s">
        <v>3832</v>
      </c>
      <c r="FK166">
        <v>1</v>
      </c>
      <c r="FY166">
        <v>40</v>
      </c>
      <c r="FZ166">
        <v>2</v>
      </c>
      <c r="GY166" s="44" t="s">
        <v>5678</v>
      </c>
      <c r="GZ166" s="1">
        <v>33353</v>
      </c>
      <c r="HA166">
        <v>11</v>
      </c>
      <c r="HB166">
        <v>11</v>
      </c>
      <c r="HC166">
        <v>1</v>
      </c>
      <c r="HE166">
        <v>1</v>
      </c>
      <c r="HH166" s="44" t="s">
        <v>5746</v>
      </c>
      <c r="HI166">
        <v>1</v>
      </c>
      <c r="HJ166">
        <v>53</v>
      </c>
      <c r="HK166">
        <v>34</v>
      </c>
      <c r="HL166">
        <v>5</v>
      </c>
      <c r="HN166">
        <v>1</v>
      </c>
      <c r="HQ166" s="44" t="s">
        <v>5884</v>
      </c>
      <c r="HR166">
        <v>0</v>
      </c>
      <c r="HS166">
        <v>3</v>
      </c>
      <c r="HT166">
        <v>287</v>
      </c>
      <c r="HU166">
        <v>21</v>
      </c>
      <c r="HW166">
        <v>1</v>
      </c>
      <c r="HZ166" s="44" t="s">
        <v>5996</v>
      </c>
      <c r="IA166">
        <v>0</v>
      </c>
      <c r="IB166">
        <v>4</v>
      </c>
      <c r="IC166">
        <v>308</v>
      </c>
      <c r="ID166">
        <v>29</v>
      </c>
      <c r="IF166">
        <v>1</v>
      </c>
      <c r="II166" s="1">
        <v>33351</v>
      </c>
      <c r="IJ166" s="1">
        <v>34528</v>
      </c>
      <c r="IK166" s="14">
        <v>5</v>
      </c>
    </row>
    <row r="167" spans="1:245" x14ac:dyDescent="0.25">
      <c r="A167" s="1">
        <v>34528</v>
      </c>
      <c r="E167" s="13" t="s">
        <v>3103</v>
      </c>
      <c r="F167" s="4" t="s">
        <v>85</v>
      </c>
      <c r="G167" s="45" t="s">
        <v>5489</v>
      </c>
      <c r="H167" s="86"/>
      <c r="I167" s="86"/>
      <c r="J167" s="86"/>
      <c r="K167" s="86"/>
      <c r="L167" s="86"/>
      <c r="M167" s="30" t="s">
        <v>829</v>
      </c>
      <c r="N167" s="4" t="s">
        <v>504</v>
      </c>
      <c r="O167" s="52" t="s">
        <v>6194</v>
      </c>
      <c r="P167" s="20"/>
      <c r="Q167" s="30" t="s">
        <v>829</v>
      </c>
      <c r="R167" s="4" t="s">
        <v>504</v>
      </c>
      <c r="S167" s="52" t="s">
        <v>6194</v>
      </c>
      <c r="T167" s="20"/>
      <c r="U167" s="20"/>
      <c r="V167" s="20"/>
      <c r="W167" s="20"/>
      <c r="X167" s="20"/>
      <c r="Y167" s="20"/>
      <c r="Z167" s="20"/>
      <c r="AA167" s="20"/>
      <c r="AB167" s="20"/>
      <c r="AC167" s="20"/>
      <c r="AD167" s="20"/>
      <c r="AF167" s="14">
        <v>0</v>
      </c>
      <c r="AG167" s="14">
        <v>1</v>
      </c>
      <c r="AH167" s="14">
        <v>0</v>
      </c>
      <c r="AI167" s="14">
        <v>0</v>
      </c>
      <c r="AJ167" s="14">
        <v>1</v>
      </c>
      <c r="AK167" s="14">
        <v>0</v>
      </c>
      <c r="AL167" s="14">
        <v>1</v>
      </c>
      <c r="AM167" s="14">
        <v>0</v>
      </c>
      <c r="AO167" s="1">
        <v>31564</v>
      </c>
      <c r="AP167" s="1">
        <v>33358</v>
      </c>
      <c r="BP167" s="14">
        <v>1000000</v>
      </c>
      <c r="CS167">
        <v>1</v>
      </c>
      <c r="CT167" s="7">
        <v>1</v>
      </c>
      <c r="CV167" s="7">
        <v>1</v>
      </c>
      <c r="DB167" s="1">
        <v>33351</v>
      </c>
      <c r="DC167" s="1">
        <v>33959</v>
      </c>
      <c r="DD167" s="14">
        <v>175</v>
      </c>
      <c r="DE167" s="14">
        <v>5</v>
      </c>
      <c r="DF167" t="s">
        <v>513</v>
      </c>
      <c r="DG167" t="s">
        <v>842</v>
      </c>
      <c r="DO167" s="49" t="s">
        <v>4357</v>
      </c>
      <c r="DP167" s="1"/>
      <c r="DQ167" s="1"/>
      <c r="DR167" s="1"/>
      <c r="DS167" s="1"/>
      <c r="DT167" s="1"/>
      <c r="DU167" s="1"/>
      <c r="DV167" s="1"/>
      <c r="DY167" t="s">
        <v>2208</v>
      </c>
      <c r="DZ167" s="1">
        <v>34617</v>
      </c>
      <c r="EA167" s="1">
        <v>35929</v>
      </c>
      <c r="ED167" s="7" t="s">
        <v>3829</v>
      </c>
      <c r="EF167" s="7">
        <v>1</v>
      </c>
      <c r="EO167" s="7">
        <v>135</v>
      </c>
      <c r="EP167" s="7">
        <v>2</v>
      </c>
      <c r="II167" s="1">
        <v>33351</v>
      </c>
      <c r="IJ167" s="1">
        <v>34528</v>
      </c>
      <c r="IK167" s="14">
        <v>5</v>
      </c>
    </row>
    <row r="168" spans="1:245" x14ac:dyDescent="0.25">
      <c r="A168" s="1">
        <v>34528</v>
      </c>
      <c r="E168" s="13" t="s">
        <v>3103</v>
      </c>
      <c r="F168" s="4" t="s">
        <v>85</v>
      </c>
      <c r="G168" s="45" t="s">
        <v>5489</v>
      </c>
      <c r="H168" s="86"/>
      <c r="I168" s="86"/>
      <c r="J168" s="86"/>
      <c r="K168" s="86"/>
      <c r="L168" s="86"/>
      <c r="M168" s="30" t="s">
        <v>830</v>
      </c>
      <c r="N168" s="4" t="s">
        <v>479</v>
      </c>
      <c r="O168" s="52" t="s">
        <v>6195</v>
      </c>
      <c r="P168" s="20"/>
      <c r="Q168" s="30" t="s">
        <v>830</v>
      </c>
      <c r="R168" s="4" t="s">
        <v>479</v>
      </c>
      <c r="S168" s="52" t="s">
        <v>6195</v>
      </c>
      <c r="T168" s="20"/>
      <c r="U168" s="20"/>
      <c r="V168" s="20"/>
      <c r="W168" s="20"/>
      <c r="X168" s="20"/>
      <c r="Y168" s="20"/>
      <c r="Z168" s="20"/>
      <c r="AA168" s="20"/>
      <c r="AB168" s="20"/>
      <c r="AC168" s="20"/>
      <c r="AD168" s="20"/>
      <c r="AF168" s="14">
        <v>0</v>
      </c>
      <c r="AG168" s="14">
        <v>1</v>
      </c>
      <c r="AH168" s="14">
        <v>0</v>
      </c>
      <c r="AI168" s="14">
        <v>0</v>
      </c>
      <c r="AJ168" s="14">
        <v>1</v>
      </c>
      <c r="AK168" s="14">
        <v>0</v>
      </c>
      <c r="AL168" s="14">
        <v>1</v>
      </c>
      <c r="AM168" s="14">
        <v>0</v>
      </c>
      <c r="AO168" s="1">
        <v>32143</v>
      </c>
      <c r="AP168" s="1">
        <v>33208</v>
      </c>
      <c r="BP168" s="14">
        <v>1000000</v>
      </c>
      <c r="BR168" s="16">
        <v>730000</v>
      </c>
      <c r="CS168">
        <v>1</v>
      </c>
      <c r="CT168" s="7">
        <v>1</v>
      </c>
      <c r="CV168" s="7">
        <v>1</v>
      </c>
      <c r="DB168" s="1">
        <v>33351</v>
      </c>
      <c r="DC168" s="1">
        <v>33959</v>
      </c>
      <c r="DD168" s="14">
        <v>175</v>
      </c>
      <c r="DE168" s="14">
        <v>5</v>
      </c>
      <c r="DF168" t="s">
        <v>513</v>
      </c>
      <c r="DG168" t="s">
        <v>842</v>
      </c>
      <c r="DO168" s="49" t="s">
        <v>4358</v>
      </c>
      <c r="DP168" s="1"/>
      <c r="DQ168" s="1"/>
      <c r="DR168" s="1"/>
      <c r="DS168" s="1"/>
      <c r="DT168" s="1"/>
      <c r="DU168" s="1"/>
      <c r="DV168" s="1"/>
      <c r="DY168" t="s">
        <v>2212</v>
      </c>
      <c r="DZ168" s="1">
        <v>34614</v>
      </c>
      <c r="EA168" s="1">
        <v>35929</v>
      </c>
      <c r="ED168" s="7" t="s">
        <v>3829</v>
      </c>
      <c r="EL168" s="7">
        <v>1</v>
      </c>
      <c r="EO168" s="7">
        <v>279</v>
      </c>
      <c r="EP168" s="7">
        <v>5</v>
      </c>
      <c r="II168" s="1">
        <v>33351</v>
      </c>
      <c r="IJ168" s="1">
        <v>34528</v>
      </c>
      <c r="IK168" s="14">
        <v>5</v>
      </c>
    </row>
    <row r="169" spans="1:245" x14ac:dyDescent="0.25">
      <c r="A169" s="1">
        <v>34528</v>
      </c>
      <c r="E169" s="13" t="s">
        <v>3103</v>
      </c>
      <c r="F169" s="4" t="s">
        <v>85</v>
      </c>
      <c r="G169" s="45" t="s">
        <v>5489</v>
      </c>
      <c r="H169" s="86"/>
      <c r="I169" s="86"/>
      <c r="J169" s="86"/>
      <c r="K169" s="86"/>
      <c r="L169" s="86"/>
      <c r="M169" s="30" t="s">
        <v>831</v>
      </c>
      <c r="N169" s="4" t="s">
        <v>502</v>
      </c>
      <c r="O169" s="4" t="s">
        <v>6196</v>
      </c>
      <c r="P169" s="20"/>
      <c r="Q169" s="30" t="s">
        <v>831</v>
      </c>
      <c r="R169" s="4" t="s">
        <v>502</v>
      </c>
      <c r="S169" s="4" t="s">
        <v>6196</v>
      </c>
      <c r="T169" s="20"/>
      <c r="U169" s="20"/>
      <c r="V169" s="20"/>
      <c r="W169" s="20"/>
      <c r="X169" s="20"/>
      <c r="Y169" s="20"/>
      <c r="Z169" s="20"/>
      <c r="AA169" s="20"/>
      <c r="AB169" s="20"/>
      <c r="AC169" s="20"/>
      <c r="AD169" s="20"/>
      <c r="AF169" s="14">
        <v>0</v>
      </c>
      <c r="AG169" s="14">
        <v>1</v>
      </c>
      <c r="AH169" s="14">
        <v>0</v>
      </c>
      <c r="AI169" s="14">
        <v>0</v>
      </c>
      <c r="AJ169" s="14">
        <v>1</v>
      </c>
      <c r="AK169" s="14">
        <v>0</v>
      </c>
      <c r="AL169" s="14">
        <v>1</v>
      </c>
      <c r="AM169" s="14">
        <v>0</v>
      </c>
      <c r="AO169" s="1">
        <v>31564</v>
      </c>
      <c r="AP169" s="1">
        <v>33358</v>
      </c>
      <c r="BP169" s="14">
        <v>1750000</v>
      </c>
      <c r="BR169" s="16">
        <v>750000</v>
      </c>
      <c r="CS169">
        <v>1</v>
      </c>
      <c r="CT169" s="7">
        <v>1</v>
      </c>
      <c r="CV169" s="7">
        <v>1</v>
      </c>
      <c r="DB169" s="1">
        <v>33351</v>
      </c>
      <c r="DC169" s="1">
        <v>33959</v>
      </c>
      <c r="DD169" s="14">
        <v>175</v>
      </c>
      <c r="DE169" s="14">
        <v>5</v>
      </c>
      <c r="DF169" t="s">
        <v>513</v>
      </c>
      <c r="DG169" t="s">
        <v>842</v>
      </c>
      <c r="DO169" s="49" t="s">
        <v>4359</v>
      </c>
      <c r="DP169" s="1"/>
      <c r="DQ169" s="1"/>
      <c r="DR169" s="1"/>
      <c r="DS169" s="1"/>
      <c r="DT169" s="1"/>
      <c r="DU169" s="1"/>
      <c r="DV169" s="1"/>
      <c r="DW169" t="s">
        <v>2210</v>
      </c>
      <c r="DX169" t="s">
        <v>502</v>
      </c>
      <c r="DY169" t="s">
        <v>2211</v>
      </c>
      <c r="DZ169" s="1">
        <v>34614</v>
      </c>
      <c r="EA169" s="1">
        <v>35929</v>
      </c>
      <c r="ED169" s="7" t="s">
        <v>3829</v>
      </c>
      <c r="EL169" s="7">
        <v>1</v>
      </c>
      <c r="EO169" s="7">
        <v>351</v>
      </c>
      <c r="EP169" s="7">
        <v>7</v>
      </c>
      <c r="II169" s="1">
        <v>33351</v>
      </c>
      <c r="IJ169" s="1">
        <v>34528</v>
      </c>
      <c r="IK169" s="14">
        <v>5</v>
      </c>
    </row>
    <row r="170" spans="1:245" ht="12.75" customHeight="1" x14ac:dyDescent="0.25">
      <c r="A170" s="1">
        <v>34528</v>
      </c>
      <c r="E170" s="13" t="s">
        <v>3103</v>
      </c>
      <c r="F170" s="4" t="s">
        <v>85</v>
      </c>
      <c r="G170" s="45" t="s">
        <v>5489</v>
      </c>
      <c r="H170" s="86"/>
      <c r="I170" s="86"/>
      <c r="J170" s="86"/>
      <c r="K170" s="86"/>
      <c r="L170" s="86"/>
      <c r="M170" s="30" t="s">
        <v>832</v>
      </c>
      <c r="N170" s="4" t="s">
        <v>502</v>
      </c>
      <c r="O170" s="52" t="s">
        <v>6197</v>
      </c>
      <c r="P170" s="20"/>
      <c r="Q170" s="30" t="s">
        <v>832</v>
      </c>
      <c r="R170" s="4" t="s">
        <v>502</v>
      </c>
      <c r="S170" s="52" t="s">
        <v>6197</v>
      </c>
      <c r="T170" s="20"/>
      <c r="U170" s="20"/>
      <c r="V170" s="20"/>
      <c r="W170" s="20"/>
      <c r="X170" s="20"/>
      <c r="Y170" s="20"/>
      <c r="Z170" s="20"/>
      <c r="AA170" s="20"/>
      <c r="AB170" s="20"/>
      <c r="AC170" s="20"/>
      <c r="AD170" s="20"/>
      <c r="AF170" s="14">
        <v>0</v>
      </c>
      <c r="AG170" s="14">
        <v>1</v>
      </c>
      <c r="AH170" s="14">
        <v>0</v>
      </c>
      <c r="AI170" s="14">
        <v>0</v>
      </c>
      <c r="AJ170" s="14">
        <v>1</v>
      </c>
      <c r="AK170" s="14">
        <v>0</v>
      </c>
      <c r="AL170" s="14">
        <v>1</v>
      </c>
      <c r="AM170" s="14">
        <v>0</v>
      </c>
      <c r="AO170" s="1">
        <v>31564</v>
      </c>
      <c r="AP170" s="1">
        <v>33358</v>
      </c>
      <c r="BP170" s="14">
        <v>3000000</v>
      </c>
      <c r="BR170" s="16">
        <v>2700000</v>
      </c>
      <c r="CS170">
        <v>1</v>
      </c>
      <c r="CT170" s="7">
        <v>1</v>
      </c>
      <c r="CV170" s="7">
        <v>1</v>
      </c>
      <c r="DB170" s="1">
        <v>33351</v>
      </c>
      <c r="DC170" s="1">
        <v>33959</v>
      </c>
      <c r="DD170" s="14">
        <v>175</v>
      </c>
      <c r="DE170" s="14">
        <v>5</v>
      </c>
      <c r="DF170" t="s">
        <v>513</v>
      </c>
      <c r="DG170" t="s">
        <v>842</v>
      </c>
      <c r="DO170" s="49" t="s">
        <v>4360</v>
      </c>
      <c r="DP170" s="1"/>
      <c r="DQ170" s="1"/>
      <c r="DR170" s="1"/>
      <c r="DS170" s="1"/>
      <c r="DT170" s="1"/>
      <c r="DU170" s="1"/>
      <c r="DV170" s="1"/>
      <c r="DY170" t="s">
        <v>2213</v>
      </c>
      <c r="DZ170" s="1">
        <v>34621</v>
      </c>
      <c r="EA170" s="1">
        <v>35929</v>
      </c>
      <c r="ED170" s="7" t="s">
        <v>3829</v>
      </c>
      <c r="EM170" s="7">
        <v>1</v>
      </c>
      <c r="EO170" s="7">
        <v>115</v>
      </c>
      <c r="EP170" s="7">
        <v>4</v>
      </c>
      <c r="II170" s="1">
        <v>33351</v>
      </c>
      <c r="IJ170" s="1">
        <v>34528</v>
      </c>
      <c r="IK170" s="14">
        <v>5</v>
      </c>
    </row>
    <row r="171" spans="1:245" x14ac:dyDescent="0.25">
      <c r="A171" s="1">
        <v>34528</v>
      </c>
      <c r="E171" s="13" t="s">
        <v>3103</v>
      </c>
      <c r="F171" s="4" t="s">
        <v>85</v>
      </c>
      <c r="G171" s="45" t="s">
        <v>5489</v>
      </c>
      <c r="H171" s="86"/>
      <c r="I171" s="86"/>
      <c r="J171" s="86"/>
      <c r="K171" s="86"/>
      <c r="L171" s="86"/>
      <c r="M171" s="30" t="s">
        <v>833</v>
      </c>
      <c r="N171" s="4" t="s">
        <v>479</v>
      </c>
      <c r="O171" s="52" t="s">
        <v>6198</v>
      </c>
      <c r="P171" s="20"/>
      <c r="Q171" s="30" t="s">
        <v>833</v>
      </c>
      <c r="R171" s="4" t="s">
        <v>479</v>
      </c>
      <c r="S171" s="52" t="s">
        <v>6198</v>
      </c>
      <c r="T171" s="20"/>
      <c r="U171" s="20"/>
      <c r="V171" s="20"/>
      <c r="W171" s="20"/>
      <c r="X171" s="20"/>
      <c r="Y171" s="20"/>
      <c r="Z171" s="20"/>
      <c r="AA171" s="20"/>
      <c r="AB171" s="20"/>
      <c r="AC171" s="20"/>
      <c r="AD171" s="20"/>
      <c r="AF171" s="14">
        <v>0</v>
      </c>
      <c r="AG171" s="14">
        <v>1</v>
      </c>
      <c r="AH171" s="14">
        <v>0</v>
      </c>
      <c r="AI171" s="14">
        <v>0</v>
      </c>
      <c r="AJ171" s="14">
        <v>1</v>
      </c>
      <c r="AK171" s="14">
        <v>0</v>
      </c>
      <c r="AL171" s="14">
        <v>1</v>
      </c>
      <c r="AM171" s="14">
        <v>0</v>
      </c>
      <c r="AO171" s="1">
        <v>31564</v>
      </c>
      <c r="AP171" s="1">
        <v>33358</v>
      </c>
      <c r="BP171" s="14">
        <v>2200000</v>
      </c>
      <c r="CS171">
        <v>1</v>
      </c>
      <c r="CT171" s="7">
        <v>1</v>
      </c>
      <c r="CV171" s="7">
        <v>1</v>
      </c>
      <c r="DB171" s="1">
        <v>33351</v>
      </c>
      <c r="DC171" s="1">
        <v>33959</v>
      </c>
      <c r="DD171" s="14">
        <v>175</v>
      </c>
      <c r="DE171" s="14">
        <v>5</v>
      </c>
      <c r="DF171" t="s">
        <v>513</v>
      </c>
      <c r="DG171" t="s">
        <v>842</v>
      </c>
      <c r="II171" s="1">
        <v>33351</v>
      </c>
      <c r="IJ171" s="1">
        <v>34528</v>
      </c>
      <c r="IK171" s="14">
        <v>5</v>
      </c>
    </row>
    <row r="172" spans="1:245" x14ac:dyDescent="0.25">
      <c r="A172" s="1">
        <v>34528</v>
      </c>
      <c r="E172" s="13" t="s">
        <v>3103</v>
      </c>
      <c r="F172" s="4" t="s">
        <v>85</v>
      </c>
      <c r="G172" s="45" t="s">
        <v>5489</v>
      </c>
      <c r="H172" s="86"/>
      <c r="I172" s="86"/>
      <c r="J172" s="86"/>
      <c r="K172" s="86"/>
      <c r="L172" s="86"/>
      <c r="M172" s="30" t="s">
        <v>834</v>
      </c>
      <c r="N172" s="4" t="s">
        <v>504</v>
      </c>
      <c r="O172" s="52" t="s">
        <v>6199</v>
      </c>
      <c r="P172" s="20"/>
      <c r="Q172" s="30" t="s">
        <v>834</v>
      </c>
      <c r="R172" s="4" t="s">
        <v>504</v>
      </c>
      <c r="S172" s="52" t="s">
        <v>6199</v>
      </c>
      <c r="T172" s="20"/>
      <c r="U172" s="20"/>
      <c r="V172" s="20"/>
      <c r="W172" s="20"/>
      <c r="X172" s="20" t="s">
        <v>3306</v>
      </c>
      <c r="Y172" s="33" t="s">
        <v>504</v>
      </c>
      <c r="Z172" s="20" t="s">
        <v>3306</v>
      </c>
      <c r="AA172" s="33" t="s">
        <v>504</v>
      </c>
      <c r="AC172" s="20"/>
      <c r="AD172" s="20"/>
      <c r="AF172" s="14">
        <v>0</v>
      </c>
      <c r="AG172" s="14">
        <v>1</v>
      </c>
      <c r="AH172" s="14">
        <v>0</v>
      </c>
      <c r="AI172" s="14">
        <v>0</v>
      </c>
      <c r="AJ172" s="14">
        <v>1</v>
      </c>
      <c r="AK172" s="14">
        <v>0</v>
      </c>
      <c r="AL172" s="14">
        <v>1</v>
      </c>
      <c r="AM172" s="14">
        <v>0</v>
      </c>
      <c r="AO172" s="1">
        <v>31564</v>
      </c>
      <c r="AP172" s="1">
        <v>33358</v>
      </c>
      <c r="BP172" s="14">
        <v>22750000</v>
      </c>
      <c r="CS172">
        <v>1</v>
      </c>
      <c r="CT172" s="7">
        <v>1</v>
      </c>
      <c r="CV172" s="7">
        <v>1</v>
      </c>
      <c r="DB172" s="1">
        <v>33351</v>
      </c>
      <c r="DC172" s="1">
        <v>33959</v>
      </c>
      <c r="DD172" s="14">
        <v>175</v>
      </c>
      <c r="DE172" s="14">
        <v>5</v>
      </c>
      <c r="DF172" t="s">
        <v>513</v>
      </c>
      <c r="DG172" t="s">
        <v>842</v>
      </c>
      <c r="DO172" s="49" t="s">
        <v>4361</v>
      </c>
      <c r="DP172" s="1"/>
      <c r="DQ172" s="1"/>
      <c r="DR172" s="1"/>
      <c r="DS172" s="1"/>
      <c r="DT172" s="1"/>
      <c r="DU172" s="1"/>
      <c r="DV172" s="1"/>
      <c r="DY172" t="s">
        <v>2190</v>
      </c>
      <c r="DZ172" s="1">
        <v>34627</v>
      </c>
      <c r="EA172" s="1">
        <v>35929</v>
      </c>
      <c r="ED172" s="7" t="s">
        <v>3829</v>
      </c>
      <c r="EL172" s="7">
        <v>1</v>
      </c>
      <c r="EN172" s="7">
        <v>1</v>
      </c>
      <c r="EO172" s="7">
        <v>429</v>
      </c>
      <c r="EP172" s="7">
        <v>3</v>
      </c>
      <c r="GY172" s="44" t="s">
        <v>5678</v>
      </c>
      <c r="GZ172" s="1">
        <v>33353</v>
      </c>
      <c r="HA172">
        <v>11</v>
      </c>
      <c r="HB172">
        <v>3</v>
      </c>
      <c r="HC172">
        <v>0</v>
      </c>
      <c r="HH172" s="44" t="s">
        <v>5746</v>
      </c>
      <c r="HI172">
        <v>1</v>
      </c>
      <c r="HJ172">
        <v>53</v>
      </c>
      <c r="HK172">
        <v>34</v>
      </c>
      <c r="HL172">
        <v>7</v>
      </c>
      <c r="HN172">
        <v>1</v>
      </c>
      <c r="HQ172" s="44" t="s">
        <v>5884</v>
      </c>
      <c r="HR172">
        <v>0</v>
      </c>
      <c r="HS172">
        <v>3</v>
      </c>
      <c r="HT172">
        <v>90</v>
      </c>
      <c r="HU172">
        <v>4</v>
      </c>
      <c r="HW172">
        <v>1</v>
      </c>
      <c r="II172" s="1">
        <v>33351</v>
      </c>
      <c r="IJ172" s="1">
        <v>34528</v>
      </c>
      <c r="IK172" s="14">
        <v>5</v>
      </c>
    </row>
    <row r="173" spans="1:245" x14ac:dyDescent="0.25">
      <c r="A173" s="1">
        <v>34528</v>
      </c>
      <c r="E173" s="13" t="s">
        <v>3103</v>
      </c>
      <c r="F173" s="4" t="s">
        <v>85</v>
      </c>
      <c r="G173" s="45" t="s">
        <v>5489</v>
      </c>
      <c r="H173" s="86"/>
      <c r="I173" s="86"/>
      <c r="J173" s="86"/>
      <c r="K173" s="86"/>
      <c r="L173" s="86"/>
      <c r="M173" s="30" t="s">
        <v>835</v>
      </c>
      <c r="N173" s="4" t="s">
        <v>570</v>
      </c>
      <c r="O173" s="52" t="s">
        <v>6200</v>
      </c>
      <c r="P173" s="20"/>
      <c r="Q173" s="30" t="s">
        <v>835</v>
      </c>
      <c r="R173" s="4" t="s">
        <v>570</v>
      </c>
      <c r="S173" s="52" t="s">
        <v>6200</v>
      </c>
      <c r="T173" s="20"/>
      <c r="U173" s="20"/>
      <c r="V173" s="20"/>
      <c r="W173" s="20"/>
      <c r="X173" s="20"/>
      <c r="Y173" s="20"/>
      <c r="Z173" s="20"/>
      <c r="AA173" s="20"/>
      <c r="AB173" s="20"/>
      <c r="AC173" s="20"/>
      <c r="AD173" s="20"/>
      <c r="AF173" s="14">
        <v>0</v>
      </c>
      <c r="AG173" s="14">
        <v>1</v>
      </c>
      <c r="AH173" s="14">
        <v>0</v>
      </c>
      <c r="AI173" s="14">
        <v>0</v>
      </c>
      <c r="AJ173" s="14">
        <v>1</v>
      </c>
      <c r="AK173" s="14">
        <v>0</v>
      </c>
      <c r="AL173" s="14">
        <v>1</v>
      </c>
      <c r="AM173" s="14">
        <v>0</v>
      </c>
      <c r="AO173" s="1">
        <v>31564</v>
      </c>
      <c r="AP173" s="1">
        <v>33358</v>
      </c>
      <c r="BP173" s="14">
        <v>21000000</v>
      </c>
      <c r="BR173" s="16">
        <v>17000000</v>
      </c>
      <c r="CS173">
        <v>1</v>
      </c>
      <c r="CT173" s="7">
        <v>1</v>
      </c>
      <c r="CV173" s="7">
        <v>1</v>
      </c>
      <c r="DB173" s="1">
        <v>33351</v>
      </c>
      <c r="DC173" s="1">
        <v>33959</v>
      </c>
      <c r="DD173" s="14">
        <v>175</v>
      </c>
      <c r="DE173" s="14">
        <v>5</v>
      </c>
      <c r="DF173" t="s">
        <v>513</v>
      </c>
      <c r="DG173" t="s">
        <v>842</v>
      </c>
      <c r="DO173" s="49" t="s">
        <v>4362</v>
      </c>
      <c r="DP173" s="1"/>
      <c r="DQ173" s="1"/>
      <c r="DR173" s="1"/>
      <c r="DS173" s="1"/>
      <c r="DT173" s="1"/>
      <c r="DU173" s="1"/>
      <c r="DV173" s="1"/>
      <c r="DY173" t="s">
        <v>2198</v>
      </c>
      <c r="DZ173" s="1">
        <v>34625</v>
      </c>
      <c r="EA173" s="1">
        <v>35929</v>
      </c>
      <c r="ED173" s="7" t="s">
        <v>3829</v>
      </c>
      <c r="EL173" s="7">
        <v>1</v>
      </c>
      <c r="EN173" s="7">
        <v>1</v>
      </c>
      <c r="EO173" s="7">
        <v>407</v>
      </c>
      <c r="EP173" s="7">
        <v>5</v>
      </c>
      <c r="II173" s="1">
        <v>33351</v>
      </c>
      <c r="IJ173" s="1">
        <v>34528</v>
      </c>
      <c r="IK173" s="14">
        <v>5</v>
      </c>
    </row>
    <row r="174" spans="1:245" x14ac:dyDescent="0.25">
      <c r="A174" s="1">
        <v>34528</v>
      </c>
      <c r="E174" s="13" t="s">
        <v>3103</v>
      </c>
      <c r="F174" s="4" t="s">
        <v>85</v>
      </c>
      <c r="G174" s="45" t="s">
        <v>5489</v>
      </c>
      <c r="H174" s="86"/>
      <c r="I174" s="86"/>
      <c r="J174" s="86"/>
      <c r="K174" s="86"/>
      <c r="L174" s="86"/>
      <c r="M174" s="30" t="s">
        <v>836</v>
      </c>
      <c r="N174" s="4" t="s">
        <v>474</v>
      </c>
      <c r="O174" s="52" t="s">
        <v>6201</v>
      </c>
      <c r="P174" s="20"/>
      <c r="Q174" s="30" t="s">
        <v>836</v>
      </c>
      <c r="R174" s="4" t="s">
        <v>474</v>
      </c>
      <c r="S174" s="52" t="s">
        <v>6201</v>
      </c>
      <c r="T174" s="20"/>
      <c r="U174" s="20"/>
      <c r="V174" s="20"/>
      <c r="W174" s="20"/>
      <c r="X174" s="20"/>
      <c r="Y174" s="20"/>
      <c r="Z174" s="20"/>
      <c r="AA174" s="20"/>
      <c r="AB174" s="20"/>
      <c r="AC174" s="20"/>
      <c r="AD174" s="20"/>
      <c r="AF174" s="14">
        <v>0</v>
      </c>
      <c r="AG174" s="14">
        <v>1</v>
      </c>
      <c r="AH174" s="14">
        <v>0</v>
      </c>
      <c r="AI174" s="14">
        <v>0</v>
      </c>
      <c r="AJ174" s="14">
        <v>1</v>
      </c>
      <c r="AK174" s="14">
        <v>0</v>
      </c>
      <c r="AL174" s="14">
        <v>1</v>
      </c>
      <c r="AM174" s="14">
        <v>0</v>
      </c>
      <c r="AO174" s="1">
        <v>31564</v>
      </c>
      <c r="AP174" s="1">
        <v>33358</v>
      </c>
      <c r="BP174" s="14">
        <v>1500000</v>
      </c>
      <c r="CS174">
        <v>1</v>
      </c>
      <c r="CT174" s="7">
        <v>1</v>
      </c>
      <c r="CV174" s="7">
        <v>1</v>
      </c>
      <c r="DB174" s="1">
        <v>33351</v>
      </c>
      <c r="DC174" s="1">
        <v>33959</v>
      </c>
      <c r="DD174" s="14">
        <v>175</v>
      </c>
      <c r="DE174" s="14">
        <v>5</v>
      </c>
      <c r="DF174" t="s">
        <v>513</v>
      </c>
      <c r="DG174" t="s">
        <v>842</v>
      </c>
      <c r="II174" s="1">
        <v>33351</v>
      </c>
      <c r="IJ174" s="1">
        <v>34528</v>
      </c>
      <c r="IK174" s="14">
        <v>5</v>
      </c>
    </row>
    <row r="175" spans="1:245" x14ac:dyDescent="0.25">
      <c r="A175" s="1">
        <v>34528</v>
      </c>
      <c r="E175" s="13" t="s">
        <v>3103</v>
      </c>
      <c r="F175" s="4" t="s">
        <v>85</v>
      </c>
      <c r="G175" s="45" t="s">
        <v>5489</v>
      </c>
      <c r="H175" s="86"/>
      <c r="I175" s="86"/>
      <c r="J175" s="86"/>
      <c r="K175" s="86"/>
      <c r="L175" s="86"/>
      <c r="M175" s="32" t="s">
        <v>3450</v>
      </c>
      <c r="N175" s="4" t="s">
        <v>526</v>
      </c>
      <c r="O175" s="52" t="s">
        <v>6202</v>
      </c>
      <c r="P175" s="20"/>
      <c r="Q175" s="32" t="s">
        <v>3450</v>
      </c>
      <c r="R175" s="4" t="s">
        <v>526</v>
      </c>
      <c r="S175" s="52" t="s">
        <v>6202</v>
      </c>
      <c r="T175" s="20"/>
      <c r="U175" s="20"/>
      <c r="V175" s="20"/>
      <c r="W175" s="20"/>
      <c r="X175" s="20">
        <v>756268</v>
      </c>
      <c r="Y175" s="33" t="s">
        <v>526</v>
      </c>
      <c r="Z175" s="20">
        <v>756268</v>
      </c>
      <c r="AA175" s="33" t="s">
        <v>526</v>
      </c>
      <c r="AB175" s="20"/>
      <c r="AC175" s="20"/>
      <c r="AD175" s="20"/>
      <c r="AF175" s="14">
        <v>0</v>
      </c>
      <c r="AG175" s="14">
        <v>1</v>
      </c>
      <c r="AH175" s="14">
        <v>0</v>
      </c>
      <c r="AI175" s="14">
        <v>0</v>
      </c>
      <c r="AJ175" s="14">
        <v>1</v>
      </c>
      <c r="AK175" s="14">
        <v>0</v>
      </c>
      <c r="AL175" s="14">
        <v>1</v>
      </c>
      <c r="AM175" s="14">
        <v>0</v>
      </c>
      <c r="AO175" s="1">
        <v>32203</v>
      </c>
      <c r="AP175" s="1">
        <v>33208</v>
      </c>
      <c r="BP175" s="14">
        <v>200000</v>
      </c>
      <c r="CS175">
        <v>1</v>
      </c>
      <c r="CT175" s="7">
        <v>1</v>
      </c>
      <c r="CV175" s="7">
        <v>1</v>
      </c>
      <c r="DB175" s="1">
        <v>33351</v>
      </c>
      <c r="DC175" s="1">
        <v>33959</v>
      </c>
      <c r="DD175" s="14">
        <v>175</v>
      </c>
      <c r="DE175" s="14">
        <v>5</v>
      </c>
      <c r="DF175" t="s">
        <v>513</v>
      </c>
      <c r="DG175" t="s">
        <v>842</v>
      </c>
      <c r="GY175" s="44" t="s">
        <v>5678</v>
      </c>
      <c r="GZ175" s="1">
        <v>33353</v>
      </c>
      <c r="HA175">
        <v>11</v>
      </c>
      <c r="HB175">
        <v>0</v>
      </c>
      <c r="HC175">
        <v>0</v>
      </c>
      <c r="HH175" s="44" t="s">
        <v>5746</v>
      </c>
      <c r="HI175">
        <v>1</v>
      </c>
      <c r="HJ175">
        <v>53</v>
      </c>
      <c r="HK175">
        <v>5</v>
      </c>
      <c r="HL175">
        <v>1</v>
      </c>
      <c r="HN175">
        <v>1</v>
      </c>
      <c r="II175" s="1">
        <v>33351</v>
      </c>
      <c r="IJ175" s="1">
        <v>34528</v>
      </c>
      <c r="IK175" s="14">
        <v>5</v>
      </c>
    </row>
    <row r="176" spans="1:245" x14ac:dyDescent="0.25">
      <c r="A176" s="1">
        <v>34528</v>
      </c>
      <c r="E176" s="13" t="s">
        <v>3103</v>
      </c>
      <c r="F176" s="4" t="s">
        <v>85</v>
      </c>
      <c r="G176" s="45" t="s">
        <v>5489</v>
      </c>
      <c r="H176" s="86"/>
      <c r="I176" s="86"/>
      <c r="J176" s="86"/>
      <c r="K176" s="86"/>
      <c r="L176" s="86"/>
      <c r="M176" s="30" t="s">
        <v>837</v>
      </c>
      <c r="N176" s="4" t="s">
        <v>520</v>
      </c>
      <c r="O176" s="52" t="s">
        <v>6203</v>
      </c>
      <c r="P176" s="20"/>
      <c r="Q176" s="30" t="s">
        <v>837</v>
      </c>
      <c r="R176" s="4" t="s">
        <v>520</v>
      </c>
      <c r="S176" s="52" t="s">
        <v>6203</v>
      </c>
      <c r="T176" s="20"/>
      <c r="U176" s="20"/>
      <c r="V176" s="20"/>
      <c r="W176" s="20"/>
      <c r="X176" s="20">
        <v>729229</v>
      </c>
      <c r="Y176" s="20" t="s">
        <v>515</v>
      </c>
      <c r="Z176" s="20">
        <v>729229</v>
      </c>
      <c r="AA176" s="20" t="s">
        <v>515</v>
      </c>
      <c r="AD176" s="20"/>
      <c r="AF176" s="14">
        <v>0</v>
      </c>
      <c r="AG176" s="14">
        <v>1</v>
      </c>
      <c r="AH176" s="14">
        <v>0</v>
      </c>
      <c r="AI176" s="14">
        <v>0</v>
      </c>
      <c r="AJ176" s="14">
        <v>1</v>
      </c>
      <c r="AK176" s="14">
        <v>0</v>
      </c>
      <c r="AL176" s="14">
        <v>1</v>
      </c>
      <c r="AM176" s="14">
        <v>0</v>
      </c>
      <c r="AO176" s="1">
        <v>31564</v>
      </c>
      <c r="AP176" s="1">
        <v>33358</v>
      </c>
      <c r="BP176" s="14">
        <v>15500000</v>
      </c>
      <c r="BR176" s="16">
        <v>14000000</v>
      </c>
      <c r="BS176" s="23">
        <v>13750000</v>
      </c>
      <c r="CS176">
        <v>1</v>
      </c>
      <c r="CT176" s="7">
        <v>1</v>
      </c>
      <c r="CV176" s="7">
        <v>1</v>
      </c>
      <c r="DB176" s="1">
        <v>33351</v>
      </c>
      <c r="DC176" s="1">
        <v>33959</v>
      </c>
      <c r="DD176" s="14">
        <v>175</v>
      </c>
      <c r="DE176" s="14">
        <v>5</v>
      </c>
      <c r="DF176" t="s">
        <v>513</v>
      </c>
      <c r="DG176" t="s">
        <v>842</v>
      </c>
      <c r="DO176" s="49" t="s">
        <v>4363</v>
      </c>
      <c r="DP176" s="1"/>
      <c r="DQ176" s="1"/>
      <c r="DR176" s="1"/>
      <c r="DS176" s="1"/>
      <c r="DT176" s="1"/>
      <c r="DU176" s="1"/>
      <c r="DV176" s="1"/>
      <c r="DY176" t="s">
        <v>2206</v>
      </c>
      <c r="DZ176" s="1">
        <v>34621</v>
      </c>
      <c r="EA176" s="1">
        <v>35929</v>
      </c>
      <c r="ED176" s="7" t="s">
        <v>3829</v>
      </c>
      <c r="EL176" s="7">
        <v>1</v>
      </c>
      <c r="EO176" s="7">
        <v>413</v>
      </c>
      <c r="EP176" s="7">
        <v>5</v>
      </c>
      <c r="ER176" s="49" t="s">
        <v>4872</v>
      </c>
      <c r="ES176" s="1"/>
      <c r="ET176" s="1"/>
      <c r="EU176" s="1"/>
      <c r="EV176" s="1"/>
      <c r="EW176" s="1"/>
      <c r="EX176" s="1"/>
      <c r="FC176" t="s">
        <v>2860</v>
      </c>
      <c r="FD176" s="1">
        <v>36004</v>
      </c>
      <c r="FE176" s="1">
        <v>36846</v>
      </c>
      <c r="FH176" s="7" t="s">
        <v>3833</v>
      </c>
      <c r="FJ176" s="7" t="s">
        <v>3832</v>
      </c>
      <c r="FS176">
        <v>1</v>
      </c>
      <c r="FW176">
        <v>1</v>
      </c>
      <c r="FY176">
        <v>104</v>
      </c>
      <c r="FZ176">
        <v>5</v>
      </c>
      <c r="GY176" s="44" t="s">
        <v>5678</v>
      </c>
      <c r="GZ176" s="1">
        <v>33353</v>
      </c>
      <c r="HA176">
        <v>11</v>
      </c>
      <c r="HB176">
        <v>6</v>
      </c>
      <c r="HC176">
        <v>0</v>
      </c>
      <c r="HH176" s="44" t="s">
        <v>5746</v>
      </c>
      <c r="HI176">
        <v>1</v>
      </c>
      <c r="HJ176">
        <v>53</v>
      </c>
      <c r="HK176">
        <v>10</v>
      </c>
      <c r="HL176">
        <v>4</v>
      </c>
      <c r="HN176">
        <v>1</v>
      </c>
      <c r="HQ176" s="44" t="s">
        <v>5884</v>
      </c>
      <c r="HR176">
        <v>0</v>
      </c>
      <c r="HS176">
        <v>3</v>
      </c>
      <c r="HT176">
        <v>43</v>
      </c>
      <c r="HU176">
        <v>4</v>
      </c>
      <c r="HW176">
        <v>1</v>
      </c>
      <c r="HZ176" s="44" t="s">
        <v>5996</v>
      </c>
      <c r="IA176">
        <v>0</v>
      </c>
      <c r="IB176">
        <v>4</v>
      </c>
      <c r="IC176">
        <v>101</v>
      </c>
      <c r="ID176">
        <v>1</v>
      </c>
      <c r="IF176">
        <v>1</v>
      </c>
      <c r="II176" s="1">
        <v>33351</v>
      </c>
      <c r="IJ176" s="1">
        <v>34528</v>
      </c>
      <c r="IK176" s="14">
        <v>5</v>
      </c>
    </row>
    <row r="177" spans="1:245" x14ac:dyDescent="0.25">
      <c r="A177" s="1">
        <v>34528</v>
      </c>
      <c r="E177" s="13" t="s">
        <v>3103</v>
      </c>
      <c r="F177" s="4" t="s">
        <v>85</v>
      </c>
      <c r="G177" s="45" t="s">
        <v>5489</v>
      </c>
      <c r="H177" s="86"/>
      <c r="I177" s="86"/>
      <c r="J177" s="86"/>
      <c r="K177" s="86"/>
      <c r="L177" s="86"/>
      <c r="M177" s="30" t="s">
        <v>838</v>
      </c>
      <c r="N177" s="4" t="s">
        <v>537</v>
      </c>
      <c r="O177" s="52" t="s">
        <v>6204</v>
      </c>
      <c r="P177" s="20"/>
      <c r="Q177" s="30" t="s">
        <v>838</v>
      </c>
      <c r="R177" s="4" t="s">
        <v>537</v>
      </c>
      <c r="S177" s="52" t="s">
        <v>6204</v>
      </c>
      <c r="T177" s="20"/>
      <c r="U177" s="20"/>
      <c r="V177" s="20"/>
      <c r="W177" s="20"/>
      <c r="X177" s="20"/>
      <c r="Y177" s="20"/>
      <c r="Z177" s="20"/>
      <c r="AA177" s="20"/>
      <c r="AB177" s="20"/>
      <c r="AC177" s="20"/>
      <c r="AD177" s="20"/>
      <c r="AE177" s="33" t="s">
        <v>3451</v>
      </c>
      <c r="AF177" s="14">
        <v>0</v>
      </c>
      <c r="AG177" s="14">
        <v>1</v>
      </c>
      <c r="AH177" s="14">
        <v>0</v>
      </c>
      <c r="AI177" s="14">
        <v>0</v>
      </c>
      <c r="AJ177" s="14">
        <v>1</v>
      </c>
      <c r="AK177" s="14">
        <v>0</v>
      </c>
      <c r="AL177" s="14">
        <v>1</v>
      </c>
      <c r="AM177" s="14">
        <v>0</v>
      </c>
      <c r="AO177" s="1">
        <v>31564</v>
      </c>
      <c r="AP177" s="1">
        <v>33358</v>
      </c>
      <c r="BP177" s="14">
        <v>2200000</v>
      </c>
      <c r="CS177">
        <v>1</v>
      </c>
      <c r="CT177" s="7">
        <v>1</v>
      </c>
      <c r="CV177" s="7">
        <v>1</v>
      </c>
      <c r="DB177" s="1">
        <v>33351</v>
      </c>
      <c r="DC177" s="1">
        <v>33959</v>
      </c>
      <c r="DD177" s="14">
        <v>175</v>
      </c>
      <c r="DE177" s="14">
        <v>5</v>
      </c>
      <c r="DF177" t="s">
        <v>513</v>
      </c>
      <c r="DG177" t="s">
        <v>842</v>
      </c>
      <c r="DO177" s="49" t="s">
        <v>4364</v>
      </c>
      <c r="DP177" s="1"/>
      <c r="DQ177" s="1"/>
      <c r="DR177" s="1"/>
      <c r="DS177" s="1"/>
      <c r="DT177" s="1"/>
      <c r="DU177" s="1"/>
      <c r="DV177" s="1"/>
      <c r="DY177" t="s">
        <v>2207</v>
      </c>
      <c r="DZ177" s="1">
        <v>34619</v>
      </c>
      <c r="EA177" s="1">
        <v>35929</v>
      </c>
      <c r="ED177" s="7" t="s">
        <v>3829</v>
      </c>
      <c r="EF177" s="7">
        <v>1</v>
      </c>
      <c r="EO177" s="7">
        <v>210</v>
      </c>
      <c r="EP177" s="7">
        <v>2</v>
      </c>
      <c r="ER177" s="49" t="s">
        <v>4873</v>
      </c>
      <c r="ES177" s="1"/>
      <c r="ET177" s="1"/>
      <c r="EU177" s="1"/>
      <c r="EV177" s="1"/>
      <c r="EW177" s="1"/>
      <c r="EX177" s="1"/>
      <c r="FC177" t="s">
        <v>2853</v>
      </c>
      <c r="FD177" s="1">
        <v>36005</v>
      </c>
      <c r="FE177" s="1">
        <v>36846</v>
      </c>
      <c r="FH177" s="7" t="s">
        <v>3831</v>
      </c>
      <c r="FJ177" s="7" t="s">
        <v>3832</v>
      </c>
      <c r="FK177">
        <v>1</v>
      </c>
      <c r="FY177">
        <v>71</v>
      </c>
      <c r="FZ177">
        <v>2</v>
      </c>
      <c r="II177" s="1">
        <v>33351</v>
      </c>
      <c r="IJ177" s="1">
        <v>34528</v>
      </c>
      <c r="IK177" s="14">
        <v>5</v>
      </c>
    </row>
    <row r="178" spans="1:245" x14ac:dyDescent="0.25">
      <c r="A178" s="1">
        <v>34528</v>
      </c>
      <c r="E178" s="13" t="s">
        <v>3103</v>
      </c>
      <c r="F178" s="4" t="s">
        <v>85</v>
      </c>
      <c r="G178" s="45" t="s">
        <v>5489</v>
      </c>
      <c r="H178" s="86"/>
      <c r="I178" s="86"/>
      <c r="J178" s="86"/>
      <c r="K178" s="86"/>
      <c r="L178" s="86"/>
      <c r="M178" s="30" t="s">
        <v>839</v>
      </c>
      <c r="N178" s="4" t="s">
        <v>504</v>
      </c>
      <c r="O178" s="52" t="s">
        <v>6205</v>
      </c>
      <c r="P178" s="20"/>
      <c r="Q178" s="30" t="s">
        <v>839</v>
      </c>
      <c r="R178" s="4" t="s">
        <v>504</v>
      </c>
      <c r="S178" s="52" t="s">
        <v>6205</v>
      </c>
      <c r="T178" s="20"/>
      <c r="U178" s="20"/>
      <c r="V178" s="20"/>
      <c r="W178" s="20"/>
      <c r="X178" s="33" t="s">
        <v>3453</v>
      </c>
      <c r="Y178" s="33" t="s">
        <v>546</v>
      </c>
      <c r="Z178" s="33" t="s">
        <v>3453</v>
      </c>
      <c r="AA178" s="33" t="s">
        <v>546</v>
      </c>
      <c r="AB178" s="20"/>
      <c r="AC178" s="33"/>
      <c r="AD178" s="20"/>
      <c r="AE178" s="33" t="s">
        <v>3452</v>
      </c>
      <c r="AF178" s="14">
        <v>0</v>
      </c>
      <c r="AG178" s="14">
        <v>1</v>
      </c>
      <c r="AH178" s="14">
        <v>0</v>
      </c>
      <c r="AI178" s="14">
        <v>0</v>
      </c>
      <c r="AJ178" s="14">
        <v>1</v>
      </c>
      <c r="AK178" s="14">
        <v>0</v>
      </c>
      <c r="AL178" s="14">
        <v>1</v>
      </c>
      <c r="AM178" s="14">
        <v>0</v>
      </c>
      <c r="AO178" s="1">
        <v>31564</v>
      </c>
      <c r="AP178" s="1">
        <v>33358</v>
      </c>
      <c r="BP178" s="14">
        <v>11250000</v>
      </c>
      <c r="BR178" s="16">
        <v>4670000</v>
      </c>
      <c r="CS178">
        <v>1</v>
      </c>
      <c r="CT178" s="7">
        <v>1</v>
      </c>
      <c r="CV178" s="7">
        <v>1</v>
      </c>
      <c r="DB178" s="1">
        <v>33351</v>
      </c>
      <c r="DC178" s="1">
        <v>33959</v>
      </c>
      <c r="DD178" s="14">
        <v>175</v>
      </c>
      <c r="DE178" s="14">
        <v>5</v>
      </c>
      <c r="DF178" t="s">
        <v>513</v>
      </c>
      <c r="DG178" t="s">
        <v>842</v>
      </c>
      <c r="DO178" s="49" t="s">
        <v>4365</v>
      </c>
      <c r="DP178" s="1"/>
      <c r="DQ178" s="1"/>
      <c r="DR178" s="1"/>
      <c r="DS178" s="1"/>
      <c r="DT178" s="1"/>
      <c r="DU178" s="1"/>
      <c r="DV178" s="1"/>
      <c r="DY178" t="s">
        <v>2186</v>
      </c>
      <c r="DZ178" s="1">
        <v>34631</v>
      </c>
      <c r="EA178" s="1">
        <v>35929</v>
      </c>
      <c r="ED178" s="7" t="s">
        <v>3830</v>
      </c>
      <c r="EM178" s="7">
        <v>1</v>
      </c>
      <c r="EO178" s="7">
        <v>89</v>
      </c>
      <c r="EP178" s="7">
        <v>3</v>
      </c>
      <c r="ER178" s="49" t="s">
        <v>4874</v>
      </c>
      <c r="ES178" s="1"/>
      <c r="ET178" s="1"/>
      <c r="EU178" s="1"/>
      <c r="EV178" s="1"/>
      <c r="EW178" s="1"/>
      <c r="EX178" s="1"/>
      <c r="FC178" t="s">
        <v>2187</v>
      </c>
      <c r="FD178" s="1">
        <v>36003</v>
      </c>
      <c r="FE178" s="1">
        <v>36846</v>
      </c>
      <c r="FH178" s="7" t="s">
        <v>3831</v>
      </c>
      <c r="FJ178" s="7" t="s">
        <v>3832</v>
      </c>
      <c r="FK178" s="1"/>
      <c r="FL178" s="1"/>
      <c r="FM178" s="1"/>
      <c r="FN178" s="1"/>
      <c r="FO178" s="1"/>
      <c r="FP178" s="7">
        <v>1</v>
      </c>
      <c r="FQ178" s="1"/>
      <c r="FR178" s="1"/>
      <c r="FS178" s="1"/>
      <c r="FT178" s="1"/>
      <c r="FY178">
        <v>78</v>
      </c>
      <c r="FZ178">
        <v>4</v>
      </c>
      <c r="GB178" s="1">
        <v>36003</v>
      </c>
      <c r="GC178" t="s">
        <v>2187</v>
      </c>
      <c r="GF178" t="s">
        <v>2186</v>
      </c>
      <c r="GH178" s="1">
        <v>37315</v>
      </c>
      <c r="GK178" t="s">
        <v>3830</v>
      </c>
      <c r="GT178">
        <v>1</v>
      </c>
      <c r="GV178">
        <v>89</v>
      </c>
      <c r="GW178">
        <v>3</v>
      </c>
      <c r="GY178" s="44" t="s">
        <v>5678</v>
      </c>
      <c r="GZ178" s="1">
        <v>33353</v>
      </c>
      <c r="HA178">
        <v>11</v>
      </c>
      <c r="HB178">
        <v>8</v>
      </c>
      <c r="HC178">
        <v>0</v>
      </c>
      <c r="HH178" s="44" t="s">
        <v>5746</v>
      </c>
      <c r="HI178">
        <v>1</v>
      </c>
      <c r="HJ178">
        <v>53</v>
      </c>
      <c r="HK178">
        <v>29</v>
      </c>
      <c r="HL178">
        <v>4</v>
      </c>
      <c r="HN178">
        <v>1</v>
      </c>
      <c r="HQ178" s="44" t="s">
        <v>5884</v>
      </c>
      <c r="HR178">
        <v>0</v>
      </c>
      <c r="HS178">
        <v>3</v>
      </c>
      <c r="HT178">
        <v>240</v>
      </c>
      <c r="HU178">
        <v>3</v>
      </c>
      <c r="HW178">
        <v>1</v>
      </c>
      <c r="HZ178" s="44" t="s">
        <v>5996</v>
      </c>
      <c r="IA178">
        <v>0</v>
      </c>
      <c r="IB178">
        <v>4</v>
      </c>
      <c r="IC178">
        <v>395</v>
      </c>
      <c r="ID178">
        <v>29</v>
      </c>
      <c r="IF178">
        <v>1</v>
      </c>
      <c r="II178" s="1">
        <v>33351</v>
      </c>
      <c r="IJ178" s="1">
        <v>34528</v>
      </c>
      <c r="IK178" s="14">
        <v>5</v>
      </c>
    </row>
    <row r="179" spans="1:245" x14ac:dyDescent="0.25">
      <c r="A179" s="1">
        <v>34528</v>
      </c>
      <c r="E179" s="13" t="s">
        <v>3103</v>
      </c>
      <c r="F179" s="4" t="s">
        <v>85</v>
      </c>
      <c r="G179" s="45" t="s">
        <v>5489</v>
      </c>
      <c r="H179" s="86"/>
      <c r="I179" s="86"/>
      <c r="J179" s="86"/>
      <c r="K179" s="86"/>
      <c r="L179" s="86"/>
      <c r="M179" s="30" t="s">
        <v>840</v>
      </c>
      <c r="N179" s="4" t="s">
        <v>515</v>
      </c>
      <c r="O179" s="52" t="s">
        <v>6206</v>
      </c>
      <c r="P179" s="20"/>
      <c r="Q179" s="30" t="s">
        <v>840</v>
      </c>
      <c r="R179" s="4" t="s">
        <v>515</v>
      </c>
      <c r="S179" s="52" t="s">
        <v>6206</v>
      </c>
      <c r="T179" s="39"/>
      <c r="U179" s="39"/>
      <c r="V179" s="39" t="s">
        <v>822</v>
      </c>
      <c r="W179" s="33" t="s">
        <v>546</v>
      </c>
      <c r="X179" s="20"/>
      <c r="Y179" s="20"/>
      <c r="Z179" s="20"/>
      <c r="AA179" s="20"/>
      <c r="AB179" s="20" t="s">
        <v>3304</v>
      </c>
      <c r="AC179" s="33" t="s">
        <v>546</v>
      </c>
      <c r="AD179" s="20"/>
      <c r="AE179" s="20" t="s">
        <v>3454</v>
      </c>
      <c r="AF179" s="14">
        <v>0</v>
      </c>
      <c r="AG179" s="14">
        <v>1</v>
      </c>
      <c r="AH179" s="14">
        <v>0</v>
      </c>
      <c r="AI179" s="14">
        <v>0</v>
      </c>
      <c r="AJ179" s="14">
        <v>1</v>
      </c>
      <c r="AK179" s="14">
        <v>0</v>
      </c>
      <c r="AL179" s="14">
        <v>1</v>
      </c>
      <c r="AM179" s="14">
        <v>0</v>
      </c>
      <c r="AO179" s="1">
        <v>32203</v>
      </c>
      <c r="AP179" s="1">
        <v>33358</v>
      </c>
      <c r="BP179" s="14">
        <v>1750000</v>
      </c>
      <c r="BR179" s="16">
        <v>1200000</v>
      </c>
      <c r="CS179">
        <v>1</v>
      </c>
      <c r="CT179" s="7">
        <v>1</v>
      </c>
      <c r="CV179" s="7">
        <v>1</v>
      </c>
      <c r="DB179" s="1">
        <v>33351</v>
      </c>
      <c r="DC179" s="1">
        <v>33959</v>
      </c>
      <c r="DD179" s="14">
        <v>175</v>
      </c>
      <c r="DE179" s="14">
        <v>5</v>
      </c>
      <c r="DF179" t="s">
        <v>513</v>
      </c>
      <c r="DG179" t="s">
        <v>842</v>
      </c>
      <c r="DO179" s="49" t="s">
        <v>4366</v>
      </c>
      <c r="DP179" s="1"/>
      <c r="DQ179" s="1"/>
      <c r="DR179" s="1"/>
      <c r="DS179" s="1"/>
      <c r="DT179" s="1"/>
      <c r="DU179" s="1"/>
      <c r="DV179" s="1"/>
      <c r="DY179" t="s">
        <v>2195</v>
      </c>
      <c r="DZ179" s="1">
        <v>34615</v>
      </c>
      <c r="EA179" s="1">
        <v>35929</v>
      </c>
      <c r="ED179" s="7" t="s">
        <v>3829</v>
      </c>
      <c r="EL179" s="7">
        <v>1</v>
      </c>
      <c r="EO179" s="7">
        <v>370</v>
      </c>
      <c r="EP179" s="7">
        <v>5</v>
      </c>
      <c r="ER179" s="49" t="s">
        <v>4875</v>
      </c>
      <c r="ES179" s="1"/>
      <c r="ET179" s="1"/>
      <c r="EU179" s="1"/>
      <c r="EV179" s="1"/>
      <c r="EW179" s="1"/>
      <c r="EX179" s="1"/>
      <c r="FC179" t="s">
        <v>2870</v>
      </c>
      <c r="FD179" s="1">
        <v>35999</v>
      </c>
      <c r="FE179" s="1">
        <v>36846</v>
      </c>
      <c r="FH179" s="7" t="s">
        <v>3831</v>
      </c>
      <c r="FJ179" s="7" t="s">
        <v>3832</v>
      </c>
      <c r="FK179">
        <v>1</v>
      </c>
      <c r="FY179">
        <v>64</v>
      </c>
      <c r="FZ179">
        <v>2</v>
      </c>
      <c r="GY179" s="44" t="s">
        <v>5678</v>
      </c>
      <c r="GZ179" s="1">
        <v>33353</v>
      </c>
      <c r="HA179">
        <v>11</v>
      </c>
      <c r="HB179">
        <v>10</v>
      </c>
      <c r="HC179">
        <v>1</v>
      </c>
      <c r="HE179">
        <v>1</v>
      </c>
      <c r="HH179" s="44" t="s">
        <v>5746</v>
      </c>
      <c r="HI179">
        <v>1</v>
      </c>
      <c r="HJ179">
        <v>53</v>
      </c>
      <c r="HK179">
        <v>63</v>
      </c>
      <c r="HL179">
        <v>11</v>
      </c>
      <c r="HN179">
        <v>1</v>
      </c>
      <c r="HQ179" s="44" t="s">
        <v>5884</v>
      </c>
      <c r="HR179">
        <v>0</v>
      </c>
      <c r="HS179">
        <v>3</v>
      </c>
      <c r="HT179">
        <v>304</v>
      </c>
      <c r="HU179">
        <v>33</v>
      </c>
      <c r="HW179">
        <v>1</v>
      </c>
      <c r="HZ179" s="44" t="s">
        <v>5996</v>
      </c>
      <c r="IA179">
        <v>0</v>
      </c>
      <c r="IB179">
        <v>4</v>
      </c>
      <c r="IC179">
        <v>395</v>
      </c>
      <c r="ID179">
        <v>29</v>
      </c>
      <c r="IF179">
        <v>1</v>
      </c>
      <c r="II179" s="1">
        <v>33351</v>
      </c>
      <c r="IJ179" s="1">
        <v>34528</v>
      </c>
      <c r="IK179" s="14">
        <v>5</v>
      </c>
    </row>
    <row r="180" spans="1:245" ht="12.75" customHeight="1" x14ac:dyDescent="0.25">
      <c r="A180" s="1">
        <v>34528</v>
      </c>
      <c r="B180" s="1"/>
      <c r="C180" s="1"/>
      <c r="D180" s="1"/>
      <c r="E180" s="13" t="s">
        <v>3103</v>
      </c>
      <c r="F180" s="4" t="s">
        <v>85</v>
      </c>
      <c r="G180" s="45" t="s">
        <v>5489</v>
      </c>
      <c r="H180" s="86"/>
      <c r="I180" s="86"/>
      <c r="J180" s="86"/>
      <c r="K180" s="86"/>
      <c r="L180" s="86"/>
      <c r="M180" s="31" t="s">
        <v>841</v>
      </c>
      <c r="N180" s="4" t="s">
        <v>479</v>
      </c>
      <c r="O180" s="52" t="s">
        <v>6207</v>
      </c>
      <c r="P180" s="20"/>
      <c r="Q180" s="31" t="s">
        <v>841</v>
      </c>
      <c r="R180" s="4" t="s">
        <v>479</v>
      </c>
      <c r="S180" s="52" t="s">
        <v>6207</v>
      </c>
      <c r="T180" s="20"/>
      <c r="U180" s="20"/>
      <c r="V180" s="20"/>
      <c r="W180" s="20"/>
      <c r="X180" s="20"/>
      <c r="Y180" s="20"/>
      <c r="Z180" s="20"/>
      <c r="AA180" s="20"/>
      <c r="AB180" s="20"/>
      <c r="AC180" s="20"/>
      <c r="AD180" s="20"/>
      <c r="AF180" s="14">
        <v>0</v>
      </c>
      <c r="AG180" s="14">
        <v>1</v>
      </c>
      <c r="AH180" s="14">
        <v>0</v>
      </c>
      <c r="AI180" s="14">
        <v>0</v>
      </c>
      <c r="AJ180" s="14">
        <v>1</v>
      </c>
      <c r="AK180" s="14">
        <v>0</v>
      </c>
      <c r="AL180" s="14">
        <v>1</v>
      </c>
      <c r="AM180" s="14">
        <v>0</v>
      </c>
      <c r="AO180" s="1">
        <v>31564</v>
      </c>
      <c r="AP180" s="1">
        <v>33358</v>
      </c>
      <c r="BP180" s="14">
        <v>3000000</v>
      </c>
      <c r="BR180" s="16">
        <v>2500000</v>
      </c>
      <c r="BS180" s="23">
        <v>1900000</v>
      </c>
      <c r="CS180">
        <v>1</v>
      </c>
      <c r="CT180" s="7">
        <v>1</v>
      </c>
      <c r="CV180" s="7">
        <v>1</v>
      </c>
      <c r="DB180" s="1">
        <v>33351</v>
      </c>
      <c r="DC180" s="1">
        <v>33959</v>
      </c>
      <c r="DD180" s="14">
        <v>175</v>
      </c>
      <c r="DE180" s="14">
        <v>5</v>
      </c>
      <c r="DF180" t="s">
        <v>513</v>
      </c>
      <c r="DG180" t="s">
        <v>842</v>
      </c>
      <c r="DO180" s="49" t="s">
        <v>4367</v>
      </c>
      <c r="DP180" s="1"/>
      <c r="DQ180" s="1"/>
      <c r="DR180" s="1"/>
      <c r="DS180" s="1"/>
      <c r="DT180" s="1"/>
      <c r="DU180" s="1"/>
      <c r="DV180" s="1"/>
      <c r="DY180" t="s">
        <v>2209</v>
      </c>
      <c r="DZ180" s="1">
        <v>34621</v>
      </c>
      <c r="EA180" s="1">
        <v>35929</v>
      </c>
      <c r="ED180" s="7" t="s">
        <v>3829</v>
      </c>
      <c r="EL180" s="7">
        <v>1</v>
      </c>
      <c r="EO180" s="7">
        <v>308</v>
      </c>
      <c r="EP180" s="7">
        <v>5</v>
      </c>
      <c r="ER180" s="49" t="s">
        <v>4876</v>
      </c>
      <c r="ES180" s="1"/>
      <c r="ET180" s="1"/>
      <c r="EU180" s="1"/>
      <c r="EV180" s="1"/>
      <c r="EW180" s="1"/>
      <c r="EX180" s="1"/>
      <c r="FC180" t="s">
        <v>2871</v>
      </c>
      <c r="FD180" s="1">
        <v>35999</v>
      </c>
      <c r="FE180" s="1">
        <v>36846</v>
      </c>
      <c r="FH180" s="7" t="s">
        <v>3831</v>
      </c>
      <c r="FJ180" s="7" t="s">
        <v>3832</v>
      </c>
      <c r="FS180">
        <v>1</v>
      </c>
      <c r="FW180">
        <v>1</v>
      </c>
      <c r="FY180">
        <v>85</v>
      </c>
      <c r="FZ180">
        <v>5</v>
      </c>
      <c r="II180" s="1">
        <v>33351</v>
      </c>
      <c r="IJ180" s="1">
        <v>34528</v>
      </c>
      <c r="IK180" s="14">
        <v>5</v>
      </c>
    </row>
    <row r="181" spans="1:245" x14ac:dyDescent="0.25">
      <c r="A181" s="1">
        <v>34542</v>
      </c>
      <c r="B181" s="1" t="s">
        <v>237</v>
      </c>
      <c r="C181" s="1" t="s">
        <v>238</v>
      </c>
      <c r="D181" s="1"/>
      <c r="E181" s="13" t="s">
        <v>4231</v>
      </c>
      <c r="F181" s="4" t="s">
        <v>86</v>
      </c>
      <c r="G181" s="45" t="s">
        <v>5490</v>
      </c>
      <c r="H181" s="86"/>
      <c r="I181" s="86"/>
      <c r="J181" s="86"/>
      <c r="K181" s="86"/>
      <c r="L181" s="86"/>
      <c r="M181" s="31" t="s">
        <v>1684</v>
      </c>
      <c r="N181" s="13" t="s">
        <v>479</v>
      </c>
      <c r="O181" s="56" t="s">
        <v>6533</v>
      </c>
      <c r="P181" s="20"/>
      <c r="Q181" s="31" t="s">
        <v>1684</v>
      </c>
      <c r="R181" s="13" t="s">
        <v>479</v>
      </c>
      <c r="S181" s="56" t="s">
        <v>6533</v>
      </c>
      <c r="T181" s="20"/>
      <c r="U181" s="20"/>
      <c r="V181" s="20"/>
      <c r="W181" s="20"/>
      <c r="X181" s="33" t="s">
        <v>3320</v>
      </c>
      <c r="Y181" s="33" t="s">
        <v>479</v>
      </c>
      <c r="Z181" s="33" t="s">
        <v>3320</v>
      </c>
      <c r="AA181" s="33" t="s">
        <v>479</v>
      </c>
      <c r="AB181" s="20"/>
      <c r="AC181" s="20"/>
      <c r="AD181" s="20"/>
      <c r="AF181" s="14">
        <v>0</v>
      </c>
      <c r="AG181" s="14">
        <v>1</v>
      </c>
      <c r="AH181" s="14">
        <v>0</v>
      </c>
      <c r="AI181" s="14">
        <v>0</v>
      </c>
      <c r="AJ181" s="14">
        <v>1</v>
      </c>
      <c r="AK181" s="14">
        <v>0</v>
      </c>
      <c r="AL181" s="14">
        <v>1</v>
      </c>
      <c r="AM181" s="14">
        <v>0</v>
      </c>
      <c r="AN181" t="s">
        <v>1695</v>
      </c>
      <c r="AO181" s="1">
        <v>29434</v>
      </c>
      <c r="BP181" s="14">
        <v>1500000</v>
      </c>
      <c r="CS181">
        <v>1</v>
      </c>
      <c r="CT181" s="7">
        <v>1</v>
      </c>
      <c r="CU181" s="1">
        <v>34500</v>
      </c>
      <c r="DB181" s="1"/>
      <c r="DD181" s="14">
        <v>59</v>
      </c>
      <c r="DE181" s="14">
        <v>5</v>
      </c>
      <c r="DF181" t="s">
        <v>513</v>
      </c>
      <c r="DG181" t="s">
        <v>1696</v>
      </c>
      <c r="DK181" s="1"/>
      <c r="DN181" s="51" t="s">
        <v>5129</v>
      </c>
      <c r="DO181" s="49" t="s">
        <v>4368</v>
      </c>
      <c r="DP181" s="1"/>
      <c r="DQ181" s="1"/>
      <c r="DR181" s="1"/>
      <c r="DS181" s="1"/>
      <c r="DT181" s="1"/>
      <c r="DU181" s="1"/>
      <c r="DV181" s="1"/>
      <c r="DY181" t="s">
        <v>2216</v>
      </c>
      <c r="DZ181" s="1">
        <v>34612</v>
      </c>
      <c r="EA181" s="1">
        <v>36270</v>
      </c>
      <c r="EC181" s="7" t="s">
        <v>3834</v>
      </c>
      <c r="EF181" s="7">
        <v>1</v>
      </c>
      <c r="EO181" s="7">
        <v>1269</v>
      </c>
      <c r="EP181" s="7">
        <v>5</v>
      </c>
      <c r="GY181" s="44" t="s">
        <v>5679</v>
      </c>
      <c r="GZ181" s="1">
        <v>31808</v>
      </c>
      <c r="HA181">
        <v>12</v>
      </c>
      <c r="HB181">
        <v>121</v>
      </c>
      <c r="HC181">
        <v>0</v>
      </c>
      <c r="HH181" s="44" t="s">
        <v>5747</v>
      </c>
      <c r="HI181">
        <v>1</v>
      </c>
      <c r="HJ181">
        <v>14</v>
      </c>
      <c r="HK181">
        <v>307</v>
      </c>
      <c r="HL181">
        <v>11</v>
      </c>
      <c r="HN181">
        <v>1</v>
      </c>
      <c r="HQ181" s="44" t="s">
        <v>5885</v>
      </c>
      <c r="HR181">
        <v>0</v>
      </c>
      <c r="HS181">
        <v>7</v>
      </c>
      <c r="HT181">
        <v>1201</v>
      </c>
      <c r="HU181">
        <v>59</v>
      </c>
      <c r="HW181">
        <v>1</v>
      </c>
      <c r="II181" s="1">
        <v>34542</v>
      </c>
      <c r="IJ181" s="1">
        <v>30641</v>
      </c>
      <c r="IK181" s="14">
        <v>9</v>
      </c>
    </row>
    <row r="182" spans="1:245" x14ac:dyDescent="0.25">
      <c r="A182" s="1">
        <v>34542</v>
      </c>
      <c r="E182" s="13" t="s">
        <v>4231</v>
      </c>
      <c r="F182" s="4" t="s">
        <v>86</v>
      </c>
      <c r="G182" s="45" t="s">
        <v>5490</v>
      </c>
      <c r="H182" s="86"/>
      <c r="I182" s="86"/>
      <c r="J182" s="86"/>
      <c r="K182" s="86"/>
      <c r="L182" s="86"/>
      <c r="M182" s="32" t="s">
        <v>1685</v>
      </c>
      <c r="N182" s="4" t="s">
        <v>502</v>
      </c>
      <c r="O182" s="52" t="s">
        <v>6208</v>
      </c>
      <c r="P182" s="20"/>
      <c r="Q182" s="32" t="s">
        <v>1685</v>
      </c>
      <c r="R182" s="4" t="s">
        <v>502</v>
      </c>
      <c r="S182" s="52" t="s">
        <v>6208</v>
      </c>
      <c r="T182" s="20"/>
      <c r="U182" s="20"/>
      <c r="V182" s="20"/>
      <c r="W182" s="20"/>
      <c r="X182" s="33" t="s">
        <v>3455</v>
      </c>
      <c r="Y182" s="33" t="s">
        <v>502</v>
      </c>
      <c r="Z182" s="33" t="s">
        <v>3455</v>
      </c>
      <c r="AA182" s="33" t="s">
        <v>502</v>
      </c>
      <c r="AB182" s="20"/>
      <c r="AC182" s="20"/>
      <c r="AD182" s="20"/>
      <c r="AF182" s="14">
        <v>0</v>
      </c>
      <c r="AG182" s="14">
        <v>1</v>
      </c>
      <c r="AH182" s="14">
        <v>0</v>
      </c>
      <c r="AI182" s="14">
        <v>0</v>
      </c>
      <c r="AJ182" s="14">
        <v>1</v>
      </c>
      <c r="AK182" s="14">
        <v>0</v>
      </c>
      <c r="AL182" s="14">
        <v>1</v>
      </c>
      <c r="AM182" s="14">
        <v>0</v>
      </c>
      <c r="AO182" s="1">
        <v>29434</v>
      </c>
      <c r="BP182" s="14">
        <v>600000</v>
      </c>
      <c r="CS182">
        <v>1</v>
      </c>
      <c r="CT182" s="7">
        <v>1</v>
      </c>
      <c r="CU182" s="1">
        <v>34500</v>
      </c>
      <c r="DB182" s="1"/>
      <c r="DD182" s="14">
        <v>59</v>
      </c>
      <c r="DE182" s="14">
        <v>5</v>
      </c>
      <c r="DF182" t="s">
        <v>513</v>
      </c>
      <c r="DG182" t="s">
        <v>1696</v>
      </c>
      <c r="DN182" s="51" t="s">
        <v>5129</v>
      </c>
      <c r="DO182" s="49" t="s">
        <v>4368</v>
      </c>
      <c r="DP182" s="1"/>
      <c r="DQ182" s="1"/>
      <c r="DR182" s="1"/>
      <c r="DS182" s="1"/>
      <c r="DT182" s="1"/>
      <c r="DU182" s="1"/>
      <c r="DV182" s="1"/>
      <c r="DY182" t="s">
        <v>2216</v>
      </c>
      <c r="DZ182" s="1">
        <v>34612</v>
      </c>
      <c r="EA182" s="1">
        <v>36270</v>
      </c>
      <c r="EC182" s="7" t="s">
        <v>3834</v>
      </c>
      <c r="EF182" s="7">
        <v>1</v>
      </c>
      <c r="EO182" s="7">
        <v>1269</v>
      </c>
      <c r="EP182" s="7">
        <v>5</v>
      </c>
      <c r="ER182" s="49" t="s">
        <v>4877</v>
      </c>
      <c r="ES182" s="1"/>
      <c r="ET182" s="1"/>
      <c r="EU182" s="1"/>
      <c r="EV182" s="1"/>
      <c r="EW182" s="1"/>
      <c r="EX182" s="1"/>
      <c r="FC182" t="s">
        <v>2887</v>
      </c>
      <c r="FD182" s="1">
        <v>36335</v>
      </c>
      <c r="FE182" s="1">
        <v>37544</v>
      </c>
      <c r="FI182" s="7" t="s">
        <v>3835</v>
      </c>
      <c r="FJ182" s="7" t="s">
        <v>3832</v>
      </c>
      <c r="FK182">
        <v>1</v>
      </c>
      <c r="FY182">
        <v>699</v>
      </c>
      <c r="FZ182">
        <v>5</v>
      </c>
      <c r="GY182" s="44" t="s">
        <v>5679</v>
      </c>
      <c r="GZ182" s="1">
        <v>31808</v>
      </c>
      <c r="HA182">
        <v>12</v>
      </c>
      <c r="HB182">
        <v>54</v>
      </c>
      <c r="HC182">
        <v>0</v>
      </c>
      <c r="HH182" s="44" t="s">
        <v>5747</v>
      </c>
      <c r="HI182">
        <v>1</v>
      </c>
      <c r="HJ182">
        <v>14</v>
      </c>
      <c r="HK182">
        <v>73</v>
      </c>
      <c r="HL182">
        <v>18</v>
      </c>
      <c r="HN182">
        <v>1</v>
      </c>
      <c r="HQ182" s="44" t="s">
        <v>5885</v>
      </c>
      <c r="HR182">
        <v>0</v>
      </c>
      <c r="HS182">
        <v>7</v>
      </c>
      <c r="HT182">
        <v>338</v>
      </c>
      <c r="HU182">
        <v>20</v>
      </c>
      <c r="HW182">
        <v>1</v>
      </c>
      <c r="HZ182" s="44" t="s">
        <v>5997</v>
      </c>
      <c r="IA182">
        <v>0</v>
      </c>
      <c r="IB182">
        <v>1</v>
      </c>
      <c r="IC182">
        <v>301</v>
      </c>
      <c r="ID182">
        <v>11</v>
      </c>
      <c r="IF182">
        <v>1</v>
      </c>
      <c r="II182" s="1">
        <v>34542</v>
      </c>
      <c r="IJ182" s="1">
        <v>30641</v>
      </c>
      <c r="IK182" s="14">
        <v>9</v>
      </c>
    </row>
    <row r="183" spans="1:245" x14ac:dyDescent="0.25">
      <c r="A183" s="1">
        <v>34542</v>
      </c>
      <c r="E183" s="13" t="s">
        <v>4231</v>
      </c>
      <c r="F183" s="4" t="s">
        <v>86</v>
      </c>
      <c r="G183" s="45" t="s">
        <v>5490</v>
      </c>
      <c r="H183" s="86"/>
      <c r="I183" s="86"/>
      <c r="J183" s="86"/>
      <c r="K183" s="86"/>
      <c r="L183" s="86"/>
      <c r="M183" s="30" t="s">
        <v>1686</v>
      </c>
      <c r="N183" s="4" t="s">
        <v>474</v>
      </c>
      <c r="O183" s="4" t="s">
        <v>6209</v>
      </c>
      <c r="P183" s="20"/>
      <c r="Q183" s="30" t="s">
        <v>1686</v>
      </c>
      <c r="R183" s="4" t="s">
        <v>474</v>
      </c>
      <c r="S183" s="4" t="s">
        <v>6209</v>
      </c>
      <c r="T183" s="20"/>
      <c r="U183" s="20"/>
      <c r="V183" s="20"/>
      <c r="W183" s="20"/>
      <c r="X183" s="20"/>
      <c r="Y183" s="20"/>
      <c r="Z183" s="20"/>
      <c r="AA183" s="20"/>
      <c r="AB183" s="20"/>
      <c r="AC183" s="20"/>
      <c r="AD183" s="20"/>
      <c r="AE183" s="33" t="s">
        <v>3456</v>
      </c>
      <c r="AF183" s="14">
        <v>0</v>
      </c>
      <c r="AG183" s="14">
        <v>1</v>
      </c>
      <c r="AH183" s="14">
        <v>0</v>
      </c>
      <c r="AI183" s="14">
        <v>0</v>
      </c>
      <c r="AJ183" s="14">
        <v>1</v>
      </c>
      <c r="AK183" s="14">
        <v>0</v>
      </c>
      <c r="AL183" s="14">
        <v>1</v>
      </c>
      <c r="AM183" s="14">
        <v>0</v>
      </c>
      <c r="AO183" s="1">
        <v>29434</v>
      </c>
      <c r="BP183" s="14">
        <v>3200000</v>
      </c>
      <c r="BR183" s="16">
        <v>2600000</v>
      </c>
      <c r="CS183">
        <v>1</v>
      </c>
      <c r="CT183" s="7">
        <v>1</v>
      </c>
      <c r="CU183" s="1">
        <v>34500</v>
      </c>
      <c r="DB183" s="1"/>
      <c r="DD183" s="14">
        <v>59</v>
      </c>
      <c r="DE183" s="14">
        <v>5</v>
      </c>
      <c r="DF183" t="s">
        <v>513</v>
      </c>
      <c r="DG183" t="s">
        <v>1696</v>
      </c>
      <c r="DK183" s="1">
        <v>31799</v>
      </c>
      <c r="DN183" s="51" t="s">
        <v>5129</v>
      </c>
      <c r="DO183" s="49" t="s">
        <v>4368</v>
      </c>
      <c r="DP183" s="1"/>
      <c r="DQ183" s="1"/>
      <c r="DR183" s="1"/>
      <c r="DS183" s="1"/>
      <c r="DT183" s="1"/>
      <c r="DU183" s="1"/>
      <c r="DV183" s="1"/>
      <c r="DY183" t="s">
        <v>2216</v>
      </c>
      <c r="DZ183" s="1">
        <v>34612</v>
      </c>
      <c r="EA183" s="1">
        <v>36270</v>
      </c>
      <c r="EC183" s="7" t="s">
        <v>3834</v>
      </c>
      <c r="EM183" s="7">
        <v>1</v>
      </c>
      <c r="EO183" s="7">
        <v>1269</v>
      </c>
      <c r="EP183" s="7">
        <v>5</v>
      </c>
      <c r="ER183" s="49" t="s">
        <v>4877</v>
      </c>
      <c r="ES183" s="1"/>
      <c r="ET183" s="1"/>
      <c r="EU183" s="1"/>
      <c r="EV183" s="1"/>
      <c r="EW183" s="1"/>
      <c r="EX183" s="1"/>
      <c r="FC183" t="s">
        <v>2887</v>
      </c>
      <c r="FD183" s="1">
        <v>36349</v>
      </c>
      <c r="FE183" s="1">
        <v>37544</v>
      </c>
      <c r="FI183" s="7" t="s">
        <v>3835</v>
      </c>
      <c r="FJ183" s="7" t="s">
        <v>3832</v>
      </c>
      <c r="FK183">
        <v>1</v>
      </c>
      <c r="FY183">
        <v>699</v>
      </c>
      <c r="FZ183">
        <v>5</v>
      </c>
      <c r="GZ183" s="1"/>
      <c r="II183" s="1">
        <v>34542</v>
      </c>
      <c r="IJ183" s="1">
        <v>30641</v>
      </c>
      <c r="IK183" s="14">
        <v>9</v>
      </c>
    </row>
    <row r="184" spans="1:245" x14ac:dyDescent="0.25">
      <c r="A184" s="1">
        <v>34542</v>
      </c>
      <c r="E184" s="13" t="s">
        <v>4231</v>
      </c>
      <c r="F184" s="4" t="s">
        <v>86</v>
      </c>
      <c r="G184" s="45" t="s">
        <v>5490</v>
      </c>
      <c r="H184" s="86"/>
      <c r="I184" s="86"/>
      <c r="J184" s="86"/>
      <c r="K184" s="86"/>
      <c r="L184" s="86"/>
      <c r="M184" s="30" t="s">
        <v>1687</v>
      </c>
      <c r="N184" s="4" t="s">
        <v>520</v>
      </c>
      <c r="O184" s="52" t="s">
        <v>6210</v>
      </c>
      <c r="P184" s="20"/>
      <c r="Q184" s="30" t="s">
        <v>1687</v>
      </c>
      <c r="R184" s="4" t="s">
        <v>520</v>
      </c>
      <c r="S184" s="52" t="s">
        <v>6210</v>
      </c>
      <c r="T184" s="20"/>
      <c r="U184" s="20"/>
      <c r="V184" s="20"/>
      <c r="W184" s="20"/>
      <c r="X184" s="20"/>
      <c r="Y184" s="20"/>
      <c r="Z184" s="20"/>
      <c r="AA184" s="20"/>
      <c r="AB184" s="20"/>
      <c r="AC184" s="20"/>
      <c r="AD184" s="20"/>
      <c r="AF184" s="14">
        <v>0</v>
      </c>
      <c r="AG184" s="14">
        <v>1</v>
      </c>
      <c r="AH184" s="14">
        <v>0</v>
      </c>
      <c r="AI184" s="14">
        <v>0</v>
      </c>
      <c r="AJ184" s="14">
        <v>1</v>
      </c>
      <c r="AK184" s="14">
        <v>0</v>
      </c>
      <c r="AL184" s="14">
        <v>1</v>
      </c>
      <c r="AM184" s="14">
        <v>0</v>
      </c>
      <c r="AO184" s="1">
        <v>29434</v>
      </c>
      <c r="BP184" s="14">
        <v>2500000</v>
      </c>
      <c r="CS184">
        <v>1</v>
      </c>
      <c r="CT184" s="7">
        <v>1</v>
      </c>
      <c r="CU184" s="1">
        <v>34500</v>
      </c>
      <c r="DB184" s="1"/>
      <c r="DD184" s="14">
        <v>59</v>
      </c>
      <c r="DE184" s="14">
        <v>5</v>
      </c>
      <c r="DF184" t="s">
        <v>513</v>
      </c>
      <c r="DG184" t="s">
        <v>1696</v>
      </c>
      <c r="DK184" s="1">
        <v>31799</v>
      </c>
      <c r="DN184" s="51" t="s">
        <v>5129</v>
      </c>
      <c r="DO184" s="49" t="s">
        <v>4368</v>
      </c>
      <c r="DP184" s="1"/>
      <c r="DQ184" s="1"/>
      <c r="DR184" s="1"/>
      <c r="DS184" s="1"/>
      <c r="DT184" s="1"/>
      <c r="DU184" s="1"/>
      <c r="DV184" s="1"/>
      <c r="DY184" t="s">
        <v>2216</v>
      </c>
      <c r="DZ184" s="1">
        <v>34612</v>
      </c>
      <c r="EA184" s="1">
        <v>36270</v>
      </c>
      <c r="EC184" s="7" t="s">
        <v>3834</v>
      </c>
      <c r="EF184" s="7">
        <v>1</v>
      </c>
      <c r="EO184" s="7">
        <v>1269</v>
      </c>
      <c r="EP184" s="7">
        <v>5</v>
      </c>
      <c r="ER184" s="49" t="s">
        <v>4877</v>
      </c>
      <c r="ES184" s="1"/>
      <c r="ET184" s="1"/>
      <c r="EU184" s="1"/>
      <c r="EV184" s="1"/>
      <c r="EW184" s="1"/>
      <c r="EX184" s="1"/>
      <c r="FC184" t="s">
        <v>2887</v>
      </c>
      <c r="FD184" s="1">
        <v>36335</v>
      </c>
      <c r="FE184" s="1">
        <v>37544</v>
      </c>
      <c r="FI184" s="7" t="s">
        <v>3835</v>
      </c>
      <c r="FJ184" s="7" t="s">
        <v>3832</v>
      </c>
      <c r="FK184">
        <v>1</v>
      </c>
      <c r="FY184">
        <v>699</v>
      </c>
      <c r="FZ184">
        <v>5</v>
      </c>
      <c r="II184" s="1">
        <v>34542</v>
      </c>
      <c r="IJ184" s="1">
        <v>30641</v>
      </c>
      <c r="IK184" s="14">
        <v>9</v>
      </c>
    </row>
    <row r="185" spans="1:245" x14ac:dyDescent="0.25">
      <c r="A185" s="1">
        <v>34542</v>
      </c>
      <c r="E185" s="13" t="s">
        <v>4231</v>
      </c>
      <c r="F185" s="4" t="s">
        <v>86</v>
      </c>
      <c r="G185" s="45" t="s">
        <v>5490</v>
      </c>
      <c r="H185" s="86"/>
      <c r="I185" s="86"/>
      <c r="J185" s="86"/>
      <c r="K185" s="86"/>
      <c r="L185" s="86"/>
      <c r="M185" s="30" t="s">
        <v>1438</v>
      </c>
      <c r="N185" s="4" t="s">
        <v>479</v>
      </c>
      <c r="O185" s="52" t="s">
        <v>6211</v>
      </c>
      <c r="P185" s="20"/>
      <c r="Q185" s="30" t="s">
        <v>1438</v>
      </c>
      <c r="R185" s="4" t="s">
        <v>479</v>
      </c>
      <c r="S185" s="52" t="s">
        <v>6211</v>
      </c>
      <c r="T185" s="20"/>
      <c r="U185" s="20"/>
      <c r="V185" s="20"/>
      <c r="W185" s="20"/>
      <c r="X185" s="33" t="s">
        <v>3565</v>
      </c>
      <c r="Y185" s="33" t="s">
        <v>479</v>
      </c>
      <c r="Z185" s="33" t="s">
        <v>3565</v>
      </c>
      <c r="AA185" s="33" t="s">
        <v>479</v>
      </c>
      <c r="AB185" s="20"/>
      <c r="AC185" s="20"/>
      <c r="AD185" s="20"/>
      <c r="AE185" s="20" t="s">
        <v>3458</v>
      </c>
      <c r="AF185" s="14">
        <v>0</v>
      </c>
      <c r="AG185" s="14">
        <v>1</v>
      </c>
      <c r="AH185" s="14">
        <v>0</v>
      </c>
      <c r="AI185" s="14">
        <v>0</v>
      </c>
      <c r="AJ185" s="14">
        <v>1</v>
      </c>
      <c r="AK185" s="14">
        <v>0</v>
      </c>
      <c r="AL185" s="14">
        <v>1</v>
      </c>
      <c r="AM185" s="14">
        <v>0</v>
      </c>
      <c r="AO185" s="1">
        <v>29434</v>
      </c>
      <c r="BP185" s="14">
        <v>1500000</v>
      </c>
      <c r="CS185">
        <v>1</v>
      </c>
      <c r="CT185" s="7">
        <v>1</v>
      </c>
      <c r="CU185" s="1">
        <v>34500</v>
      </c>
      <c r="DB185" s="1"/>
      <c r="DD185" s="14">
        <v>59</v>
      </c>
      <c r="DE185" s="14">
        <v>5</v>
      </c>
      <c r="DF185" t="s">
        <v>513</v>
      </c>
      <c r="DG185" t="s">
        <v>1696</v>
      </c>
      <c r="DK185" s="1">
        <v>31799</v>
      </c>
      <c r="DN185" s="51" t="s">
        <v>5129</v>
      </c>
      <c r="DO185" s="49" t="s">
        <v>4368</v>
      </c>
      <c r="DP185" s="1"/>
      <c r="DQ185" s="1"/>
      <c r="DR185" s="1"/>
      <c r="DS185" s="1"/>
      <c r="DT185" s="1"/>
      <c r="DU185" s="1"/>
      <c r="DV185" s="1"/>
      <c r="DY185" t="s">
        <v>2216</v>
      </c>
      <c r="DZ185" s="1">
        <v>34612</v>
      </c>
      <c r="EA185" s="1">
        <v>36270</v>
      </c>
      <c r="EC185" s="7" t="s">
        <v>3834</v>
      </c>
      <c r="EF185" s="7">
        <v>1</v>
      </c>
      <c r="EO185" s="7">
        <v>1269</v>
      </c>
      <c r="EP185" s="7">
        <v>5</v>
      </c>
      <c r="ER185" s="49" t="s">
        <v>4877</v>
      </c>
      <c r="ES185" s="1"/>
      <c r="ET185" s="1"/>
      <c r="EU185" s="1"/>
      <c r="EV185" s="1"/>
      <c r="EW185" s="1"/>
      <c r="EX185" s="1"/>
      <c r="FC185" t="s">
        <v>2887</v>
      </c>
      <c r="FD185" s="1">
        <v>36349</v>
      </c>
      <c r="FE185" s="1">
        <v>37544</v>
      </c>
      <c r="FI185" s="7" t="s">
        <v>3835</v>
      </c>
      <c r="FJ185" s="7" t="s">
        <v>3832</v>
      </c>
      <c r="FK185">
        <v>1</v>
      </c>
      <c r="FY185">
        <v>699</v>
      </c>
      <c r="FZ185">
        <v>5</v>
      </c>
      <c r="GY185" s="44" t="s">
        <v>5679</v>
      </c>
      <c r="GZ185" s="1">
        <v>31808</v>
      </c>
      <c r="HA185">
        <v>12</v>
      </c>
      <c r="HB185">
        <v>92</v>
      </c>
      <c r="HC185">
        <v>4</v>
      </c>
      <c r="HG185">
        <v>1</v>
      </c>
      <c r="HH185" s="44" t="s">
        <v>5747</v>
      </c>
      <c r="HI185">
        <v>1</v>
      </c>
      <c r="HJ185">
        <v>14</v>
      </c>
      <c r="HK185">
        <v>386</v>
      </c>
      <c r="HL185">
        <v>14</v>
      </c>
      <c r="HN185">
        <v>1</v>
      </c>
      <c r="HQ185" s="44" t="s">
        <v>5885</v>
      </c>
      <c r="HR185">
        <v>0</v>
      </c>
      <c r="HS185">
        <v>7</v>
      </c>
      <c r="HT185">
        <v>541</v>
      </c>
      <c r="HU185">
        <v>36</v>
      </c>
      <c r="HW185">
        <v>1</v>
      </c>
      <c r="HZ185" s="44" t="s">
        <v>5997</v>
      </c>
      <c r="IA185">
        <v>0</v>
      </c>
      <c r="IB185">
        <v>1</v>
      </c>
      <c r="IC185">
        <v>79</v>
      </c>
      <c r="ID185">
        <v>1</v>
      </c>
      <c r="IE185">
        <v>1</v>
      </c>
      <c r="II185" s="1">
        <v>34542</v>
      </c>
      <c r="IJ185" s="1">
        <v>30641</v>
      </c>
      <c r="IK185" s="14">
        <v>9</v>
      </c>
    </row>
    <row r="186" spans="1:245" x14ac:dyDescent="0.25">
      <c r="A186" s="1">
        <v>34542</v>
      </c>
      <c r="E186" s="13" t="s">
        <v>4231</v>
      </c>
      <c r="F186" s="4" t="s">
        <v>86</v>
      </c>
      <c r="G186" s="45" t="s">
        <v>5490</v>
      </c>
      <c r="H186" s="86"/>
      <c r="I186" s="86"/>
      <c r="J186" s="86"/>
      <c r="K186" s="86"/>
      <c r="L186" s="86"/>
      <c r="M186" s="30" t="s">
        <v>1688</v>
      </c>
      <c r="N186" s="4" t="s">
        <v>479</v>
      </c>
      <c r="O186" s="52" t="s">
        <v>6212</v>
      </c>
      <c r="P186" s="20"/>
      <c r="Q186" s="30" t="s">
        <v>1688</v>
      </c>
      <c r="R186" s="4" t="s">
        <v>479</v>
      </c>
      <c r="S186" s="52" t="s">
        <v>6212</v>
      </c>
      <c r="T186" s="20"/>
      <c r="U186" s="20"/>
      <c r="V186" s="20"/>
      <c r="W186" s="20"/>
      <c r="X186" s="20"/>
      <c r="Y186" s="20"/>
      <c r="Z186" s="20"/>
      <c r="AA186" s="20"/>
      <c r="AB186" s="20"/>
      <c r="AC186" s="20"/>
      <c r="AD186" s="20"/>
      <c r="AE186" s="33" t="s">
        <v>3459</v>
      </c>
      <c r="AF186" s="14">
        <v>0</v>
      </c>
      <c r="AG186" s="14">
        <v>1</v>
      </c>
      <c r="AH186" s="14">
        <v>0</v>
      </c>
      <c r="AI186" s="14">
        <v>0</v>
      </c>
      <c r="AJ186" s="14">
        <v>1</v>
      </c>
      <c r="AK186" s="14">
        <v>0</v>
      </c>
      <c r="AL186" s="14">
        <v>1</v>
      </c>
      <c r="AM186" s="14">
        <v>0</v>
      </c>
      <c r="AO186" s="1">
        <v>29434</v>
      </c>
      <c r="BP186" s="14">
        <v>2200000</v>
      </c>
      <c r="CS186">
        <v>1</v>
      </c>
      <c r="CT186" s="7">
        <v>1</v>
      </c>
      <c r="CU186" s="1">
        <v>34500</v>
      </c>
      <c r="DB186" s="1"/>
      <c r="DD186" s="14">
        <v>59</v>
      </c>
      <c r="DE186" s="14">
        <v>5</v>
      </c>
      <c r="DF186" t="s">
        <v>513</v>
      </c>
      <c r="DG186" t="s">
        <v>1696</v>
      </c>
      <c r="DN186" s="51" t="s">
        <v>5129</v>
      </c>
      <c r="DO186" s="49" t="s">
        <v>4368</v>
      </c>
      <c r="DP186" s="1"/>
      <c r="DQ186" s="1"/>
      <c r="DR186" s="1"/>
      <c r="DS186" s="1"/>
      <c r="DT186" s="1"/>
      <c r="DU186" s="1"/>
      <c r="DV186" s="1"/>
      <c r="DY186" t="s">
        <v>2216</v>
      </c>
      <c r="DZ186" s="1">
        <v>34612</v>
      </c>
      <c r="EA186" s="1">
        <v>36270</v>
      </c>
      <c r="EC186" s="7" t="s">
        <v>3834</v>
      </c>
      <c r="EF186" s="7">
        <v>1</v>
      </c>
      <c r="EO186" s="7">
        <v>1269</v>
      </c>
      <c r="EP186" s="7">
        <v>5</v>
      </c>
      <c r="ER186" s="49" t="s">
        <v>4877</v>
      </c>
      <c r="ES186" s="1"/>
      <c r="ET186" s="1"/>
      <c r="EU186" s="1"/>
      <c r="EV186" s="1"/>
      <c r="EW186" s="1"/>
      <c r="EX186" s="1"/>
      <c r="EY186" t="s">
        <v>1444</v>
      </c>
      <c r="EZ186" t="s">
        <v>479</v>
      </c>
      <c r="FC186" t="s">
        <v>2887</v>
      </c>
      <c r="FD186" s="1">
        <v>36335</v>
      </c>
      <c r="FE186" s="1">
        <v>37544</v>
      </c>
      <c r="FI186" s="7" t="s">
        <v>3835</v>
      </c>
      <c r="FJ186" s="7" t="s">
        <v>3832</v>
      </c>
      <c r="FK186">
        <v>1</v>
      </c>
      <c r="FY186">
        <v>699</v>
      </c>
      <c r="FZ186">
        <v>5</v>
      </c>
      <c r="II186" s="1">
        <v>34542</v>
      </c>
      <c r="IJ186" s="1">
        <v>30641</v>
      </c>
      <c r="IK186" s="14">
        <v>9</v>
      </c>
    </row>
    <row r="187" spans="1:245" x14ac:dyDescent="0.25">
      <c r="A187" s="1">
        <v>34542</v>
      </c>
      <c r="E187" s="13" t="s">
        <v>4231</v>
      </c>
      <c r="F187" s="4" t="s">
        <v>86</v>
      </c>
      <c r="G187" s="45" t="s">
        <v>5490</v>
      </c>
      <c r="H187" s="86"/>
      <c r="I187" s="86"/>
      <c r="J187" s="86"/>
      <c r="K187" s="86"/>
      <c r="L187" s="86"/>
      <c r="M187" s="32" t="s">
        <v>1690</v>
      </c>
      <c r="N187" s="4" t="s">
        <v>537</v>
      </c>
      <c r="O187" s="4" t="s">
        <v>6213</v>
      </c>
      <c r="P187" s="20"/>
      <c r="Q187" s="32" t="s">
        <v>1690</v>
      </c>
      <c r="R187" s="4" t="s">
        <v>537</v>
      </c>
      <c r="S187" s="4" t="s">
        <v>6213</v>
      </c>
      <c r="T187" s="20"/>
      <c r="U187" s="20"/>
      <c r="V187" s="20"/>
      <c r="W187" s="20"/>
      <c r="X187" s="33" t="s">
        <v>3294</v>
      </c>
      <c r="Y187" s="33" t="s">
        <v>537</v>
      </c>
      <c r="Z187" s="33" t="s">
        <v>3294</v>
      </c>
      <c r="AA187" s="33" t="s">
        <v>537</v>
      </c>
      <c r="AB187" s="20"/>
      <c r="AC187" s="20"/>
      <c r="AD187" s="20"/>
      <c r="AF187" s="14">
        <v>0</v>
      </c>
      <c r="AG187" s="14">
        <v>1</v>
      </c>
      <c r="AH187" s="14">
        <v>0</v>
      </c>
      <c r="AI187" s="14">
        <v>0</v>
      </c>
      <c r="AJ187" s="14">
        <v>1</v>
      </c>
      <c r="AK187" s="14">
        <v>0</v>
      </c>
      <c r="AL187" s="14">
        <v>1</v>
      </c>
      <c r="AM187" s="14">
        <v>0</v>
      </c>
      <c r="AO187" s="1">
        <v>29434</v>
      </c>
      <c r="BP187" s="14">
        <v>2500000</v>
      </c>
      <c r="BR187" s="16">
        <v>1550000</v>
      </c>
      <c r="CS187">
        <v>1</v>
      </c>
      <c r="CT187" s="7">
        <v>1</v>
      </c>
      <c r="CU187" s="1">
        <v>34500</v>
      </c>
      <c r="DB187" s="1"/>
      <c r="DD187" s="14">
        <v>59</v>
      </c>
      <c r="DE187" s="14">
        <v>5</v>
      </c>
      <c r="DF187" t="s">
        <v>513</v>
      </c>
      <c r="DG187" t="s">
        <v>1696</v>
      </c>
      <c r="DK187" s="1">
        <v>30641</v>
      </c>
      <c r="DN187" s="51" t="s">
        <v>5129</v>
      </c>
      <c r="DO187" s="49" t="s">
        <v>4368</v>
      </c>
      <c r="DP187" s="1"/>
      <c r="DQ187" s="1"/>
      <c r="DR187" s="1"/>
      <c r="DS187" s="1"/>
      <c r="DT187" s="1"/>
      <c r="DU187" s="1"/>
      <c r="DV187" s="1"/>
      <c r="DY187" t="s">
        <v>2216</v>
      </c>
      <c r="DZ187" s="1">
        <v>34621</v>
      </c>
      <c r="EA187" s="1">
        <v>36270</v>
      </c>
      <c r="EC187" s="7" t="s">
        <v>3834</v>
      </c>
      <c r="EM187" s="7">
        <v>1</v>
      </c>
      <c r="EO187" s="7">
        <v>1269</v>
      </c>
      <c r="EP187" s="7">
        <v>5</v>
      </c>
      <c r="ER187" s="49" t="s">
        <v>4877</v>
      </c>
      <c r="ES187" s="1"/>
      <c r="ET187" s="1"/>
      <c r="EU187" s="1"/>
      <c r="EV187" s="1"/>
      <c r="EW187" s="1"/>
      <c r="EX187" s="1"/>
      <c r="FC187" t="s">
        <v>2887</v>
      </c>
      <c r="FD187" s="1">
        <v>36349</v>
      </c>
      <c r="FE187" s="1">
        <v>37544</v>
      </c>
      <c r="FI187" s="7" t="s">
        <v>3835</v>
      </c>
      <c r="FJ187" s="7" t="s">
        <v>3832</v>
      </c>
      <c r="FK187">
        <v>1</v>
      </c>
      <c r="FY187">
        <v>699</v>
      </c>
      <c r="FZ187">
        <v>5</v>
      </c>
      <c r="GY187" s="44" t="s">
        <v>5679</v>
      </c>
      <c r="GZ187" s="1">
        <v>31808</v>
      </c>
      <c r="HA187">
        <v>12</v>
      </c>
      <c r="HB187">
        <v>190</v>
      </c>
      <c r="HC187">
        <v>0</v>
      </c>
      <c r="HH187" s="44" t="s">
        <v>5747</v>
      </c>
      <c r="HI187">
        <v>1</v>
      </c>
      <c r="HJ187">
        <v>14</v>
      </c>
      <c r="HK187">
        <v>278</v>
      </c>
      <c r="HL187">
        <v>19</v>
      </c>
      <c r="HN187">
        <v>1</v>
      </c>
      <c r="HQ187" s="44" t="s">
        <v>5885</v>
      </c>
      <c r="HR187">
        <v>0</v>
      </c>
      <c r="HS187">
        <v>7</v>
      </c>
      <c r="HT187">
        <v>668</v>
      </c>
      <c r="HU187">
        <v>51</v>
      </c>
      <c r="HW187">
        <v>1</v>
      </c>
      <c r="HZ187" s="44" t="s">
        <v>5997</v>
      </c>
      <c r="IA187">
        <v>0</v>
      </c>
      <c r="IB187">
        <v>1</v>
      </c>
      <c r="IC187">
        <v>392</v>
      </c>
      <c r="ID187">
        <v>6</v>
      </c>
      <c r="IF187">
        <v>1</v>
      </c>
      <c r="II187" s="1">
        <v>34542</v>
      </c>
      <c r="IJ187" s="1">
        <v>30641</v>
      </c>
      <c r="IK187" s="14">
        <v>9</v>
      </c>
    </row>
    <row r="188" spans="1:245" x14ac:dyDescent="0.25">
      <c r="A188" s="1">
        <v>34542</v>
      </c>
      <c r="E188" s="13" t="s">
        <v>4231</v>
      </c>
      <c r="F188" s="4" t="s">
        <v>86</v>
      </c>
      <c r="G188" s="45" t="s">
        <v>5490</v>
      </c>
      <c r="H188" s="86"/>
      <c r="I188" s="86"/>
      <c r="J188" s="86"/>
      <c r="K188" s="86"/>
      <c r="L188" s="86"/>
      <c r="M188" s="30" t="s">
        <v>1689</v>
      </c>
      <c r="N188" s="4" t="s">
        <v>517</v>
      </c>
      <c r="O188" s="52" t="s">
        <v>6214</v>
      </c>
      <c r="P188" s="20"/>
      <c r="Q188" s="30" t="s">
        <v>1689</v>
      </c>
      <c r="R188" s="4" t="s">
        <v>517</v>
      </c>
      <c r="S188" s="52" t="s">
        <v>6214</v>
      </c>
      <c r="V188" s="33" t="s">
        <v>4232</v>
      </c>
      <c r="W188" s="33" t="s">
        <v>517</v>
      </c>
      <c r="X188" s="20"/>
      <c r="Y188" s="20"/>
      <c r="Z188" s="20"/>
      <c r="AA188" s="20"/>
      <c r="AB188" s="33" t="s">
        <v>3384</v>
      </c>
      <c r="AC188" s="33" t="s">
        <v>517</v>
      </c>
      <c r="AD188" s="20"/>
      <c r="AF188" s="14">
        <v>0</v>
      </c>
      <c r="AG188" s="14">
        <v>1</v>
      </c>
      <c r="AH188" s="14">
        <v>0</v>
      </c>
      <c r="AI188" s="14">
        <v>0</v>
      </c>
      <c r="AJ188" s="14">
        <v>1</v>
      </c>
      <c r="AK188" s="14">
        <v>0</v>
      </c>
      <c r="AL188" s="14">
        <v>1</v>
      </c>
      <c r="AM188" s="14">
        <v>0</v>
      </c>
      <c r="AO188" s="1">
        <v>29434</v>
      </c>
      <c r="BP188" s="14">
        <v>750000</v>
      </c>
      <c r="CS188">
        <v>1</v>
      </c>
      <c r="CT188" s="7">
        <v>1</v>
      </c>
      <c r="CU188" s="1">
        <v>34500</v>
      </c>
      <c r="DB188" s="1"/>
      <c r="DD188" s="14">
        <v>59</v>
      </c>
      <c r="DE188" s="14">
        <v>5</v>
      </c>
      <c r="DF188" t="s">
        <v>513</v>
      </c>
      <c r="DG188" t="s">
        <v>1696</v>
      </c>
      <c r="DN188" s="51" t="s">
        <v>5129</v>
      </c>
      <c r="DO188" s="49" t="s">
        <v>4368</v>
      </c>
      <c r="DP188" s="1"/>
      <c r="DQ188" s="1"/>
      <c r="DR188" s="1"/>
      <c r="DS188" s="1"/>
      <c r="DT188" s="1"/>
      <c r="DU188" s="1"/>
      <c r="DV188" s="1"/>
      <c r="DY188" t="s">
        <v>2216</v>
      </c>
      <c r="DZ188" s="1">
        <v>34621</v>
      </c>
      <c r="EA188" s="1">
        <v>36270</v>
      </c>
      <c r="EC188" s="7" t="s">
        <v>3834</v>
      </c>
      <c r="EF188" s="7">
        <v>1</v>
      </c>
      <c r="EO188" s="7">
        <v>1269</v>
      </c>
      <c r="EP188" s="7">
        <v>5</v>
      </c>
      <c r="ER188" s="49" t="s">
        <v>4877</v>
      </c>
      <c r="ES188" s="1"/>
      <c r="ET188" s="1"/>
      <c r="EU188" s="1"/>
      <c r="EV188" s="1"/>
      <c r="EW188" s="1"/>
      <c r="EX188" s="1"/>
      <c r="FC188" t="s">
        <v>2887</v>
      </c>
      <c r="FD188" s="1">
        <v>36335</v>
      </c>
      <c r="FE188" s="1">
        <v>37544</v>
      </c>
      <c r="FI188" s="7" t="s">
        <v>3835</v>
      </c>
      <c r="FJ188" s="7" t="s">
        <v>3832</v>
      </c>
      <c r="FK188">
        <v>1</v>
      </c>
      <c r="FY188">
        <v>699</v>
      </c>
      <c r="FZ188">
        <v>5</v>
      </c>
      <c r="GY188" s="44" t="s">
        <v>5679</v>
      </c>
      <c r="GZ188" s="1">
        <v>31808</v>
      </c>
      <c r="HA188">
        <v>12</v>
      </c>
      <c r="HB188">
        <v>0</v>
      </c>
      <c r="HC188">
        <v>0</v>
      </c>
      <c r="HH188" s="44" t="s">
        <v>5747</v>
      </c>
      <c r="HI188">
        <v>1</v>
      </c>
      <c r="HJ188">
        <v>14</v>
      </c>
      <c r="HK188">
        <v>10</v>
      </c>
      <c r="HL188">
        <v>1</v>
      </c>
      <c r="HO188">
        <v>1</v>
      </c>
      <c r="HQ188" s="44" t="s">
        <v>5885</v>
      </c>
      <c r="HR188">
        <v>0</v>
      </c>
      <c r="HS188">
        <v>7</v>
      </c>
      <c r="HT188">
        <v>51</v>
      </c>
      <c r="HU188">
        <v>10</v>
      </c>
      <c r="HW188">
        <v>1</v>
      </c>
      <c r="HZ188" s="44" t="s">
        <v>5997</v>
      </c>
      <c r="IA188">
        <v>0</v>
      </c>
      <c r="IB188">
        <v>1</v>
      </c>
      <c r="IC188">
        <v>42</v>
      </c>
      <c r="ID188">
        <v>2</v>
      </c>
      <c r="IE188">
        <v>1</v>
      </c>
      <c r="II188" s="1">
        <v>34542</v>
      </c>
      <c r="IJ188" s="1">
        <v>30641</v>
      </c>
      <c r="IK188" s="14">
        <v>9</v>
      </c>
    </row>
    <row r="189" spans="1:245" x14ac:dyDescent="0.25">
      <c r="A189" s="1">
        <v>34542</v>
      </c>
      <c r="E189" s="13" t="s">
        <v>4231</v>
      </c>
      <c r="F189" s="4" t="s">
        <v>86</v>
      </c>
      <c r="G189" s="45" t="s">
        <v>5490</v>
      </c>
      <c r="H189" s="86"/>
      <c r="I189" s="86"/>
      <c r="J189" s="86"/>
      <c r="K189" s="86"/>
      <c r="L189" s="86"/>
      <c r="M189" s="30" t="s">
        <v>1691</v>
      </c>
      <c r="N189" s="4" t="s">
        <v>520</v>
      </c>
      <c r="O189" s="52" t="s">
        <v>6215</v>
      </c>
      <c r="P189" s="20"/>
      <c r="Q189" s="30" t="s">
        <v>1691</v>
      </c>
      <c r="R189" s="4" t="s">
        <v>520</v>
      </c>
      <c r="S189" s="52" t="s">
        <v>6215</v>
      </c>
      <c r="T189" s="20"/>
      <c r="U189" s="20"/>
      <c r="V189" s="20"/>
      <c r="W189" s="20"/>
      <c r="X189" s="20"/>
      <c r="Y189" s="20"/>
      <c r="Z189" s="20"/>
      <c r="AA189" s="20"/>
      <c r="AB189" s="20"/>
      <c r="AC189" s="20"/>
      <c r="AD189" s="20"/>
      <c r="AF189" s="14">
        <v>0</v>
      </c>
      <c r="AG189" s="14">
        <v>1</v>
      </c>
      <c r="AH189" s="14">
        <v>0</v>
      </c>
      <c r="AI189" s="14">
        <v>0</v>
      </c>
      <c r="AJ189" s="14">
        <v>1</v>
      </c>
      <c r="AK189" s="14">
        <v>0</v>
      </c>
      <c r="AL189" s="14">
        <v>1</v>
      </c>
      <c r="AM189" s="14">
        <v>0</v>
      </c>
      <c r="AO189" s="1">
        <v>29434</v>
      </c>
      <c r="BP189" s="14">
        <v>1750000</v>
      </c>
      <c r="CS189">
        <v>1</v>
      </c>
      <c r="CT189" s="7">
        <v>1</v>
      </c>
      <c r="CU189" s="1">
        <v>34500</v>
      </c>
      <c r="DB189" s="1"/>
      <c r="DD189" s="14">
        <v>59</v>
      </c>
      <c r="DE189" s="14">
        <v>5</v>
      </c>
      <c r="DF189" t="s">
        <v>513</v>
      </c>
      <c r="DG189" t="s">
        <v>1696</v>
      </c>
      <c r="DN189" s="51" t="s">
        <v>5129</v>
      </c>
      <c r="DO189" s="49" t="s">
        <v>4368</v>
      </c>
      <c r="DP189" s="1"/>
      <c r="DQ189" s="1"/>
      <c r="DR189" s="1"/>
      <c r="DS189" s="1"/>
      <c r="DT189" s="1"/>
      <c r="DU189" s="1"/>
      <c r="DV189" s="1"/>
      <c r="DY189" t="s">
        <v>2216</v>
      </c>
      <c r="DZ189" s="1">
        <v>34621</v>
      </c>
      <c r="EA189" s="1">
        <v>36270</v>
      </c>
      <c r="EC189" s="7" t="s">
        <v>3834</v>
      </c>
      <c r="EF189" s="7">
        <v>1</v>
      </c>
      <c r="EO189" s="7">
        <v>1269</v>
      </c>
      <c r="EP189" s="7">
        <v>5</v>
      </c>
      <c r="ER189" s="49" t="s">
        <v>4877</v>
      </c>
      <c r="ES189" s="1"/>
      <c r="ET189" s="1"/>
      <c r="EU189" s="1"/>
      <c r="EV189" s="1"/>
      <c r="EW189" s="1"/>
      <c r="EX189" s="1"/>
      <c r="FC189" t="s">
        <v>2887</v>
      </c>
      <c r="FD189" s="1">
        <v>36349</v>
      </c>
      <c r="FE189" s="1">
        <v>37544</v>
      </c>
      <c r="FI189" s="7" t="s">
        <v>3835</v>
      </c>
      <c r="FJ189" s="7" t="s">
        <v>3832</v>
      </c>
      <c r="FS189">
        <v>1</v>
      </c>
      <c r="FY189">
        <v>699</v>
      </c>
      <c r="FZ189">
        <v>5</v>
      </c>
      <c r="II189" s="1">
        <v>34542</v>
      </c>
      <c r="IJ189" s="1">
        <v>30641</v>
      </c>
      <c r="IK189" s="14">
        <v>9</v>
      </c>
    </row>
    <row r="190" spans="1:245" x14ac:dyDescent="0.25">
      <c r="A190" s="1">
        <v>34542</v>
      </c>
      <c r="E190" s="13" t="s">
        <v>4231</v>
      </c>
      <c r="F190" s="4" t="s">
        <v>86</v>
      </c>
      <c r="G190" s="45" t="s">
        <v>5490</v>
      </c>
      <c r="H190" s="86"/>
      <c r="I190" s="86"/>
      <c r="J190" s="86"/>
      <c r="K190" s="86"/>
      <c r="L190" s="86"/>
      <c r="M190" s="30" t="s">
        <v>1692</v>
      </c>
      <c r="N190" s="4" t="s">
        <v>474</v>
      </c>
      <c r="O190" s="52" t="s">
        <v>6216</v>
      </c>
      <c r="P190" s="20"/>
      <c r="Q190" s="30" t="s">
        <v>1692</v>
      </c>
      <c r="R190" s="4" t="s">
        <v>474</v>
      </c>
      <c r="S190" s="52" t="s">
        <v>6216</v>
      </c>
      <c r="T190" s="20"/>
      <c r="U190" s="20"/>
      <c r="V190" s="33" t="s">
        <v>4232</v>
      </c>
      <c r="W190" s="33" t="s">
        <v>517</v>
      </c>
      <c r="X190" s="20"/>
      <c r="Y190" s="20"/>
      <c r="Z190" s="20"/>
      <c r="AA190" s="20"/>
      <c r="AB190" s="33" t="s">
        <v>3384</v>
      </c>
      <c r="AC190" s="33" t="s">
        <v>517</v>
      </c>
      <c r="AD190" s="20"/>
      <c r="AF190" s="14">
        <v>0</v>
      </c>
      <c r="AG190" s="14">
        <v>1</v>
      </c>
      <c r="AH190" s="14">
        <v>0</v>
      </c>
      <c r="AI190" s="14">
        <v>0</v>
      </c>
      <c r="AJ190" s="14">
        <v>1</v>
      </c>
      <c r="AK190" s="14">
        <v>0</v>
      </c>
      <c r="AL190" s="14">
        <v>1</v>
      </c>
      <c r="AM190" s="14">
        <v>0</v>
      </c>
      <c r="AO190" s="1">
        <v>29434</v>
      </c>
      <c r="BP190" s="14">
        <v>400000</v>
      </c>
      <c r="BR190" s="16">
        <v>135000</v>
      </c>
      <c r="CS190">
        <v>1</v>
      </c>
      <c r="CT190" s="7">
        <v>1</v>
      </c>
      <c r="CU190" s="1">
        <v>34500</v>
      </c>
      <c r="DB190" s="1"/>
      <c r="DD190" s="14">
        <v>59</v>
      </c>
      <c r="DE190" s="14">
        <v>5</v>
      </c>
      <c r="DF190" t="s">
        <v>513</v>
      </c>
      <c r="DG190" t="s">
        <v>1696</v>
      </c>
      <c r="DN190" s="51" t="s">
        <v>5129</v>
      </c>
      <c r="DO190" s="49" t="s">
        <v>4368</v>
      </c>
      <c r="DP190" s="1"/>
      <c r="DQ190" s="1"/>
      <c r="DR190" s="1"/>
      <c r="DS190" s="1"/>
      <c r="DT190" s="1"/>
      <c r="DU190" s="1"/>
      <c r="DV190" s="1"/>
      <c r="DY190" t="s">
        <v>2216</v>
      </c>
      <c r="DZ190" s="1">
        <v>34621</v>
      </c>
      <c r="EA190" s="1">
        <v>36270</v>
      </c>
      <c r="EC190" s="7" t="s">
        <v>3834</v>
      </c>
      <c r="EL190" s="7">
        <v>1</v>
      </c>
      <c r="EO190" s="7">
        <v>1269</v>
      </c>
      <c r="EP190" s="7">
        <v>5</v>
      </c>
      <c r="ER190" s="1"/>
      <c r="ES190" s="1"/>
      <c r="ET190" s="1"/>
      <c r="EU190" s="1"/>
      <c r="EV190" s="1"/>
      <c r="EW190" s="1"/>
      <c r="EX190" s="1"/>
      <c r="FE190" s="1"/>
      <c r="GY190" s="44" t="s">
        <v>5679</v>
      </c>
      <c r="GZ190" s="1">
        <v>31808</v>
      </c>
      <c r="HA190">
        <v>12</v>
      </c>
      <c r="HB190">
        <v>0</v>
      </c>
      <c r="HC190">
        <v>0</v>
      </c>
      <c r="HH190" s="44" t="s">
        <v>5747</v>
      </c>
      <c r="HI190">
        <v>1</v>
      </c>
      <c r="HJ190">
        <v>14</v>
      </c>
      <c r="HK190">
        <v>10</v>
      </c>
      <c r="HL190">
        <v>1</v>
      </c>
      <c r="HO190">
        <v>1</v>
      </c>
      <c r="HQ190" s="44" t="s">
        <v>5885</v>
      </c>
      <c r="HR190">
        <v>0</v>
      </c>
      <c r="HS190">
        <v>7</v>
      </c>
      <c r="HT190">
        <v>51</v>
      </c>
      <c r="HU190">
        <v>10</v>
      </c>
      <c r="HW190">
        <v>1</v>
      </c>
      <c r="II190" s="1">
        <v>34542</v>
      </c>
      <c r="IJ190" s="1">
        <v>30641</v>
      </c>
      <c r="IK190" s="14">
        <v>9</v>
      </c>
    </row>
    <row r="191" spans="1:245" x14ac:dyDescent="0.25">
      <c r="A191" s="1">
        <v>34542</v>
      </c>
      <c r="E191" s="13" t="s">
        <v>4231</v>
      </c>
      <c r="F191" s="4" t="s">
        <v>86</v>
      </c>
      <c r="G191" s="45" t="s">
        <v>5490</v>
      </c>
      <c r="H191" s="86"/>
      <c r="I191" s="86"/>
      <c r="J191" s="86"/>
      <c r="K191" s="86"/>
      <c r="L191" s="86"/>
      <c r="M191" s="30" t="s">
        <v>1693</v>
      </c>
      <c r="N191" s="4" t="s">
        <v>537</v>
      </c>
      <c r="O191" s="52" t="s">
        <v>6217</v>
      </c>
      <c r="P191" s="20"/>
      <c r="Q191" s="30" t="s">
        <v>1693</v>
      </c>
      <c r="R191" s="4" t="s">
        <v>537</v>
      </c>
      <c r="S191" s="52" t="s">
        <v>6217</v>
      </c>
      <c r="V191" s="20" t="s">
        <v>3460</v>
      </c>
      <c r="W191" s="33" t="s">
        <v>502</v>
      </c>
      <c r="X191" s="20"/>
      <c r="Y191" s="20"/>
      <c r="Z191" s="20"/>
      <c r="AA191" s="20"/>
      <c r="AB191" s="33" t="s">
        <v>3461</v>
      </c>
      <c r="AC191" s="33" t="s">
        <v>502</v>
      </c>
      <c r="AD191" s="20"/>
      <c r="AF191" s="14">
        <v>0</v>
      </c>
      <c r="AG191" s="14">
        <v>1</v>
      </c>
      <c r="AH191" s="14">
        <v>0</v>
      </c>
      <c r="AI191" s="14">
        <v>0</v>
      </c>
      <c r="AJ191" s="14">
        <v>1</v>
      </c>
      <c r="AK191" s="14">
        <v>0</v>
      </c>
      <c r="AL191" s="14">
        <v>1</v>
      </c>
      <c r="AM191" s="14">
        <v>0</v>
      </c>
      <c r="AO191" s="1">
        <v>29434</v>
      </c>
      <c r="BP191" s="14">
        <v>850000</v>
      </c>
      <c r="CS191">
        <v>1</v>
      </c>
      <c r="CT191" s="7">
        <v>1</v>
      </c>
      <c r="CU191" s="1">
        <v>34500</v>
      </c>
      <c r="DB191" s="1"/>
      <c r="DD191" s="14">
        <v>59</v>
      </c>
      <c r="DE191" s="14">
        <v>5</v>
      </c>
      <c r="DF191" t="s">
        <v>513</v>
      </c>
      <c r="DG191" t="s">
        <v>1696</v>
      </c>
      <c r="DK191" s="1">
        <v>30641</v>
      </c>
      <c r="DN191" s="51" t="s">
        <v>5129</v>
      </c>
      <c r="DO191" s="49" t="s">
        <v>4368</v>
      </c>
      <c r="DP191" s="1"/>
      <c r="DQ191" s="1"/>
      <c r="DR191" s="1"/>
      <c r="DS191" s="1"/>
      <c r="DT191" s="1"/>
      <c r="DU191" s="1"/>
      <c r="DV191" s="1"/>
      <c r="DY191" t="s">
        <v>2216</v>
      </c>
      <c r="DZ191" s="1">
        <v>34621</v>
      </c>
      <c r="EA191" s="1">
        <v>36270</v>
      </c>
      <c r="EC191" s="7" t="s">
        <v>3834</v>
      </c>
      <c r="EF191" s="7">
        <v>1</v>
      </c>
      <c r="EO191" s="7">
        <v>1269</v>
      </c>
      <c r="EP191" s="7">
        <v>5</v>
      </c>
      <c r="ER191" s="1"/>
      <c r="ES191" s="1"/>
      <c r="ET191" s="1"/>
      <c r="EU191" s="1"/>
      <c r="EV191" s="1"/>
      <c r="EW191" s="1"/>
      <c r="EX191" s="1"/>
      <c r="FE191" s="1"/>
      <c r="GY191" s="44" t="s">
        <v>5679</v>
      </c>
      <c r="GZ191" s="1">
        <v>31808</v>
      </c>
      <c r="HA191">
        <v>12</v>
      </c>
      <c r="HB191">
        <v>190</v>
      </c>
      <c r="HC191">
        <v>2</v>
      </c>
      <c r="HG191">
        <v>1</v>
      </c>
      <c r="HH191" s="44" t="s">
        <v>5747</v>
      </c>
      <c r="HI191">
        <v>1</v>
      </c>
      <c r="HJ191">
        <v>14</v>
      </c>
      <c r="HK191">
        <v>610</v>
      </c>
      <c r="HL191">
        <v>80</v>
      </c>
      <c r="HN191">
        <v>1</v>
      </c>
      <c r="HQ191" s="44" t="s">
        <v>5885</v>
      </c>
      <c r="HR191">
        <v>0</v>
      </c>
      <c r="HS191">
        <v>7</v>
      </c>
      <c r="HT191">
        <v>2015</v>
      </c>
      <c r="HU191">
        <v>137</v>
      </c>
      <c r="HV191">
        <v>1</v>
      </c>
      <c r="II191" s="1">
        <v>34542</v>
      </c>
      <c r="IJ191" s="1">
        <v>30641</v>
      </c>
      <c r="IK191" s="14">
        <v>9</v>
      </c>
    </row>
    <row r="192" spans="1:245" x14ac:dyDescent="0.25">
      <c r="A192" s="1">
        <v>34542</v>
      </c>
      <c r="E192" s="13" t="s">
        <v>4231</v>
      </c>
      <c r="F192" s="4" t="s">
        <v>86</v>
      </c>
      <c r="G192" s="45" t="s">
        <v>5490</v>
      </c>
      <c r="H192" s="86"/>
      <c r="I192" s="86"/>
      <c r="J192" s="86"/>
      <c r="K192" s="86"/>
      <c r="L192" s="86"/>
      <c r="M192" s="30" t="s">
        <v>1694</v>
      </c>
      <c r="N192" s="4" t="s">
        <v>479</v>
      </c>
      <c r="O192" s="52" t="s">
        <v>6218</v>
      </c>
      <c r="P192" s="20"/>
      <c r="Q192" s="30" t="s">
        <v>1694</v>
      </c>
      <c r="R192" s="4" t="s">
        <v>479</v>
      </c>
      <c r="S192" s="52" t="s">
        <v>6218</v>
      </c>
      <c r="T192" s="20"/>
      <c r="U192" s="20"/>
      <c r="V192" s="20"/>
      <c r="W192" s="20"/>
      <c r="X192" s="20"/>
      <c r="Y192" s="20"/>
      <c r="Z192" s="20"/>
      <c r="AA192" s="20"/>
      <c r="AB192" s="20"/>
      <c r="AC192" s="20"/>
      <c r="AD192" s="20"/>
      <c r="AF192" s="14">
        <v>0</v>
      </c>
      <c r="AG192" s="14">
        <v>1</v>
      </c>
      <c r="AH192" s="14">
        <v>0</v>
      </c>
      <c r="AI192" s="14">
        <v>0</v>
      </c>
      <c r="AJ192" s="14">
        <v>1</v>
      </c>
      <c r="AK192" s="14">
        <v>0</v>
      </c>
      <c r="AL192" s="14">
        <v>1</v>
      </c>
      <c r="AM192" s="14">
        <v>0</v>
      </c>
      <c r="AO192" s="1">
        <v>29434</v>
      </c>
      <c r="BP192" s="14">
        <v>1500000</v>
      </c>
      <c r="CS192">
        <v>1</v>
      </c>
      <c r="CT192" s="7">
        <v>1</v>
      </c>
      <c r="CU192" s="1">
        <v>34500</v>
      </c>
      <c r="DB192" s="1"/>
      <c r="DD192" s="14">
        <v>59</v>
      </c>
      <c r="DE192" s="14">
        <v>5</v>
      </c>
      <c r="DF192" t="s">
        <v>513</v>
      </c>
      <c r="DG192" t="s">
        <v>1696</v>
      </c>
      <c r="DN192" s="51" t="s">
        <v>5129</v>
      </c>
      <c r="DO192" s="49" t="s">
        <v>4368</v>
      </c>
      <c r="DP192" s="1"/>
      <c r="DQ192" s="1"/>
      <c r="DR192" s="1"/>
      <c r="DS192" s="1"/>
      <c r="DT192" s="1"/>
      <c r="DU192" s="1"/>
      <c r="DV192" s="1"/>
      <c r="DY192" t="s">
        <v>2216</v>
      </c>
      <c r="DZ192" s="1">
        <v>34621</v>
      </c>
      <c r="EA192" s="1">
        <v>36270</v>
      </c>
      <c r="EC192" s="7" t="s">
        <v>3834</v>
      </c>
      <c r="EF192" s="7">
        <v>1</v>
      </c>
      <c r="EO192" s="7">
        <v>1269</v>
      </c>
      <c r="EP192" s="7">
        <v>5</v>
      </c>
      <c r="ER192" s="49" t="s">
        <v>4877</v>
      </c>
      <c r="ES192" s="1"/>
      <c r="ET192" s="1"/>
      <c r="EU192" s="1"/>
      <c r="EV192" s="1"/>
      <c r="EW192" s="1"/>
      <c r="EX192" s="1"/>
      <c r="FC192" t="s">
        <v>2887</v>
      </c>
      <c r="FD192" s="1">
        <v>36349</v>
      </c>
      <c r="FE192" s="1">
        <v>37544</v>
      </c>
      <c r="FI192" s="7" t="s">
        <v>3835</v>
      </c>
      <c r="FJ192" s="7" t="s">
        <v>3832</v>
      </c>
      <c r="FK192">
        <v>1</v>
      </c>
      <c r="FY192">
        <v>699</v>
      </c>
      <c r="FZ192">
        <v>5</v>
      </c>
      <c r="II192" s="1">
        <v>34542</v>
      </c>
      <c r="IJ192" s="1">
        <v>30641</v>
      </c>
      <c r="IK192" s="14">
        <v>9</v>
      </c>
    </row>
    <row r="193" spans="1:245" x14ac:dyDescent="0.25">
      <c r="A193" s="1">
        <v>34626</v>
      </c>
      <c r="B193" s="1" t="s">
        <v>239</v>
      </c>
      <c r="C193" s="1" t="s">
        <v>240</v>
      </c>
      <c r="D193" s="1"/>
      <c r="E193" s="13" t="s">
        <v>3104</v>
      </c>
      <c r="F193" s="4" t="s">
        <v>87</v>
      </c>
      <c r="G193" s="45" t="s">
        <v>5491</v>
      </c>
      <c r="H193" s="86"/>
      <c r="I193" s="86"/>
      <c r="J193" s="86"/>
      <c r="K193" s="86"/>
      <c r="L193" s="86"/>
      <c r="M193" s="31" t="s">
        <v>1923</v>
      </c>
      <c r="N193" s="52" t="s">
        <v>500</v>
      </c>
      <c r="O193" s="13" t="s">
        <v>6312</v>
      </c>
      <c r="P193" s="20"/>
      <c r="Q193" s="31" t="s">
        <v>1923</v>
      </c>
      <c r="R193" s="52" t="s">
        <v>500</v>
      </c>
      <c r="S193" s="13" t="s">
        <v>6312</v>
      </c>
      <c r="T193" s="20"/>
      <c r="U193" s="20"/>
      <c r="V193" s="33" t="s">
        <v>3462</v>
      </c>
      <c r="W193" s="33" t="s">
        <v>500</v>
      </c>
      <c r="X193" s="20"/>
      <c r="Y193" s="20"/>
      <c r="Z193" s="20"/>
      <c r="AA193" s="20"/>
      <c r="AB193" s="7" t="s">
        <v>4197</v>
      </c>
      <c r="AC193" s="33" t="s">
        <v>500</v>
      </c>
      <c r="AD193" s="20"/>
      <c r="AE193" s="33" t="s">
        <v>3463</v>
      </c>
      <c r="AF193" s="14">
        <v>0</v>
      </c>
      <c r="AG193" s="14">
        <v>1</v>
      </c>
      <c r="AH193" s="14">
        <v>0</v>
      </c>
      <c r="AI193" s="14">
        <v>0</v>
      </c>
      <c r="AJ193" s="14">
        <v>1</v>
      </c>
      <c r="AK193" s="14">
        <v>0</v>
      </c>
      <c r="AL193" s="14">
        <v>1</v>
      </c>
      <c r="AM193" s="14">
        <v>0</v>
      </c>
      <c r="AN193" t="s">
        <v>1931</v>
      </c>
      <c r="CS193">
        <v>1</v>
      </c>
      <c r="CT193" s="7">
        <v>1</v>
      </c>
      <c r="CW193" s="1">
        <v>33844</v>
      </c>
      <c r="CX193" s="1"/>
      <c r="CZ193" s="1">
        <v>33890</v>
      </c>
      <c r="DC193" s="1">
        <v>34073</v>
      </c>
      <c r="DD193" s="14">
        <v>492</v>
      </c>
      <c r="DE193" s="14">
        <v>6</v>
      </c>
      <c r="DF193" t="s">
        <v>508</v>
      </c>
      <c r="DG193" t="s">
        <v>1932</v>
      </c>
      <c r="DO193" s="49" t="s">
        <v>4369</v>
      </c>
      <c r="DP193" s="1"/>
      <c r="DQ193" s="1"/>
      <c r="DR193" s="1"/>
      <c r="DS193" s="1"/>
      <c r="DT193" s="1"/>
      <c r="DU193" s="1"/>
      <c r="DV193" s="1"/>
      <c r="DY193" t="s">
        <v>2141</v>
      </c>
      <c r="DZ193" s="1">
        <v>34691</v>
      </c>
      <c r="EA193" s="1">
        <v>37315</v>
      </c>
      <c r="EC193" s="7" t="s">
        <v>3836</v>
      </c>
      <c r="EL193" s="7">
        <v>1</v>
      </c>
      <c r="EN193" s="7">
        <v>1</v>
      </c>
      <c r="EO193" s="7">
        <v>431</v>
      </c>
      <c r="EP193" s="7">
        <v>6</v>
      </c>
      <c r="HH193" s="44" t="s">
        <v>5748</v>
      </c>
      <c r="HI193">
        <v>1</v>
      </c>
      <c r="HJ193">
        <v>31</v>
      </c>
      <c r="HK193">
        <v>33</v>
      </c>
      <c r="HL193">
        <v>2</v>
      </c>
      <c r="HN193">
        <v>1</v>
      </c>
      <c r="HQ193" s="44" t="s">
        <v>5886</v>
      </c>
      <c r="HR193">
        <v>1</v>
      </c>
      <c r="HS193">
        <v>12</v>
      </c>
      <c r="HT193">
        <v>92</v>
      </c>
      <c r="HU193">
        <v>0</v>
      </c>
    </row>
    <row r="194" spans="1:245" x14ac:dyDescent="0.25">
      <c r="A194" s="1">
        <v>34626</v>
      </c>
      <c r="E194" s="13" t="s">
        <v>3104</v>
      </c>
      <c r="F194" s="4" t="s">
        <v>87</v>
      </c>
      <c r="G194" s="45" t="s">
        <v>5491</v>
      </c>
      <c r="H194" s="86"/>
      <c r="I194" s="86"/>
      <c r="J194" s="86"/>
      <c r="K194" s="86"/>
      <c r="L194" s="86"/>
      <c r="M194" s="30" t="s">
        <v>1924</v>
      </c>
      <c r="N194" s="4" t="s">
        <v>906</v>
      </c>
      <c r="O194" s="13" t="s">
        <v>6313</v>
      </c>
      <c r="P194" s="20"/>
      <c r="Q194" s="30" t="s">
        <v>1924</v>
      </c>
      <c r="R194" s="4" t="s">
        <v>906</v>
      </c>
      <c r="S194" s="13" t="s">
        <v>6313</v>
      </c>
      <c r="T194" s="20"/>
      <c r="U194" s="20"/>
      <c r="V194" s="20"/>
      <c r="W194" s="20"/>
      <c r="X194" s="20"/>
      <c r="Y194" s="20"/>
      <c r="Z194" s="20"/>
      <c r="AA194" s="20"/>
      <c r="AB194" s="20"/>
      <c r="AC194" s="20"/>
      <c r="AD194" s="20"/>
      <c r="AE194" s="33" t="s">
        <v>3464</v>
      </c>
      <c r="AF194" s="14">
        <v>0</v>
      </c>
      <c r="AG194" s="14">
        <v>1</v>
      </c>
      <c r="AH194" s="14">
        <v>0</v>
      </c>
      <c r="AI194" s="14">
        <v>0</v>
      </c>
      <c r="AJ194" s="14">
        <v>1</v>
      </c>
      <c r="AK194" s="14">
        <v>0</v>
      </c>
      <c r="AL194" s="14">
        <v>1</v>
      </c>
      <c r="AM194" s="14">
        <v>0</v>
      </c>
      <c r="CS194">
        <v>1</v>
      </c>
      <c r="CT194" s="7">
        <v>1</v>
      </c>
      <c r="CW194" s="1">
        <v>33844</v>
      </c>
      <c r="CX194" s="1"/>
      <c r="CZ194" s="1">
        <v>33890</v>
      </c>
      <c r="DC194" s="1">
        <v>34073</v>
      </c>
      <c r="DD194" s="14">
        <v>492</v>
      </c>
      <c r="DE194" s="14">
        <v>6</v>
      </c>
      <c r="DF194" t="s">
        <v>508</v>
      </c>
      <c r="DG194" t="s">
        <v>1932</v>
      </c>
      <c r="DO194" s="49" t="s">
        <v>4369</v>
      </c>
      <c r="DP194" s="1"/>
      <c r="DQ194" s="1"/>
      <c r="DR194" s="1"/>
      <c r="DS194" s="1"/>
      <c r="DT194" s="1"/>
      <c r="DU194" s="1"/>
      <c r="DV194" s="1"/>
      <c r="DY194" t="s">
        <v>2141</v>
      </c>
      <c r="DZ194" s="1">
        <v>34691</v>
      </c>
      <c r="EA194" s="1">
        <v>37315</v>
      </c>
      <c r="EC194" s="7" t="s">
        <v>3836</v>
      </c>
      <c r="EL194" s="7">
        <v>1</v>
      </c>
      <c r="EN194" s="7">
        <v>1</v>
      </c>
      <c r="EO194" s="7">
        <v>431</v>
      </c>
      <c r="EP194" s="7">
        <v>6</v>
      </c>
    </row>
    <row r="195" spans="1:245" x14ac:dyDescent="0.25">
      <c r="A195" s="1">
        <v>34626</v>
      </c>
      <c r="E195" s="13" t="s">
        <v>3104</v>
      </c>
      <c r="F195" s="4" t="s">
        <v>87</v>
      </c>
      <c r="G195" s="45" t="s">
        <v>5491</v>
      </c>
      <c r="H195" s="86"/>
      <c r="I195" s="86"/>
      <c r="J195" s="86"/>
      <c r="K195" s="86"/>
      <c r="L195" s="86"/>
      <c r="M195" s="30" t="s">
        <v>1061</v>
      </c>
      <c r="N195" s="4" t="s">
        <v>505</v>
      </c>
      <c r="O195" s="52" t="s">
        <v>6219</v>
      </c>
      <c r="P195" s="20"/>
      <c r="Q195" s="30" t="s">
        <v>1061</v>
      </c>
      <c r="R195" s="4" t="s">
        <v>505</v>
      </c>
      <c r="S195" s="52" t="s">
        <v>6219</v>
      </c>
      <c r="T195" s="20"/>
      <c r="U195" s="20"/>
      <c r="V195" s="20"/>
      <c r="W195" s="20"/>
      <c r="X195" s="33" t="s">
        <v>3465</v>
      </c>
      <c r="Y195" s="33" t="s">
        <v>505</v>
      </c>
      <c r="Z195" s="33" t="s">
        <v>3465</v>
      </c>
      <c r="AA195" s="33" t="s">
        <v>505</v>
      </c>
      <c r="AB195" s="20"/>
      <c r="AC195" s="20"/>
      <c r="AD195" s="20"/>
      <c r="AE195" s="20" t="s">
        <v>4230</v>
      </c>
      <c r="AF195" s="14">
        <v>0</v>
      </c>
      <c r="AG195" s="14">
        <v>1</v>
      </c>
      <c r="AH195" s="14">
        <v>0</v>
      </c>
      <c r="AI195" s="14">
        <v>0</v>
      </c>
      <c r="AJ195" s="14">
        <v>1</v>
      </c>
      <c r="AK195" s="14">
        <v>0</v>
      </c>
      <c r="AL195" s="14">
        <v>1</v>
      </c>
      <c r="AM195" s="14">
        <v>0</v>
      </c>
      <c r="CS195">
        <v>1</v>
      </c>
      <c r="CT195" s="7">
        <v>1</v>
      </c>
      <c r="CW195" s="1">
        <v>33844</v>
      </c>
      <c r="CX195" s="1"/>
      <c r="CZ195" s="1">
        <v>33890</v>
      </c>
      <c r="DC195" s="1">
        <v>34073</v>
      </c>
      <c r="DD195" s="14">
        <v>492</v>
      </c>
      <c r="DE195" s="14">
        <v>6</v>
      </c>
      <c r="DF195" t="s">
        <v>508</v>
      </c>
      <c r="DG195" t="s">
        <v>1932</v>
      </c>
      <c r="DO195" s="49" t="s">
        <v>4369</v>
      </c>
      <c r="DP195" s="1"/>
      <c r="DQ195" s="1"/>
      <c r="DR195" s="1"/>
      <c r="DS195" s="1"/>
      <c r="DT195" s="1"/>
      <c r="DU195" s="1"/>
      <c r="DV195" s="1"/>
      <c r="DY195" t="s">
        <v>2141</v>
      </c>
      <c r="DZ195" s="1">
        <v>34691</v>
      </c>
      <c r="EA195" s="1">
        <v>37315</v>
      </c>
      <c r="EC195" s="7" t="s">
        <v>3836</v>
      </c>
      <c r="EL195" s="7">
        <v>1</v>
      </c>
      <c r="EN195" s="7">
        <v>1</v>
      </c>
      <c r="EO195" s="7">
        <v>431</v>
      </c>
      <c r="EP195" s="7">
        <v>6</v>
      </c>
      <c r="HH195" s="44" t="s">
        <v>5748</v>
      </c>
      <c r="HI195">
        <v>1</v>
      </c>
      <c r="HJ195">
        <v>31</v>
      </c>
      <c r="HK195">
        <v>12</v>
      </c>
      <c r="HL195">
        <v>5</v>
      </c>
      <c r="HN195">
        <v>1</v>
      </c>
      <c r="HQ195" s="44" t="s">
        <v>5886</v>
      </c>
      <c r="HR195">
        <v>1</v>
      </c>
      <c r="HS195">
        <v>12</v>
      </c>
      <c r="HT195">
        <v>86</v>
      </c>
      <c r="HU195">
        <v>1</v>
      </c>
      <c r="HW195">
        <v>1</v>
      </c>
    </row>
    <row r="196" spans="1:245" x14ac:dyDescent="0.25">
      <c r="A196" s="1">
        <v>34626</v>
      </c>
      <c r="E196" s="13" t="s">
        <v>3104</v>
      </c>
      <c r="F196" s="4" t="s">
        <v>87</v>
      </c>
      <c r="G196" s="45" t="s">
        <v>5491</v>
      </c>
      <c r="H196" s="86"/>
      <c r="I196" s="86"/>
      <c r="J196" s="86"/>
      <c r="K196" s="86"/>
      <c r="L196" s="86"/>
      <c r="M196" s="30" t="s">
        <v>1106</v>
      </c>
      <c r="N196" s="4" t="s">
        <v>479</v>
      </c>
      <c r="O196" s="13" t="s">
        <v>6314</v>
      </c>
      <c r="P196" s="20"/>
      <c r="Q196" s="30" t="s">
        <v>1106</v>
      </c>
      <c r="R196" s="4" t="s">
        <v>479</v>
      </c>
      <c r="S196" s="13" t="s">
        <v>6314</v>
      </c>
      <c r="T196" s="20"/>
      <c r="U196" s="20"/>
      <c r="V196" s="20"/>
      <c r="W196" s="20"/>
      <c r="X196" s="20"/>
      <c r="Y196" s="20"/>
      <c r="Z196" s="20"/>
      <c r="AA196" s="20"/>
      <c r="AB196" s="20"/>
      <c r="AC196" s="20"/>
      <c r="AD196" s="20"/>
      <c r="AF196" s="14">
        <v>0</v>
      </c>
      <c r="AG196" s="14">
        <v>1</v>
      </c>
      <c r="AH196" s="14">
        <v>0</v>
      </c>
      <c r="AI196" s="14">
        <v>0</v>
      </c>
      <c r="AJ196" s="14">
        <v>1</v>
      </c>
      <c r="AK196" s="14">
        <v>0</v>
      </c>
      <c r="AL196" s="14">
        <v>1</v>
      </c>
      <c r="AM196" s="14">
        <v>0</v>
      </c>
      <c r="CS196">
        <v>1</v>
      </c>
      <c r="CT196" s="7">
        <v>1</v>
      </c>
      <c r="CW196" s="1">
        <v>33844</v>
      </c>
      <c r="CX196" s="1"/>
      <c r="CZ196" s="1">
        <v>33890</v>
      </c>
      <c r="DC196" s="1">
        <v>34073</v>
      </c>
      <c r="DD196" s="14">
        <v>492</v>
      </c>
      <c r="DE196" s="14">
        <v>6</v>
      </c>
      <c r="DF196" t="s">
        <v>508</v>
      </c>
      <c r="DG196" t="s">
        <v>1932</v>
      </c>
      <c r="DO196" s="49" t="s">
        <v>4369</v>
      </c>
      <c r="DP196" s="1"/>
      <c r="DQ196" s="1"/>
      <c r="DR196" s="1"/>
      <c r="DS196" s="1"/>
      <c r="DT196" s="1"/>
      <c r="DU196" s="1"/>
      <c r="DV196" s="1"/>
      <c r="DY196" t="s">
        <v>2141</v>
      </c>
      <c r="DZ196" s="1">
        <v>34691</v>
      </c>
      <c r="EA196" s="1">
        <v>37315</v>
      </c>
      <c r="EC196" s="7" t="s">
        <v>3836</v>
      </c>
      <c r="EL196" s="7">
        <v>1</v>
      </c>
      <c r="EN196" s="7">
        <v>1</v>
      </c>
      <c r="EO196" s="7">
        <v>431</v>
      </c>
      <c r="EP196" s="7">
        <v>6</v>
      </c>
    </row>
    <row r="197" spans="1:245" x14ac:dyDescent="0.25">
      <c r="A197" s="1">
        <v>34626</v>
      </c>
      <c r="E197" s="13" t="s">
        <v>3104</v>
      </c>
      <c r="F197" s="4" t="s">
        <v>87</v>
      </c>
      <c r="G197" s="45" t="s">
        <v>5491</v>
      </c>
      <c r="H197" s="86"/>
      <c r="I197" s="86"/>
      <c r="J197" s="86"/>
      <c r="K197" s="86"/>
      <c r="L197" s="86"/>
      <c r="M197" s="30" t="s">
        <v>1926</v>
      </c>
      <c r="N197" s="4" t="s">
        <v>500</v>
      </c>
      <c r="O197" s="52" t="s">
        <v>6220</v>
      </c>
      <c r="P197" s="20"/>
      <c r="Q197" s="30" t="s">
        <v>1926</v>
      </c>
      <c r="R197" s="4" t="s">
        <v>500</v>
      </c>
      <c r="S197" s="52" t="s">
        <v>6220</v>
      </c>
      <c r="T197" s="20"/>
      <c r="U197" s="20"/>
      <c r="V197" s="20"/>
      <c r="W197" s="20"/>
      <c r="X197" s="33" t="s">
        <v>3466</v>
      </c>
      <c r="Y197" s="33" t="s">
        <v>526</v>
      </c>
      <c r="Z197" s="33" t="s">
        <v>3466</v>
      </c>
      <c r="AA197" s="33" t="s">
        <v>526</v>
      </c>
      <c r="AB197" s="20"/>
      <c r="AC197" s="20"/>
      <c r="AD197" s="20"/>
      <c r="AF197" s="14">
        <v>0</v>
      </c>
      <c r="AG197" s="14">
        <v>1</v>
      </c>
      <c r="AH197" s="14">
        <v>0</v>
      </c>
      <c r="AI197" s="14">
        <v>0</v>
      </c>
      <c r="AJ197" s="14">
        <v>1</v>
      </c>
      <c r="AK197" s="14">
        <v>0</v>
      </c>
      <c r="AL197" s="14">
        <v>1</v>
      </c>
      <c r="AM197" s="14">
        <v>0</v>
      </c>
      <c r="CS197">
        <v>1</v>
      </c>
      <c r="CT197" s="7">
        <v>1</v>
      </c>
      <c r="CW197" s="1">
        <v>33844</v>
      </c>
      <c r="CX197" s="1"/>
      <c r="CZ197" s="1">
        <v>33890</v>
      </c>
      <c r="DC197" s="1">
        <v>34073</v>
      </c>
      <c r="DD197" s="14">
        <v>492</v>
      </c>
      <c r="DE197" s="14">
        <v>6</v>
      </c>
      <c r="DF197" t="s">
        <v>508</v>
      </c>
      <c r="DG197" t="s">
        <v>1932</v>
      </c>
      <c r="DO197" s="49" t="s">
        <v>4369</v>
      </c>
      <c r="DP197" s="1"/>
      <c r="DQ197" s="1"/>
      <c r="DR197" s="1"/>
      <c r="DS197" s="1"/>
      <c r="DT197" s="1"/>
      <c r="DU197" s="1"/>
      <c r="DV197" s="1"/>
      <c r="DY197" t="s">
        <v>2141</v>
      </c>
      <c r="DZ197" s="1">
        <v>34691</v>
      </c>
      <c r="EA197" s="1">
        <v>37315</v>
      </c>
      <c r="EC197" s="7" t="s">
        <v>3836</v>
      </c>
      <c r="EL197" s="7">
        <v>1</v>
      </c>
      <c r="EN197" s="7">
        <v>1</v>
      </c>
      <c r="EO197" s="7">
        <v>431</v>
      </c>
      <c r="EP197" s="7">
        <v>6</v>
      </c>
      <c r="HH197" s="44" t="s">
        <v>5748</v>
      </c>
      <c r="HI197">
        <v>1</v>
      </c>
      <c r="HJ197">
        <v>31</v>
      </c>
      <c r="HK197">
        <v>2</v>
      </c>
      <c r="HL197">
        <v>0</v>
      </c>
      <c r="HQ197" s="44" t="s">
        <v>5886</v>
      </c>
      <c r="HR197">
        <v>1</v>
      </c>
      <c r="HS197">
        <v>12</v>
      </c>
      <c r="HT197">
        <v>23</v>
      </c>
      <c r="HU197">
        <v>0</v>
      </c>
    </row>
    <row r="198" spans="1:245" x14ac:dyDescent="0.25">
      <c r="A198" s="1">
        <v>34626</v>
      </c>
      <c r="E198" s="13" t="s">
        <v>3104</v>
      </c>
      <c r="F198" s="4" t="s">
        <v>87</v>
      </c>
      <c r="G198" s="45" t="s">
        <v>5491</v>
      </c>
      <c r="H198" s="86"/>
      <c r="I198" s="86"/>
      <c r="J198" s="86"/>
      <c r="K198" s="86"/>
      <c r="L198" s="86"/>
      <c r="M198" s="30" t="s">
        <v>1927</v>
      </c>
      <c r="N198" s="4" t="s">
        <v>538</v>
      </c>
      <c r="O198" s="52" t="s">
        <v>6221</v>
      </c>
      <c r="P198" s="20"/>
      <c r="Q198" s="30" t="s">
        <v>1927</v>
      </c>
      <c r="R198" s="4" t="s">
        <v>538</v>
      </c>
      <c r="S198" s="52" t="s">
        <v>6221</v>
      </c>
      <c r="T198" s="20"/>
      <c r="U198" s="20"/>
      <c r="V198" s="20"/>
      <c r="W198" s="20"/>
      <c r="X198" s="20"/>
      <c r="Y198" s="20"/>
      <c r="Z198" s="20"/>
      <c r="AA198" s="20"/>
      <c r="AB198" s="20"/>
      <c r="AC198" s="20"/>
      <c r="AD198" s="20"/>
      <c r="AF198" s="14">
        <v>0</v>
      </c>
      <c r="AG198" s="14">
        <v>1</v>
      </c>
      <c r="AH198" s="14">
        <v>0</v>
      </c>
      <c r="AI198" s="14">
        <v>0</v>
      </c>
      <c r="AJ198" s="14">
        <v>1</v>
      </c>
      <c r="AK198" s="14">
        <v>0</v>
      </c>
      <c r="AL198" s="14">
        <v>1</v>
      </c>
      <c r="AM198" s="14">
        <v>0</v>
      </c>
      <c r="CS198">
        <v>1</v>
      </c>
      <c r="CT198" s="7">
        <v>1</v>
      </c>
      <c r="CW198" s="1">
        <v>33844</v>
      </c>
      <c r="CX198" s="1"/>
      <c r="CZ198" s="1">
        <v>33890</v>
      </c>
      <c r="DC198" s="1">
        <v>34073</v>
      </c>
      <c r="DD198" s="14">
        <v>492</v>
      </c>
      <c r="DE198" s="14">
        <v>6</v>
      </c>
      <c r="DF198" t="s">
        <v>508</v>
      </c>
      <c r="DG198" t="s">
        <v>1932</v>
      </c>
      <c r="DO198" s="49" t="s">
        <v>4369</v>
      </c>
      <c r="DP198" s="1"/>
      <c r="DQ198" s="1"/>
      <c r="DR198" s="1"/>
      <c r="DS198" s="1"/>
      <c r="DT198" s="1"/>
      <c r="DU198" s="1"/>
      <c r="DV198" s="1"/>
      <c r="DY198" t="s">
        <v>2141</v>
      </c>
      <c r="DZ198" s="1">
        <v>34691</v>
      </c>
      <c r="EA198" s="1">
        <v>37315</v>
      </c>
      <c r="EC198" s="7" t="s">
        <v>3836</v>
      </c>
      <c r="EL198" s="7">
        <v>1</v>
      </c>
      <c r="EN198" s="7">
        <v>1</v>
      </c>
      <c r="EO198" s="7">
        <v>431</v>
      </c>
      <c r="EP198" s="7">
        <v>6</v>
      </c>
    </row>
    <row r="199" spans="1:245" x14ac:dyDescent="0.25">
      <c r="A199" s="1">
        <v>34626</v>
      </c>
      <c r="E199" s="13" t="s">
        <v>3104</v>
      </c>
      <c r="F199" s="4" t="s">
        <v>87</v>
      </c>
      <c r="G199" s="45" t="s">
        <v>5491</v>
      </c>
      <c r="H199" s="86"/>
      <c r="I199" s="86"/>
      <c r="J199" s="86"/>
      <c r="K199" s="86"/>
      <c r="L199" s="86"/>
      <c r="M199" s="58" t="s">
        <v>1935</v>
      </c>
      <c r="N199" s="4" t="s">
        <v>479</v>
      </c>
      <c r="O199" s="52" t="s">
        <v>6228</v>
      </c>
      <c r="P199" s="20"/>
      <c r="Q199" s="58" t="s">
        <v>1935</v>
      </c>
      <c r="R199" s="4" t="s">
        <v>479</v>
      </c>
      <c r="S199" s="52" t="s">
        <v>6228</v>
      </c>
      <c r="T199" s="20"/>
      <c r="U199" s="20"/>
      <c r="V199" s="20"/>
      <c r="W199" s="20"/>
      <c r="X199" s="33" t="s">
        <v>3467</v>
      </c>
      <c r="Y199" s="33" t="s">
        <v>479</v>
      </c>
      <c r="Z199" s="33" t="s">
        <v>3467</v>
      </c>
      <c r="AA199" s="33" t="s">
        <v>479</v>
      </c>
      <c r="AB199" s="20"/>
      <c r="AC199" s="20"/>
      <c r="AD199" s="20"/>
      <c r="AF199" s="14">
        <v>0</v>
      </c>
      <c r="AG199" s="14">
        <v>1</v>
      </c>
      <c r="AH199" s="14">
        <v>0</v>
      </c>
      <c r="AI199" s="14">
        <v>0</v>
      </c>
      <c r="AJ199" s="14">
        <v>1</v>
      </c>
      <c r="AK199" s="14">
        <v>0</v>
      </c>
      <c r="AL199" s="14">
        <v>1</v>
      </c>
      <c r="AM199" s="14">
        <v>0</v>
      </c>
      <c r="CS199">
        <v>1</v>
      </c>
      <c r="CT199" s="7">
        <v>1</v>
      </c>
      <c r="CW199" s="1">
        <v>33844</v>
      </c>
      <c r="CX199" s="1"/>
      <c r="CZ199" s="1">
        <v>33890</v>
      </c>
      <c r="DC199" s="1">
        <v>34073</v>
      </c>
      <c r="DD199" s="14">
        <v>492</v>
      </c>
      <c r="DE199" s="14">
        <v>6</v>
      </c>
      <c r="DF199" t="s">
        <v>508</v>
      </c>
      <c r="DG199" t="s">
        <v>1932</v>
      </c>
      <c r="DO199" s="49" t="s">
        <v>4369</v>
      </c>
      <c r="DP199" s="1"/>
      <c r="DQ199" s="1"/>
      <c r="DR199" s="1"/>
      <c r="DS199" s="1"/>
      <c r="DT199" s="1"/>
      <c r="DU199" s="1"/>
      <c r="DV199" s="1"/>
      <c r="DY199" t="s">
        <v>2141</v>
      </c>
      <c r="DZ199" s="1">
        <v>34691</v>
      </c>
      <c r="EA199" s="1">
        <v>37315</v>
      </c>
      <c r="EC199" s="7" t="s">
        <v>3836</v>
      </c>
      <c r="EL199" s="7">
        <v>1</v>
      </c>
      <c r="EN199" s="7">
        <v>1</v>
      </c>
      <c r="EO199" s="7">
        <v>431</v>
      </c>
      <c r="EP199" s="7">
        <v>6</v>
      </c>
      <c r="HH199" s="44" t="s">
        <v>5748</v>
      </c>
      <c r="HI199">
        <v>1</v>
      </c>
      <c r="HJ199">
        <v>31</v>
      </c>
      <c r="HK199">
        <v>34</v>
      </c>
      <c r="HL199">
        <v>1</v>
      </c>
      <c r="HO199">
        <v>1</v>
      </c>
      <c r="HQ199" s="44" t="s">
        <v>5886</v>
      </c>
      <c r="HR199">
        <v>1</v>
      </c>
      <c r="HS199">
        <v>12</v>
      </c>
      <c r="HT199">
        <v>62</v>
      </c>
      <c r="HU199">
        <v>1</v>
      </c>
      <c r="HV199">
        <v>1</v>
      </c>
    </row>
    <row r="200" spans="1:245" x14ac:dyDescent="0.25">
      <c r="A200" s="1">
        <v>34626</v>
      </c>
      <c r="E200" s="13" t="s">
        <v>3104</v>
      </c>
      <c r="F200" s="4" t="s">
        <v>87</v>
      </c>
      <c r="G200" s="45" t="s">
        <v>5491</v>
      </c>
      <c r="H200" s="86"/>
      <c r="I200" s="86"/>
      <c r="J200" s="86"/>
      <c r="K200" s="86"/>
      <c r="L200" s="86"/>
      <c r="M200" s="30" t="s">
        <v>1934</v>
      </c>
      <c r="N200" s="4" t="s">
        <v>537</v>
      </c>
      <c r="O200" s="52" t="s">
        <v>6222</v>
      </c>
      <c r="P200" s="20"/>
      <c r="Q200" s="30" t="s">
        <v>1934</v>
      </c>
      <c r="R200" s="4" t="s">
        <v>537</v>
      </c>
      <c r="S200" s="52" t="s">
        <v>6222</v>
      </c>
      <c r="T200" s="20"/>
      <c r="U200" s="20"/>
      <c r="V200" s="20" t="s">
        <v>1063</v>
      </c>
      <c r="W200" s="33" t="s">
        <v>498</v>
      </c>
      <c r="AB200" s="33" t="s">
        <v>3468</v>
      </c>
      <c r="AC200" s="33" t="s">
        <v>498</v>
      </c>
      <c r="AD200" s="20"/>
      <c r="AF200" s="14">
        <v>0</v>
      </c>
      <c r="AG200" s="14">
        <v>1</v>
      </c>
      <c r="AH200" s="14">
        <v>0</v>
      </c>
      <c r="AI200" s="14">
        <v>0</v>
      </c>
      <c r="AJ200" s="14">
        <v>1</v>
      </c>
      <c r="AK200" s="14">
        <v>0</v>
      </c>
      <c r="AL200" s="14">
        <v>1</v>
      </c>
      <c r="AM200" s="14">
        <v>0</v>
      </c>
      <c r="CS200">
        <v>1</v>
      </c>
      <c r="CT200" s="7">
        <v>1</v>
      </c>
      <c r="CW200" s="1">
        <v>33844</v>
      </c>
      <c r="CX200" s="1"/>
      <c r="CZ200" s="1">
        <v>33890</v>
      </c>
      <c r="DC200" s="1">
        <v>34073</v>
      </c>
      <c r="DD200" s="14">
        <v>492</v>
      </c>
      <c r="DE200" s="14">
        <v>6</v>
      </c>
      <c r="DF200" t="s">
        <v>508</v>
      </c>
      <c r="DG200" t="s">
        <v>1932</v>
      </c>
      <c r="DO200" s="49" t="s">
        <v>4369</v>
      </c>
      <c r="DP200" s="1"/>
      <c r="DQ200" s="1"/>
      <c r="DR200" s="1"/>
      <c r="DS200" s="1"/>
      <c r="DT200" s="1"/>
      <c r="DU200" s="1"/>
      <c r="DV200" s="1"/>
      <c r="DY200" t="s">
        <v>2141</v>
      </c>
      <c r="DZ200" s="1">
        <v>34691</v>
      </c>
      <c r="EA200" s="1">
        <v>37315</v>
      </c>
      <c r="EC200" s="7" t="s">
        <v>3836</v>
      </c>
      <c r="EL200" s="7">
        <v>1</v>
      </c>
      <c r="EN200" s="7">
        <v>1</v>
      </c>
      <c r="EO200" s="7">
        <v>431</v>
      </c>
      <c r="EP200" s="7">
        <v>6</v>
      </c>
      <c r="HH200" s="44" t="s">
        <v>5748</v>
      </c>
      <c r="HI200">
        <v>1</v>
      </c>
      <c r="HJ200">
        <v>31</v>
      </c>
      <c r="HK200">
        <v>30</v>
      </c>
      <c r="HL200">
        <v>0</v>
      </c>
      <c r="HQ200" s="44" t="s">
        <v>5886</v>
      </c>
      <c r="HR200">
        <v>1</v>
      </c>
      <c r="HS200">
        <v>12</v>
      </c>
      <c r="HT200">
        <v>83</v>
      </c>
      <c r="HU200">
        <v>2</v>
      </c>
      <c r="HW200">
        <v>1</v>
      </c>
    </row>
    <row r="201" spans="1:245" x14ac:dyDescent="0.25">
      <c r="A201" s="1">
        <v>34626</v>
      </c>
      <c r="E201" s="13" t="s">
        <v>3104</v>
      </c>
      <c r="F201" s="4" t="s">
        <v>87</v>
      </c>
      <c r="G201" s="45" t="s">
        <v>5491</v>
      </c>
      <c r="H201" s="86"/>
      <c r="I201" s="86"/>
      <c r="J201" s="86"/>
      <c r="K201" s="86"/>
      <c r="L201" s="86"/>
      <c r="M201" s="30" t="s">
        <v>865</v>
      </c>
      <c r="N201" s="4" t="s">
        <v>502</v>
      </c>
      <c r="O201" s="52" t="s">
        <v>6223</v>
      </c>
      <c r="P201" s="20"/>
      <c r="Q201" s="30" t="s">
        <v>865</v>
      </c>
      <c r="R201" s="4" t="s">
        <v>502</v>
      </c>
      <c r="S201" s="52" t="s">
        <v>6223</v>
      </c>
      <c r="T201" s="20"/>
      <c r="U201" s="20"/>
      <c r="V201" s="20"/>
      <c r="W201" s="20"/>
      <c r="X201" s="33" t="s">
        <v>3302</v>
      </c>
      <c r="Y201" s="4" t="s">
        <v>502</v>
      </c>
      <c r="Z201" s="33" t="s">
        <v>3302</v>
      </c>
      <c r="AA201" s="4" t="s">
        <v>502</v>
      </c>
      <c r="AC201" s="20"/>
      <c r="AD201" s="20"/>
      <c r="AE201" s="33" t="s">
        <v>3469</v>
      </c>
      <c r="AF201" s="14">
        <v>0</v>
      </c>
      <c r="AG201" s="14">
        <v>1</v>
      </c>
      <c r="AH201" s="14">
        <v>0</v>
      </c>
      <c r="AI201" s="14">
        <v>0</v>
      </c>
      <c r="AJ201" s="14">
        <v>1</v>
      </c>
      <c r="AK201" s="14">
        <v>0</v>
      </c>
      <c r="AL201" s="14">
        <v>1</v>
      </c>
      <c r="AM201" s="14">
        <v>0</v>
      </c>
      <c r="CS201">
        <v>1</v>
      </c>
      <c r="CT201" s="7">
        <v>1</v>
      </c>
      <c r="CW201" s="1">
        <v>33844</v>
      </c>
      <c r="CX201" s="1"/>
      <c r="CZ201" s="1">
        <v>33890</v>
      </c>
      <c r="DC201" s="1">
        <v>34073</v>
      </c>
      <c r="DD201" s="14">
        <v>492</v>
      </c>
      <c r="DE201" s="14">
        <v>6</v>
      </c>
      <c r="DF201" t="s">
        <v>508</v>
      </c>
      <c r="DG201" t="s">
        <v>1932</v>
      </c>
      <c r="DO201" s="49" t="s">
        <v>4369</v>
      </c>
      <c r="DP201" s="1"/>
      <c r="DQ201" s="1"/>
      <c r="DR201" s="1"/>
      <c r="DS201" s="1"/>
      <c r="DT201" s="1"/>
      <c r="DU201" s="1"/>
      <c r="DV201" s="1"/>
      <c r="DY201" t="s">
        <v>2141</v>
      </c>
      <c r="DZ201" s="1">
        <v>34691</v>
      </c>
      <c r="EA201" s="1">
        <v>37315</v>
      </c>
      <c r="EC201" s="7" t="s">
        <v>3836</v>
      </c>
      <c r="EL201" s="7">
        <v>1</v>
      </c>
      <c r="EN201" s="7">
        <v>1</v>
      </c>
      <c r="EO201" s="7">
        <v>431</v>
      </c>
      <c r="EP201" s="7">
        <v>6</v>
      </c>
      <c r="HH201" s="44" t="s">
        <v>5748</v>
      </c>
      <c r="HI201">
        <v>1</v>
      </c>
      <c r="HJ201">
        <v>31</v>
      </c>
      <c r="HK201">
        <v>8</v>
      </c>
      <c r="HL201">
        <v>1</v>
      </c>
      <c r="HO201">
        <v>1</v>
      </c>
      <c r="HQ201" s="44" t="s">
        <v>5886</v>
      </c>
      <c r="HR201">
        <v>1</v>
      </c>
      <c r="HS201">
        <v>12</v>
      </c>
      <c r="HT201">
        <v>40</v>
      </c>
      <c r="HU201">
        <v>1</v>
      </c>
      <c r="HV201">
        <v>1</v>
      </c>
    </row>
    <row r="202" spans="1:245" x14ac:dyDescent="0.25">
      <c r="A202" s="1">
        <v>34626</v>
      </c>
      <c r="E202" s="13" t="s">
        <v>3104</v>
      </c>
      <c r="F202" s="4" t="s">
        <v>87</v>
      </c>
      <c r="G202" s="45" t="s">
        <v>5491</v>
      </c>
      <c r="H202" s="86"/>
      <c r="I202" s="86"/>
      <c r="J202" s="86"/>
      <c r="K202" s="86"/>
      <c r="L202" s="86"/>
      <c r="M202" s="30" t="s">
        <v>1114</v>
      </c>
      <c r="N202" s="4" t="s">
        <v>537</v>
      </c>
      <c r="O202" s="52" t="s">
        <v>6224</v>
      </c>
      <c r="P202" s="20"/>
      <c r="Q202" s="30" t="s">
        <v>1114</v>
      </c>
      <c r="R202" s="4" t="s">
        <v>537</v>
      </c>
      <c r="S202" s="52" t="s">
        <v>6224</v>
      </c>
      <c r="T202" s="20"/>
      <c r="U202" s="20"/>
      <c r="V202" s="88" t="s">
        <v>7446</v>
      </c>
      <c r="W202" s="53" t="s">
        <v>537</v>
      </c>
      <c r="X202" s="20"/>
      <c r="Y202" s="20"/>
      <c r="Z202" s="20"/>
      <c r="AA202" s="20"/>
      <c r="AB202" s="33" t="s">
        <v>3470</v>
      </c>
      <c r="AC202" s="33" t="s">
        <v>474</v>
      </c>
      <c r="AD202" s="20"/>
      <c r="AF202" s="14">
        <v>0</v>
      </c>
      <c r="AG202" s="14">
        <v>1</v>
      </c>
      <c r="AH202" s="14">
        <v>0</v>
      </c>
      <c r="AI202" s="14">
        <v>0</v>
      </c>
      <c r="AJ202" s="14">
        <v>1</v>
      </c>
      <c r="AK202" s="14">
        <v>0</v>
      </c>
      <c r="AL202" s="14">
        <v>1</v>
      </c>
      <c r="AM202" s="14">
        <v>0</v>
      </c>
      <c r="CS202">
        <v>1</v>
      </c>
      <c r="CT202" s="7">
        <v>1</v>
      </c>
      <c r="CW202" s="1">
        <v>33844</v>
      </c>
      <c r="CX202" s="1"/>
      <c r="CZ202" s="1">
        <v>33890</v>
      </c>
      <c r="DC202" s="1">
        <v>34073</v>
      </c>
      <c r="DD202" s="14">
        <v>492</v>
      </c>
      <c r="DE202" s="14">
        <v>6</v>
      </c>
      <c r="DF202" t="s">
        <v>508</v>
      </c>
      <c r="DG202" t="s">
        <v>1932</v>
      </c>
      <c r="DO202" s="49" t="s">
        <v>4369</v>
      </c>
      <c r="DP202" s="1"/>
      <c r="DQ202" s="1"/>
      <c r="DR202" s="1"/>
      <c r="DS202" s="1"/>
      <c r="DT202" s="1"/>
      <c r="DU202" s="1"/>
      <c r="DV202" s="1"/>
      <c r="DY202" t="s">
        <v>2141</v>
      </c>
      <c r="DZ202" s="1">
        <v>34691</v>
      </c>
      <c r="EA202" s="1">
        <v>37315</v>
      </c>
      <c r="EC202" s="7" t="s">
        <v>3836</v>
      </c>
      <c r="EL202" s="7">
        <v>1</v>
      </c>
      <c r="EN202" s="7">
        <v>1</v>
      </c>
      <c r="EO202" s="7">
        <v>431</v>
      </c>
      <c r="EP202" s="7">
        <v>6</v>
      </c>
      <c r="HH202" s="44" t="s">
        <v>5748</v>
      </c>
      <c r="HI202">
        <v>1</v>
      </c>
      <c r="HJ202">
        <v>31</v>
      </c>
      <c r="HK202">
        <v>125</v>
      </c>
      <c r="HL202">
        <v>5</v>
      </c>
      <c r="HN202">
        <v>1</v>
      </c>
      <c r="HQ202" s="44" t="s">
        <v>5886</v>
      </c>
      <c r="HR202">
        <v>1</v>
      </c>
      <c r="HS202">
        <v>12</v>
      </c>
      <c r="HT202">
        <v>40</v>
      </c>
      <c r="HU202">
        <v>1</v>
      </c>
      <c r="HV202">
        <v>1</v>
      </c>
    </row>
    <row r="203" spans="1:245" x14ac:dyDescent="0.25">
      <c r="A203" s="1">
        <v>34626</v>
      </c>
      <c r="E203" s="13" t="s">
        <v>3104</v>
      </c>
      <c r="F203" s="4" t="s">
        <v>87</v>
      </c>
      <c r="G203" s="45" t="s">
        <v>5491</v>
      </c>
      <c r="H203" s="86"/>
      <c r="I203" s="86"/>
      <c r="J203" s="86"/>
      <c r="K203" s="86"/>
      <c r="L203" s="86"/>
      <c r="M203" s="32" t="s">
        <v>1062</v>
      </c>
      <c r="N203" s="4" t="s">
        <v>506</v>
      </c>
      <c r="O203" s="52" t="s">
        <v>6232</v>
      </c>
      <c r="P203" s="20"/>
      <c r="Q203" s="32" t="s">
        <v>1062</v>
      </c>
      <c r="R203" s="4" t="s">
        <v>506</v>
      </c>
      <c r="S203" s="52" t="s">
        <v>6232</v>
      </c>
      <c r="T203" s="20"/>
      <c r="U203" s="20"/>
      <c r="V203" s="20"/>
      <c r="W203" s="20"/>
      <c r="X203" s="33" t="s">
        <v>3471</v>
      </c>
      <c r="Y203" s="33" t="s">
        <v>506</v>
      </c>
      <c r="Z203" s="33" t="s">
        <v>3471</v>
      </c>
      <c r="AA203" s="33" t="s">
        <v>506</v>
      </c>
      <c r="AB203" s="20"/>
      <c r="AC203" s="20"/>
      <c r="AD203" s="20"/>
      <c r="AF203" s="14">
        <v>0</v>
      </c>
      <c r="AG203" s="14">
        <v>1</v>
      </c>
      <c r="AH203" s="14">
        <v>0</v>
      </c>
      <c r="AI203" s="14">
        <v>0</v>
      </c>
      <c r="AJ203" s="14">
        <v>1</v>
      </c>
      <c r="AK203" s="14">
        <v>0</v>
      </c>
      <c r="AL203" s="14">
        <v>1</v>
      </c>
      <c r="AM203" s="14">
        <v>0</v>
      </c>
      <c r="CS203">
        <v>1</v>
      </c>
      <c r="CT203" s="7">
        <v>1</v>
      </c>
      <c r="CW203" s="1">
        <v>33844</v>
      </c>
      <c r="CX203" s="1"/>
      <c r="CZ203" s="1">
        <v>33890</v>
      </c>
      <c r="DC203" s="1">
        <v>34073</v>
      </c>
      <c r="DD203" s="14">
        <v>492</v>
      </c>
      <c r="DE203" s="14">
        <v>6</v>
      </c>
      <c r="DF203" t="s">
        <v>508</v>
      </c>
      <c r="DG203" t="s">
        <v>1932</v>
      </c>
      <c r="DO203" s="49" t="s">
        <v>4369</v>
      </c>
      <c r="DP203" s="1"/>
      <c r="DQ203" s="1"/>
      <c r="DR203" s="1"/>
      <c r="DS203" s="1"/>
      <c r="DT203" s="1"/>
      <c r="DU203" s="1"/>
      <c r="DV203" s="1"/>
      <c r="DY203" t="s">
        <v>2141</v>
      </c>
      <c r="DZ203" s="1">
        <v>34691</v>
      </c>
      <c r="EA203" s="1">
        <v>37315</v>
      </c>
      <c r="EC203" s="7" t="s">
        <v>3836</v>
      </c>
      <c r="EL203" s="7">
        <v>1</v>
      </c>
      <c r="EN203" s="7">
        <v>1</v>
      </c>
      <c r="EO203" s="7">
        <v>431</v>
      </c>
      <c r="EP203" s="7">
        <v>6</v>
      </c>
      <c r="HH203" s="44" t="s">
        <v>5748</v>
      </c>
      <c r="HI203">
        <v>1</v>
      </c>
      <c r="HJ203">
        <v>31</v>
      </c>
      <c r="HK203">
        <v>32</v>
      </c>
      <c r="HL203">
        <v>0</v>
      </c>
      <c r="HQ203" s="44" t="s">
        <v>5886</v>
      </c>
      <c r="HR203">
        <v>1</v>
      </c>
      <c r="HS203">
        <v>12</v>
      </c>
      <c r="HT203">
        <v>111</v>
      </c>
      <c r="HU203">
        <v>5</v>
      </c>
      <c r="HW203">
        <v>1</v>
      </c>
    </row>
    <row r="204" spans="1:245" x14ac:dyDescent="0.25">
      <c r="A204" s="1">
        <v>34626</v>
      </c>
      <c r="E204" s="13" t="s">
        <v>3104</v>
      </c>
      <c r="F204" s="4" t="s">
        <v>87</v>
      </c>
      <c r="G204" s="45" t="s">
        <v>5491</v>
      </c>
      <c r="H204" s="86"/>
      <c r="I204" s="86"/>
      <c r="J204" s="86"/>
      <c r="K204" s="86"/>
      <c r="L204" s="86"/>
      <c r="M204" s="30" t="s">
        <v>1928</v>
      </c>
      <c r="N204" s="4" t="s">
        <v>501</v>
      </c>
      <c r="O204" s="52" t="s">
        <v>6316</v>
      </c>
      <c r="P204" s="20"/>
      <c r="Q204" s="30" t="s">
        <v>1928</v>
      </c>
      <c r="R204" s="4" t="s">
        <v>501</v>
      </c>
      <c r="S204" s="52" t="s">
        <v>6316</v>
      </c>
      <c r="T204" s="20"/>
      <c r="U204" s="20"/>
      <c r="V204" s="20"/>
      <c r="W204" s="20"/>
      <c r="X204" s="20"/>
      <c r="Y204" s="20"/>
      <c r="Z204" s="20"/>
      <c r="AA204" s="20"/>
      <c r="AB204" s="20"/>
      <c r="AC204" s="20"/>
      <c r="AD204" s="20"/>
      <c r="AF204" s="14">
        <v>0</v>
      </c>
      <c r="AG204" s="14">
        <v>1</v>
      </c>
      <c r="AH204" s="14">
        <v>0</v>
      </c>
      <c r="AI204" s="14">
        <v>0</v>
      </c>
      <c r="AJ204" s="14">
        <v>1</v>
      </c>
      <c r="AK204" s="14">
        <v>0</v>
      </c>
      <c r="AL204" s="14">
        <v>1</v>
      </c>
      <c r="AM204" s="14">
        <v>0</v>
      </c>
      <c r="CS204">
        <v>1</v>
      </c>
      <c r="CT204" s="7">
        <v>1</v>
      </c>
      <c r="CW204" s="1">
        <v>33844</v>
      </c>
      <c r="CX204" s="1"/>
      <c r="CZ204" s="1">
        <v>33890</v>
      </c>
      <c r="DC204" s="1">
        <v>34073</v>
      </c>
      <c r="DD204" s="14">
        <v>492</v>
      </c>
      <c r="DE204" s="14">
        <v>6</v>
      </c>
      <c r="DF204" t="s">
        <v>508</v>
      </c>
      <c r="DG204" t="s">
        <v>1932</v>
      </c>
      <c r="DO204" s="49" t="s">
        <v>4369</v>
      </c>
      <c r="DP204" s="1"/>
      <c r="DQ204" s="1"/>
      <c r="DR204" s="1"/>
      <c r="DS204" s="1"/>
      <c r="DT204" s="1"/>
      <c r="DU204" s="1"/>
      <c r="DV204" s="1"/>
      <c r="DY204" t="s">
        <v>2141</v>
      </c>
      <c r="DZ204" s="1">
        <v>34691</v>
      </c>
      <c r="EA204" s="1">
        <v>37315</v>
      </c>
      <c r="EC204" s="7" t="s">
        <v>3836</v>
      </c>
      <c r="EL204" s="7">
        <v>1</v>
      </c>
      <c r="EN204" s="7">
        <v>1</v>
      </c>
      <c r="EO204" s="7">
        <v>431</v>
      </c>
      <c r="EP204" s="7">
        <v>6</v>
      </c>
    </row>
    <row r="205" spans="1:245" x14ac:dyDescent="0.25">
      <c r="A205" s="1">
        <v>34626</v>
      </c>
      <c r="E205" s="13" t="s">
        <v>3104</v>
      </c>
      <c r="F205" s="4" t="s">
        <v>87</v>
      </c>
      <c r="G205" s="45" t="s">
        <v>5491</v>
      </c>
      <c r="H205" s="86"/>
      <c r="I205" s="86"/>
      <c r="J205" s="86"/>
      <c r="K205" s="86"/>
      <c r="L205" s="86"/>
      <c r="M205" s="30" t="s">
        <v>1929</v>
      </c>
      <c r="N205" s="4" t="s">
        <v>528</v>
      </c>
      <c r="O205" s="4" t="s">
        <v>6226</v>
      </c>
      <c r="P205" s="20"/>
      <c r="Q205" s="30" t="s">
        <v>1929</v>
      </c>
      <c r="R205" s="4" t="s">
        <v>528</v>
      </c>
      <c r="S205" s="4" t="s">
        <v>6226</v>
      </c>
      <c r="T205" s="20"/>
      <c r="U205" s="20"/>
      <c r="V205" s="20"/>
      <c r="W205" s="20"/>
      <c r="X205" s="33" t="s">
        <v>3472</v>
      </c>
      <c r="Y205" s="33" t="s">
        <v>528</v>
      </c>
      <c r="Z205" s="33" t="s">
        <v>3472</v>
      </c>
      <c r="AA205" s="33" t="s">
        <v>528</v>
      </c>
      <c r="AB205" s="20"/>
      <c r="AC205" s="20"/>
      <c r="AD205" s="20"/>
      <c r="AF205" s="14">
        <v>0</v>
      </c>
      <c r="AG205" s="14">
        <v>1</v>
      </c>
      <c r="AH205" s="14">
        <v>0</v>
      </c>
      <c r="AI205" s="14">
        <v>0</v>
      </c>
      <c r="AJ205" s="14">
        <v>1</v>
      </c>
      <c r="AK205" s="14">
        <v>0</v>
      </c>
      <c r="AL205" s="14">
        <v>1</v>
      </c>
      <c r="AM205" s="14">
        <v>0</v>
      </c>
      <c r="CS205">
        <v>1</v>
      </c>
      <c r="CT205" s="7">
        <v>1</v>
      </c>
      <c r="CW205" s="1">
        <v>33844</v>
      </c>
      <c r="CX205" s="1"/>
      <c r="CZ205" s="1">
        <v>33890</v>
      </c>
      <c r="DC205" s="1">
        <v>34073</v>
      </c>
      <c r="DD205" s="14">
        <v>492</v>
      </c>
      <c r="DE205" s="14">
        <v>6</v>
      </c>
      <c r="DF205" t="s">
        <v>508</v>
      </c>
      <c r="DG205" t="s">
        <v>1932</v>
      </c>
      <c r="DO205" s="49" t="s">
        <v>4369</v>
      </c>
      <c r="DP205" s="1"/>
      <c r="DQ205" s="1"/>
      <c r="DR205" s="1"/>
      <c r="DS205" s="1"/>
      <c r="DT205" s="1"/>
      <c r="DU205" s="1"/>
      <c r="DV205" s="1"/>
      <c r="DY205" t="s">
        <v>2141</v>
      </c>
      <c r="DZ205" s="1">
        <v>34691</v>
      </c>
      <c r="EA205" s="1">
        <v>37315</v>
      </c>
      <c r="EC205" s="7" t="s">
        <v>3836</v>
      </c>
      <c r="EL205" s="7">
        <v>1</v>
      </c>
      <c r="EN205" s="7">
        <v>1</v>
      </c>
      <c r="EO205" s="7">
        <v>431</v>
      </c>
      <c r="EP205" s="7">
        <v>6</v>
      </c>
      <c r="HH205" s="44" t="s">
        <v>5748</v>
      </c>
      <c r="HI205">
        <v>1</v>
      </c>
      <c r="HJ205">
        <v>31</v>
      </c>
      <c r="HK205">
        <v>6</v>
      </c>
      <c r="HL205">
        <v>2</v>
      </c>
      <c r="HM205">
        <v>1</v>
      </c>
      <c r="HQ205" s="44" t="s">
        <v>5886</v>
      </c>
      <c r="HR205">
        <v>1</v>
      </c>
      <c r="HS205">
        <v>12</v>
      </c>
      <c r="HT205">
        <v>23</v>
      </c>
      <c r="HU205">
        <v>2</v>
      </c>
      <c r="HV205">
        <v>1</v>
      </c>
    </row>
    <row r="206" spans="1:245" x14ac:dyDescent="0.25">
      <c r="A206" s="1">
        <v>34626</v>
      </c>
      <c r="E206" s="13" t="s">
        <v>3104</v>
      </c>
      <c r="F206" s="4" t="s">
        <v>87</v>
      </c>
      <c r="G206" s="45" t="s">
        <v>5491</v>
      </c>
      <c r="H206" s="86"/>
      <c r="I206" s="86"/>
      <c r="J206" s="86"/>
      <c r="K206" s="86"/>
      <c r="L206" s="86"/>
      <c r="M206" s="30" t="s">
        <v>1933</v>
      </c>
      <c r="N206" s="4" t="s">
        <v>537</v>
      </c>
      <c r="O206" s="52" t="s">
        <v>6317</v>
      </c>
      <c r="P206" s="20"/>
      <c r="Q206" s="30" t="s">
        <v>1933</v>
      </c>
      <c r="R206" s="4" t="s">
        <v>537</v>
      </c>
      <c r="S206" s="52" t="s">
        <v>6317</v>
      </c>
      <c r="T206" s="20"/>
      <c r="U206" s="20"/>
      <c r="V206" s="33" t="s">
        <v>5235</v>
      </c>
      <c r="W206" s="33" t="s">
        <v>497</v>
      </c>
      <c r="X206" s="20"/>
      <c r="Y206" s="20"/>
      <c r="Z206" s="20"/>
      <c r="AA206" s="20"/>
      <c r="AB206" s="33" t="s">
        <v>3473</v>
      </c>
      <c r="AC206" s="33" t="s">
        <v>497</v>
      </c>
      <c r="AD206" s="20"/>
      <c r="AF206" s="14">
        <v>0</v>
      </c>
      <c r="AG206" s="14">
        <v>1</v>
      </c>
      <c r="AH206" s="14">
        <v>0</v>
      </c>
      <c r="AI206" s="14">
        <v>0</v>
      </c>
      <c r="AJ206" s="14">
        <v>1</v>
      </c>
      <c r="AK206" s="14">
        <v>0</v>
      </c>
      <c r="AL206" s="14">
        <v>1</v>
      </c>
      <c r="AM206" s="14">
        <v>0</v>
      </c>
      <c r="CS206">
        <v>1</v>
      </c>
      <c r="CT206" s="7">
        <v>1</v>
      </c>
      <c r="CW206" s="1">
        <v>33844</v>
      </c>
      <c r="CX206" s="1"/>
      <c r="CZ206" s="1">
        <v>33890</v>
      </c>
      <c r="DC206" s="1">
        <v>34073</v>
      </c>
      <c r="DD206" s="14">
        <v>492</v>
      </c>
      <c r="DE206" s="14">
        <v>6</v>
      </c>
      <c r="DF206" t="s">
        <v>508</v>
      </c>
      <c r="DG206" t="s">
        <v>1932</v>
      </c>
      <c r="DO206" s="49" t="s">
        <v>4369</v>
      </c>
      <c r="DP206" s="1"/>
      <c r="DQ206" s="1"/>
      <c r="DR206" s="1"/>
      <c r="DS206" s="1"/>
      <c r="DT206" s="1"/>
      <c r="DU206" s="1"/>
      <c r="DV206" s="1"/>
      <c r="DY206" t="s">
        <v>2141</v>
      </c>
      <c r="DZ206" s="1">
        <v>34691</v>
      </c>
      <c r="EA206" s="1">
        <v>37315</v>
      </c>
      <c r="EC206" s="7" t="s">
        <v>3836</v>
      </c>
      <c r="EL206" s="7">
        <v>1</v>
      </c>
      <c r="EN206" s="7">
        <v>1</v>
      </c>
      <c r="EO206" s="7">
        <v>431</v>
      </c>
      <c r="EP206" s="7">
        <v>6</v>
      </c>
      <c r="HH206" s="44" t="s">
        <v>5748</v>
      </c>
      <c r="HI206">
        <v>1</v>
      </c>
      <c r="HJ206">
        <v>31</v>
      </c>
      <c r="HK206">
        <v>18</v>
      </c>
      <c r="HL206">
        <v>1</v>
      </c>
      <c r="HN206">
        <v>1</v>
      </c>
      <c r="HQ206" s="44" t="s">
        <v>5886</v>
      </c>
      <c r="HR206">
        <v>1</v>
      </c>
      <c r="HS206">
        <v>12</v>
      </c>
      <c r="HT206">
        <v>58</v>
      </c>
      <c r="HU206">
        <v>2</v>
      </c>
      <c r="HV206">
        <v>1</v>
      </c>
    </row>
    <row r="207" spans="1:245" x14ac:dyDescent="0.25">
      <c r="A207" s="1">
        <v>34626</v>
      </c>
      <c r="E207" s="13" t="s">
        <v>3104</v>
      </c>
      <c r="F207" s="4" t="s">
        <v>87</v>
      </c>
      <c r="G207" s="45" t="s">
        <v>5491</v>
      </c>
      <c r="H207" s="86"/>
      <c r="I207" s="86"/>
      <c r="J207" s="86"/>
      <c r="K207" s="86"/>
      <c r="L207" s="86"/>
      <c r="M207" s="30" t="s">
        <v>1930</v>
      </c>
      <c r="N207" s="4" t="s">
        <v>528</v>
      </c>
      <c r="O207" s="52" t="s">
        <v>6225</v>
      </c>
      <c r="P207" s="20"/>
      <c r="Q207" s="30" t="s">
        <v>1930</v>
      </c>
      <c r="R207" s="4" t="s">
        <v>528</v>
      </c>
      <c r="S207" s="52" t="s">
        <v>6225</v>
      </c>
      <c r="T207" s="20"/>
      <c r="U207" s="20"/>
      <c r="V207" s="30" t="s">
        <v>1929</v>
      </c>
      <c r="W207" s="33" t="s">
        <v>528</v>
      </c>
      <c r="X207" s="20"/>
      <c r="Y207" s="20"/>
      <c r="Z207" s="20"/>
      <c r="AA207" s="20"/>
      <c r="AB207" s="33" t="s">
        <v>3472</v>
      </c>
      <c r="AC207" s="33" t="s">
        <v>528</v>
      </c>
      <c r="AD207" s="20"/>
      <c r="AF207" s="14">
        <v>0</v>
      </c>
      <c r="AG207" s="14">
        <v>1</v>
      </c>
      <c r="AH207" s="14">
        <v>0</v>
      </c>
      <c r="AI207" s="14">
        <v>0</v>
      </c>
      <c r="AJ207" s="14">
        <v>1</v>
      </c>
      <c r="AK207" s="14">
        <v>0</v>
      </c>
      <c r="AL207" s="14">
        <v>1</v>
      </c>
      <c r="AM207" s="14">
        <v>0</v>
      </c>
      <c r="CS207">
        <v>1</v>
      </c>
      <c r="CT207" s="7">
        <v>1</v>
      </c>
      <c r="CW207" s="1">
        <v>33844</v>
      </c>
      <c r="CX207" s="1"/>
      <c r="CZ207" s="1">
        <v>33890</v>
      </c>
      <c r="DC207" s="1">
        <v>34073</v>
      </c>
      <c r="DD207" s="14">
        <v>492</v>
      </c>
      <c r="DE207" s="14">
        <v>6</v>
      </c>
      <c r="DF207" t="s">
        <v>508</v>
      </c>
      <c r="DG207" t="s">
        <v>1932</v>
      </c>
      <c r="DO207" s="49" t="s">
        <v>4369</v>
      </c>
      <c r="DP207" s="1"/>
      <c r="DQ207" s="1"/>
      <c r="DR207" s="1"/>
      <c r="DS207" s="1"/>
      <c r="DT207" s="1"/>
      <c r="DU207" s="1"/>
      <c r="DV207" s="1"/>
      <c r="DY207" t="s">
        <v>2141</v>
      </c>
      <c r="DZ207" s="1">
        <v>34691</v>
      </c>
      <c r="EA207" s="1">
        <v>37315</v>
      </c>
      <c r="EC207" s="7" t="s">
        <v>3836</v>
      </c>
      <c r="EL207" s="7">
        <v>1</v>
      </c>
      <c r="EN207" s="7">
        <v>1</v>
      </c>
      <c r="EO207" s="7">
        <v>431</v>
      </c>
      <c r="EP207" s="7">
        <v>6</v>
      </c>
      <c r="HH207" s="44" t="s">
        <v>5748</v>
      </c>
      <c r="HI207">
        <v>1</v>
      </c>
      <c r="HJ207">
        <v>31</v>
      </c>
      <c r="HK207">
        <v>6</v>
      </c>
      <c r="HL207">
        <v>2</v>
      </c>
      <c r="HM207">
        <v>1</v>
      </c>
      <c r="HQ207" s="44" t="s">
        <v>5886</v>
      </c>
      <c r="HR207">
        <v>1</v>
      </c>
      <c r="HS207">
        <v>12</v>
      </c>
      <c r="HT207">
        <v>23</v>
      </c>
      <c r="HU207">
        <v>2</v>
      </c>
      <c r="HV207">
        <v>1</v>
      </c>
    </row>
    <row r="208" spans="1:245" x14ac:dyDescent="0.25">
      <c r="A208" s="1">
        <v>34668</v>
      </c>
      <c r="B208" s="1" t="s">
        <v>241</v>
      </c>
      <c r="C208" s="1" t="s">
        <v>242</v>
      </c>
      <c r="D208" s="1"/>
      <c r="E208" s="13" t="s">
        <v>3105</v>
      </c>
      <c r="F208" s="4" t="s">
        <v>88</v>
      </c>
      <c r="G208" s="45" t="s">
        <v>5493</v>
      </c>
      <c r="H208" s="86"/>
      <c r="I208" s="86"/>
      <c r="J208" s="86"/>
      <c r="K208" s="86"/>
      <c r="L208" s="86"/>
      <c r="M208" s="31" t="s">
        <v>844</v>
      </c>
      <c r="N208" s="13" t="s">
        <v>517</v>
      </c>
      <c r="O208" s="13" t="s">
        <v>6236</v>
      </c>
      <c r="P208" s="20"/>
      <c r="Q208" s="31" t="s">
        <v>844</v>
      </c>
      <c r="R208" s="13" t="s">
        <v>517</v>
      </c>
      <c r="S208" s="13" t="s">
        <v>6236</v>
      </c>
      <c r="T208" s="20"/>
      <c r="U208" s="20"/>
      <c r="V208" s="20"/>
      <c r="W208" s="20"/>
      <c r="X208" s="20"/>
      <c r="Y208" s="20"/>
      <c r="Z208" s="20"/>
      <c r="AA208" s="20"/>
      <c r="AB208" s="20"/>
      <c r="AC208" s="20"/>
      <c r="AD208" s="20" t="s">
        <v>920</v>
      </c>
      <c r="AF208" s="14">
        <v>0</v>
      </c>
      <c r="AG208" s="14">
        <v>1</v>
      </c>
      <c r="AH208" s="14">
        <v>0</v>
      </c>
      <c r="AI208" s="14">
        <v>0</v>
      </c>
      <c r="AJ208" s="14">
        <v>1</v>
      </c>
      <c r="AK208" s="14">
        <v>0</v>
      </c>
      <c r="AL208" s="14">
        <v>1</v>
      </c>
      <c r="AM208" s="14">
        <v>0</v>
      </c>
      <c r="AN208" t="s">
        <v>863</v>
      </c>
      <c r="AO208" s="1">
        <v>30330</v>
      </c>
      <c r="AQ208" s="1">
        <v>30330</v>
      </c>
      <c r="AR208" s="1">
        <v>31516</v>
      </c>
      <c r="AS208" s="1">
        <v>30682</v>
      </c>
      <c r="AT208" s="1">
        <v>32508</v>
      </c>
      <c r="AU208" s="1">
        <v>31560</v>
      </c>
      <c r="BP208" s="14">
        <v>100000</v>
      </c>
      <c r="BR208" s="16">
        <v>0</v>
      </c>
      <c r="CS208">
        <v>1</v>
      </c>
      <c r="CV208">
        <v>1</v>
      </c>
      <c r="DB208" s="1">
        <v>32623</v>
      </c>
      <c r="DC208" s="1">
        <v>33567</v>
      </c>
      <c r="DD208" s="14">
        <v>484</v>
      </c>
      <c r="DE208" s="14">
        <v>12</v>
      </c>
      <c r="DF208" t="s">
        <v>513</v>
      </c>
      <c r="DG208" t="s">
        <v>862</v>
      </c>
      <c r="DK208" s="1"/>
      <c r="DO208" s="49" t="s">
        <v>4371</v>
      </c>
      <c r="DP208" s="1"/>
      <c r="DQ208" s="1"/>
      <c r="DR208" s="1"/>
      <c r="DS208" s="1"/>
      <c r="DT208" s="1"/>
      <c r="DU208" s="1"/>
      <c r="DV208" s="1"/>
      <c r="DY208" t="s">
        <v>2713</v>
      </c>
      <c r="DZ208" s="1">
        <v>34744</v>
      </c>
      <c r="EA208" s="1">
        <v>36600</v>
      </c>
      <c r="ED208" s="7" t="s">
        <v>3837</v>
      </c>
      <c r="EL208" s="7">
        <v>1</v>
      </c>
      <c r="EO208" s="7">
        <v>5134</v>
      </c>
      <c r="EP208" s="7">
        <v>42</v>
      </c>
      <c r="II208" s="1">
        <v>32599</v>
      </c>
      <c r="IJ208" s="1">
        <v>34668</v>
      </c>
      <c r="IK208" s="14">
        <v>16</v>
      </c>
    </row>
    <row r="209" spans="1:245" x14ac:dyDescent="0.25">
      <c r="A209" s="1">
        <v>34668</v>
      </c>
      <c r="E209" s="13" t="s">
        <v>3105</v>
      </c>
      <c r="F209" s="4" t="s">
        <v>88</v>
      </c>
      <c r="G209" s="45" t="s">
        <v>5493</v>
      </c>
      <c r="H209" s="86"/>
      <c r="I209" s="86"/>
      <c r="J209" s="86"/>
      <c r="K209" s="86"/>
      <c r="L209" s="86"/>
      <c r="M209" s="30" t="s">
        <v>2477</v>
      </c>
      <c r="N209" s="4" t="s">
        <v>479</v>
      </c>
      <c r="O209" s="52" t="s">
        <v>6237</v>
      </c>
      <c r="P209" s="20"/>
      <c r="Q209" s="30" t="s">
        <v>2477</v>
      </c>
      <c r="R209" s="4" t="s">
        <v>479</v>
      </c>
      <c r="S209" s="52" t="s">
        <v>6237</v>
      </c>
      <c r="T209" s="20"/>
      <c r="U209" s="20"/>
      <c r="V209" s="33" t="s">
        <v>4154</v>
      </c>
      <c r="W209" s="33"/>
      <c r="X209" s="20"/>
      <c r="Y209" s="20"/>
      <c r="Z209" s="20"/>
      <c r="AA209" s="20"/>
      <c r="AB209" s="53" t="s">
        <v>7434</v>
      </c>
      <c r="AC209" s="33" t="s">
        <v>501</v>
      </c>
      <c r="AD209" s="20"/>
      <c r="AE209" s="33" t="s">
        <v>3474</v>
      </c>
      <c r="AF209" s="14">
        <v>0</v>
      </c>
      <c r="AG209" s="14">
        <v>1</v>
      </c>
      <c r="AH209" s="14">
        <v>0</v>
      </c>
      <c r="AI209" s="14">
        <v>0</v>
      </c>
      <c r="AJ209" s="14">
        <v>1</v>
      </c>
      <c r="AK209" s="14">
        <v>0</v>
      </c>
      <c r="AL209" s="14">
        <v>1</v>
      </c>
      <c r="AM209" s="14">
        <v>0</v>
      </c>
      <c r="AO209" s="1">
        <v>31560</v>
      </c>
      <c r="AQ209" s="1"/>
      <c r="AR209" s="1"/>
      <c r="AS209" s="1"/>
      <c r="AU209" s="1">
        <v>31560</v>
      </c>
      <c r="AW209" s="1">
        <v>31572</v>
      </c>
      <c r="AX209" s="1">
        <v>34054</v>
      </c>
      <c r="AY209" s="1"/>
      <c r="BA209" s="1"/>
      <c r="BC209" s="1"/>
      <c r="BE209" s="1"/>
      <c r="BG209" s="1"/>
      <c r="BI209" s="1"/>
      <c r="BK209" s="1"/>
      <c r="BP209" s="14">
        <v>5331000</v>
      </c>
      <c r="BR209" s="16">
        <v>1918000</v>
      </c>
      <c r="CS209">
        <v>1</v>
      </c>
      <c r="CV209">
        <v>1</v>
      </c>
      <c r="DB209" s="1">
        <v>32623</v>
      </c>
      <c r="DC209" s="1">
        <v>33567</v>
      </c>
      <c r="DD209" s="14">
        <v>484</v>
      </c>
      <c r="DE209" s="14">
        <v>12</v>
      </c>
      <c r="DF209" t="s">
        <v>513</v>
      </c>
      <c r="DG209" t="s">
        <v>862</v>
      </c>
      <c r="DO209" s="49" t="s">
        <v>4371</v>
      </c>
      <c r="DP209" s="1"/>
      <c r="DQ209" s="1"/>
      <c r="DR209" s="1"/>
      <c r="DS209" s="1"/>
      <c r="DT209" s="1"/>
      <c r="DU209" s="1"/>
      <c r="DV209" s="1"/>
      <c r="DY209" t="s">
        <v>2713</v>
      </c>
      <c r="DZ209" s="1">
        <v>34801</v>
      </c>
      <c r="EA209" s="1">
        <v>36600</v>
      </c>
      <c r="ED209" s="7" t="s">
        <v>3837</v>
      </c>
      <c r="EL209" s="7">
        <v>1</v>
      </c>
      <c r="EO209" s="7">
        <v>5134</v>
      </c>
      <c r="EP209" s="7">
        <v>42</v>
      </c>
      <c r="GY209" s="44" t="s">
        <v>5680</v>
      </c>
      <c r="GZ209" s="1">
        <v>32624</v>
      </c>
      <c r="HA209">
        <v>5</v>
      </c>
      <c r="HB209">
        <v>0</v>
      </c>
      <c r="HC209">
        <v>0</v>
      </c>
      <c r="HH209" s="44" t="s">
        <v>5750</v>
      </c>
      <c r="HI209">
        <v>1</v>
      </c>
      <c r="HJ209">
        <v>90</v>
      </c>
      <c r="HK209">
        <v>9</v>
      </c>
      <c r="HL209">
        <v>3</v>
      </c>
      <c r="HN209">
        <v>1</v>
      </c>
      <c r="HQ209" s="44" t="s">
        <v>5887</v>
      </c>
      <c r="HR209">
        <v>0</v>
      </c>
      <c r="HS209">
        <v>8</v>
      </c>
      <c r="HT209">
        <v>3</v>
      </c>
      <c r="HU209">
        <v>0</v>
      </c>
      <c r="II209" s="1">
        <v>32599</v>
      </c>
      <c r="IJ209" s="1">
        <v>34668</v>
      </c>
      <c r="IK209" s="14">
        <v>16</v>
      </c>
    </row>
    <row r="210" spans="1:245" x14ac:dyDescent="0.25">
      <c r="A210" s="1">
        <v>34668</v>
      </c>
      <c r="E210" s="13" t="s">
        <v>3105</v>
      </c>
      <c r="F210" s="4" t="s">
        <v>88</v>
      </c>
      <c r="G210" s="45" t="s">
        <v>5493</v>
      </c>
      <c r="H210" s="86"/>
      <c r="I210" s="86"/>
      <c r="J210" s="86"/>
      <c r="K210" s="86"/>
      <c r="L210" s="86"/>
      <c r="M210" s="30" t="s">
        <v>2716</v>
      </c>
      <c r="N210" s="4" t="s">
        <v>526</v>
      </c>
      <c r="O210" s="52" t="s">
        <v>6238</v>
      </c>
      <c r="P210" s="20"/>
      <c r="Q210" s="30" t="s">
        <v>2716</v>
      </c>
      <c r="R210" s="4" t="s">
        <v>526</v>
      </c>
      <c r="S210" s="52" t="s">
        <v>6238</v>
      </c>
      <c r="T210" s="20"/>
      <c r="U210" s="20"/>
      <c r="V210" s="20"/>
      <c r="W210" s="20"/>
      <c r="X210" s="33" t="s">
        <v>3475</v>
      </c>
      <c r="Y210" s="33" t="s">
        <v>526</v>
      </c>
      <c r="Z210" s="33" t="s">
        <v>3475</v>
      </c>
      <c r="AA210" s="33" t="s">
        <v>526</v>
      </c>
      <c r="AB210" s="20"/>
      <c r="AC210" s="20"/>
      <c r="AD210" s="20"/>
      <c r="AF210" s="14">
        <v>0</v>
      </c>
      <c r="AG210" s="14">
        <v>1</v>
      </c>
      <c r="AH210" s="14">
        <v>0</v>
      </c>
      <c r="AI210" s="14">
        <v>0</v>
      </c>
      <c r="AJ210" s="14">
        <v>1</v>
      </c>
      <c r="AK210" s="14">
        <v>0</v>
      </c>
      <c r="AL210" s="14">
        <v>1</v>
      </c>
      <c r="AM210" s="14">
        <v>0</v>
      </c>
      <c r="AO210" s="1">
        <v>31572</v>
      </c>
      <c r="AQ210" s="1"/>
      <c r="AR210" s="1"/>
      <c r="AS210" s="1"/>
      <c r="AU210" s="1">
        <v>31560</v>
      </c>
      <c r="AW210" s="1">
        <v>31572</v>
      </c>
      <c r="AX210" s="1">
        <v>34054</v>
      </c>
      <c r="AY210" s="1"/>
      <c r="BA210" s="1"/>
      <c r="BC210" s="1"/>
      <c r="BE210" s="1"/>
      <c r="BG210" s="1"/>
      <c r="BI210" s="1"/>
      <c r="BK210" s="1"/>
      <c r="BP210" s="14">
        <v>40000</v>
      </c>
      <c r="BR210" s="16">
        <v>14000</v>
      </c>
      <c r="CS210">
        <v>1</v>
      </c>
      <c r="CV210">
        <v>1</v>
      </c>
      <c r="DB210" s="1">
        <v>32623</v>
      </c>
      <c r="DC210" s="1">
        <v>33567</v>
      </c>
      <c r="DD210" s="14">
        <v>484</v>
      </c>
      <c r="DE210" s="14">
        <v>12</v>
      </c>
      <c r="DF210" t="s">
        <v>513</v>
      </c>
      <c r="DG210" t="s">
        <v>862</v>
      </c>
      <c r="DO210" s="49" t="s">
        <v>4371</v>
      </c>
      <c r="DP210" s="1"/>
      <c r="DQ210" s="1"/>
      <c r="DR210" s="1"/>
      <c r="DS210" s="1"/>
      <c r="DT210" s="1"/>
      <c r="DU210" s="1"/>
      <c r="DV210" s="1"/>
      <c r="DY210" t="s">
        <v>2713</v>
      </c>
      <c r="DZ210" s="1">
        <v>34764</v>
      </c>
      <c r="EA210" s="1">
        <v>36600</v>
      </c>
      <c r="ED210" s="7" t="s">
        <v>3837</v>
      </c>
      <c r="EL210" s="7">
        <v>1</v>
      </c>
      <c r="EO210" s="7">
        <v>5134</v>
      </c>
      <c r="EP210" s="7">
        <v>42</v>
      </c>
      <c r="GY210" s="44" t="s">
        <v>5680</v>
      </c>
      <c r="GZ210" s="1">
        <v>32624</v>
      </c>
      <c r="HA210">
        <v>5</v>
      </c>
      <c r="HB210">
        <v>21</v>
      </c>
      <c r="HC210">
        <v>5</v>
      </c>
      <c r="HE210">
        <v>1</v>
      </c>
      <c r="HH210" s="44" t="s">
        <v>5750</v>
      </c>
      <c r="HI210">
        <v>1</v>
      </c>
      <c r="HJ210">
        <v>90</v>
      </c>
      <c r="HK210">
        <v>2</v>
      </c>
      <c r="HL210">
        <v>1</v>
      </c>
      <c r="HN210">
        <v>1</v>
      </c>
      <c r="HQ210" s="44" t="s">
        <v>5887</v>
      </c>
      <c r="HR210">
        <v>0</v>
      </c>
      <c r="HS210">
        <v>8</v>
      </c>
      <c r="HT210">
        <v>7</v>
      </c>
      <c r="HU210">
        <v>0</v>
      </c>
      <c r="II210" s="1">
        <v>32599</v>
      </c>
      <c r="IJ210" s="1">
        <v>34668</v>
      </c>
      <c r="IK210" s="14">
        <v>16</v>
      </c>
    </row>
    <row r="211" spans="1:245" x14ac:dyDescent="0.25">
      <c r="A211" s="1">
        <v>34668</v>
      </c>
      <c r="E211" s="13" t="s">
        <v>3105</v>
      </c>
      <c r="F211" s="4" t="s">
        <v>88</v>
      </c>
      <c r="G211" s="45" t="s">
        <v>5493</v>
      </c>
      <c r="H211" s="86"/>
      <c r="I211" s="86"/>
      <c r="J211" s="86"/>
      <c r="K211" s="86"/>
      <c r="L211" s="86"/>
      <c r="M211" s="30" t="s">
        <v>845</v>
      </c>
      <c r="N211" s="4" t="s">
        <v>504</v>
      </c>
      <c r="O211" s="52" t="s">
        <v>6239</v>
      </c>
      <c r="P211" s="20"/>
      <c r="Q211" s="30" t="s">
        <v>845</v>
      </c>
      <c r="R211" s="4" t="s">
        <v>504</v>
      </c>
      <c r="S211" s="52" t="s">
        <v>6239</v>
      </c>
      <c r="T211" s="20"/>
      <c r="U211" s="20"/>
      <c r="V211" s="39" t="s">
        <v>849</v>
      </c>
      <c r="W211" s="20" t="s">
        <v>479</v>
      </c>
      <c r="Y211" s="20"/>
      <c r="Z211" s="20"/>
      <c r="AA211" s="20"/>
      <c r="AB211" s="20" t="s">
        <v>3308</v>
      </c>
      <c r="AC211" s="20" t="s">
        <v>479</v>
      </c>
      <c r="AD211" s="20"/>
      <c r="AF211" s="14">
        <v>0</v>
      </c>
      <c r="AG211" s="14">
        <v>1</v>
      </c>
      <c r="AH211" s="14">
        <v>0</v>
      </c>
      <c r="AI211" s="14">
        <v>0</v>
      </c>
      <c r="AJ211" s="14">
        <v>1</v>
      </c>
      <c r="AK211" s="14">
        <v>0</v>
      </c>
      <c r="AL211" s="14">
        <v>1</v>
      </c>
      <c r="AM211" s="14">
        <v>0</v>
      </c>
      <c r="AO211" s="1">
        <v>30330</v>
      </c>
      <c r="AQ211" s="1"/>
      <c r="AR211" s="1"/>
      <c r="AS211" s="1"/>
      <c r="AU211" s="1">
        <v>31560</v>
      </c>
      <c r="AW211" s="1">
        <v>31572</v>
      </c>
      <c r="AX211" s="1">
        <v>34054</v>
      </c>
      <c r="AY211" s="1"/>
      <c r="BA211" s="1"/>
      <c r="BC211" s="1"/>
      <c r="BE211" s="1"/>
      <c r="BG211" s="1"/>
      <c r="BI211" s="1"/>
      <c r="BK211" s="1"/>
      <c r="BP211" s="14">
        <v>40000</v>
      </c>
      <c r="BR211" s="16">
        <v>14000</v>
      </c>
      <c r="CS211">
        <v>1</v>
      </c>
      <c r="CV211">
        <v>1</v>
      </c>
      <c r="DB211" s="1">
        <v>32623</v>
      </c>
      <c r="DC211" s="1">
        <v>33567</v>
      </c>
      <c r="DD211" s="14">
        <v>484</v>
      </c>
      <c r="DE211" s="14">
        <v>12</v>
      </c>
      <c r="DF211" t="s">
        <v>513</v>
      </c>
      <c r="DG211" t="s">
        <v>862</v>
      </c>
      <c r="DO211" s="49" t="s">
        <v>4371</v>
      </c>
      <c r="DP211" s="1"/>
      <c r="DQ211" s="1"/>
      <c r="DR211" s="1"/>
      <c r="DS211" s="1"/>
      <c r="DT211" s="1"/>
      <c r="DU211" s="1"/>
      <c r="DV211" s="1"/>
      <c r="DW211" t="s">
        <v>2717</v>
      </c>
      <c r="DX211" t="s">
        <v>504</v>
      </c>
      <c r="DY211" t="s">
        <v>2713</v>
      </c>
      <c r="DZ211" s="1">
        <v>34776</v>
      </c>
      <c r="EA211" s="1">
        <v>36600</v>
      </c>
      <c r="ED211" s="7" t="s">
        <v>3837</v>
      </c>
      <c r="EL211" s="7">
        <v>1</v>
      </c>
      <c r="EO211" s="7">
        <v>5134</v>
      </c>
      <c r="EP211" s="7">
        <v>42</v>
      </c>
      <c r="GY211" s="44" t="s">
        <v>5680</v>
      </c>
      <c r="GZ211" s="1">
        <v>32624</v>
      </c>
      <c r="HA211">
        <v>5</v>
      </c>
      <c r="HB211">
        <v>0</v>
      </c>
      <c r="HC211">
        <v>0</v>
      </c>
      <c r="HH211" s="44" t="s">
        <v>5750</v>
      </c>
      <c r="HI211">
        <v>1</v>
      </c>
      <c r="HJ211">
        <v>90</v>
      </c>
      <c r="HK211">
        <v>26</v>
      </c>
      <c r="HL211">
        <v>5</v>
      </c>
      <c r="HN211">
        <v>1</v>
      </c>
      <c r="HQ211" s="44" t="s">
        <v>5887</v>
      </c>
      <c r="HR211">
        <v>0</v>
      </c>
      <c r="HS211">
        <v>8</v>
      </c>
      <c r="HT211">
        <v>84</v>
      </c>
      <c r="HU211">
        <v>5</v>
      </c>
      <c r="HW211">
        <v>1</v>
      </c>
      <c r="II211" s="1">
        <v>32599</v>
      </c>
      <c r="IJ211" s="1">
        <v>34668</v>
      </c>
      <c r="IK211" s="14">
        <v>16</v>
      </c>
    </row>
    <row r="212" spans="1:245" x14ac:dyDescent="0.25">
      <c r="A212" s="1">
        <v>34668</v>
      </c>
      <c r="E212" s="13" t="s">
        <v>3105</v>
      </c>
      <c r="F212" s="4" t="s">
        <v>88</v>
      </c>
      <c r="G212" s="45" t="s">
        <v>5493</v>
      </c>
      <c r="H212" s="86"/>
      <c r="I212" s="86"/>
      <c r="J212" s="86"/>
      <c r="K212" s="86"/>
      <c r="L212" s="86"/>
      <c r="M212" s="30" t="s">
        <v>846</v>
      </c>
      <c r="N212" s="4" t="s">
        <v>479</v>
      </c>
      <c r="O212" s="52" t="s">
        <v>6240</v>
      </c>
      <c r="P212" s="20"/>
      <c r="Q212" s="30" t="s">
        <v>846</v>
      </c>
      <c r="R212" s="4" t="s">
        <v>479</v>
      </c>
      <c r="S212" s="52" t="s">
        <v>6240</v>
      </c>
      <c r="T212" s="20"/>
      <c r="U212" s="20"/>
      <c r="V212" s="20"/>
      <c r="W212" s="20"/>
      <c r="X212" s="20"/>
      <c r="Y212" s="20"/>
      <c r="Z212" s="20"/>
      <c r="AA212" s="20"/>
      <c r="AB212" s="20"/>
      <c r="AC212" s="20"/>
      <c r="AD212" s="20" t="s">
        <v>920</v>
      </c>
      <c r="AF212" s="14">
        <v>0</v>
      </c>
      <c r="AG212" s="14">
        <v>1</v>
      </c>
      <c r="AH212" s="14">
        <v>0</v>
      </c>
      <c r="AI212" s="14">
        <v>0</v>
      </c>
      <c r="AJ212" s="14">
        <v>1</v>
      </c>
      <c r="AK212" s="14">
        <v>0</v>
      </c>
      <c r="AL212" s="14">
        <v>1</v>
      </c>
      <c r="AM212" s="14">
        <v>0</v>
      </c>
      <c r="AO212" s="1">
        <v>30330</v>
      </c>
      <c r="AQ212" s="1">
        <v>30330</v>
      </c>
      <c r="AR212" s="1">
        <v>31516</v>
      </c>
      <c r="AS212" s="1">
        <v>30682</v>
      </c>
      <c r="AT212" s="1">
        <v>32508</v>
      </c>
      <c r="AU212" s="1">
        <v>31560</v>
      </c>
      <c r="AW212" s="1">
        <v>31572</v>
      </c>
      <c r="AX212" s="1">
        <v>34054</v>
      </c>
      <c r="AY212" s="1"/>
      <c r="BA212" s="1"/>
      <c r="BC212" s="1"/>
      <c r="BE212" s="1"/>
      <c r="BG212" s="1"/>
      <c r="BI212" s="1"/>
      <c r="BK212" s="1"/>
      <c r="BP212" s="14">
        <v>100000</v>
      </c>
      <c r="BR212" s="16">
        <v>0</v>
      </c>
      <c r="CS212">
        <v>1</v>
      </c>
      <c r="CV212">
        <v>1</v>
      </c>
      <c r="DB212" s="1">
        <v>32623</v>
      </c>
      <c r="DC212" s="1">
        <v>33567</v>
      </c>
      <c r="DD212" s="14">
        <v>484</v>
      </c>
      <c r="DE212" s="14">
        <v>12</v>
      </c>
      <c r="DF212" t="s">
        <v>513</v>
      </c>
      <c r="DG212" t="s">
        <v>862</v>
      </c>
      <c r="DO212" s="49" t="s">
        <v>4371</v>
      </c>
      <c r="DP212" s="1"/>
      <c r="DQ212" s="1"/>
      <c r="DR212" s="1"/>
      <c r="DS212" s="1"/>
      <c r="DT212" s="1"/>
      <c r="DU212" s="1"/>
      <c r="DV212" s="1"/>
      <c r="DY212" t="s">
        <v>2713</v>
      </c>
      <c r="DZ212" s="1">
        <v>34785</v>
      </c>
      <c r="EA212" s="1">
        <v>36600</v>
      </c>
      <c r="ED212" s="7" t="s">
        <v>3837</v>
      </c>
      <c r="EL212" s="7">
        <v>1</v>
      </c>
      <c r="EO212" s="7">
        <v>5134</v>
      </c>
      <c r="EP212" s="7">
        <v>42</v>
      </c>
      <c r="II212" s="1">
        <v>32599</v>
      </c>
      <c r="IJ212" s="1">
        <v>34668</v>
      </c>
      <c r="IK212" s="14">
        <v>16</v>
      </c>
    </row>
    <row r="213" spans="1:245" x14ac:dyDescent="0.25">
      <c r="A213" s="1">
        <v>34668</v>
      </c>
      <c r="E213" s="13" t="s">
        <v>3105</v>
      </c>
      <c r="F213" s="4" t="s">
        <v>88</v>
      </c>
      <c r="G213" s="45" t="s">
        <v>5493</v>
      </c>
      <c r="H213" s="86"/>
      <c r="I213" s="86"/>
      <c r="J213" s="86"/>
      <c r="K213" s="86"/>
      <c r="L213" s="86"/>
      <c r="M213" s="30" t="s">
        <v>847</v>
      </c>
      <c r="N213" s="4" t="s">
        <v>479</v>
      </c>
      <c r="O213" s="52" t="s">
        <v>6237</v>
      </c>
      <c r="P213" s="20"/>
      <c r="Q213" s="30" t="s">
        <v>847</v>
      </c>
      <c r="R213" s="4" t="s">
        <v>479</v>
      </c>
      <c r="S213" s="52" t="s">
        <v>6237</v>
      </c>
      <c r="T213" s="20"/>
      <c r="U213" s="20"/>
      <c r="V213" s="20"/>
      <c r="W213" s="20"/>
      <c r="X213" s="20"/>
      <c r="Y213" s="20"/>
      <c r="Z213" s="20"/>
      <c r="AA213" s="20"/>
      <c r="AB213" s="20"/>
      <c r="AC213" s="20"/>
      <c r="AD213" s="20"/>
      <c r="AE213" s="33" t="s">
        <v>3476</v>
      </c>
      <c r="AF213" s="14">
        <v>0</v>
      </c>
      <c r="AG213" s="14">
        <v>1</v>
      </c>
      <c r="AH213" s="14">
        <v>0</v>
      </c>
      <c r="AI213" s="14">
        <v>0</v>
      </c>
      <c r="AJ213" s="14">
        <v>1</v>
      </c>
      <c r="AK213" s="14">
        <v>0</v>
      </c>
      <c r="AL213" s="14">
        <v>1</v>
      </c>
      <c r="AM213" s="14">
        <v>0</v>
      </c>
      <c r="AO213" s="1">
        <v>30330</v>
      </c>
      <c r="AQ213" s="1"/>
      <c r="AR213" s="1"/>
      <c r="AS213" s="1"/>
      <c r="BP213" s="14">
        <v>3841000</v>
      </c>
      <c r="BR213" s="16">
        <v>0</v>
      </c>
      <c r="CS213">
        <v>1</v>
      </c>
      <c r="CV213">
        <v>1</v>
      </c>
      <c r="DB213" s="1">
        <v>32623</v>
      </c>
      <c r="DC213" s="1">
        <v>33567</v>
      </c>
      <c r="DD213" s="14">
        <v>484</v>
      </c>
      <c r="DE213" s="14">
        <v>12</v>
      </c>
      <c r="DF213" t="s">
        <v>513</v>
      </c>
      <c r="DG213" t="s">
        <v>862</v>
      </c>
      <c r="DO213" s="49" t="s">
        <v>4371</v>
      </c>
      <c r="DP213" s="1"/>
      <c r="DQ213" s="1"/>
      <c r="DR213" s="1"/>
      <c r="DS213" s="1"/>
      <c r="DT213" s="1"/>
      <c r="DU213" s="1"/>
      <c r="DV213" s="1"/>
      <c r="DW213" t="s">
        <v>2718</v>
      </c>
      <c r="DX213" t="s">
        <v>479</v>
      </c>
      <c r="DY213" t="s">
        <v>2713</v>
      </c>
      <c r="DZ213" s="1">
        <v>34744</v>
      </c>
      <c r="EA213" s="1">
        <v>36600</v>
      </c>
      <c r="ED213" s="7" t="s">
        <v>3837</v>
      </c>
      <c r="EK213" s="7">
        <v>1</v>
      </c>
      <c r="EO213" s="7">
        <v>5134</v>
      </c>
      <c r="EP213" s="7">
        <v>42</v>
      </c>
      <c r="II213" s="1">
        <v>32599</v>
      </c>
      <c r="IJ213" s="1">
        <v>34668</v>
      </c>
      <c r="IK213" s="14">
        <v>16</v>
      </c>
    </row>
    <row r="214" spans="1:245" x14ac:dyDescent="0.25">
      <c r="A214" s="1">
        <v>34668</v>
      </c>
      <c r="E214" s="13" t="s">
        <v>3105</v>
      </c>
      <c r="F214" s="4" t="s">
        <v>88</v>
      </c>
      <c r="G214" s="45" t="s">
        <v>5493</v>
      </c>
      <c r="H214" s="86"/>
      <c r="I214" s="86"/>
      <c r="J214" s="86"/>
      <c r="K214" s="86"/>
      <c r="L214" s="86"/>
      <c r="M214" s="30" t="s">
        <v>848</v>
      </c>
      <c r="N214" s="4" t="s">
        <v>479</v>
      </c>
      <c r="O214" s="52" t="s">
        <v>6241</v>
      </c>
      <c r="P214" s="20"/>
      <c r="Q214" s="30" t="s">
        <v>848</v>
      </c>
      <c r="R214" s="4" t="s">
        <v>479</v>
      </c>
      <c r="S214" s="52" t="s">
        <v>6241</v>
      </c>
      <c r="T214" s="20"/>
      <c r="U214" s="20"/>
      <c r="V214" s="20"/>
      <c r="W214" s="20"/>
      <c r="X214" s="20" t="s">
        <v>3307</v>
      </c>
      <c r="Y214" s="33" t="s">
        <v>479</v>
      </c>
      <c r="Z214" s="20" t="s">
        <v>3307</v>
      </c>
      <c r="AA214" s="33" t="s">
        <v>479</v>
      </c>
      <c r="AB214" s="20"/>
      <c r="AC214" s="20"/>
      <c r="AD214" s="20"/>
      <c r="AF214" s="14">
        <v>0</v>
      </c>
      <c r="AG214" s="14">
        <v>1</v>
      </c>
      <c r="AH214" s="14">
        <v>0</v>
      </c>
      <c r="AI214" s="14">
        <v>0</v>
      </c>
      <c r="AJ214" s="14">
        <v>1</v>
      </c>
      <c r="AK214" s="14">
        <v>0</v>
      </c>
      <c r="AL214" s="14">
        <v>1</v>
      </c>
      <c r="AM214" s="14">
        <v>0</v>
      </c>
      <c r="AO214" s="1">
        <v>30330</v>
      </c>
      <c r="AQ214" s="1"/>
      <c r="AR214" s="1"/>
      <c r="AS214" s="1"/>
      <c r="AU214" s="1">
        <v>31560</v>
      </c>
      <c r="AW214" s="1">
        <v>31572</v>
      </c>
      <c r="AX214" s="1">
        <v>34054</v>
      </c>
      <c r="AY214" s="1"/>
      <c r="BA214" s="1"/>
      <c r="BC214" s="1"/>
      <c r="BE214" s="1"/>
      <c r="BG214" s="1"/>
      <c r="BI214" s="1"/>
      <c r="BK214" s="1"/>
      <c r="BP214" s="14">
        <f>12296000+988000</f>
        <v>13284000</v>
      </c>
      <c r="BR214" s="16">
        <v>7055000</v>
      </c>
      <c r="CS214">
        <v>1</v>
      </c>
      <c r="CV214">
        <v>1</v>
      </c>
      <c r="DB214" s="1">
        <v>32623</v>
      </c>
      <c r="DC214" s="1">
        <v>33567</v>
      </c>
      <c r="DD214" s="14">
        <v>484</v>
      </c>
      <c r="DE214" s="14">
        <v>12</v>
      </c>
      <c r="DF214" t="s">
        <v>513</v>
      </c>
      <c r="DG214" t="s">
        <v>862</v>
      </c>
      <c r="DO214" s="49" t="s">
        <v>4371</v>
      </c>
      <c r="DP214" s="1"/>
      <c r="DQ214" s="1"/>
      <c r="DR214" s="1"/>
      <c r="DS214" s="1"/>
      <c r="DT214" s="1"/>
      <c r="DU214" s="1"/>
      <c r="DV214" s="1"/>
      <c r="DY214" t="s">
        <v>2713</v>
      </c>
      <c r="DZ214" s="1">
        <v>34801</v>
      </c>
      <c r="EA214" s="1">
        <v>36600</v>
      </c>
      <c r="ED214" s="7" t="s">
        <v>3837</v>
      </c>
      <c r="EL214" s="7">
        <v>1</v>
      </c>
      <c r="EO214" s="7">
        <v>5134</v>
      </c>
      <c r="EP214" s="7">
        <v>42</v>
      </c>
      <c r="GY214" s="44" t="s">
        <v>5680</v>
      </c>
      <c r="GZ214" s="1">
        <v>32624</v>
      </c>
      <c r="HA214">
        <v>5</v>
      </c>
      <c r="HB214">
        <v>2</v>
      </c>
      <c r="HC214">
        <v>0</v>
      </c>
      <c r="HH214" s="44" t="s">
        <v>5750</v>
      </c>
      <c r="HI214">
        <v>1</v>
      </c>
      <c r="HJ214">
        <v>90</v>
      </c>
      <c r="HK214">
        <v>19</v>
      </c>
      <c r="HL214">
        <v>4</v>
      </c>
      <c r="HN214">
        <v>1</v>
      </c>
      <c r="HQ214" s="44" t="s">
        <v>5887</v>
      </c>
      <c r="HR214">
        <v>0</v>
      </c>
      <c r="HS214">
        <v>8</v>
      </c>
      <c r="HT214">
        <v>6</v>
      </c>
      <c r="HU214">
        <v>0</v>
      </c>
      <c r="II214" s="1">
        <v>32599</v>
      </c>
      <c r="IJ214" s="1">
        <v>34668</v>
      </c>
      <c r="IK214" s="14">
        <v>16</v>
      </c>
    </row>
    <row r="215" spans="1:245" x14ac:dyDescent="0.25">
      <c r="A215" s="1">
        <v>34668</v>
      </c>
      <c r="E215" s="13" t="s">
        <v>3105</v>
      </c>
      <c r="F215" s="4" t="s">
        <v>88</v>
      </c>
      <c r="G215" s="45" t="s">
        <v>5493</v>
      </c>
      <c r="H215" s="86"/>
      <c r="I215" s="86"/>
      <c r="J215" s="86"/>
      <c r="K215" s="86"/>
      <c r="L215" s="86"/>
      <c r="M215" s="30" t="s">
        <v>849</v>
      </c>
      <c r="N215" s="4" t="s">
        <v>479</v>
      </c>
      <c r="O215" s="52" t="s">
        <v>6242</v>
      </c>
      <c r="P215" s="20"/>
      <c r="Q215" s="30" t="s">
        <v>849</v>
      </c>
      <c r="R215" s="4" t="s">
        <v>479</v>
      </c>
      <c r="S215" s="52" t="s">
        <v>6242</v>
      </c>
      <c r="T215" s="20"/>
      <c r="U215" s="20"/>
      <c r="V215" s="20"/>
      <c r="W215" s="20"/>
      <c r="X215" s="20" t="s">
        <v>3308</v>
      </c>
      <c r="Y215" s="33" t="s">
        <v>479</v>
      </c>
      <c r="Z215" s="20" t="s">
        <v>3308</v>
      </c>
      <c r="AA215" s="33" t="s">
        <v>479</v>
      </c>
      <c r="AB215" s="20"/>
      <c r="AC215" s="20"/>
      <c r="AD215" s="20"/>
      <c r="AF215" s="14">
        <v>0</v>
      </c>
      <c r="AG215" s="14">
        <v>1</v>
      </c>
      <c r="AH215" s="14">
        <v>0</v>
      </c>
      <c r="AI215" s="14">
        <v>0</v>
      </c>
      <c r="AJ215" s="14">
        <v>1</v>
      </c>
      <c r="AK215" s="14">
        <v>0</v>
      </c>
      <c r="AL215" s="14">
        <v>1</v>
      </c>
      <c r="AM215" s="14">
        <v>0</v>
      </c>
      <c r="AO215" s="1">
        <v>30330</v>
      </c>
      <c r="AQ215" s="1"/>
      <c r="AR215" s="1"/>
      <c r="AS215" s="1"/>
      <c r="AU215" s="1">
        <v>31560</v>
      </c>
      <c r="AW215" s="1">
        <v>31572</v>
      </c>
      <c r="AX215" s="1">
        <v>34054</v>
      </c>
      <c r="AY215" s="1"/>
      <c r="BA215" s="1"/>
      <c r="BC215" s="1"/>
      <c r="BE215" s="1"/>
      <c r="BG215" s="1"/>
      <c r="BI215" s="1"/>
      <c r="BK215" s="1"/>
      <c r="BP215" s="14">
        <v>15652000</v>
      </c>
      <c r="BR215" s="16">
        <v>7056000</v>
      </c>
      <c r="CS215">
        <v>1</v>
      </c>
      <c r="CV215">
        <v>1</v>
      </c>
      <c r="DB215" s="1">
        <v>32623</v>
      </c>
      <c r="DC215" s="1">
        <v>33567</v>
      </c>
      <c r="DD215" s="14">
        <v>484</v>
      </c>
      <c r="DE215" s="14">
        <v>12</v>
      </c>
      <c r="DF215" t="s">
        <v>513</v>
      </c>
      <c r="DG215" t="s">
        <v>862</v>
      </c>
      <c r="DO215" s="49" t="s">
        <v>4371</v>
      </c>
      <c r="DP215" s="1"/>
      <c r="DQ215" s="1"/>
      <c r="DR215" s="1"/>
      <c r="DS215" s="1"/>
      <c r="DT215" s="1"/>
      <c r="DU215" s="1"/>
      <c r="DV215" s="1"/>
      <c r="DY215" t="s">
        <v>2713</v>
      </c>
      <c r="DZ215" s="1">
        <v>34764</v>
      </c>
      <c r="EA215" s="1">
        <v>36600</v>
      </c>
      <c r="ED215" s="7" t="s">
        <v>3837</v>
      </c>
      <c r="EL215" s="7">
        <v>1</v>
      </c>
      <c r="EO215" s="7">
        <v>5134</v>
      </c>
      <c r="EP215" s="7">
        <v>42</v>
      </c>
      <c r="GY215" s="44" t="s">
        <v>5680</v>
      </c>
      <c r="GZ215" s="1">
        <v>32624</v>
      </c>
      <c r="HA215">
        <v>5</v>
      </c>
      <c r="HB215">
        <v>1</v>
      </c>
      <c r="HC215">
        <v>1</v>
      </c>
      <c r="HE215">
        <v>1</v>
      </c>
      <c r="HH215" s="44" t="s">
        <v>5750</v>
      </c>
      <c r="HI215">
        <v>1</v>
      </c>
      <c r="HJ215">
        <v>90</v>
      </c>
      <c r="HK215">
        <v>26</v>
      </c>
      <c r="HL215">
        <v>5</v>
      </c>
      <c r="HN215">
        <v>1</v>
      </c>
      <c r="HQ215" s="44" t="s">
        <v>5887</v>
      </c>
      <c r="HR215">
        <v>0</v>
      </c>
      <c r="HS215">
        <v>8</v>
      </c>
      <c r="HT215">
        <v>84</v>
      </c>
      <c r="HU215">
        <v>5</v>
      </c>
      <c r="HW215">
        <v>1</v>
      </c>
      <c r="II215" s="1">
        <v>32599</v>
      </c>
      <c r="IJ215" s="1">
        <v>34668</v>
      </c>
      <c r="IK215" s="14">
        <v>16</v>
      </c>
    </row>
    <row r="216" spans="1:245" x14ac:dyDescent="0.25">
      <c r="A216" s="1">
        <v>34668</v>
      </c>
      <c r="E216" s="13" t="s">
        <v>3105</v>
      </c>
      <c r="F216" s="4" t="s">
        <v>88</v>
      </c>
      <c r="G216" s="45" t="s">
        <v>5493</v>
      </c>
      <c r="H216" s="86"/>
      <c r="I216" s="86"/>
      <c r="J216" s="86"/>
      <c r="K216" s="86"/>
      <c r="L216" s="86"/>
      <c r="M216" s="30" t="s">
        <v>850</v>
      </c>
      <c r="N216" s="4" t="s">
        <v>479</v>
      </c>
      <c r="O216" s="52" t="s">
        <v>6267</v>
      </c>
      <c r="P216" s="20"/>
      <c r="Q216" s="30" t="s">
        <v>850</v>
      </c>
      <c r="R216" s="4" t="s">
        <v>479</v>
      </c>
      <c r="S216" s="52" t="s">
        <v>6267</v>
      </c>
      <c r="T216" s="20"/>
      <c r="U216" s="20"/>
      <c r="V216" s="20"/>
      <c r="W216" s="20"/>
      <c r="X216" s="20">
        <v>936481</v>
      </c>
      <c r="Y216" s="33" t="s">
        <v>479</v>
      </c>
      <c r="Z216" s="20">
        <v>936481</v>
      </c>
      <c r="AA216" s="33" t="s">
        <v>479</v>
      </c>
      <c r="AB216" s="20"/>
      <c r="AC216" s="20"/>
      <c r="AD216" s="20"/>
      <c r="AF216" s="14">
        <v>0</v>
      </c>
      <c r="AG216" s="14">
        <v>1</v>
      </c>
      <c r="AH216" s="14">
        <v>0</v>
      </c>
      <c r="AI216" s="14">
        <v>0</v>
      </c>
      <c r="AJ216" s="14">
        <v>1</v>
      </c>
      <c r="AK216" s="14">
        <v>0</v>
      </c>
      <c r="AL216" s="14">
        <v>1</v>
      </c>
      <c r="AM216" s="14">
        <v>0</v>
      </c>
      <c r="AO216" s="1">
        <v>30330</v>
      </c>
      <c r="AQ216" s="1">
        <v>30330</v>
      </c>
      <c r="AR216" s="1">
        <v>31516</v>
      </c>
      <c r="AS216" s="1"/>
      <c r="BP216" s="14">
        <v>1850000</v>
      </c>
      <c r="BR216" s="16">
        <v>0</v>
      </c>
      <c r="CS216">
        <v>1</v>
      </c>
      <c r="CV216">
        <v>1</v>
      </c>
      <c r="DB216" s="1">
        <v>32623</v>
      </c>
      <c r="DC216" s="1">
        <v>33567</v>
      </c>
      <c r="DD216" s="14">
        <v>484</v>
      </c>
      <c r="DE216" s="14">
        <v>12</v>
      </c>
      <c r="DF216" t="s">
        <v>513</v>
      </c>
      <c r="DG216" t="s">
        <v>862</v>
      </c>
      <c r="DO216" s="49" t="s">
        <v>4371</v>
      </c>
      <c r="DP216" s="1"/>
      <c r="DQ216" s="1"/>
      <c r="DR216" s="1"/>
      <c r="DS216" s="1"/>
      <c r="DT216" s="1"/>
      <c r="DU216" s="1"/>
      <c r="DV216" s="1"/>
      <c r="DW216" t="s">
        <v>2718</v>
      </c>
      <c r="DX216" t="s">
        <v>479</v>
      </c>
      <c r="DY216" t="s">
        <v>2713</v>
      </c>
      <c r="DZ216" s="1">
        <v>34776</v>
      </c>
      <c r="EA216" s="1">
        <v>36600</v>
      </c>
      <c r="ED216" s="7" t="s">
        <v>3837</v>
      </c>
      <c r="EK216" s="7">
        <v>1</v>
      </c>
      <c r="EO216" s="7">
        <v>5134</v>
      </c>
      <c r="EP216" s="7">
        <v>42</v>
      </c>
      <c r="GY216" s="44" t="s">
        <v>5680</v>
      </c>
      <c r="GZ216" s="1">
        <v>32624</v>
      </c>
      <c r="HA216">
        <v>5</v>
      </c>
      <c r="HB216">
        <v>1</v>
      </c>
      <c r="HC216">
        <v>0</v>
      </c>
      <c r="HH216" s="44" t="s">
        <v>5750</v>
      </c>
      <c r="HI216">
        <v>1</v>
      </c>
      <c r="HJ216">
        <v>90</v>
      </c>
      <c r="HK216">
        <v>11</v>
      </c>
      <c r="HL216">
        <v>2</v>
      </c>
      <c r="HN216">
        <v>1</v>
      </c>
      <c r="HQ216" s="44" t="s">
        <v>5887</v>
      </c>
      <c r="HR216">
        <v>0</v>
      </c>
      <c r="HS216">
        <v>8</v>
      </c>
      <c r="HT216">
        <v>4</v>
      </c>
      <c r="HU216">
        <v>0</v>
      </c>
      <c r="II216" s="1">
        <v>32599</v>
      </c>
      <c r="IJ216" s="1">
        <v>34668</v>
      </c>
      <c r="IK216" s="14">
        <v>16</v>
      </c>
    </row>
    <row r="217" spans="1:245" x14ac:dyDescent="0.25">
      <c r="A217" s="1">
        <v>34668</v>
      </c>
      <c r="E217" s="13" t="s">
        <v>3105</v>
      </c>
      <c r="F217" s="4" t="s">
        <v>88</v>
      </c>
      <c r="G217" s="45" t="s">
        <v>5493</v>
      </c>
      <c r="H217" s="86"/>
      <c r="I217" s="86"/>
      <c r="J217" s="86"/>
      <c r="K217" s="86"/>
      <c r="L217" s="86"/>
      <c r="M217" s="30" t="s">
        <v>851</v>
      </c>
      <c r="N217" s="4" t="s">
        <v>517</v>
      </c>
      <c r="O217" s="52" t="s">
        <v>6245</v>
      </c>
      <c r="P217" s="20"/>
      <c r="Q217" s="30" t="s">
        <v>851</v>
      </c>
      <c r="R217" s="4" t="s">
        <v>517</v>
      </c>
      <c r="S217" s="52" t="s">
        <v>6245</v>
      </c>
      <c r="T217" s="20"/>
      <c r="U217" s="20"/>
      <c r="V217" s="20"/>
      <c r="W217" s="20"/>
      <c r="X217" s="20"/>
      <c r="Y217" s="20"/>
      <c r="Z217" s="20"/>
      <c r="AA217" s="20"/>
      <c r="AB217" s="20"/>
      <c r="AC217" s="20"/>
      <c r="AD217" s="20" t="s">
        <v>920</v>
      </c>
      <c r="AF217" s="14">
        <v>0</v>
      </c>
      <c r="AG217" s="14">
        <v>1</v>
      </c>
      <c r="AH217" s="14">
        <v>0</v>
      </c>
      <c r="AI217" s="14">
        <v>0</v>
      </c>
      <c r="AJ217" s="14">
        <v>1</v>
      </c>
      <c r="AK217" s="14">
        <v>0</v>
      </c>
      <c r="AL217" s="14">
        <v>1</v>
      </c>
      <c r="AM217" s="14">
        <v>0</v>
      </c>
      <c r="AO217" s="1">
        <v>30330</v>
      </c>
      <c r="AQ217" s="1"/>
      <c r="AR217" s="1"/>
      <c r="AS217" s="1">
        <v>30682</v>
      </c>
      <c r="AT217" s="1">
        <v>32508</v>
      </c>
      <c r="BP217" s="14">
        <v>100000</v>
      </c>
      <c r="BR217" s="16">
        <v>0</v>
      </c>
      <c r="CS217">
        <v>1</v>
      </c>
      <c r="CV217">
        <v>1</v>
      </c>
      <c r="DB217" s="1">
        <v>32623</v>
      </c>
      <c r="DC217" s="1">
        <v>33567</v>
      </c>
      <c r="DD217" s="14">
        <v>484</v>
      </c>
      <c r="DE217" s="14">
        <v>12</v>
      </c>
      <c r="DF217" t="s">
        <v>513</v>
      </c>
      <c r="DG217" t="s">
        <v>862</v>
      </c>
      <c r="DO217" s="49" t="s">
        <v>4371</v>
      </c>
      <c r="DP217" s="1"/>
      <c r="DQ217" s="1"/>
      <c r="DR217" s="1"/>
      <c r="DS217" s="1"/>
      <c r="DT217" s="1"/>
      <c r="DU217" s="1"/>
      <c r="DV217" s="1"/>
      <c r="DY217" t="s">
        <v>2713</v>
      </c>
      <c r="DZ217" s="1">
        <v>34785</v>
      </c>
      <c r="EA217" s="1">
        <v>36600</v>
      </c>
      <c r="ED217" s="7" t="s">
        <v>3837</v>
      </c>
      <c r="EL217" s="7">
        <v>1</v>
      </c>
      <c r="EO217" s="7">
        <v>5134</v>
      </c>
      <c r="EP217" s="7">
        <v>42</v>
      </c>
      <c r="II217" s="1">
        <v>32599</v>
      </c>
      <c r="IJ217" s="1">
        <v>34668</v>
      </c>
      <c r="IK217" s="14">
        <v>16</v>
      </c>
    </row>
    <row r="218" spans="1:245" x14ac:dyDescent="0.25">
      <c r="A218" s="1">
        <v>34668</v>
      </c>
      <c r="E218" s="13" t="s">
        <v>3105</v>
      </c>
      <c r="F218" s="4" t="s">
        <v>88</v>
      </c>
      <c r="G218" s="45" t="s">
        <v>5493</v>
      </c>
      <c r="H218" s="86"/>
      <c r="I218" s="86"/>
      <c r="J218" s="86"/>
      <c r="K218" s="86"/>
      <c r="L218" s="86"/>
      <c r="M218" s="30" t="s">
        <v>2478</v>
      </c>
      <c r="N218" s="4" t="s">
        <v>517</v>
      </c>
      <c r="O218" s="4" t="s">
        <v>6244</v>
      </c>
      <c r="P218" s="20"/>
      <c r="Q218" s="30" t="s">
        <v>2478</v>
      </c>
      <c r="R218" s="4" t="s">
        <v>517</v>
      </c>
      <c r="S218" s="4" t="s">
        <v>6244</v>
      </c>
      <c r="T218" s="20"/>
      <c r="U218" s="20"/>
      <c r="V218" s="39" t="s">
        <v>849</v>
      </c>
      <c r="W218" s="20" t="s">
        <v>479</v>
      </c>
      <c r="Z218" s="33"/>
      <c r="AA218" s="33"/>
      <c r="AB218" s="20" t="s">
        <v>3308</v>
      </c>
      <c r="AC218" s="33" t="s">
        <v>479</v>
      </c>
      <c r="AD218" s="20"/>
      <c r="AF218" s="14">
        <v>0</v>
      </c>
      <c r="AG218" s="14">
        <v>1</v>
      </c>
      <c r="AH218" s="14">
        <v>0</v>
      </c>
      <c r="AI218" s="14">
        <v>0</v>
      </c>
      <c r="AJ218" s="14">
        <v>1</v>
      </c>
      <c r="AK218" s="14">
        <v>0</v>
      </c>
      <c r="AL218" s="14">
        <v>1</v>
      </c>
      <c r="AM218" s="14">
        <v>0</v>
      </c>
      <c r="AO218" s="1">
        <v>30330</v>
      </c>
      <c r="AQ218" s="1"/>
      <c r="AR218" s="1"/>
      <c r="AS218" s="1">
        <v>30682</v>
      </c>
      <c r="AT218" s="1">
        <v>32508</v>
      </c>
      <c r="AU218" s="1">
        <v>31560</v>
      </c>
      <c r="AW218" s="1">
        <v>31572</v>
      </c>
      <c r="AX218" s="1">
        <v>34054</v>
      </c>
      <c r="AY218" s="1"/>
      <c r="BA218" s="1"/>
      <c r="BC218" s="1"/>
      <c r="BE218" s="1"/>
      <c r="BG218" s="1"/>
      <c r="BI218" s="1"/>
      <c r="BK218" s="1"/>
      <c r="BP218" s="14">
        <f>7196000+836000</f>
        <v>8032000</v>
      </c>
      <c r="BR218" s="16">
        <v>1711000</v>
      </c>
      <c r="CS218">
        <v>1</v>
      </c>
      <c r="CV218">
        <v>1</v>
      </c>
      <c r="DB218" s="1">
        <v>32623</v>
      </c>
      <c r="DC218" s="1">
        <v>33567</v>
      </c>
      <c r="DD218" s="14">
        <v>484</v>
      </c>
      <c r="DE218" s="14">
        <v>12</v>
      </c>
      <c r="DF218" t="s">
        <v>513</v>
      </c>
      <c r="DG218" t="s">
        <v>862</v>
      </c>
      <c r="DO218" s="49" t="s">
        <v>4371</v>
      </c>
      <c r="DP218" s="1"/>
      <c r="DQ218" s="1"/>
      <c r="DR218" s="1"/>
      <c r="DS218" s="1"/>
      <c r="DT218" s="1"/>
      <c r="DU218" s="1"/>
      <c r="DV218" s="1"/>
      <c r="DY218" t="s">
        <v>2713</v>
      </c>
      <c r="DZ218" s="1">
        <v>34744</v>
      </c>
      <c r="EA218" s="1">
        <v>36600</v>
      </c>
      <c r="ED218" s="7" t="s">
        <v>3837</v>
      </c>
      <c r="EL218" s="7">
        <v>1</v>
      </c>
      <c r="EO218" s="7">
        <v>5134</v>
      </c>
      <c r="EP218" s="7">
        <v>42</v>
      </c>
      <c r="GY218" s="44" t="s">
        <v>5680</v>
      </c>
      <c r="GZ218" s="1">
        <v>32624</v>
      </c>
      <c r="HA218">
        <v>5</v>
      </c>
      <c r="HB218">
        <v>1</v>
      </c>
      <c r="HC218">
        <v>1</v>
      </c>
      <c r="HE218">
        <v>1</v>
      </c>
      <c r="HH218" s="44" t="s">
        <v>5750</v>
      </c>
      <c r="HI218">
        <v>1</v>
      </c>
      <c r="HJ218">
        <v>90</v>
      </c>
      <c r="HK218">
        <v>26</v>
      </c>
      <c r="HL218">
        <v>5</v>
      </c>
      <c r="HN218">
        <v>1</v>
      </c>
      <c r="HQ218" s="44" t="s">
        <v>5887</v>
      </c>
      <c r="HR218">
        <v>0</v>
      </c>
      <c r="HS218">
        <v>8</v>
      </c>
      <c r="HT218">
        <v>84</v>
      </c>
      <c r="HU218">
        <v>5</v>
      </c>
      <c r="HW218">
        <v>1</v>
      </c>
      <c r="II218" s="1">
        <v>32599</v>
      </c>
      <c r="IJ218" s="1">
        <v>34668</v>
      </c>
      <c r="IK218" s="14">
        <v>16</v>
      </c>
    </row>
    <row r="219" spans="1:245" x14ac:dyDescent="0.25">
      <c r="A219" s="1">
        <v>34668</v>
      </c>
      <c r="E219" s="13" t="s">
        <v>3105</v>
      </c>
      <c r="F219" s="4" t="s">
        <v>88</v>
      </c>
      <c r="G219" s="45" t="s">
        <v>5493</v>
      </c>
      <c r="H219" s="86"/>
      <c r="I219" s="86"/>
      <c r="J219" s="86"/>
      <c r="K219" s="86"/>
      <c r="L219" s="86"/>
      <c r="M219" s="30" t="s">
        <v>852</v>
      </c>
      <c r="N219" s="4" t="s">
        <v>505</v>
      </c>
      <c r="O219" s="4" t="s">
        <v>6243</v>
      </c>
      <c r="P219" s="20"/>
      <c r="Q219" s="30" t="s">
        <v>852</v>
      </c>
      <c r="R219" s="4" t="s">
        <v>505</v>
      </c>
      <c r="S219" s="4" t="s">
        <v>6243</v>
      </c>
      <c r="T219" s="20"/>
      <c r="U219" s="20"/>
      <c r="V219" s="20"/>
      <c r="W219" s="20"/>
      <c r="X219" s="20" t="s">
        <v>3309</v>
      </c>
      <c r="Y219" s="33" t="s">
        <v>505</v>
      </c>
      <c r="Z219" s="20" t="s">
        <v>3309</v>
      </c>
      <c r="AA219" s="33" t="s">
        <v>505</v>
      </c>
      <c r="AB219" s="20"/>
      <c r="AC219" s="20"/>
      <c r="AD219" s="20"/>
      <c r="AF219" s="14">
        <v>0</v>
      </c>
      <c r="AG219" s="14">
        <v>1</v>
      </c>
      <c r="AH219" s="14">
        <v>0</v>
      </c>
      <c r="AI219" s="14">
        <v>0</v>
      </c>
      <c r="AJ219" s="14">
        <v>1</v>
      </c>
      <c r="AK219" s="14">
        <v>0</v>
      </c>
      <c r="AL219" s="14">
        <v>1</v>
      </c>
      <c r="AM219" s="14">
        <v>0</v>
      </c>
      <c r="AO219" s="1">
        <v>30330</v>
      </c>
      <c r="AQ219" s="1">
        <v>30330</v>
      </c>
      <c r="AR219" s="1">
        <v>31516</v>
      </c>
      <c r="AS219" s="1"/>
      <c r="AU219" s="1">
        <v>31560</v>
      </c>
      <c r="BP219" s="14">
        <v>4008000</v>
      </c>
      <c r="BR219" s="16">
        <v>2349000</v>
      </c>
      <c r="CS219">
        <v>1</v>
      </c>
      <c r="CV219">
        <v>1</v>
      </c>
      <c r="DB219" s="1">
        <v>32623</v>
      </c>
      <c r="DC219" s="1">
        <v>33567</v>
      </c>
      <c r="DD219" s="14">
        <v>484</v>
      </c>
      <c r="DE219" s="14">
        <v>12</v>
      </c>
      <c r="DF219" t="s">
        <v>513</v>
      </c>
      <c r="DG219" t="s">
        <v>862</v>
      </c>
      <c r="DO219" s="49" t="s">
        <v>4371</v>
      </c>
      <c r="DP219" s="1"/>
      <c r="DQ219" s="1"/>
      <c r="DR219" s="1"/>
      <c r="DS219" s="1"/>
      <c r="DT219" s="1"/>
      <c r="DU219" s="1"/>
      <c r="DV219" s="1"/>
      <c r="DY219" t="s">
        <v>2713</v>
      </c>
      <c r="DZ219" s="1">
        <v>34801</v>
      </c>
      <c r="EA219" s="1">
        <v>36600</v>
      </c>
      <c r="ED219" s="7" t="s">
        <v>3837</v>
      </c>
      <c r="EL219" s="7">
        <v>1</v>
      </c>
      <c r="EO219" s="7">
        <v>5134</v>
      </c>
      <c r="EP219" s="7">
        <v>42</v>
      </c>
      <c r="ER219" s="49" t="s">
        <v>4878</v>
      </c>
      <c r="ES219" s="1"/>
      <c r="ET219" s="1"/>
      <c r="EU219" s="1"/>
      <c r="EV219" s="1"/>
      <c r="EW219" s="1"/>
      <c r="EX219" s="1"/>
      <c r="FC219" t="s">
        <v>2894</v>
      </c>
      <c r="FD219" s="1">
        <v>36670</v>
      </c>
      <c r="FE219" s="1">
        <v>37993</v>
      </c>
      <c r="FG219" s="7" t="s">
        <v>3838</v>
      </c>
      <c r="FJ219" s="7" t="s">
        <v>3806</v>
      </c>
      <c r="FK219">
        <v>1</v>
      </c>
      <c r="FY219">
        <v>391</v>
      </c>
      <c r="FZ219">
        <v>5</v>
      </c>
      <c r="GY219" s="44" t="s">
        <v>5680</v>
      </c>
      <c r="GZ219" s="1">
        <v>32624</v>
      </c>
      <c r="HA219">
        <v>5</v>
      </c>
      <c r="HB219">
        <v>4</v>
      </c>
      <c r="HC219">
        <v>0</v>
      </c>
      <c r="HH219" s="44" t="s">
        <v>5750</v>
      </c>
      <c r="HI219">
        <v>1</v>
      </c>
      <c r="HJ219">
        <v>90</v>
      </c>
      <c r="HK219">
        <v>4</v>
      </c>
      <c r="HL219">
        <v>2</v>
      </c>
      <c r="HN219">
        <v>1</v>
      </c>
      <c r="HQ219" s="44" t="s">
        <v>5887</v>
      </c>
      <c r="HR219">
        <v>0</v>
      </c>
      <c r="HS219">
        <v>8</v>
      </c>
      <c r="HT219">
        <v>26</v>
      </c>
      <c r="HU219">
        <v>0</v>
      </c>
      <c r="HZ219" s="44" t="s">
        <v>5998</v>
      </c>
      <c r="IA219">
        <v>1</v>
      </c>
      <c r="IB219">
        <v>17</v>
      </c>
      <c r="IC219">
        <v>29</v>
      </c>
      <c r="ID219">
        <v>1</v>
      </c>
      <c r="IE219">
        <v>1</v>
      </c>
      <c r="II219" s="1">
        <v>32599</v>
      </c>
      <c r="IJ219" s="1">
        <v>34668</v>
      </c>
      <c r="IK219" s="14">
        <v>16</v>
      </c>
    </row>
    <row r="220" spans="1:245" x14ac:dyDescent="0.25">
      <c r="A220" s="1">
        <v>34668</v>
      </c>
      <c r="E220" s="13" t="s">
        <v>3105</v>
      </c>
      <c r="F220" s="4" t="s">
        <v>88</v>
      </c>
      <c r="G220" s="45" t="s">
        <v>5493</v>
      </c>
      <c r="H220" s="86"/>
      <c r="I220" s="86"/>
      <c r="J220" s="86"/>
      <c r="K220" s="86"/>
      <c r="L220" s="86"/>
      <c r="M220" s="30" t="s">
        <v>853</v>
      </c>
      <c r="N220" s="4" t="s">
        <v>515</v>
      </c>
      <c r="O220" s="4" t="s">
        <v>6273</v>
      </c>
      <c r="P220" s="20"/>
      <c r="Q220" s="30" t="s">
        <v>853</v>
      </c>
      <c r="R220" s="4" t="s">
        <v>515</v>
      </c>
      <c r="S220" s="4" t="s">
        <v>6273</v>
      </c>
      <c r="T220" s="20"/>
      <c r="U220" s="20"/>
      <c r="V220" s="20"/>
      <c r="W220" s="20"/>
      <c r="X220" s="20"/>
      <c r="Y220" s="20"/>
      <c r="Z220" s="20"/>
      <c r="AA220" s="20"/>
      <c r="AB220" s="20"/>
      <c r="AC220" s="20"/>
      <c r="AD220" s="20" t="s">
        <v>920</v>
      </c>
      <c r="AF220" s="14">
        <v>0</v>
      </c>
      <c r="AG220" s="14">
        <v>1</v>
      </c>
      <c r="AH220" s="14">
        <v>0</v>
      </c>
      <c r="AI220" s="14">
        <v>0</v>
      </c>
      <c r="AJ220" s="14">
        <v>1</v>
      </c>
      <c r="AK220" s="14">
        <v>0</v>
      </c>
      <c r="AL220" s="14">
        <v>1</v>
      </c>
      <c r="AM220" s="14">
        <v>0</v>
      </c>
      <c r="AO220" s="1">
        <v>31413</v>
      </c>
      <c r="AQ220" s="1">
        <v>31413</v>
      </c>
      <c r="AR220" s="1">
        <v>31516</v>
      </c>
      <c r="AS220" s="1">
        <v>31413</v>
      </c>
      <c r="AT220" s="1">
        <v>32508</v>
      </c>
      <c r="AU220" s="1">
        <v>31560</v>
      </c>
      <c r="AW220" s="1">
        <v>31572</v>
      </c>
      <c r="AX220" s="1">
        <v>34054</v>
      </c>
      <c r="AY220" s="1"/>
      <c r="BA220" s="1"/>
      <c r="BC220" s="1"/>
      <c r="BE220" s="1"/>
      <c r="BG220" s="1"/>
      <c r="BI220" s="1"/>
      <c r="BK220" s="1"/>
      <c r="BP220" s="14">
        <v>70000</v>
      </c>
      <c r="BR220" s="16">
        <v>0</v>
      </c>
      <c r="CS220">
        <v>1</v>
      </c>
      <c r="CV220">
        <v>1</v>
      </c>
      <c r="DB220" s="1">
        <v>32623</v>
      </c>
      <c r="DC220" s="1">
        <v>33567</v>
      </c>
      <c r="DD220" s="14">
        <v>484</v>
      </c>
      <c r="DE220" s="14">
        <v>12</v>
      </c>
      <c r="DF220" t="s">
        <v>513</v>
      </c>
      <c r="DG220" t="s">
        <v>862</v>
      </c>
      <c r="DO220" s="49" t="s">
        <v>4371</v>
      </c>
      <c r="DP220" s="1"/>
      <c r="DQ220" s="1"/>
      <c r="DR220" s="1"/>
      <c r="DS220" s="1"/>
      <c r="DT220" s="1"/>
      <c r="DU220" s="1"/>
      <c r="DV220" s="1"/>
      <c r="DY220" t="s">
        <v>2713</v>
      </c>
      <c r="DZ220" s="1">
        <v>34764</v>
      </c>
      <c r="EA220" s="1">
        <v>36600</v>
      </c>
      <c r="ED220" s="7" t="s">
        <v>3837</v>
      </c>
      <c r="EL220" s="7">
        <v>1</v>
      </c>
      <c r="EO220" s="7">
        <v>5134</v>
      </c>
      <c r="EP220" s="7">
        <v>42</v>
      </c>
      <c r="II220" s="1">
        <v>32599</v>
      </c>
      <c r="IJ220" s="1">
        <v>34668</v>
      </c>
      <c r="IK220" s="14">
        <v>16</v>
      </c>
    </row>
    <row r="221" spans="1:245" x14ac:dyDescent="0.25">
      <c r="A221" s="1">
        <v>34668</v>
      </c>
      <c r="E221" s="13" t="s">
        <v>3105</v>
      </c>
      <c r="F221" s="4" t="s">
        <v>88</v>
      </c>
      <c r="G221" s="45" t="s">
        <v>5493</v>
      </c>
      <c r="H221" s="86"/>
      <c r="I221" s="86"/>
      <c r="J221" s="86"/>
      <c r="K221" s="86"/>
      <c r="L221" s="86"/>
      <c r="M221" s="30" t="s">
        <v>2479</v>
      </c>
      <c r="N221" s="4" t="s">
        <v>515</v>
      </c>
      <c r="O221" s="4" t="s">
        <v>6272</v>
      </c>
      <c r="P221" s="20"/>
      <c r="Q221" s="30" t="s">
        <v>2479</v>
      </c>
      <c r="R221" s="4" t="s">
        <v>515</v>
      </c>
      <c r="S221" s="4" t="s">
        <v>6272</v>
      </c>
      <c r="T221" s="20"/>
      <c r="U221" s="20"/>
      <c r="V221" s="31" t="s">
        <v>2827</v>
      </c>
      <c r="W221" s="33" t="s">
        <v>474</v>
      </c>
      <c r="X221" s="20">
        <v>997687</v>
      </c>
      <c r="Y221" s="33" t="s">
        <v>515</v>
      </c>
      <c r="Z221" s="20">
        <v>997687</v>
      </c>
      <c r="AA221" s="33" t="s">
        <v>515</v>
      </c>
      <c r="AB221" s="33" t="s">
        <v>3312</v>
      </c>
      <c r="AC221" s="33" t="s">
        <v>474</v>
      </c>
      <c r="AD221" s="20"/>
      <c r="AF221" s="14">
        <v>0</v>
      </c>
      <c r="AG221" s="14">
        <v>1</v>
      </c>
      <c r="AH221" s="14">
        <v>0</v>
      </c>
      <c r="AI221" s="14">
        <v>0</v>
      </c>
      <c r="AJ221" s="14">
        <v>1</v>
      </c>
      <c r="AK221" s="14">
        <v>0</v>
      </c>
      <c r="AL221" s="14">
        <v>1</v>
      </c>
      <c r="AM221" s="14">
        <v>0</v>
      </c>
      <c r="AO221" s="1">
        <v>31413</v>
      </c>
      <c r="AQ221" s="1"/>
      <c r="AR221" s="1"/>
      <c r="AS221" s="1"/>
      <c r="AU221" s="1">
        <v>31560</v>
      </c>
      <c r="AW221" s="1">
        <v>31572</v>
      </c>
      <c r="AX221" s="1">
        <v>34054</v>
      </c>
      <c r="AY221" s="1"/>
      <c r="BA221" s="1"/>
      <c r="BC221" s="1"/>
      <c r="BE221" s="1"/>
      <c r="BG221" s="1"/>
      <c r="BI221" s="1"/>
      <c r="BK221" s="1"/>
      <c r="BP221" s="14">
        <v>5337000</v>
      </c>
      <c r="BR221" s="16">
        <v>740000</v>
      </c>
      <c r="CS221">
        <v>1</v>
      </c>
      <c r="CV221">
        <v>1</v>
      </c>
      <c r="DB221" s="1">
        <v>32623</v>
      </c>
      <c r="DC221" s="1">
        <v>33567</v>
      </c>
      <c r="DD221" s="14">
        <v>484</v>
      </c>
      <c r="DE221" s="14">
        <v>12</v>
      </c>
      <c r="DF221" t="s">
        <v>513</v>
      </c>
      <c r="DG221" t="s">
        <v>862</v>
      </c>
      <c r="DO221" s="49" t="s">
        <v>4371</v>
      </c>
      <c r="DP221" s="1"/>
      <c r="DQ221" s="1"/>
      <c r="DR221" s="1"/>
      <c r="DS221" s="1"/>
      <c r="DT221" s="1"/>
      <c r="DU221" s="1"/>
      <c r="DV221" s="1"/>
      <c r="DY221" t="s">
        <v>2713</v>
      </c>
      <c r="DZ221" s="1">
        <v>34776</v>
      </c>
      <c r="EA221" s="1">
        <v>36600</v>
      </c>
      <c r="ED221" s="7" t="s">
        <v>3837</v>
      </c>
      <c r="EL221" s="7">
        <v>1</v>
      </c>
      <c r="EO221" s="7">
        <v>5134</v>
      </c>
      <c r="EP221" s="7">
        <v>42</v>
      </c>
      <c r="GY221" s="44" t="s">
        <v>5680</v>
      </c>
      <c r="GZ221" s="1">
        <v>32624</v>
      </c>
      <c r="HA221">
        <v>5</v>
      </c>
      <c r="HB221">
        <v>6</v>
      </c>
      <c r="HC221">
        <v>0</v>
      </c>
      <c r="HH221" s="44" t="s">
        <v>5750</v>
      </c>
      <c r="HI221">
        <v>1</v>
      </c>
      <c r="HJ221">
        <v>90</v>
      </c>
      <c r="HK221">
        <v>6</v>
      </c>
      <c r="HL221">
        <v>2</v>
      </c>
      <c r="HN221">
        <v>1</v>
      </c>
      <c r="HQ221" s="44" t="s">
        <v>5887</v>
      </c>
      <c r="HR221">
        <v>0</v>
      </c>
      <c r="HS221">
        <v>8</v>
      </c>
      <c r="HT221">
        <v>537</v>
      </c>
      <c r="HU221">
        <v>37</v>
      </c>
      <c r="HW221">
        <v>1</v>
      </c>
      <c r="II221" s="1">
        <v>32599</v>
      </c>
      <c r="IJ221" s="1">
        <v>34668</v>
      </c>
      <c r="IK221" s="14">
        <v>16</v>
      </c>
    </row>
    <row r="222" spans="1:245" x14ac:dyDescent="0.25">
      <c r="A222" s="1">
        <v>34668</v>
      </c>
      <c r="E222" s="13" t="s">
        <v>3105</v>
      </c>
      <c r="F222" s="4" t="s">
        <v>88</v>
      </c>
      <c r="G222" s="45" t="s">
        <v>5493</v>
      </c>
      <c r="H222" s="86"/>
      <c r="I222" s="86"/>
      <c r="J222" s="86"/>
      <c r="K222" s="86"/>
      <c r="L222" s="86"/>
      <c r="M222" s="30" t="s">
        <v>2480</v>
      </c>
      <c r="N222" s="4" t="s">
        <v>515</v>
      </c>
      <c r="O222" s="4" t="s">
        <v>6247</v>
      </c>
      <c r="P222" s="20"/>
      <c r="Q222" s="30" t="s">
        <v>2480</v>
      </c>
      <c r="R222" s="4" t="s">
        <v>515</v>
      </c>
      <c r="S222" s="4" t="s">
        <v>6247</v>
      </c>
      <c r="T222" s="20"/>
      <c r="U222" s="20"/>
      <c r="V222" s="20"/>
      <c r="W222" s="20"/>
      <c r="X222" s="20"/>
      <c r="Y222" s="20"/>
      <c r="Z222" s="20"/>
      <c r="AA222" s="20"/>
      <c r="AB222" s="20"/>
      <c r="AC222" s="20"/>
      <c r="AD222" s="20"/>
      <c r="AF222" s="14">
        <v>0</v>
      </c>
      <c r="AG222" s="14">
        <v>1</v>
      </c>
      <c r="AH222" s="14">
        <v>0</v>
      </c>
      <c r="AI222" s="14">
        <v>0</v>
      </c>
      <c r="AJ222" s="14">
        <v>1</v>
      </c>
      <c r="AK222" s="14">
        <v>0</v>
      </c>
      <c r="AL222" s="14">
        <v>1</v>
      </c>
      <c r="AM222" s="14">
        <v>0</v>
      </c>
      <c r="AO222" s="1">
        <v>31413</v>
      </c>
      <c r="AQ222" s="1"/>
      <c r="AR222" s="1"/>
      <c r="AS222" s="1"/>
      <c r="AU222" s="1">
        <v>31560</v>
      </c>
      <c r="AW222" s="1">
        <v>31572</v>
      </c>
      <c r="AX222" s="1">
        <v>34054</v>
      </c>
      <c r="AY222" s="1"/>
      <c r="BA222" s="1"/>
      <c r="BC222" s="1"/>
      <c r="BE222" s="1"/>
      <c r="BG222" s="1"/>
      <c r="BI222" s="1"/>
      <c r="BK222" s="1"/>
      <c r="BP222" s="14">
        <v>102000</v>
      </c>
      <c r="CS222">
        <v>1</v>
      </c>
      <c r="CV222">
        <v>1</v>
      </c>
      <c r="DB222" s="1">
        <v>32623</v>
      </c>
      <c r="DC222" s="1">
        <v>33567</v>
      </c>
      <c r="DD222" s="14">
        <v>484</v>
      </c>
      <c r="DE222" s="14">
        <v>12</v>
      </c>
      <c r="DF222" t="s">
        <v>513</v>
      </c>
      <c r="DG222" t="s">
        <v>862</v>
      </c>
      <c r="DO222" s="1"/>
      <c r="DP222" s="1"/>
      <c r="DQ222" s="1"/>
      <c r="DR222" s="1"/>
      <c r="DS222" s="1"/>
      <c r="DT222" s="1"/>
      <c r="DU222" s="1"/>
      <c r="DV222" s="1"/>
      <c r="EA222" s="1"/>
      <c r="II222" s="1">
        <v>32599</v>
      </c>
      <c r="IJ222" s="1">
        <v>34668</v>
      </c>
      <c r="IK222" s="14">
        <v>16</v>
      </c>
    </row>
    <row r="223" spans="1:245" x14ac:dyDescent="0.25">
      <c r="A223" s="1">
        <v>34668</v>
      </c>
      <c r="E223" s="13" t="s">
        <v>3105</v>
      </c>
      <c r="F223" s="4" t="s">
        <v>88</v>
      </c>
      <c r="G223" s="45" t="s">
        <v>5493</v>
      </c>
      <c r="H223" s="86"/>
      <c r="I223" s="86"/>
      <c r="J223" s="86"/>
      <c r="K223" s="86"/>
      <c r="L223" s="86"/>
      <c r="M223" s="30" t="s">
        <v>2481</v>
      </c>
      <c r="N223" s="4" t="s">
        <v>515</v>
      </c>
      <c r="O223" s="4" t="s">
        <v>6271</v>
      </c>
      <c r="P223" s="20"/>
      <c r="Q223" s="30" t="s">
        <v>2481</v>
      </c>
      <c r="R223" s="4" t="s">
        <v>515</v>
      </c>
      <c r="S223" s="4" t="s">
        <v>6271</v>
      </c>
      <c r="T223" s="20"/>
      <c r="U223" s="20"/>
      <c r="V223" s="20"/>
      <c r="W223" s="20"/>
      <c r="X223" s="20">
        <v>772759</v>
      </c>
      <c r="Y223" s="33" t="s">
        <v>515</v>
      </c>
      <c r="Z223" s="20">
        <v>772759</v>
      </c>
      <c r="AA223" s="33" t="s">
        <v>515</v>
      </c>
      <c r="AB223" s="20"/>
      <c r="AC223" s="20"/>
      <c r="AD223" s="20"/>
      <c r="AF223" s="14">
        <v>0</v>
      </c>
      <c r="AG223" s="14">
        <v>1</v>
      </c>
      <c r="AH223" s="14">
        <v>0</v>
      </c>
      <c r="AI223" s="14">
        <v>0</v>
      </c>
      <c r="AJ223" s="14">
        <v>1</v>
      </c>
      <c r="AK223" s="14">
        <v>0</v>
      </c>
      <c r="AL223" s="14">
        <v>1</v>
      </c>
      <c r="AM223" s="14">
        <v>0</v>
      </c>
      <c r="AO223" s="1">
        <v>31413</v>
      </c>
      <c r="AQ223" s="1"/>
      <c r="AR223" s="1"/>
      <c r="AS223" s="1"/>
      <c r="BP223" s="14">
        <v>1784000</v>
      </c>
      <c r="BR223" s="16">
        <v>836000</v>
      </c>
      <c r="CS223">
        <v>1</v>
      </c>
      <c r="CV223">
        <v>1</v>
      </c>
      <c r="DB223" s="1">
        <v>32623</v>
      </c>
      <c r="DC223" s="1">
        <v>33567</v>
      </c>
      <c r="DD223" s="14">
        <v>484</v>
      </c>
      <c r="DE223" s="14">
        <v>12</v>
      </c>
      <c r="DF223" t="s">
        <v>513</v>
      </c>
      <c r="DG223" t="s">
        <v>862</v>
      </c>
      <c r="DO223" s="49" t="s">
        <v>4371</v>
      </c>
      <c r="DP223" s="1"/>
      <c r="DQ223" s="1"/>
      <c r="DR223" s="1"/>
      <c r="DS223" s="1"/>
      <c r="DT223" s="1"/>
      <c r="DU223" s="1"/>
      <c r="DV223" s="1"/>
      <c r="DY223" t="s">
        <v>2713</v>
      </c>
      <c r="DZ223" s="1">
        <v>34744</v>
      </c>
      <c r="EA223" s="1">
        <v>36600</v>
      </c>
      <c r="ED223" s="7" t="s">
        <v>3837</v>
      </c>
      <c r="EL223" s="7">
        <v>1</v>
      </c>
      <c r="EO223" s="7">
        <v>5134</v>
      </c>
      <c r="EP223" s="7">
        <v>42</v>
      </c>
      <c r="GY223" s="44" t="s">
        <v>5680</v>
      </c>
      <c r="GZ223" s="1">
        <v>32624</v>
      </c>
      <c r="HA223">
        <v>5</v>
      </c>
      <c r="HB223">
        <v>0</v>
      </c>
      <c r="HC223">
        <v>0</v>
      </c>
      <c r="HH223" s="44" t="s">
        <v>5750</v>
      </c>
      <c r="HI223">
        <v>1</v>
      </c>
      <c r="HJ223">
        <v>90</v>
      </c>
      <c r="HK223">
        <v>4</v>
      </c>
      <c r="HL223">
        <v>1</v>
      </c>
      <c r="HO223">
        <v>1</v>
      </c>
      <c r="HQ223" s="44" t="s">
        <v>5887</v>
      </c>
      <c r="HR223">
        <v>0</v>
      </c>
      <c r="HS223">
        <v>8</v>
      </c>
      <c r="II223" s="1">
        <v>32599</v>
      </c>
      <c r="IJ223" s="1">
        <v>34668</v>
      </c>
      <c r="IK223" s="14">
        <v>16</v>
      </c>
    </row>
    <row r="224" spans="1:245" x14ac:dyDescent="0.25">
      <c r="A224" s="1">
        <v>34668</v>
      </c>
      <c r="E224" s="13" t="s">
        <v>3105</v>
      </c>
      <c r="F224" s="4" t="s">
        <v>88</v>
      </c>
      <c r="G224" s="45" t="s">
        <v>5493</v>
      </c>
      <c r="H224" s="86"/>
      <c r="I224" s="86"/>
      <c r="J224" s="86"/>
      <c r="K224" s="86"/>
      <c r="L224" s="86"/>
      <c r="M224" s="30" t="s">
        <v>2482</v>
      </c>
      <c r="N224" s="4" t="s">
        <v>515</v>
      </c>
      <c r="O224" s="4" t="s">
        <v>6246</v>
      </c>
      <c r="P224" s="20"/>
      <c r="Q224" s="30" t="s">
        <v>2482</v>
      </c>
      <c r="R224" s="4" t="s">
        <v>515</v>
      </c>
      <c r="S224" s="4" t="s">
        <v>6246</v>
      </c>
      <c r="T224" s="20"/>
      <c r="U224" s="20"/>
      <c r="V224" s="33" t="s">
        <v>3477</v>
      </c>
      <c r="W224" s="20" t="s">
        <v>515</v>
      </c>
      <c r="X224" s="20"/>
      <c r="Y224" s="20"/>
      <c r="Z224" s="20"/>
      <c r="AA224" s="20"/>
      <c r="AB224" s="20" t="s">
        <v>3310</v>
      </c>
      <c r="AC224" s="20" t="s">
        <v>515</v>
      </c>
      <c r="AD224" s="20"/>
      <c r="AF224" s="14">
        <v>0</v>
      </c>
      <c r="AG224" s="14">
        <v>1</v>
      </c>
      <c r="AH224" s="14">
        <v>0</v>
      </c>
      <c r="AI224" s="14">
        <v>0</v>
      </c>
      <c r="AJ224" s="14">
        <v>1</v>
      </c>
      <c r="AK224" s="14">
        <v>0</v>
      </c>
      <c r="AL224" s="14">
        <v>1</v>
      </c>
      <c r="AM224" s="14">
        <v>0</v>
      </c>
      <c r="AO224" s="1">
        <v>31413</v>
      </c>
      <c r="AQ224" s="1"/>
      <c r="AR224" s="1"/>
      <c r="AS224" s="1"/>
      <c r="AU224" s="1">
        <v>31560</v>
      </c>
      <c r="AW224" s="1">
        <v>31572</v>
      </c>
      <c r="AX224" s="1">
        <v>34054</v>
      </c>
      <c r="AY224" s="1"/>
      <c r="BA224" s="1"/>
      <c r="BC224" s="1"/>
      <c r="BE224" s="1"/>
      <c r="BG224" s="1"/>
      <c r="BI224" s="1"/>
      <c r="BK224" s="1"/>
      <c r="BP224" s="14">
        <v>1971000</v>
      </c>
      <c r="BR224" s="16">
        <v>592000</v>
      </c>
      <c r="CS224">
        <v>1</v>
      </c>
      <c r="CV224">
        <v>1</v>
      </c>
      <c r="DB224" s="1">
        <v>32623</v>
      </c>
      <c r="DC224" s="1">
        <v>33567</v>
      </c>
      <c r="DD224" s="14">
        <v>484</v>
      </c>
      <c r="DE224" s="14">
        <v>12</v>
      </c>
      <c r="DF224" t="s">
        <v>513</v>
      </c>
      <c r="DG224" t="s">
        <v>862</v>
      </c>
      <c r="DO224" s="49" t="s">
        <v>4371</v>
      </c>
      <c r="DP224" s="1"/>
      <c r="DQ224" s="1"/>
      <c r="DR224" s="1"/>
      <c r="DS224" s="1"/>
      <c r="DT224" s="1"/>
      <c r="DU224" s="1"/>
      <c r="DV224" s="1"/>
      <c r="DY224" t="s">
        <v>2713</v>
      </c>
      <c r="DZ224" s="1">
        <v>34801</v>
      </c>
      <c r="EA224" s="1">
        <v>36600</v>
      </c>
      <c r="ED224" s="7" t="s">
        <v>3837</v>
      </c>
      <c r="EL224" s="7">
        <v>1</v>
      </c>
      <c r="EO224" s="7">
        <v>5134</v>
      </c>
      <c r="EP224" s="7">
        <v>42</v>
      </c>
      <c r="GY224" s="44" t="s">
        <v>5680</v>
      </c>
      <c r="GZ224" s="1">
        <v>32624</v>
      </c>
      <c r="HA224">
        <v>5</v>
      </c>
      <c r="HB224">
        <v>0</v>
      </c>
      <c r="HC224">
        <v>0</v>
      </c>
      <c r="HH224" s="44" t="s">
        <v>5750</v>
      </c>
      <c r="HI224">
        <v>1</v>
      </c>
      <c r="HJ224">
        <v>90</v>
      </c>
      <c r="HL224">
        <v>0</v>
      </c>
      <c r="HQ224" s="44" t="s">
        <v>5887</v>
      </c>
      <c r="HR224">
        <v>0</v>
      </c>
      <c r="HS224">
        <v>8</v>
      </c>
      <c r="HT224">
        <v>110</v>
      </c>
      <c r="HU224">
        <v>0</v>
      </c>
      <c r="II224" s="1">
        <v>32599</v>
      </c>
      <c r="IJ224" s="1">
        <v>34668</v>
      </c>
      <c r="IK224" s="14">
        <v>16</v>
      </c>
    </row>
    <row r="225" spans="1:245" x14ac:dyDescent="0.25">
      <c r="A225" s="1">
        <v>34668</v>
      </c>
      <c r="E225" s="13" t="s">
        <v>3105</v>
      </c>
      <c r="F225" s="4" t="s">
        <v>88</v>
      </c>
      <c r="G225" s="45" t="s">
        <v>5493</v>
      </c>
      <c r="H225" s="86"/>
      <c r="I225" s="86"/>
      <c r="J225" s="86"/>
      <c r="K225" s="86"/>
      <c r="L225" s="86"/>
      <c r="M225" s="30" t="s">
        <v>2483</v>
      </c>
      <c r="N225" s="4" t="s">
        <v>515</v>
      </c>
      <c r="O225" s="4" t="s">
        <v>6274</v>
      </c>
      <c r="P225" s="20"/>
      <c r="Q225" s="30" t="s">
        <v>2483</v>
      </c>
      <c r="R225" s="4" t="s">
        <v>515</v>
      </c>
      <c r="S225" s="4" t="s">
        <v>6274</v>
      </c>
      <c r="T225" s="20"/>
      <c r="U225" s="20"/>
      <c r="V225" s="20"/>
      <c r="W225" s="20"/>
      <c r="X225" s="20">
        <v>749511</v>
      </c>
      <c r="Y225" s="20" t="s">
        <v>515</v>
      </c>
      <c r="Z225" s="20">
        <v>749511</v>
      </c>
      <c r="AA225" s="20" t="s">
        <v>515</v>
      </c>
      <c r="AB225" s="20"/>
      <c r="AC225" s="20"/>
      <c r="AD225" s="20"/>
      <c r="AE225" s="20" t="s">
        <v>4229</v>
      </c>
      <c r="AF225" s="14">
        <v>0</v>
      </c>
      <c r="AG225" s="14">
        <v>1</v>
      </c>
      <c r="AH225" s="14">
        <v>0</v>
      </c>
      <c r="AI225" s="14">
        <v>0</v>
      </c>
      <c r="AJ225" s="14">
        <v>1</v>
      </c>
      <c r="AK225" s="14">
        <v>0</v>
      </c>
      <c r="AL225" s="14">
        <v>1</v>
      </c>
      <c r="AM225" s="14">
        <v>0</v>
      </c>
      <c r="AO225" s="1">
        <v>31413</v>
      </c>
      <c r="AQ225" s="1"/>
      <c r="AR225" s="1"/>
      <c r="AS225" s="1"/>
      <c r="BP225" s="14">
        <f>1312000+554000</f>
        <v>1866000</v>
      </c>
      <c r="BR225" s="16">
        <f>250000+388000</f>
        <v>638000</v>
      </c>
      <c r="CS225">
        <v>1</v>
      </c>
      <c r="CV225">
        <v>1</v>
      </c>
      <c r="DB225" s="1">
        <v>32623</v>
      </c>
      <c r="DC225" s="1">
        <v>33567</v>
      </c>
      <c r="DD225" s="14">
        <v>484</v>
      </c>
      <c r="DE225" s="14">
        <v>12</v>
      </c>
      <c r="DF225" t="s">
        <v>513</v>
      </c>
      <c r="DG225" t="s">
        <v>862</v>
      </c>
      <c r="DO225" s="49" t="s">
        <v>4371</v>
      </c>
      <c r="DP225" s="1"/>
      <c r="DQ225" s="1"/>
      <c r="DR225" s="1"/>
      <c r="DS225" s="1"/>
      <c r="DT225" s="1"/>
      <c r="DU225" s="1"/>
      <c r="DV225" s="1"/>
      <c r="DY225" t="s">
        <v>2713</v>
      </c>
      <c r="DZ225" s="1">
        <v>34764</v>
      </c>
      <c r="EA225" s="1">
        <v>36600</v>
      </c>
      <c r="ED225" s="7" t="s">
        <v>3837</v>
      </c>
      <c r="EL225" s="7">
        <v>1</v>
      </c>
      <c r="EO225" s="7">
        <v>5134</v>
      </c>
      <c r="EP225" s="7">
        <v>42</v>
      </c>
      <c r="GY225" s="44" t="s">
        <v>5680</v>
      </c>
      <c r="GZ225" s="1">
        <v>32624</v>
      </c>
      <c r="HA225">
        <v>5</v>
      </c>
      <c r="HB225">
        <v>0</v>
      </c>
      <c r="HC225">
        <v>0</v>
      </c>
      <c r="HH225" s="44" t="s">
        <v>5750</v>
      </c>
      <c r="HI225">
        <v>1</v>
      </c>
      <c r="HJ225">
        <v>90</v>
      </c>
      <c r="HK225">
        <v>6</v>
      </c>
      <c r="HL225">
        <v>2</v>
      </c>
      <c r="HN225">
        <v>1</v>
      </c>
      <c r="HQ225" s="44" t="s">
        <v>5887</v>
      </c>
      <c r="HR225">
        <v>0</v>
      </c>
      <c r="HS225">
        <v>8</v>
      </c>
      <c r="HT225">
        <v>1</v>
      </c>
      <c r="HU225">
        <v>0</v>
      </c>
      <c r="II225" s="1">
        <v>32599</v>
      </c>
      <c r="IJ225" s="1">
        <v>34668</v>
      </c>
      <c r="IK225" s="14">
        <v>16</v>
      </c>
    </row>
    <row r="226" spans="1:245" x14ac:dyDescent="0.25">
      <c r="A226" s="1">
        <v>34668</v>
      </c>
      <c r="E226" s="13" t="s">
        <v>3105</v>
      </c>
      <c r="F226" s="4" t="s">
        <v>88</v>
      </c>
      <c r="G226" s="45" t="s">
        <v>5493</v>
      </c>
      <c r="H226" s="86"/>
      <c r="I226" s="86"/>
      <c r="J226" s="86"/>
      <c r="K226" s="86"/>
      <c r="L226" s="86"/>
      <c r="M226" s="30" t="s">
        <v>854</v>
      </c>
      <c r="N226" s="4" t="s">
        <v>474</v>
      </c>
      <c r="O226" s="4" t="s">
        <v>6248</v>
      </c>
      <c r="P226" s="20"/>
      <c r="Q226" s="30" t="s">
        <v>854</v>
      </c>
      <c r="R226" s="4" t="s">
        <v>474</v>
      </c>
      <c r="S226" s="4" t="s">
        <v>6248</v>
      </c>
      <c r="T226" s="20"/>
      <c r="U226" s="20"/>
      <c r="V226" s="20"/>
      <c r="W226" s="20"/>
      <c r="X226" s="20"/>
      <c r="Y226" s="20"/>
      <c r="Z226" s="20"/>
      <c r="AA226" s="20"/>
      <c r="AB226" s="20"/>
      <c r="AC226" s="20"/>
      <c r="AD226" s="20" t="s">
        <v>920</v>
      </c>
      <c r="AF226" s="14">
        <v>0</v>
      </c>
      <c r="AG226" s="14">
        <v>1</v>
      </c>
      <c r="AH226" s="14">
        <v>0</v>
      </c>
      <c r="AI226" s="14">
        <v>0</v>
      </c>
      <c r="AJ226" s="14">
        <v>1</v>
      </c>
      <c r="AK226" s="14">
        <v>0</v>
      </c>
      <c r="AL226" s="14">
        <v>1</v>
      </c>
      <c r="AM226" s="14">
        <v>0</v>
      </c>
      <c r="AO226" s="1">
        <v>30330</v>
      </c>
      <c r="AQ226" s="1">
        <v>30330</v>
      </c>
      <c r="AR226" s="1">
        <v>31516</v>
      </c>
      <c r="AS226" s="1">
        <v>30682</v>
      </c>
      <c r="AT226" s="1">
        <v>32508</v>
      </c>
      <c r="AU226" s="1">
        <v>31560</v>
      </c>
      <c r="AW226" s="1">
        <v>31572</v>
      </c>
      <c r="AX226" s="1">
        <v>34054</v>
      </c>
      <c r="AY226" s="1"/>
      <c r="BA226" s="1"/>
      <c r="BC226" s="1"/>
      <c r="BE226" s="1"/>
      <c r="BG226" s="1"/>
      <c r="BI226" s="1"/>
      <c r="BK226" s="1"/>
      <c r="BP226" s="14">
        <v>100000</v>
      </c>
      <c r="BR226" s="16">
        <v>0</v>
      </c>
      <c r="CS226">
        <v>1</v>
      </c>
      <c r="CV226">
        <v>1</v>
      </c>
      <c r="DB226" s="1">
        <v>32623</v>
      </c>
      <c r="DC226" s="1">
        <v>33567</v>
      </c>
      <c r="DD226" s="14">
        <v>484</v>
      </c>
      <c r="DE226" s="14">
        <v>12</v>
      </c>
      <c r="DF226" t="s">
        <v>513</v>
      </c>
      <c r="DG226" t="s">
        <v>862</v>
      </c>
      <c r="DO226" s="49" t="s">
        <v>4371</v>
      </c>
      <c r="DP226" s="1"/>
      <c r="DQ226" s="1"/>
      <c r="DR226" s="1"/>
      <c r="DS226" s="1"/>
      <c r="DT226" s="1"/>
      <c r="DU226" s="1"/>
      <c r="DV226" s="1"/>
      <c r="DY226" t="s">
        <v>2713</v>
      </c>
      <c r="DZ226" s="1">
        <v>34776</v>
      </c>
      <c r="EA226" s="1">
        <v>36600</v>
      </c>
      <c r="ED226" s="7" t="s">
        <v>3837</v>
      </c>
      <c r="EL226" s="7">
        <v>1</v>
      </c>
      <c r="EO226" s="7">
        <v>5134</v>
      </c>
      <c r="EP226" s="7">
        <v>42</v>
      </c>
      <c r="II226" s="1">
        <v>32599</v>
      </c>
      <c r="IJ226" s="1">
        <v>34668</v>
      </c>
      <c r="IK226" s="14">
        <v>16</v>
      </c>
    </row>
    <row r="227" spans="1:245" x14ac:dyDescent="0.25">
      <c r="A227" s="1">
        <v>34668</v>
      </c>
      <c r="E227" s="13" t="s">
        <v>3105</v>
      </c>
      <c r="F227" s="4" t="s">
        <v>88</v>
      </c>
      <c r="G227" s="45" t="s">
        <v>5493</v>
      </c>
      <c r="H227" s="86"/>
      <c r="I227" s="86"/>
      <c r="J227" s="86"/>
      <c r="K227" s="86"/>
      <c r="L227" s="86"/>
      <c r="M227" s="30" t="s">
        <v>2484</v>
      </c>
      <c r="N227" s="4" t="s">
        <v>474</v>
      </c>
      <c r="O227" s="4" t="s">
        <v>6251</v>
      </c>
      <c r="P227" s="20"/>
      <c r="Q227" s="30" t="s">
        <v>2484</v>
      </c>
      <c r="R227" s="4" t="s">
        <v>474</v>
      </c>
      <c r="S227" s="4" t="s">
        <v>6251</v>
      </c>
      <c r="T227" s="20"/>
      <c r="U227" s="20"/>
      <c r="V227" s="20"/>
      <c r="W227" s="20"/>
      <c r="X227" s="20" t="s">
        <v>3311</v>
      </c>
      <c r="Y227" s="33" t="s">
        <v>474</v>
      </c>
      <c r="Z227" s="20" t="s">
        <v>3311</v>
      </c>
      <c r="AA227" s="33" t="s">
        <v>474</v>
      </c>
      <c r="AC227" s="33"/>
      <c r="AD227" s="20"/>
      <c r="AF227" s="14">
        <v>0</v>
      </c>
      <c r="AG227" s="14">
        <v>1</v>
      </c>
      <c r="AH227" s="14">
        <v>0</v>
      </c>
      <c r="AI227" s="14">
        <v>0</v>
      </c>
      <c r="AJ227" s="14">
        <v>1</v>
      </c>
      <c r="AK227" s="14">
        <v>0</v>
      </c>
      <c r="AL227" s="14">
        <v>1</v>
      </c>
      <c r="AM227" s="14">
        <v>0</v>
      </c>
      <c r="AO227" s="1">
        <v>30330</v>
      </c>
      <c r="AQ227" s="1"/>
      <c r="AR227" s="1"/>
      <c r="AS227" s="1"/>
      <c r="BP227" s="14">
        <v>2522000</v>
      </c>
      <c r="BR227" s="16">
        <v>0</v>
      </c>
      <c r="CS227">
        <v>1</v>
      </c>
      <c r="CV227">
        <v>1</v>
      </c>
      <c r="DB227" s="1">
        <v>32623</v>
      </c>
      <c r="DC227" s="1">
        <v>33567</v>
      </c>
      <c r="DD227" s="14">
        <v>484</v>
      </c>
      <c r="DE227" s="14">
        <v>12</v>
      </c>
      <c r="DF227" t="s">
        <v>513</v>
      </c>
      <c r="DG227" t="s">
        <v>862</v>
      </c>
      <c r="DO227" s="49" t="s">
        <v>4371</v>
      </c>
      <c r="DP227" s="1"/>
      <c r="DQ227" s="1"/>
      <c r="DR227" s="1"/>
      <c r="DS227" s="1"/>
      <c r="DT227" s="1"/>
      <c r="DU227" s="1"/>
      <c r="DV227" s="1"/>
      <c r="DW227" t="s">
        <v>2715</v>
      </c>
      <c r="DX227" t="s">
        <v>474</v>
      </c>
      <c r="DY227" t="s">
        <v>2713</v>
      </c>
      <c r="DZ227" s="1">
        <v>34785</v>
      </c>
      <c r="EA227" s="1">
        <v>36600</v>
      </c>
      <c r="ED227" s="7" t="s">
        <v>3837</v>
      </c>
      <c r="EK227" s="7">
        <v>1</v>
      </c>
      <c r="EO227" s="7">
        <v>5134</v>
      </c>
      <c r="EP227" s="7">
        <v>42</v>
      </c>
      <c r="GY227" s="44" t="s">
        <v>5680</v>
      </c>
      <c r="GZ227" s="1">
        <v>32624</v>
      </c>
      <c r="HA227">
        <v>5</v>
      </c>
      <c r="HB227">
        <v>7</v>
      </c>
      <c r="HC227">
        <v>0</v>
      </c>
      <c r="HH227" s="44" t="s">
        <v>5750</v>
      </c>
      <c r="HI227">
        <v>1</v>
      </c>
      <c r="HJ227">
        <v>90</v>
      </c>
      <c r="HK227">
        <v>5</v>
      </c>
      <c r="HL227">
        <v>1</v>
      </c>
      <c r="HN227">
        <v>1</v>
      </c>
      <c r="HQ227" s="44" t="s">
        <v>5887</v>
      </c>
      <c r="HR227">
        <v>0</v>
      </c>
      <c r="HS227">
        <v>8</v>
      </c>
      <c r="HT227">
        <v>2</v>
      </c>
      <c r="HU227">
        <v>0</v>
      </c>
      <c r="II227" s="1">
        <v>32599</v>
      </c>
      <c r="IJ227" s="1">
        <v>34668</v>
      </c>
      <c r="IK227" s="14">
        <v>16</v>
      </c>
    </row>
    <row r="228" spans="1:245" x14ac:dyDescent="0.25">
      <c r="A228" s="1">
        <v>34668</v>
      </c>
      <c r="E228" s="13" t="s">
        <v>3105</v>
      </c>
      <c r="F228" s="4" t="s">
        <v>88</v>
      </c>
      <c r="G228" s="45" t="s">
        <v>5493</v>
      </c>
      <c r="H228" s="86"/>
      <c r="I228" s="86"/>
      <c r="J228" s="86"/>
      <c r="K228" s="86"/>
      <c r="L228" s="86"/>
      <c r="M228" s="30" t="s">
        <v>2485</v>
      </c>
      <c r="N228" s="4" t="s">
        <v>474</v>
      </c>
      <c r="O228" s="4" t="s">
        <v>6249</v>
      </c>
      <c r="P228" s="20"/>
      <c r="Q228" s="30" t="s">
        <v>2485</v>
      </c>
      <c r="R228" s="4" t="s">
        <v>474</v>
      </c>
      <c r="S228" s="4" t="s">
        <v>6249</v>
      </c>
      <c r="T228" s="20"/>
      <c r="U228" s="20"/>
      <c r="V228" s="30" t="s">
        <v>2448</v>
      </c>
      <c r="W228" s="33" t="s">
        <v>520</v>
      </c>
      <c r="X228" s="20"/>
      <c r="Y228" s="20"/>
      <c r="Z228" s="20"/>
      <c r="AA228" s="20"/>
      <c r="AB228" s="20" t="s">
        <v>3315</v>
      </c>
      <c r="AC228" s="33" t="s">
        <v>520</v>
      </c>
      <c r="AD228" s="20"/>
      <c r="AE228" s="20" t="s">
        <v>3478</v>
      </c>
      <c r="AF228" s="14">
        <v>0</v>
      </c>
      <c r="AG228" s="14">
        <v>1</v>
      </c>
      <c r="AH228" s="14">
        <v>0</v>
      </c>
      <c r="AI228" s="14">
        <v>0</v>
      </c>
      <c r="AJ228" s="14">
        <v>1</v>
      </c>
      <c r="AK228" s="14">
        <v>0</v>
      </c>
      <c r="AL228" s="14">
        <v>1</v>
      </c>
      <c r="AM228" s="14">
        <v>0</v>
      </c>
      <c r="AO228" s="1">
        <v>30330</v>
      </c>
      <c r="AQ228" s="1"/>
      <c r="AR228" s="1"/>
      <c r="AS228" s="1"/>
      <c r="AU228" s="1">
        <v>31560</v>
      </c>
      <c r="AW228" s="1">
        <v>31572</v>
      </c>
      <c r="AX228" s="1">
        <v>34054</v>
      </c>
      <c r="AY228" s="1"/>
      <c r="BA228" s="1"/>
      <c r="BC228" s="1"/>
      <c r="BE228" s="1"/>
      <c r="BG228" s="1"/>
      <c r="BI228" s="1"/>
      <c r="BK228" s="1"/>
      <c r="BP228" s="14">
        <f>24716000+1052000</f>
        <v>25768000</v>
      </c>
      <c r="BR228" s="16">
        <f>12519000+1051000</f>
        <v>13570000</v>
      </c>
      <c r="BS228" s="23">
        <v>9260000</v>
      </c>
      <c r="CS228">
        <v>1</v>
      </c>
      <c r="CV228">
        <v>1</v>
      </c>
      <c r="DB228" s="1">
        <v>32623</v>
      </c>
      <c r="DC228" s="1">
        <v>33567</v>
      </c>
      <c r="DD228" s="14">
        <v>484</v>
      </c>
      <c r="DE228" s="14">
        <v>12</v>
      </c>
      <c r="DF228" t="s">
        <v>513</v>
      </c>
      <c r="DG228" t="s">
        <v>862</v>
      </c>
      <c r="DO228" s="49" t="s">
        <v>4371</v>
      </c>
      <c r="DP228" s="1"/>
      <c r="DQ228" s="1"/>
      <c r="DR228" s="1"/>
      <c r="DS228" s="1"/>
      <c r="DT228" s="1"/>
      <c r="DU228" s="1"/>
      <c r="DV228" s="1"/>
      <c r="DY228" t="s">
        <v>2713</v>
      </c>
      <c r="DZ228" s="1">
        <v>34744</v>
      </c>
      <c r="EA228" s="1">
        <v>36600</v>
      </c>
      <c r="ED228" s="7" t="s">
        <v>3837</v>
      </c>
      <c r="EL228" s="7">
        <v>1</v>
      </c>
      <c r="EO228" s="7">
        <v>5134</v>
      </c>
      <c r="EP228" s="7">
        <v>42</v>
      </c>
      <c r="ER228" s="49" t="s">
        <v>4878</v>
      </c>
      <c r="ES228" s="1"/>
      <c r="ET228" s="1"/>
      <c r="EU228" s="1"/>
      <c r="EV228" s="1"/>
      <c r="EW228" s="1"/>
      <c r="EX228" s="1"/>
      <c r="FC228" t="s">
        <v>2894</v>
      </c>
      <c r="FD228" s="1">
        <v>36677</v>
      </c>
      <c r="FE228" s="1">
        <v>37993</v>
      </c>
      <c r="FG228" s="7" t="s">
        <v>3838</v>
      </c>
      <c r="FJ228" s="7" t="s">
        <v>3806</v>
      </c>
      <c r="FS228">
        <v>1</v>
      </c>
      <c r="FW228">
        <v>1</v>
      </c>
      <c r="FY228">
        <v>391</v>
      </c>
      <c r="FZ228">
        <v>5</v>
      </c>
      <c r="GY228" s="44" t="s">
        <v>5680</v>
      </c>
      <c r="GZ228" s="1">
        <v>32624</v>
      </c>
      <c r="HA228">
        <v>5</v>
      </c>
      <c r="HB228">
        <v>9</v>
      </c>
      <c r="HC228">
        <v>1</v>
      </c>
      <c r="HE228">
        <v>1</v>
      </c>
      <c r="HH228" s="44" t="s">
        <v>5750</v>
      </c>
      <c r="HI228">
        <v>1</v>
      </c>
      <c r="HJ228">
        <v>90</v>
      </c>
      <c r="HK228">
        <v>19</v>
      </c>
      <c r="HL228">
        <v>5</v>
      </c>
      <c r="HN228">
        <v>1</v>
      </c>
      <c r="HQ228" s="44" t="s">
        <v>5887</v>
      </c>
      <c r="HR228">
        <v>0</v>
      </c>
      <c r="HS228">
        <v>8</v>
      </c>
      <c r="HT228">
        <v>93</v>
      </c>
      <c r="HU228">
        <v>4</v>
      </c>
      <c r="HW228">
        <v>1</v>
      </c>
      <c r="HZ228" s="44" t="s">
        <v>5998</v>
      </c>
      <c r="IA228">
        <v>1</v>
      </c>
      <c r="IB228">
        <v>17</v>
      </c>
      <c r="IC228">
        <v>168</v>
      </c>
      <c r="ID228">
        <v>2</v>
      </c>
      <c r="IF228">
        <v>1</v>
      </c>
      <c r="II228" s="1">
        <v>32599</v>
      </c>
      <c r="IJ228" s="1">
        <v>34668</v>
      </c>
      <c r="IK228" s="14">
        <v>16</v>
      </c>
    </row>
    <row r="229" spans="1:245" x14ac:dyDescent="0.25">
      <c r="A229" s="1">
        <v>34668</v>
      </c>
      <c r="E229" s="13" t="s">
        <v>3105</v>
      </c>
      <c r="F229" s="4" t="s">
        <v>88</v>
      </c>
      <c r="G229" s="45" t="s">
        <v>5493</v>
      </c>
      <c r="H229" s="86"/>
      <c r="I229" s="86"/>
      <c r="J229" s="86"/>
      <c r="K229" s="86"/>
      <c r="L229" s="86"/>
      <c r="M229" s="30" t="s">
        <v>2486</v>
      </c>
      <c r="N229" s="4" t="s">
        <v>474</v>
      </c>
      <c r="O229" s="83" t="s">
        <v>6454</v>
      </c>
      <c r="P229" s="20"/>
      <c r="Q229" s="30" t="s">
        <v>2486</v>
      </c>
      <c r="R229" s="4" t="s">
        <v>474</v>
      </c>
      <c r="S229" s="13" t="s">
        <v>6454</v>
      </c>
      <c r="T229" s="20"/>
      <c r="U229" s="20"/>
      <c r="V229" s="20"/>
      <c r="W229" s="20"/>
      <c r="X229" s="20" t="s">
        <v>3312</v>
      </c>
      <c r="Y229" s="33" t="s">
        <v>474</v>
      </c>
      <c r="Z229" s="20" t="s">
        <v>3312</v>
      </c>
      <c r="AA229" s="33" t="s">
        <v>474</v>
      </c>
      <c r="AB229" s="20"/>
      <c r="AC229" s="20"/>
      <c r="AD229" s="20"/>
      <c r="AF229" s="14">
        <v>0</v>
      </c>
      <c r="AG229" s="14">
        <v>1</v>
      </c>
      <c r="AH229" s="14">
        <v>0</v>
      </c>
      <c r="AI229" s="14">
        <v>0</v>
      </c>
      <c r="AJ229" s="14">
        <v>1</v>
      </c>
      <c r="AK229" s="14">
        <v>0</v>
      </c>
      <c r="AL229" s="14">
        <v>1</v>
      </c>
      <c r="AM229" s="14">
        <v>0</v>
      </c>
      <c r="AO229" s="1">
        <v>30330</v>
      </c>
      <c r="AQ229" s="1"/>
      <c r="AR229" s="1"/>
      <c r="AS229" s="1"/>
      <c r="AU229" s="1">
        <v>31560</v>
      </c>
      <c r="AW229" s="1">
        <v>31572</v>
      </c>
      <c r="AX229" s="1">
        <v>34054</v>
      </c>
      <c r="AY229" s="1"/>
      <c r="BA229" s="1"/>
      <c r="BC229" s="1"/>
      <c r="BE229" s="1"/>
      <c r="BG229" s="1"/>
      <c r="BI229" s="1"/>
      <c r="BK229" s="1"/>
      <c r="BP229" s="14">
        <f>22872000+1028000</f>
        <v>23900000</v>
      </c>
      <c r="BR229" s="16">
        <v>14248000</v>
      </c>
      <c r="CS229">
        <v>1</v>
      </c>
      <c r="CV229">
        <v>1</v>
      </c>
      <c r="DB229" s="1">
        <v>32623</v>
      </c>
      <c r="DC229" s="1">
        <v>33567</v>
      </c>
      <c r="DD229" s="14">
        <v>484</v>
      </c>
      <c r="DE229" s="14">
        <v>12</v>
      </c>
      <c r="DF229" t="s">
        <v>513</v>
      </c>
      <c r="DG229" t="s">
        <v>862</v>
      </c>
      <c r="DO229" s="49" t="s">
        <v>4371</v>
      </c>
      <c r="DP229" s="1"/>
      <c r="DQ229" s="1"/>
      <c r="DR229" s="1"/>
      <c r="DS229" s="1"/>
      <c r="DT229" s="1"/>
      <c r="DU229" s="1"/>
      <c r="DV229" s="1"/>
      <c r="DY229" t="s">
        <v>2713</v>
      </c>
      <c r="DZ229" s="1">
        <v>34801</v>
      </c>
      <c r="EA229" s="1">
        <v>36600</v>
      </c>
      <c r="ED229" s="7" t="s">
        <v>3837</v>
      </c>
      <c r="EL229" s="7">
        <v>1</v>
      </c>
      <c r="EO229" s="7">
        <v>5134</v>
      </c>
      <c r="EP229" s="7">
        <v>42</v>
      </c>
      <c r="GY229" s="44" t="s">
        <v>5680</v>
      </c>
      <c r="GZ229" s="1">
        <v>32624</v>
      </c>
      <c r="HA229">
        <v>5</v>
      </c>
      <c r="HB229">
        <v>33</v>
      </c>
      <c r="HC229">
        <v>3</v>
      </c>
      <c r="HE229">
        <v>1</v>
      </c>
      <c r="HH229" s="44" t="s">
        <v>5750</v>
      </c>
      <c r="HI229">
        <v>1</v>
      </c>
      <c r="HJ229">
        <v>90</v>
      </c>
      <c r="HK229">
        <v>81</v>
      </c>
      <c r="HL229">
        <v>8</v>
      </c>
      <c r="HN229">
        <v>1</v>
      </c>
      <c r="HQ229" s="44" t="s">
        <v>5887</v>
      </c>
      <c r="HR229">
        <v>0</v>
      </c>
      <c r="HS229">
        <v>8</v>
      </c>
      <c r="HT229">
        <v>537</v>
      </c>
      <c r="HU229">
        <v>37</v>
      </c>
      <c r="HW229">
        <v>1</v>
      </c>
      <c r="II229" s="1">
        <v>32599</v>
      </c>
      <c r="IJ229" s="1">
        <v>34668</v>
      </c>
      <c r="IK229" s="14">
        <v>16</v>
      </c>
    </row>
    <row r="230" spans="1:245" x14ac:dyDescent="0.25">
      <c r="A230" s="1">
        <v>34668</v>
      </c>
      <c r="E230" s="13" t="s">
        <v>3105</v>
      </c>
      <c r="F230" s="4" t="s">
        <v>88</v>
      </c>
      <c r="G230" s="45" t="s">
        <v>5493</v>
      </c>
      <c r="H230" s="86"/>
      <c r="I230" s="86"/>
      <c r="J230" s="86"/>
      <c r="K230" s="86"/>
      <c r="L230" s="86"/>
      <c r="M230" s="30" t="s">
        <v>2487</v>
      </c>
      <c r="N230" s="4" t="s">
        <v>474</v>
      </c>
      <c r="O230" s="4" t="s">
        <v>6250</v>
      </c>
      <c r="P230" s="20"/>
      <c r="Q230" s="30" t="s">
        <v>2487</v>
      </c>
      <c r="R230" s="4" t="s">
        <v>474</v>
      </c>
      <c r="S230" s="4" t="s">
        <v>6250</v>
      </c>
      <c r="T230" s="20"/>
      <c r="U230" s="20"/>
      <c r="V230" s="20"/>
      <c r="W230" s="20"/>
      <c r="X230" s="20" t="s">
        <v>3313</v>
      </c>
      <c r="Y230" s="33" t="s">
        <v>474</v>
      </c>
      <c r="Z230" s="20" t="s">
        <v>3313</v>
      </c>
      <c r="AA230" s="33" t="s">
        <v>474</v>
      </c>
      <c r="AB230" s="20"/>
      <c r="AC230" s="20"/>
      <c r="AD230" s="20"/>
      <c r="AF230" s="14">
        <v>0</v>
      </c>
      <c r="AG230" s="14">
        <v>1</v>
      </c>
      <c r="AH230" s="14">
        <v>0</v>
      </c>
      <c r="AI230" s="14">
        <v>0</v>
      </c>
      <c r="AJ230" s="14">
        <v>1</v>
      </c>
      <c r="AK230" s="14">
        <v>0</v>
      </c>
      <c r="AL230" s="14">
        <v>1</v>
      </c>
      <c r="AM230" s="14">
        <v>0</v>
      </c>
      <c r="AO230" s="1">
        <v>30330</v>
      </c>
      <c r="AQ230" s="1"/>
      <c r="AR230" s="1"/>
      <c r="AS230" s="1"/>
      <c r="BP230" s="14">
        <v>8272000</v>
      </c>
      <c r="BR230" s="16">
        <v>2407000</v>
      </c>
      <c r="CS230">
        <v>1</v>
      </c>
      <c r="CV230">
        <v>1</v>
      </c>
      <c r="DB230" s="1">
        <v>32623</v>
      </c>
      <c r="DC230" s="1">
        <v>33567</v>
      </c>
      <c r="DD230" s="14">
        <v>484</v>
      </c>
      <c r="DE230" s="14">
        <v>12</v>
      </c>
      <c r="DF230" t="s">
        <v>513</v>
      </c>
      <c r="DG230" t="s">
        <v>862</v>
      </c>
      <c r="DO230" s="49" t="s">
        <v>4371</v>
      </c>
      <c r="DP230" s="1"/>
      <c r="DQ230" s="1"/>
      <c r="DR230" s="1"/>
      <c r="DS230" s="1"/>
      <c r="DT230" s="1"/>
      <c r="DU230" s="1"/>
      <c r="DV230" s="1"/>
      <c r="DY230" t="s">
        <v>2713</v>
      </c>
      <c r="DZ230" s="1">
        <v>34764</v>
      </c>
      <c r="EA230" s="1">
        <v>36600</v>
      </c>
      <c r="ED230" s="7" t="s">
        <v>3837</v>
      </c>
      <c r="EL230" s="7">
        <v>1</v>
      </c>
      <c r="EO230" s="7">
        <v>5134</v>
      </c>
      <c r="EP230" s="7">
        <v>42</v>
      </c>
      <c r="GY230" s="44" t="s">
        <v>5680</v>
      </c>
      <c r="GZ230" s="1">
        <v>32624</v>
      </c>
      <c r="HA230">
        <v>5</v>
      </c>
      <c r="HB230">
        <v>1</v>
      </c>
      <c r="HC230">
        <v>0</v>
      </c>
      <c r="HH230" s="44" t="s">
        <v>5750</v>
      </c>
      <c r="HI230">
        <v>1</v>
      </c>
      <c r="HJ230">
        <v>90</v>
      </c>
      <c r="HK230">
        <v>3</v>
      </c>
      <c r="HL230">
        <v>1</v>
      </c>
      <c r="HN230">
        <v>1</v>
      </c>
      <c r="HQ230" s="44" t="s">
        <v>5887</v>
      </c>
      <c r="HR230">
        <v>0</v>
      </c>
      <c r="HS230">
        <v>8</v>
      </c>
      <c r="HT230">
        <v>1</v>
      </c>
      <c r="HU230">
        <v>0</v>
      </c>
      <c r="II230" s="1">
        <v>32599</v>
      </c>
      <c r="IJ230" s="1">
        <v>34668</v>
      </c>
      <c r="IK230" s="14">
        <v>16</v>
      </c>
    </row>
    <row r="231" spans="1:245" x14ac:dyDescent="0.25">
      <c r="A231" s="1">
        <v>34668</v>
      </c>
      <c r="E231" s="13" t="s">
        <v>3105</v>
      </c>
      <c r="F231" s="4" t="s">
        <v>88</v>
      </c>
      <c r="G231" s="45" t="s">
        <v>5493</v>
      </c>
      <c r="H231" s="86"/>
      <c r="I231" s="86"/>
      <c r="J231" s="86"/>
      <c r="K231" s="86"/>
      <c r="L231" s="86"/>
      <c r="M231" s="30" t="s">
        <v>855</v>
      </c>
      <c r="N231" s="4" t="s">
        <v>718</v>
      </c>
      <c r="O231" s="4" t="s">
        <v>6252</v>
      </c>
      <c r="P231" s="20"/>
      <c r="Q231" s="30" t="s">
        <v>855</v>
      </c>
      <c r="R231" s="4" t="s">
        <v>718</v>
      </c>
      <c r="S231" s="4" t="s">
        <v>6252</v>
      </c>
      <c r="T231" s="20"/>
      <c r="U231" s="20"/>
      <c r="V231" s="20"/>
      <c r="W231" s="20"/>
      <c r="X231" s="20"/>
      <c r="Y231" s="20"/>
      <c r="Z231" s="20"/>
      <c r="AA231" s="20"/>
      <c r="AB231" s="20"/>
      <c r="AC231" s="20"/>
      <c r="AD231" s="20" t="s">
        <v>920</v>
      </c>
      <c r="AF231" s="14">
        <v>0</v>
      </c>
      <c r="AG231" s="14">
        <v>1</v>
      </c>
      <c r="AH231" s="14">
        <v>0</v>
      </c>
      <c r="AI231" s="14">
        <v>0</v>
      </c>
      <c r="AJ231" s="14">
        <v>1</v>
      </c>
      <c r="AK231" s="14">
        <v>0</v>
      </c>
      <c r="AL231" s="14">
        <v>1</v>
      </c>
      <c r="AM231" s="14">
        <v>0</v>
      </c>
      <c r="AO231" s="1">
        <v>30330</v>
      </c>
      <c r="AQ231" s="1">
        <v>30330</v>
      </c>
      <c r="AR231" s="1">
        <v>31516</v>
      </c>
      <c r="AS231" s="1">
        <v>30682</v>
      </c>
      <c r="AT231" s="1">
        <v>32508</v>
      </c>
      <c r="BP231" s="14">
        <v>100000</v>
      </c>
      <c r="BR231" s="16">
        <v>0</v>
      </c>
      <c r="CS231">
        <v>1</v>
      </c>
      <c r="CV231">
        <v>1</v>
      </c>
      <c r="DB231" s="1">
        <v>32623</v>
      </c>
      <c r="DC231" s="1">
        <v>33567</v>
      </c>
      <c r="DD231" s="14">
        <v>484</v>
      </c>
      <c r="DE231" s="14">
        <v>12</v>
      </c>
      <c r="DF231" t="s">
        <v>513</v>
      </c>
      <c r="DG231" t="s">
        <v>862</v>
      </c>
      <c r="DO231" s="49" t="s">
        <v>4371</v>
      </c>
      <c r="DP231" s="1"/>
      <c r="DQ231" s="1"/>
      <c r="DR231" s="1"/>
      <c r="DS231" s="1"/>
      <c r="DT231" s="1"/>
      <c r="DU231" s="1"/>
      <c r="DV231" s="1"/>
      <c r="DY231" t="s">
        <v>2713</v>
      </c>
      <c r="DZ231" s="1">
        <v>34776</v>
      </c>
      <c r="EA231" s="1">
        <v>36600</v>
      </c>
      <c r="ED231" s="7" t="s">
        <v>3837</v>
      </c>
      <c r="EL231" s="7">
        <v>1</v>
      </c>
      <c r="EO231" s="7">
        <v>5134</v>
      </c>
      <c r="EP231" s="7">
        <v>42</v>
      </c>
      <c r="II231" s="1">
        <v>32599</v>
      </c>
      <c r="IJ231" s="1">
        <v>34668</v>
      </c>
      <c r="IK231" s="14">
        <v>16</v>
      </c>
    </row>
    <row r="232" spans="1:245" x14ac:dyDescent="0.25">
      <c r="A232" s="1">
        <v>34668</v>
      </c>
      <c r="E232" s="13" t="s">
        <v>3105</v>
      </c>
      <c r="F232" s="4" t="s">
        <v>88</v>
      </c>
      <c r="G232" s="45" t="s">
        <v>5493</v>
      </c>
      <c r="H232" s="86"/>
      <c r="I232" s="86"/>
      <c r="J232" s="86"/>
      <c r="K232" s="86"/>
      <c r="L232" s="86"/>
      <c r="M232" s="30" t="s">
        <v>2488</v>
      </c>
      <c r="N232" s="4" t="s">
        <v>718</v>
      </c>
      <c r="O232" s="4" t="s">
        <v>6270</v>
      </c>
      <c r="P232" s="20"/>
      <c r="Q232" s="30" t="s">
        <v>2488</v>
      </c>
      <c r="R232" s="4" t="s">
        <v>718</v>
      </c>
      <c r="S232" s="4" t="s">
        <v>6270</v>
      </c>
      <c r="T232" s="20"/>
      <c r="U232" s="20"/>
      <c r="V232" s="20"/>
      <c r="W232" s="20"/>
      <c r="X232" s="20">
        <v>777329</v>
      </c>
      <c r="Y232" s="33" t="s">
        <v>718</v>
      </c>
      <c r="Z232" s="20">
        <v>777329</v>
      </c>
      <c r="AA232" s="33" t="s">
        <v>718</v>
      </c>
      <c r="AB232" s="20"/>
      <c r="AC232" s="20"/>
      <c r="AD232" s="20"/>
      <c r="AF232" s="14">
        <v>0</v>
      </c>
      <c r="AG232" s="14">
        <v>1</v>
      </c>
      <c r="AH232" s="14">
        <v>0</v>
      </c>
      <c r="AI232" s="14">
        <v>0</v>
      </c>
      <c r="AJ232" s="14">
        <v>1</v>
      </c>
      <c r="AK232" s="14">
        <v>0</v>
      </c>
      <c r="AL232" s="14">
        <v>1</v>
      </c>
      <c r="AM232" s="14">
        <v>0</v>
      </c>
      <c r="AO232" s="1">
        <v>30330</v>
      </c>
      <c r="AQ232" s="1"/>
      <c r="AR232" s="1"/>
      <c r="AS232" s="1"/>
      <c r="BP232" s="14">
        <v>1856000</v>
      </c>
      <c r="BR232" s="16">
        <v>510000</v>
      </c>
      <c r="CS232">
        <v>1</v>
      </c>
      <c r="CV232">
        <v>1</v>
      </c>
      <c r="DB232" s="1">
        <v>32623</v>
      </c>
      <c r="DC232" s="1">
        <v>33567</v>
      </c>
      <c r="DD232" s="14">
        <v>484</v>
      </c>
      <c r="DE232" s="14">
        <v>12</v>
      </c>
      <c r="DF232" t="s">
        <v>513</v>
      </c>
      <c r="DG232" t="s">
        <v>862</v>
      </c>
      <c r="DO232" s="49" t="s">
        <v>4371</v>
      </c>
      <c r="DP232" s="1"/>
      <c r="DQ232" s="1"/>
      <c r="DR232" s="1"/>
      <c r="DS232" s="1"/>
      <c r="DT232" s="1"/>
      <c r="DU232" s="1"/>
      <c r="DV232" s="1"/>
      <c r="DY232" t="s">
        <v>2713</v>
      </c>
      <c r="DZ232" s="1">
        <v>34785</v>
      </c>
      <c r="EA232" s="1">
        <v>36600</v>
      </c>
      <c r="ED232" s="7" t="s">
        <v>3837</v>
      </c>
      <c r="EL232" s="7">
        <v>1</v>
      </c>
      <c r="EO232" s="7">
        <v>5134</v>
      </c>
      <c r="EP232" s="7">
        <v>42</v>
      </c>
      <c r="GY232" s="44" t="s">
        <v>5680</v>
      </c>
      <c r="GZ232" s="1">
        <v>32624</v>
      </c>
      <c r="HA232">
        <v>5</v>
      </c>
      <c r="HB232">
        <v>0</v>
      </c>
      <c r="HC232">
        <v>0</v>
      </c>
      <c r="HH232" s="44" t="s">
        <v>5750</v>
      </c>
      <c r="HI232">
        <v>1</v>
      </c>
      <c r="HJ232">
        <v>90</v>
      </c>
      <c r="HK232">
        <v>2</v>
      </c>
      <c r="HL232">
        <v>2</v>
      </c>
      <c r="HN232">
        <v>1</v>
      </c>
      <c r="HQ232" s="44" t="s">
        <v>5887</v>
      </c>
      <c r="HR232">
        <v>0</v>
      </c>
      <c r="HS232">
        <v>8</v>
      </c>
      <c r="HT232">
        <v>2</v>
      </c>
      <c r="HU232">
        <v>1</v>
      </c>
      <c r="HW232">
        <v>1</v>
      </c>
      <c r="II232" s="1">
        <v>32599</v>
      </c>
      <c r="IJ232" s="1">
        <v>34668</v>
      </c>
      <c r="IK232" s="14">
        <v>16</v>
      </c>
    </row>
    <row r="233" spans="1:245" x14ac:dyDescent="0.25">
      <c r="A233" s="1">
        <v>34668</v>
      </c>
      <c r="E233" s="13" t="s">
        <v>3105</v>
      </c>
      <c r="F233" s="4" t="s">
        <v>88</v>
      </c>
      <c r="G233" s="45" t="s">
        <v>5493</v>
      </c>
      <c r="H233" s="86"/>
      <c r="I233" s="86"/>
      <c r="J233" s="86"/>
      <c r="K233" s="86"/>
      <c r="L233" s="86"/>
      <c r="M233" s="30" t="s">
        <v>856</v>
      </c>
      <c r="N233" s="4" t="s">
        <v>718</v>
      </c>
      <c r="O233" s="4" t="s">
        <v>6269</v>
      </c>
      <c r="P233" s="20"/>
      <c r="Q233" s="30" t="s">
        <v>856</v>
      </c>
      <c r="R233" s="4" t="s">
        <v>718</v>
      </c>
      <c r="S233" s="4" t="s">
        <v>6269</v>
      </c>
      <c r="T233" s="20"/>
      <c r="U233" s="20"/>
      <c r="V233" s="20"/>
      <c r="W233" s="20"/>
      <c r="X233" s="33" t="s">
        <v>3479</v>
      </c>
      <c r="Y233" s="33" t="s">
        <v>718</v>
      </c>
      <c r="Z233" s="33" t="s">
        <v>3479</v>
      </c>
      <c r="AA233" s="33" t="s">
        <v>718</v>
      </c>
      <c r="AB233" s="20"/>
      <c r="AC233" s="20"/>
      <c r="AD233" s="20"/>
      <c r="AF233" s="14">
        <v>0</v>
      </c>
      <c r="AG233" s="14">
        <v>1</v>
      </c>
      <c r="AH233" s="14">
        <v>0</v>
      </c>
      <c r="AI233" s="14">
        <v>0</v>
      </c>
      <c r="AJ233" s="14">
        <v>1</v>
      </c>
      <c r="AK233" s="14">
        <v>0</v>
      </c>
      <c r="AL233" s="14">
        <v>1</v>
      </c>
      <c r="AM233" s="14">
        <v>0</v>
      </c>
      <c r="AO233" s="1">
        <v>30330</v>
      </c>
      <c r="AQ233" s="1"/>
      <c r="AR233" s="1"/>
      <c r="AS233" s="1"/>
      <c r="BP233" s="14">
        <v>5748000</v>
      </c>
      <c r="BR233" s="16">
        <v>0</v>
      </c>
      <c r="CS233">
        <v>1</v>
      </c>
      <c r="CV233">
        <v>1</v>
      </c>
      <c r="DB233" s="1">
        <v>32623</v>
      </c>
      <c r="DC233" s="1">
        <v>33567</v>
      </c>
      <c r="DD233" s="14">
        <v>484</v>
      </c>
      <c r="DE233" s="14">
        <v>12</v>
      </c>
      <c r="DF233" t="s">
        <v>513</v>
      </c>
      <c r="DG233" t="s">
        <v>862</v>
      </c>
      <c r="DO233" s="49" t="s">
        <v>4371</v>
      </c>
      <c r="DP233" s="1"/>
      <c r="DQ233" s="1"/>
      <c r="DR233" s="1"/>
      <c r="DS233" s="1"/>
      <c r="DT233" s="1"/>
      <c r="DU233" s="1"/>
      <c r="DV233" s="1"/>
      <c r="DY233" t="s">
        <v>2713</v>
      </c>
      <c r="DZ233" s="1">
        <v>34744</v>
      </c>
      <c r="EA233" s="1">
        <v>36600</v>
      </c>
      <c r="ED233" s="7" t="s">
        <v>3837</v>
      </c>
      <c r="EK233" s="7">
        <v>1</v>
      </c>
      <c r="EO233" s="7">
        <v>5134</v>
      </c>
      <c r="EP233" s="7">
        <v>42</v>
      </c>
      <c r="GY233" s="44" t="s">
        <v>5680</v>
      </c>
      <c r="GZ233" s="1">
        <v>32624</v>
      </c>
      <c r="HA233">
        <v>5</v>
      </c>
      <c r="HB233">
        <v>0</v>
      </c>
      <c r="HC233">
        <v>0</v>
      </c>
      <c r="HH233" s="44" t="s">
        <v>5750</v>
      </c>
      <c r="HI233">
        <v>1</v>
      </c>
      <c r="HJ233">
        <v>90</v>
      </c>
      <c r="HK233">
        <v>5</v>
      </c>
      <c r="HL233">
        <v>5</v>
      </c>
      <c r="HN233">
        <v>1</v>
      </c>
      <c r="HQ233" s="44" t="s">
        <v>5887</v>
      </c>
      <c r="HR233">
        <v>0</v>
      </c>
      <c r="HS233">
        <v>8</v>
      </c>
      <c r="HT233">
        <v>5</v>
      </c>
      <c r="HU233">
        <v>3</v>
      </c>
      <c r="HV233">
        <v>1</v>
      </c>
      <c r="II233" s="1">
        <v>32599</v>
      </c>
      <c r="IJ233" s="1">
        <v>34668</v>
      </c>
      <c r="IK233" s="14">
        <v>16</v>
      </c>
    </row>
    <row r="234" spans="1:245" x14ac:dyDescent="0.25">
      <c r="A234" s="1">
        <v>34668</v>
      </c>
      <c r="E234" s="13" t="s">
        <v>3105</v>
      </c>
      <c r="F234" s="4" t="s">
        <v>88</v>
      </c>
      <c r="G234" s="45" t="s">
        <v>5493</v>
      </c>
      <c r="H234" s="86"/>
      <c r="I234" s="86"/>
      <c r="J234" s="86"/>
      <c r="K234" s="86"/>
      <c r="L234" s="86"/>
      <c r="M234" s="30" t="s">
        <v>2489</v>
      </c>
      <c r="N234" s="4" t="s">
        <v>718</v>
      </c>
      <c r="O234" s="4" t="s">
        <v>6268</v>
      </c>
      <c r="P234" s="20"/>
      <c r="Q234" s="30" t="s">
        <v>2489</v>
      </c>
      <c r="R234" s="4" t="s">
        <v>718</v>
      </c>
      <c r="S234" s="4" t="s">
        <v>6268</v>
      </c>
      <c r="T234" s="20"/>
      <c r="U234" s="20"/>
      <c r="V234" s="20"/>
      <c r="W234" s="20"/>
      <c r="X234" s="20" t="s">
        <v>3314</v>
      </c>
      <c r="Y234" s="33" t="s">
        <v>718</v>
      </c>
      <c r="Z234" s="20" t="s">
        <v>3314</v>
      </c>
      <c r="AA234" s="33" t="s">
        <v>718</v>
      </c>
      <c r="AB234" s="20"/>
      <c r="AC234" s="20"/>
      <c r="AD234" s="20"/>
      <c r="AF234" s="14">
        <v>0</v>
      </c>
      <c r="AG234" s="14">
        <v>1</v>
      </c>
      <c r="AH234" s="14">
        <v>0</v>
      </c>
      <c r="AI234" s="14">
        <v>0</v>
      </c>
      <c r="AJ234" s="14">
        <v>1</v>
      </c>
      <c r="AK234" s="14">
        <v>0</v>
      </c>
      <c r="AL234" s="14">
        <v>1</v>
      </c>
      <c r="AM234" s="14">
        <v>0</v>
      </c>
      <c r="AO234" s="1">
        <v>30330</v>
      </c>
      <c r="AQ234" s="1"/>
      <c r="AR234" s="1"/>
      <c r="AS234" s="1"/>
      <c r="BP234" s="14">
        <v>5625000</v>
      </c>
      <c r="BR234" s="16">
        <v>0</v>
      </c>
      <c r="CS234">
        <v>1</v>
      </c>
      <c r="CV234">
        <v>1</v>
      </c>
      <c r="DB234" s="1">
        <v>32623</v>
      </c>
      <c r="DC234" s="1">
        <v>33567</v>
      </c>
      <c r="DD234" s="14">
        <v>484</v>
      </c>
      <c r="DE234" s="14">
        <v>12</v>
      </c>
      <c r="DF234" t="s">
        <v>513</v>
      </c>
      <c r="DG234" t="s">
        <v>862</v>
      </c>
      <c r="DO234" s="49" t="s">
        <v>4371</v>
      </c>
      <c r="DP234" s="1"/>
      <c r="DQ234" s="1"/>
      <c r="DR234" s="1"/>
      <c r="DS234" s="1"/>
      <c r="DT234" s="1"/>
      <c r="DU234" s="1"/>
      <c r="DV234" s="1"/>
      <c r="DY234" t="s">
        <v>2713</v>
      </c>
      <c r="DZ234" s="1">
        <v>34801</v>
      </c>
      <c r="EA234" s="1">
        <v>36600</v>
      </c>
      <c r="ED234" s="7" t="s">
        <v>3837</v>
      </c>
      <c r="EK234" s="7">
        <v>1</v>
      </c>
      <c r="EO234" s="7">
        <v>5134</v>
      </c>
      <c r="EP234" s="7">
        <v>42</v>
      </c>
      <c r="GY234" s="44" t="s">
        <v>5680</v>
      </c>
      <c r="GZ234" s="1">
        <v>32624</v>
      </c>
      <c r="HA234">
        <v>5</v>
      </c>
      <c r="HB234">
        <v>1</v>
      </c>
      <c r="HC234">
        <v>1</v>
      </c>
      <c r="HE234">
        <v>1</v>
      </c>
      <c r="HH234" s="44" t="s">
        <v>5750</v>
      </c>
      <c r="HI234">
        <v>1</v>
      </c>
      <c r="HJ234">
        <v>90</v>
      </c>
      <c r="HK234">
        <v>4</v>
      </c>
      <c r="HL234">
        <v>4</v>
      </c>
      <c r="HN234">
        <v>1</v>
      </c>
      <c r="HQ234" s="44" t="s">
        <v>5887</v>
      </c>
      <c r="HR234">
        <v>0</v>
      </c>
      <c r="HS234">
        <v>8</v>
      </c>
      <c r="HT234">
        <v>57</v>
      </c>
      <c r="HU234">
        <v>2</v>
      </c>
      <c r="HW234">
        <v>1</v>
      </c>
      <c r="II234" s="1">
        <v>32599</v>
      </c>
      <c r="IJ234" s="1">
        <v>34668</v>
      </c>
      <c r="IK234" s="14">
        <v>16</v>
      </c>
    </row>
    <row r="235" spans="1:245" x14ac:dyDescent="0.25">
      <c r="A235" s="1">
        <v>34668</v>
      </c>
      <c r="E235" s="13" t="s">
        <v>3105</v>
      </c>
      <c r="F235" s="4" t="s">
        <v>88</v>
      </c>
      <c r="G235" s="45" t="s">
        <v>5493</v>
      </c>
      <c r="H235" s="86"/>
      <c r="I235" s="86"/>
      <c r="J235" s="86"/>
      <c r="K235" s="86"/>
      <c r="L235" s="86"/>
      <c r="M235" s="30" t="s">
        <v>857</v>
      </c>
      <c r="N235" s="4" t="s">
        <v>721</v>
      </c>
      <c r="O235" s="4" t="s">
        <v>6253</v>
      </c>
      <c r="P235" s="20"/>
      <c r="Q235" s="30" t="s">
        <v>857</v>
      </c>
      <c r="R235" s="4" t="s">
        <v>721</v>
      </c>
      <c r="S235" s="4" t="s">
        <v>6253</v>
      </c>
      <c r="T235" s="20"/>
      <c r="U235" s="20"/>
      <c r="V235" s="33" t="s">
        <v>3480</v>
      </c>
      <c r="W235" s="33" t="s">
        <v>537</v>
      </c>
      <c r="X235" s="20"/>
      <c r="Y235" s="20"/>
      <c r="Z235" s="20"/>
      <c r="AA235" s="20"/>
      <c r="AB235" s="33" t="s">
        <v>4198</v>
      </c>
      <c r="AC235" s="33" t="s">
        <v>537</v>
      </c>
      <c r="AD235" s="20"/>
      <c r="AF235" s="14">
        <v>0</v>
      </c>
      <c r="AG235" s="14">
        <v>1</v>
      </c>
      <c r="AH235" s="14">
        <v>0</v>
      </c>
      <c r="AI235" s="14">
        <v>0</v>
      </c>
      <c r="AJ235" s="14">
        <v>1</v>
      </c>
      <c r="AK235" s="14">
        <v>0</v>
      </c>
      <c r="AL235" s="14">
        <v>1</v>
      </c>
      <c r="AM235" s="14">
        <v>0</v>
      </c>
      <c r="AO235" s="1">
        <v>30330</v>
      </c>
      <c r="AQ235" s="1">
        <v>30330</v>
      </c>
      <c r="AR235" s="1">
        <v>31516</v>
      </c>
      <c r="AS235" s="1">
        <v>30682</v>
      </c>
      <c r="AT235" s="1">
        <v>32508</v>
      </c>
      <c r="AU235" s="1">
        <v>31560</v>
      </c>
      <c r="BP235" s="14">
        <v>3524000</v>
      </c>
      <c r="BR235" s="16">
        <v>2065000</v>
      </c>
      <c r="CS235">
        <v>1</v>
      </c>
      <c r="CV235">
        <v>1</v>
      </c>
      <c r="DB235" s="1">
        <v>32623</v>
      </c>
      <c r="DC235" s="1">
        <v>33567</v>
      </c>
      <c r="DD235" s="14">
        <v>484</v>
      </c>
      <c r="DE235" s="14">
        <v>12</v>
      </c>
      <c r="DF235" t="s">
        <v>513</v>
      </c>
      <c r="DG235" t="s">
        <v>862</v>
      </c>
      <c r="DO235" s="49" t="s">
        <v>4371</v>
      </c>
      <c r="DP235" s="1"/>
      <c r="DQ235" s="1"/>
      <c r="DR235" s="1"/>
      <c r="DS235" s="1"/>
      <c r="DT235" s="1"/>
      <c r="DU235" s="1"/>
      <c r="DV235" s="1"/>
      <c r="DY235" t="s">
        <v>2713</v>
      </c>
      <c r="DZ235" s="1">
        <v>34764</v>
      </c>
      <c r="EA235" s="1">
        <v>36600</v>
      </c>
      <c r="ED235" s="7" t="s">
        <v>3837</v>
      </c>
      <c r="EL235" s="7">
        <v>1</v>
      </c>
      <c r="EO235" s="7">
        <v>5134</v>
      </c>
      <c r="EP235" s="7">
        <v>42</v>
      </c>
      <c r="ER235" s="49" t="s">
        <v>4878</v>
      </c>
      <c r="ES235" s="1"/>
      <c r="ET235" s="1"/>
      <c r="EU235" s="1"/>
      <c r="EV235" s="1"/>
      <c r="EW235" s="1"/>
      <c r="EX235" s="1"/>
      <c r="FC235" t="s">
        <v>2894</v>
      </c>
      <c r="FD235" s="1">
        <v>36672</v>
      </c>
      <c r="FE235" s="1">
        <v>37993</v>
      </c>
      <c r="FG235" s="7" t="s">
        <v>3838</v>
      </c>
      <c r="FJ235" s="7" t="s">
        <v>3806</v>
      </c>
      <c r="FK235">
        <v>1</v>
      </c>
      <c r="FY235">
        <v>391</v>
      </c>
      <c r="FZ235">
        <v>5</v>
      </c>
      <c r="GY235" s="44" t="s">
        <v>5680</v>
      </c>
      <c r="GZ235" s="1">
        <v>32624</v>
      </c>
      <c r="HA235">
        <v>5</v>
      </c>
      <c r="HB235">
        <v>13</v>
      </c>
      <c r="HC235">
        <v>0</v>
      </c>
      <c r="HH235" s="44" t="s">
        <v>5750</v>
      </c>
      <c r="HI235">
        <v>1</v>
      </c>
      <c r="HJ235">
        <v>90</v>
      </c>
      <c r="HK235">
        <v>39</v>
      </c>
      <c r="HL235">
        <v>3</v>
      </c>
      <c r="HN235">
        <v>1</v>
      </c>
      <c r="HQ235" s="44" t="s">
        <v>5887</v>
      </c>
      <c r="HR235">
        <v>0</v>
      </c>
      <c r="HS235">
        <v>8</v>
      </c>
      <c r="HT235">
        <v>134</v>
      </c>
      <c r="HU235">
        <v>12</v>
      </c>
      <c r="HW235">
        <v>1</v>
      </c>
      <c r="HZ235" s="44" t="s">
        <v>5998</v>
      </c>
      <c r="IA235">
        <v>1</v>
      </c>
      <c r="IB235">
        <v>17</v>
      </c>
      <c r="IC235">
        <v>51</v>
      </c>
      <c r="ID235">
        <v>3</v>
      </c>
      <c r="IF235">
        <v>1</v>
      </c>
      <c r="II235" s="1">
        <v>32599</v>
      </c>
      <c r="IJ235" s="1">
        <v>34668</v>
      </c>
      <c r="IK235" s="14">
        <v>16</v>
      </c>
    </row>
    <row r="236" spans="1:245" x14ac:dyDescent="0.25">
      <c r="A236" s="1">
        <v>34668</v>
      </c>
      <c r="E236" s="13" t="s">
        <v>3105</v>
      </c>
      <c r="F236" s="4" t="s">
        <v>88</v>
      </c>
      <c r="G236" s="45" t="s">
        <v>5493</v>
      </c>
      <c r="H236" s="86"/>
      <c r="I236" s="86"/>
      <c r="J236" s="86"/>
      <c r="K236" s="86"/>
      <c r="L236" s="86"/>
      <c r="M236" s="30" t="s">
        <v>2446</v>
      </c>
      <c r="N236" s="4" t="s">
        <v>520</v>
      </c>
      <c r="O236" s="4" t="s">
        <v>6257</v>
      </c>
      <c r="P236" s="20"/>
      <c r="Q236" s="30" t="s">
        <v>2446</v>
      </c>
      <c r="R236" s="4" t="s">
        <v>520</v>
      </c>
      <c r="S236" s="4" t="s">
        <v>6257</v>
      </c>
      <c r="T236" s="20"/>
      <c r="U236" s="20"/>
      <c r="V236" s="20"/>
      <c r="W236" s="20"/>
      <c r="X236" s="20" t="s">
        <v>3316</v>
      </c>
      <c r="Y236" s="33" t="s">
        <v>520</v>
      </c>
      <c r="Z236" s="20" t="s">
        <v>3316</v>
      </c>
      <c r="AA236" s="33" t="s">
        <v>520</v>
      </c>
      <c r="AB236" s="20"/>
      <c r="AC236" s="20"/>
      <c r="AD236" s="20"/>
      <c r="AF236" s="14">
        <v>0</v>
      </c>
      <c r="AG236" s="14">
        <v>1</v>
      </c>
      <c r="AH236" s="14">
        <v>0</v>
      </c>
      <c r="AI236" s="14">
        <v>0</v>
      </c>
      <c r="AJ236" s="14">
        <v>1</v>
      </c>
      <c r="AK236" s="14">
        <v>0</v>
      </c>
      <c r="AL236" s="14">
        <v>1</v>
      </c>
      <c r="AM236" s="14">
        <v>0</v>
      </c>
      <c r="AO236" s="1">
        <v>30447</v>
      </c>
      <c r="AQ236" s="1"/>
      <c r="AR236" s="1"/>
      <c r="AS236" s="1"/>
      <c r="BP236" s="14">
        <v>3652000</v>
      </c>
      <c r="BR236" s="16">
        <v>0</v>
      </c>
      <c r="CS236">
        <v>1</v>
      </c>
      <c r="CV236">
        <v>1</v>
      </c>
      <c r="DB236" s="1">
        <v>32623</v>
      </c>
      <c r="DC236" s="1">
        <v>33567</v>
      </c>
      <c r="DD236" s="14">
        <v>484</v>
      </c>
      <c r="DE236" s="14">
        <v>12</v>
      </c>
      <c r="DF236" t="s">
        <v>513</v>
      </c>
      <c r="DG236" t="s">
        <v>862</v>
      </c>
      <c r="DO236" s="49" t="s">
        <v>4371</v>
      </c>
      <c r="DP236" s="1"/>
      <c r="DQ236" s="1"/>
      <c r="DR236" s="1"/>
      <c r="DS236" s="1"/>
      <c r="DT236" s="1"/>
      <c r="DU236" s="1"/>
      <c r="DV236" s="1"/>
      <c r="DY236" t="s">
        <v>2713</v>
      </c>
      <c r="DZ236" s="1">
        <v>34776</v>
      </c>
      <c r="EA236" s="1">
        <v>36600</v>
      </c>
      <c r="ED236" s="7" t="s">
        <v>3837</v>
      </c>
      <c r="EL236" s="7">
        <v>1</v>
      </c>
      <c r="EO236" s="7">
        <v>5134</v>
      </c>
      <c r="EP236" s="7">
        <v>42</v>
      </c>
      <c r="GY236" s="44" t="s">
        <v>5680</v>
      </c>
      <c r="GZ236" s="1">
        <v>32624</v>
      </c>
      <c r="HA236">
        <v>5</v>
      </c>
      <c r="HB236">
        <v>0</v>
      </c>
      <c r="HC236">
        <v>0</v>
      </c>
      <c r="HH236" s="44" t="s">
        <v>5750</v>
      </c>
      <c r="HI236">
        <v>1</v>
      </c>
      <c r="HJ236">
        <v>90</v>
      </c>
      <c r="HK236">
        <v>7</v>
      </c>
      <c r="HL236">
        <v>3</v>
      </c>
      <c r="HN236">
        <v>1</v>
      </c>
      <c r="HQ236" s="44" t="s">
        <v>5887</v>
      </c>
      <c r="HR236">
        <v>0</v>
      </c>
      <c r="HS236">
        <v>8</v>
      </c>
      <c r="HT236">
        <v>5</v>
      </c>
      <c r="HU236">
        <v>1</v>
      </c>
      <c r="HW236">
        <v>1</v>
      </c>
      <c r="II236" s="1">
        <v>32599</v>
      </c>
      <c r="IJ236" s="1">
        <v>34668</v>
      </c>
      <c r="IK236" s="14">
        <v>16</v>
      </c>
    </row>
    <row r="237" spans="1:245" x14ac:dyDescent="0.25">
      <c r="A237" s="1">
        <v>34668</v>
      </c>
      <c r="E237" s="13" t="s">
        <v>3105</v>
      </c>
      <c r="F237" s="4" t="s">
        <v>88</v>
      </c>
      <c r="G237" s="45" t="s">
        <v>5493</v>
      </c>
      <c r="H237" s="86"/>
      <c r="I237" s="86"/>
      <c r="J237" s="86"/>
      <c r="K237" s="86"/>
      <c r="L237" s="86"/>
      <c r="M237" s="30" t="s">
        <v>2447</v>
      </c>
      <c r="N237" s="4" t="s">
        <v>520</v>
      </c>
      <c r="O237" s="4" t="s">
        <v>6256</v>
      </c>
      <c r="P237" s="20"/>
      <c r="Q237" s="30" t="s">
        <v>2447</v>
      </c>
      <c r="R237" s="4" t="s">
        <v>520</v>
      </c>
      <c r="S237" s="4" t="s">
        <v>6256</v>
      </c>
      <c r="T237" s="20"/>
      <c r="U237" s="20"/>
      <c r="V237" s="20"/>
      <c r="W237" s="20"/>
      <c r="X237" s="20"/>
      <c r="Y237" s="20"/>
      <c r="Z237" s="20"/>
      <c r="AA237" s="20"/>
      <c r="AB237" s="20"/>
      <c r="AC237" s="20"/>
      <c r="AD237" s="20"/>
      <c r="AF237" s="14">
        <v>0</v>
      </c>
      <c r="AG237" s="14">
        <v>1</v>
      </c>
      <c r="AH237" s="14">
        <v>0</v>
      </c>
      <c r="AI237" s="14">
        <v>0</v>
      </c>
      <c r="AJ237" s="14">
        <v>1</v>
      </c>
      <c r="AK237" s="14">
        <v>0</v>
      </c>
      <c r="AL237" s="14">
        <v>1</v>
      </c>
      <c r="AM237" s="14">
        <v>0</v>
      </c>
      <c r="AO237" s="1">
        <v>30330</v>
      </c>
      <c r="AQ237" s="1">
        <v>30330</v>
      </c>
      <c r="AR237" s="1">
        <v>31516</v>
      </c>
      <c r="AS237" s="1">
        <v>30682</v>
      </c>
      <c r="AT237" s="1">
        <v>32508</v>
      </c>
      <c r="AU237" s="1">
        <v>31560</v>
      </c>
      <c r="AW237" s="1">
        <v>31572</v>
      </c>
      <c r="AX237" s="1">
        <v>34054</v>
      </c>
      <c r="AY237" s="1"/>
      <c r="BA237" s="1"/>
      <c r="BC237" s="1"/>
      <c r="BE237" s="1"/>
      <c r="BG237" s="1"/>
      <c r="BI237" s="1"/>
      <c r="BK237" s="1"/>
      <c r="BP237" s="14">
        <v>8248000</v>
      </c>
      <c r="BR237" s="16">
        <v>7471000</v>
      </c>
      <c r="CS237">
        <v>1</v>
      </c>
      <c r="CV237">
        <v>1</v>
      </c>
      <c r="DB237" s="1">
        <v>32623</v>
      </c>
      <c r="DC237" s="1">
        <v>33567</v>
      </c>
      <c r="DD237" s="14">
        <v>484</v>
      </c>
      <c r="DE237" s="14">
        <v>12</v>
      </c>
      <c r="DF237" t="s">
        <v>513</v>
      </c>
      <c r="DG237" t="s">
        <v>862</v>
      </c>
      <c r="DO237" s="49" t="s">
        <v>4371</v>
      </c>
      <c r="DP237" s="1"/>
      <c r="DQ237" s="1"/>
      <c r="DR237" s="1"/>
      <c r="DS237" s="1"/>
      <c r="DT237" s="1"/>
      <c r="DU237" s="1"/>
      <c r="DV237" s="1"/>
      <c r="DY237" t="s">
        <v>2713</v>
      </c>
      <c r="DZ237" s="1">
        <v>34785</v>
      </c>
      <c r="EA237" s="1">
        <v>36600</v>
      </c>
      <c r="ED237" s="7" t="s">
        <v>3837</v>
      </c>
      <c r="EL237" s="7">
        <v>1</v>
      </c>
      <c r="EO237" s="7">
        <v>5134</v>
      </c>
      <c r="EP237" s="7">
        <v>42</v>
      </c>
      <c r="ER237" s="49" t="s">
        <v>4878</v>
      </c>
      <c r="ES237" s="1"/>
      <c r="ET237" s="1"/>
      <c r="EU237" s="1"/>
      <c r="EV237" s="1"/>
      <c r="EW237" s="1"/>
      <c r="EX237" s="1"/>
      <c r="FC237" t="s">
        <v>2894</v>
      </c>
      <c r="FD237" s="1">
        <v>36672</v>
      </c>
      <c r="FE237" s="1">
        <v>37993</v>
      </c>
      <c r="FG237" s="7" t="s">
        <v>3838</v>
      </c>
      <c r="FJ237" s="7" t="s">
        <v>3806</v>
      </c>
      <c r="FK237">
        <v>1</v>
      </c>
      <c r="FY237">
        <v>391</v>
      </c>
      <c r="FZ237">
        <v>5</v>
      </c>
      <c r="II237" s="1">
        <v>32599</v>
      </c>
      <c r="IJ237" s="1">
        <v>34668</v>
      </c>
      <c r="IK237" s="14">
        <v>16</v>
      </c>
    </row>
    <row r="238" spans="1:245" x14ac:dyDescent="0.25">
      <c r="A238" s="1">
        <v>34668</v>
      </c>
      <c r="E238" s="13" t="s">
        <v>3105</v>
      </c>
      <c r="F238" s="4" t="s">
        <v>88</v>
      </c>
      <c r="G238" s="45" t="s">
        <v>5493</v>
      </c>
      <c r="H238" s="86"/>
      <c r="I238" s="86"/>
      <c r="J238" s="86"/>
      <c r="K238" s="86"/>
      <c r="L238" s="86"/>
      <c r="M238" s="30" t="s">
        <v>2448</v>
      </c>
      <c r="N238" s="4" t="s">
        <v>520</v>
      </c>
      <c r="O238" s="4" t="s">
        <v>6255</v>
      </c>
      <c r="P238" s="20"/>
      <c r="Q238" s="30" t="s">
        <v>2448</v>
      </c>
      <c r="R238" s="4" t="s">
        <v>520</v>
      </c>
      <c r="S238" s="4" t="s">
        <v>6255</v>
      </c>
      <c r="T238" s="20"/>
      <c r="U238" s="20"/>
      <c r="V238" s="20"/>
      <c r="W238" s="20"/>
      <c r="X238" s="20" t="s">
        <v>3315</v>
      </c>
      <c r="Y238" s="33" t="s">
        <v>520</v>
      </c>
      <c r="Z238" s="20" t="s">
        <v>3315</v>
      </c>
      <c r="AA238" s="33" t="s">
        <v>520</v>
      </c>
      <c r="AB238" s="20"/>
      <c r="AC238" s="20"/>
      <c r="AD238" s="20"/>
      <c r="AF238" s="14">
        <v>0</v>
      </c>
      <c r="AG238" s="14">
        <v>1</v>
      </c>
      <c r="AH238" s="14">
        <v>0</v>
      </c>
      <c r="AI238" s="14">
        <v>0</v>
      </c>
      <c r="AJ238" s="14">
        <v>1</v>
      </c>
      <c r="AK238" s="14">
        <v>0</v>
      </c>
      <c r="AL238" s="14">
        <v>1</v>
      </c>
      <c r="AM238" s="14">
        <v>0</v>
      </c>
      <c r="AO238" s="1">
        <v>30330</v>
      </c>
      <c r="AQ238" s="1">
        <v>30330</v>
      </c>
      <c r="AR238" s="1">
        <v>31516</v>
      </c>
      <c r="AS238" s="1">
        <v>30682</v>
      </c>
      <c r="AT238" s="1">
        <v>32508</v>
      </c>
      <c r="AU238" s="1">
        <v>31560</v>
      </c>
      <c r="AW238" s="1">
        <v>31572</v>
      </c>
      <c r="AX238" s="1">
        <v>34054</v>
      </c>
      <c r="AY238" s="1"/>
      <c r="BA238" s="1"/>
      <c r="BC238" s="1"/>
      <c r="BE238" s="1"/>
      <c r="BG238" s="1"/>
      <c r="BI238" s="1"/>
      <c r="BK238" s="1"/>
      <c r="BP238" s="14">
        <f>32492000+1088000</f>
        <v>33580000</v>
      </c>
      <c r="BR238" s="16">
        <v>25701000</v>
      </c>
      <c r="CS238">
        <v>1</v>
      </c>
      <c r="CV238">
        <v>1</v>
      </c>
      <c r="DB238" s="1">
        <v>32623</v>
      </c>
      <c r="DC238" s="1">
        <v>33567</v>
      </c>
      <c r="DD238" s="14">
        <v>484</v>
      </c>
      <c r="DE238" s="14">
        <v>12</v>
      </c>
      <c r="DF238" t="s">
        <v>513</v>
      </c>
      <c r="DG238" t="s">
        <v>862</v>
      </c>
      <c r="DO238" s="49" t="s">
        <v>4371</v>
      </c>
      <c r="DP238" s="1"/>
      <c r="DQ238" s="1"/>
      <c r="DR238" s="1"/>
      <c r="DS238" s="1"/>
      <c r="DT238" s="1"/>
      <c r="DU238" s="1"/>
      <c r="DV238" s="1"/>
      <c r="DY238" t="s">
        <v>2713</v>
      </c>
      <c r="DZ238" s="1">
        <v>34744</v>
      </c>
      <c r="EA238" s="1">
        <v>36600</v>
      </c>
      <c r="ED238" s="7" t="s">
        <v>3837</v>
      </c>
      <c r="EL238" s="7">
        <v>1</v>
      </c>
      <c r="EO238" s="7">
        <v>5134</v>
      </c>
      <c r="EP238" s="7">
        <v>42</v>
      </c>
      <c r="ER238" s="49" t="s">
        <v>4878</v>
      </c>
      <c r="ES238" s="1"/>
      <c r="ET238" s="1"/>
      <c r="EU238" s="1"/>
      <c r="EV238" s="1"/>
      <c r="EW238" s="1"/>
      <c r="EX238" s="1"/>
      <c r="FC238" t="s">
        <v>2894</v>
      </c>
      <c r="FD238" s="1">
        <v>36675</v>
      </c>
      <c r="FE238" s="1">
        <v>37993</v>
      </c>
      <c r="FG238" s="7" t="s">
        <v>3838</v>
      </c>
      <c r="FJ238" s="7" t="s">
        <v>3806</v>
      </c>
      <c r="FK238">
        <v>1</v>
      </c>
      <c r="FY238">
        <v>391</v>
      </c>
      <c r="FZ238">
        <v>5</v>
      </c>
      <c r="GY238" s="44" t="s">
        <v>5680</v>
      </c>
      <c r="GZ238" s="1">
        <v>32624</v>
      </c>
      <c r="HA238">
        <v>5</v>
      </c>
      <c r="HB238">
        <v>9</v>
      </c>
      <c r="HC238">
        <v>1</v>
      </c>
      <c r="HE238">
        <v>1</v>
      </c>
      <c r="HH238" s="44" t="s">
        <v>5750</v>
      </c>
      <c r="HI238">
        <v>1</v>
      </c>
      <c r="HJ238">
        <v>90</v>
      </c>
      <c r="HK238">
        <v>19</v>
      </c>
      <c r="HL238">
        <v>5</v>
      </c>
      <c r="HN238">
        <v>1</v>
      </c>
      <c r="HQ238" s="44" t="s">
        <v>5887</v>
      </c>
      <c r="HR238">
        <v>0</v>
      </c>
      <c r="HS238">
        <v>8</v>
      </c>
      <c r="HT238">
        <v>93</v>
      </c>
      <c r="HU238">
        <v>4</v>
      </c>
      <c r="HW238">
        <v>1</v>
      </c>
      <c r="HZ238" s="44" t="s">
        <v>5998</v>
      </c>
      <c r="IA238">
        <v>1</v>
      </c>
      <c r="IB238">
        <v>17</v>
      </c>
      <c r="IC238">
        <v>168</v>
      </c>
      <c r="ID238">
        <v>2</v>
      </c>
      <c r="IF238">
        <v>1</v>
      </c>
      <c r="II238" s="1">
        <v>32599</v>
      </c>
      <c r="IJ238" s="1">
        <v>34668</v>
      </c>
      <c r="IK238" s="14">
        <v>16</v>
      </c>
    </row>
    <row r="239" spans="1:245" x14ac:dyDescent="0.25">
      <c r="A239" s="1">
        <v>34668</v>
      </c>
      <c r="E239" s="13" t="s">
        <v>3105</v>
      </c>
      <c r="F239" s="4" t="s">
        <v>88</v>
      </c>
      <c r="G239" s="45" t="s">
        <v>5493</v>
      </c>
      <c r="H239" s="86"/>
      <c r="I239" s="86"/>
      <c r="J239" s="86"/>
      <c r="K239" s="86"/>
      <c r="L239" s="86"/>
      <c r="M239" s="30" t="s">
        <v>2449</v>
      </c>
      <c r="N239" s="4" t="s">
        <v>520</v>
      </c>
      <c r="O239" s="4" t="s">
        <v>6254</v>
      </c>
      <c r="P239" s="20"/>
      <c r="Q239" s="30" t="s">
        <v>2449</v>
      </c>
      <c r="R239" s="4" t="s">
        <v>520</v>
      </c>
      <c r="S239" s="4" t="s">
        <v>6254</v>
      </c>
      <c r="T239" s="20"/>
      <c r="U239" s="20"/>
      <c r="V239" s="20"/>
      <c r="W239" s="20"/>
      <c r="X239" s="20"/>
      <c r="Y239" s="20"/>
      <c r="Z239" s="20"/>
      <c r="AA239" s="20"/>
      <c r="AC239" s="20"/>
      <c r="AD239" s="20"/>
      <c r="AE239" s="20" t="s">
        <v>3481</v>
      </c>
      <c r="AF239" s="14">
        <v>0</v>
      </c>
      <c r="AG239" s="14">
        <v>1</v>
      </c>
      <c r="AH239" s="14">
        <v>0</v>
      </c>
      <c r="AI239" s="14">
        <v>0</v>
      </c>
      <c r="AJ239" s="14">
        <v>1</v>
      </c>
      <c r="AK239" s="14">
        <v>0</v>
      </c>
      <c r="AL239" s="14">
        <v>1</v>
      </c>
      <c r="AM239" s="14">
        <v>0</v>
      </c>
      <c r="AO239" s="1">
        <v>30330</v>
      </c>
      <c r="AQ239" s="1">
        <v>30330</v>
      </c>
      <c r="AR239" s="1">
        <v>31516</v>
      </c>
      <c r="AS239" s="1">
        <v>30682</v>
      </c>
      <c r="AT239" s="1">
        <v>32508</v>
      </c>
      <c r="AU239" s="1">
        <v>31560</v>
      </c>
      <c r="AW239" s="1">
        <v>31572</v>
      </c>
      <c r="AX239" s="1">
        <v>34054</v>
      </c>
      <c r="AY239" s="1"/>
      <c r="BA239" s="1"/>
      <c r="BC239" s="1"/>
      <c r="BE239" s="1"/>
      <c r="BG239" s="1"/>
      <c r="BI239" s="1"/>
      <c r="BK239" s="1"/>
      <c r="BP239" s="14">
        <v>11652000</v>
      </c>
      <c r="BR239" s="16">
        <v>6399000</v>
      </c>
      <c r="CS239">
        <v>1</v>
      </c>
      <c r="CV239">
        <v>1</v>
      </c>
      <c r="DB239" s="1">
        <v>32623</v>
      </c>
      <c r="DC239" s="1">
        <v>33567</v>
      </c>
      <c r="DD239" s="14">
        <v>484</v>
      </c>
      <c r="DE239" s="14">
        <v>12</v>
      </c>
      <c r="DF239" t="s">
        <v>513</v>
      </c>
      <c r="DG239" t="s">
        <v>862</v>
      </c>
      <c r="DO239" s="49" t="s">
        <v>4371</v>
      </c>
      <c r="DP239" s="1"/>
      <c r="DQ239" s="1"/>
      <c r="DR239" s="1"/>
      <c r="DS239" s="1"/>
      <c r="DT239" s="1"/>
      <c r="DU239" s="1"/>
      <c r="DV239" s="1"/>
      <c r="DY239" t="s">
        <v>2713</v>
      </c>
      <c r="DZ239" s="1">
        <v>34801</v>
      </c>
      <c r="EA239" s="1">
        <v>36600</v>
      </c>
      <c r="ED239" s="7" t="s">
        <v>3837</v>
      </c>
      <c r="EL239" s="7">
        <v>1</v>
      </c>
      <c r="EO239" s="7">
        <v>5134</v>
      </c>
      <c r="EP239" s="7">
        <v>42</v>
      </c>
      <c r="ER239" s="49" t="s">
        <v>4878</v>
      </c>
      <c r="ES239" s="1"/>
      <c r="ET239" s="1"/>
      <c r="EU239" s="1"/>
      <c r="EV239" s="1"/>
      <c r="EW239" s="1"/>
      <c r="EX239" s="1"/>
      <c r="EY239" t="s">
        <v>2895</v>
      </c>
      <c r="EZ239" t="s">
        <v>520</v>
      </c>
      <c r="FC239" t="s">
        <v>2894</v>
      </c>
      <c r="FD239" s="1">
        <v>36675</v>
      </c>
      <c r="FE239" s="1">
        <v>37993</v>
      </c>
      <c r="FG239" s="7" t="s">
        <v>3838</v>
      </c>
      <c r="FJ239" s="7" t="s">
        <v>3806</v>
      </c>
      <c r="FK239">
        <v>1</v>
      </c>
      <c r="FY239">
        <v>391</v>
      </c>
      <c r="FZ239">
        <v>5</v>
      </c>
      <c r="II239" s="1">
        <v>32599</v>
      </c>
      <c r="IJ239" s="1">
        <v>34668</v>
      </c>
      <c r="IK239" s="14">
        <v>16</v>
      </c>
    </row>
    <row r="240" spans="1:245" x14ac:dyDescent="0.25">
      <c r="A240" s="1">
        <v>34668</v>
      </c>
      <c r="E240" s="13" t="s">
        <v>3105</v>
      </c>
      <c r="F240" s="4" t="s">
        <v>88</v>
      </c>
      <c r="G240" s="45" t="s">
        <v>5493</v>
      </c>
      <c r="H240" s="86"/>
      <c r="I240" s="86"/>
      <c r="J240" s="86"/>
      <c r="K240" s="86"/>
      <c r="L240" s="86"/>
      <c r="M240" s="30" t="s">
        <v>2490</v>
      </c>
      <c r="N240" s="4" t="s">
        <v>496</v>
      </c>
      <c r="O240" s="4" t="s">
        <v>6258</v>
      </c>
      <c r="P240" s="20"/>
      <c r="Q240" s="30" t="s">
        <v>2490</v>
      </c>
      <c r="R240" s="4" t="s">
        <v>496</v>
      </c>
      <c r="S240" s="4" t="s">
        <v>6258</v>
      </c>
      <c r="T240" s="20"/>
      <c r="U240" s="20"/>
      <c r="V240" s="20"/>
      <c r="W240" s="20"/>
      <c r="X240" s="20"/>
      <c r="Y240" s="20"/>
      <c r="Z240" s="20"/>
      <c r="AA240" s="20"/>
      <c r="AB240" s="20"/>
      <c r="AC240" s="20"/>
      <c r="AF240" s="14">
        <v>0</v>
      </c>
      <c r="AG240" s="14">
        <v>1</v>
      </c>
      <c r="AH240" s="14">
        <v>0</v>
      </c>
      <c r="AI240" s="14">
        <v>0</v>
      </c>
      <c r="AJ240" s="14">
        <v>1</v>
      </c>
      <c r="AK240" s="14">
        <v>0</v>
      </c>
      <c r="AL240" s="14">
        <v>1</v>
      </c>
      <c r="AM240" s="14">
        <v>0</v>
      </c>
      <c r="AO240" s="1">
        <v>30330</v>
      </c>
      <c r="AQ240" s="1">
        <v>30330</v>
      </c>
      <c r="AR240" s="1">
        <v>31516</v>
      </c>
      <c r="AS240" s="1">
        <v>30682</v>
      </c>
      <c r="AT240" s="1">
        <v>32508</v>
      </c>
      <c r="BP240" s="14">
        <v>1052000</v>
      </c>
      <c r="BR240" s="16">
        <v>617000</v>
      </c>
      <c r="CS240">
        <v>1</v>
      </c>
      <c r="CV240">
        <v>1</v>
      </c>
      <c r="DB240" s="1">
        <v>32623</v>
      </c>
      <c r="DC240" s="1">
        <v>33567</v>
      </c>
      <c r="DD240" s="14">
        <v>484</v>
      </c>
      <c r="DE240" s="14">
        <v>12</v>
      </c>
      <c r="DF240" t="s">
        <v>513</v>
      </c>
      <c r="DG240" t="s">
        <v>862</v>
      </c>
      <c r="DO240" s="49" t="s">
        <v>4371</v>
      </c>
      <c r="DP240" s="1"/>
      <c r="DQ240" s="1"/>
      <c r="DR240" s="1"/>
      <c r="DS240" s="1"/>
      <c r="DT240" s="1"/>
      <c r="DU240" s="1"/>
      <c r="DV240" s="1"/>
      <c r="DY240" t="s">
        <v>2713</v>
      </c>
      <c r="DZ240" s="1">
        <v>34764</v>
      </c>
      <c r="EA240" s="1">
        <v>36600</v>
      </c>
      <c r="ED240" s="7" t="s">
        <v>3837</v>
      </c>
      <c r="EL240" s="7">
        <v>1</v>
      </c>
      <c r="EO240" s="7">
        <v>5134</v>
      </c>
      <c r="EP240" s="7">
        <v>42</v>
      </c>
      <c r="II240" s="1">
        <v>32599</v>
      </c>
      <c r="IJ240" s="1">
        <v>34668</v>
      </c>
      <c r="IK240" s="14">
        <v>16</v>
      </c>
    </row>
    <row r="241" spans="1:245" x14ac:dyDescent="0.25">
      <c r="A241" s="1">
        <v>34668</v>
      </c>
      <c r="E241" s="13" t="s">
        <v>3105</v>
      </c>
      <c r="F241" s="4" t="s">
        <v>88</v>
      </c>
      <c r="G241" s="45" t="s">
        <v>5493</v>
      </c>
      <c r="H241" s="86"/>
      <c r="I241" s="86"/>
      <c r="J241" s="86"/>
      <c r="K241" s="86"/>
      <c r="L241" s="86"/>
      <c r="M241" s="30" t="s">
        <v>858</v>
      </c>
      <c r="N241" s="4" t="s">
        <v>502</v>
      </c>
      <c r="O241" s="4" t="s">
        <v>6259</v>
      </c>
      <c r="P241" s="20"/>
      <c r="Q241" s="30" t="s">
        <v>858</v>
      </c>
      <c r="R241" s="4" t="s">
        <v>502</v>
      </c>
      <c r="S241" s="4" t="s">
        <v>6259</v>
      </c>
      <c r="T241" s="20"/>
      <c r="U241" s="20"/>
      <c r="V241" s="20"/>
      <c r="W241" s="20"/>
      <c r="X241" s="20"/>
      <c r="Y241" s="20"/>
      <c r="Z241" s="20"/>
      <c r="AA241" s="20"/>
      <c r="AB241" s="20"/>
      <c r="AC241" s="20"/>
      <c r="AD241" s="20" t="s">
        <v>920</v>
      </c>
      <c r="AF241" s="14">
        <v>0</v>
      </c>
      <c r="AG241" s="14">
        <v>1</v>
      </c>
      <c r="AH241" s="14">
        <v>0</v>
      </c>
      <c r="AI241" s="14">
        <v>0</v>
      </c>
      <c r="AJ241" s="14">
        <v>1</v>
      </c>
      <c r="AK241" s="14">
        <v>0</v>
      </c>
      <c r="AL241" s="14">
        <v>1</v>
      </c>
      <c r="AM241" s="14">
        <v>0</v>
      </c>
      <c r="AO241" s="1">
        <v>30330</v>
      </c>
      <c r="AQ241" s="1">
        <v>30330</v>
      </c>
      <c r="AR241" s="1">
        <v>31516</v>
      </c>
      <c r="AS241" s="1">
        <v>30682</v>
      </c>
      <c r="AT241" s="1">
        <v>32508</v>
      </c>
      <c r="BP241" s="14">
        <v>100000</v>
      </c>
      <c r="BR241" s="16">
        <v>0</v>
      </c>
      <c r="CS241">
        <v>1</v>
      </c>
      <c r="CV241">
        <v>1</v>
      </c>
      <c r="DB241" s="1">
        <v>32623</v>
      </c>
      <c r="DC241" s="1">
        <v>33567</v>
      </c>
      <c r="DD241" s="14">
        <v>484</v>
      </c>
      <c r="DE241" s="14">
        <v>12</v>
      </c>
      <c r="DF241" t="s">
        <v>513</v>
      </c>
      <c r="DG241" t="s">
        <v>862</v>
      </c>
      <c r="DO241" s="49" t="s">
        <v>4371</v>
      </c>
      <c r="DP241" s="1"/>
      <c r="DQ241" s="1"/>
      <c r="DR241" s="1"/>
      <c r="DS241" s="1"/>
      <c r="DT241" s="1"/>
      <c r="DU241" s="1"/>
      <c r="DV241" s="1"/>
      <c r="DY241" t="s">
        <v>2713</v>
      </c>
      <c r="DZ241" s="1">
        <v>34776</v>
      </c>
      <c r="EA241" s="1">
        <v>36600</v>
      </c>
      <c r="ED241" s="7" t="s">
        <v>3837</v>
      </c>
      <c r="EL241" s="7">
        <v>1</v>
      </c>
      <c r="EO241" s="7">
        <v>5134</v>
      </c>
      <c r="EP241" s="7">
        <v>42</v>
      </c>
      <c r="II241" s="1">
        <v>32599</v>
      </c>
      <c r="IJ241" s="1">
        <v>34668</v>
      </c>
      <c r="IK241" s="14">
        <v>16</v>
      </c>
    </row>
    <row r="242" spans="1:245" x14ac:dyDescent="0.25">
      <c r="A242" s="1">
        <v>34668</v>
      </c>
      <c r="E242" s="13" t="s">
        <v>3105</v>
      </c>
      <c r="F242" s="4" t="s">
        <v>88</v>
      </c>
      <c r="G242" s="45" t="s">
        <v>5493</v>
      </c>
      <c r="H242" s="86"/>
      <c r="I242" s="86"/>
      <c r="J242" s="86"/>
      <c r="K242" s="86"/>
      <c r="L242" s="86"/>
      <c r="M242" s="30" t="s">
        <v>2714</v>
      </c>
      <c r="N242" s="4" t="s">
        <v>502</v>
      </c>
      <c r="O242" s="4" t="s">
        <v>6259</v>
      </c>
      <c r="P242" s="20"/>
      <c r="Q242" s="30" t="s">
        <v>2714</v>
      </c>
      <c r="R242" s="4" t="s">
        <v>502</v>
      </c>
      <c r="S242" s="4" t="s">
        <v>6259</v>
      </c>
      <c r="T242" s="20"/>
      <c r="U242" s="20"/>
      <c r="V242" s="20"/>
      <c r="W242" s="20"/>
      <c r="X242" s="20"/>
      <c r="Y242" s="20"/>
      <c r="Z242" s="20"/>
      <c r="AA242" s="20"/>
      <c r="AB242" s="20"/>
      <c r="AC242" s="20"/>
      <c r="AD242" s="20"/>
      <c r="AF242" s="14">
        <v>0</v>
      </c>
      <c r="AG242" s="14">
        <v>1</v>
      </c>
      <c r="AH242" s="14">
        <v>0</v>
      </c>
      <c r="AI242" s="14">
        <v>0</v>
      </c>
      <c r="AJ242" s="14">
        <v>1</v>
      </c>
      <c r="AK242" s="14">
        <v>0</v>
      </c>
      <c r="AL242" s="14">
        <v>1</v>
      </c>
      <c r="AM242" s="14">
        <v>0</v>
      </c>
      <c r="AO242" s="1">
        <v>30330</v>
      </c>
      <c r="AQ242" s="1"/>
      <c r="AR242" s="1"/>
      <c r="AS242" s="1"/>
      <c r="AT242" s="1"/>
      <c r="BP242" s="14">
        <v>7316000</v>
      </c>
      <c r="BR242" s="16">
        <v>0</v>
      </c>
      <c r="CS242">
        <v>1</v>
      </c>
      <c r="CV242">
        <v>1</v>
      </c>
      <c r="DB242" s="1">
        <v>32623</v>
      </c>
      <c r="DC242" s="1">
        <v>33567</v>
      </c>
      <c r="DD242" s="14">
        <v>484</v>
      </c>
      <c r="DE242" s="14">
        <v>12</v>
      </c>
      <c r="DF242" t="s">
        <v>513</v>
      </c>
      <c r="DG242" t="s">
        <v>862</v>
      </c>
      <c r="DO242" s="49" t="s">
        <v>4371</v>
      </c>
      <c r="DP242" s="1"/>
      <c r="DQ242" s="1"/>
      <c r="DR242" s="1"/>
      <c r="DS242" s="1"/>
      <c r="DT242" s="1"/>
      <c r="DU242" s="1"/>
      <c r="DV242" s="1"/>
      <c r="DY242" t="s">
        <v>2713</v>
      </c>
      <c r="DZ242" s="1">
        <v>34776</v>
      </c>
      <c r="EA242" s="1">
        <v>36600</v>
      </c>
      <c r="ED242" s="7" t="s">
        <v>3837</v>
      </c>
      <c r="EK242" s="7">
        <v>1</v>
      </c>
      <c r="EO242" s="7">
        <v>5134</v>
      </c>
      <c r="EP242" s="7">
        <v>42</v>
      </c>
      <c r="II242" s="1">
        <v>32599</v>
      </c>
      <c r="IJ242" s="1">
        <v>34668</v>
      </c>
      <c r="IK242" s="14">
        <v>16</v>
      </c>
    </row>
    <row r="243" spans="1:245" x14ac:dyDescent="0.25">
      <c r="A243" s="1">
        <v>34668</v>
      </c>
      <c r="E243" s="13" t="s">
        <v>3105</v>
      </c>
      <c r="F243" s="4" t="s">
        <v>88</v>
      </c>
      <c r="G243" s="45" t="s">
        <v>5493</v>
      </c>
      <c r="H243" s="86"/>
      <c r="I243" s="86"/>
      <c r="J243" s="86"/>
      <c r="K243" s="86"/>
      <c r="L243" s="86"/>
      <c r="M243" s="30" t="s">
        <v>859</v>
      </c>
      <c r="N243" s="4" t="s">
        <v>550</v>
      </c>
      <c r="O243" s="4" t="s">
        <v>6260</v>
      </c>
      <c r="P243" s="20"/>
      <c r="Q243" s="30" t="s">
        <v>859</v>
      </c>
      <c r="R243" s="4" t="s">
        <v>550</v>
      </c>
      <c r="S243" s="4" t="s">
        <v>6260</v>
      </c>
      <c r="T243" s="20"/>
      <c r="U243" s="20"/>
      <c r="V243" s="20"/>
      <c r="W243" s="20"/>
      <c r="X243" s="20"/>
      <c r="Y243" s="20"/>
      <c r="Z243" s="20"/>
      <c r="AA243" s="20"/>
      <c r="AB243" s="20"/>
      <c r="AC243" s="20"/>
      <c r="AD243" s="20" t="s">
        <v>920</v>
      </c>
      <c r="AF243" s="14">
        <v>0</v>
      </c>
      <c r="AG243" s="14">
        <v>1</v>
      </c>
      <c r="AH243" s="14">
        <v>0</v>
      </c>
      <c r="AI243" s="14">
        <v>0</v>
      </c>
      <c r="AJ243" s="14">
        <v>1</v>
      </c>
      <c r="AK243" s="14">
        <v>0</v>
      </c>
      <c r="AL243" s="14">
        <v>1</v>
      </c>
      <c r="AM243" s="14">
        <v>0</v>
      </c>
      <c r="AO243" s="1">
        <v>31413</v>
      </c>
      <c r="AQ243" s="1">
        <v>31413</v>
      </c>
      <c r="AR243" s="1">
        <v>31516</v>
      </c>
      <c r="AS243" s="1">
        <v>31413</v>
      </c>
      <c r="AT243" s="1">
        <v>32508</v>
      </c>
      <c r="BP243" s="14">
        <v>70000</v>
      </c>
      <c r="BR243" s="16">
        <v>0</v>
      </c>
      <c r="CS243">
        <v>1</v>
      </c>
      <c r="CV243">
        <v>1</v>
      </c>
      <c r="DB243" s="1">
        <v>32623</v>
      </c>
      <c r="DC243" s="1">
        <v>33567</v>
      </c>
      <c r="DD243" s="14">
        <v>484</v>
      </c>
      <c r="DE243" s="14">
        <v>12</v>
      </c>
      <c r="DF243" t="s">
        <v>513</v>
      </c>
      <c r="DG243" t="s">
        <v>862</v>
      </c>
      <c r="DO243" s="49" t="s">
        <v>4371</v>
      </c>
      <c r="DP243" s="1"/>
      <c r="DQ243" s="1"/>
      <c r="DR243" s="1"/>
      <c r="DS243" s="1"/>
      <c r="DT243" s="1"/>
      <c r="DU243" s="1"/>
      <c r="DV243" s="1"/>
      <c r="DY243" t="s">
        <v>2713</v>
      </c>
      <c r="DZ243" s="1">
        <v>34785</v>
      </c>
      <c r="EA243" s="1">
        <v>36600</v>
      </c>
      <c r="ED243" s="7" t="s">
        <v>3837</v>
      </c>
      <c r="EL243" s="7">
        <v>1</v>
      </c>
      <c r="EO243" s="7">
        <v>5134</v>
      </c>
      <c r="EP243" s="7">
        <v>42</v>
      </c>
      <c r="II243" s="1">
        <v>32599</v>
      </c>
      <c r="IJ243" s="1">
        <v>34668</v>
      </c>
      <c r="IK243" s="14">
        <v>16</v>
      </c>
    </row>
    <row r="244" spans="1:245" x14ac:dyDescent="0.25">
      <c r="A244" s="1">
        <v>34668</v>
      </c>
      <c r="E244" s="13" t="s">
        <v>3105</v>
      </c>
      <c r="F244" s="4" t="s">
        <v>88</v>
      </c>
      <c r="G244" s="45" t="s">
        <v>5493</v>
      </c>
      <c r="H244" s="86"/>
      <c r="I244" s="86"/>
      <c r="J244" s="86"/>
      <c r="K244" s="86"/>
      <c r="L244" s="86"/>
      <c r="M244" s="30" t="s">
        <v>2491</v>
      </c>
      <c r="N244" s="4" t="s">
        <v>550</v>
      </c>
      <c r="O244" s="4" t="s">
        <v>6261</v>
      </c>
      <c r="P244" s="20"/>
      <c r="Q244" s="30" t="s">
        <v>2491</v>
      </c>
      <c r="R244" s="4" t="s">
        <v>550</v>
      </c>
      <c r="S244" s="4" t="s">
        <v>6261</v>
      </c>
      <c r="T244" s="20"/>
      <c r="U244" s="20"/>
      <c r="V244" s="20"/>
      <c r="W244" s="20"/>
      <c r="X244" s="20" t="s">
        <v>3317</v>
      </c>
      <c r="Y244" s="33" t="s">
        <v>550</v>
      </c>
      <c r="Z244" s="20" t="s">
        <v>3317</v>
      </c>
      <c r="AA244" s="33" t="s">
        <v>550</v>
      </c>
      <c r="AB244" s="20"/>
      <c r="AC244" s="20"/>
      <c r="AD244" s="20"/>
      <c r="AF244" s="14">
        <v>0</v>
      </c>
      <c r="AG244" s="14">
        <v>1</v>
      </c>
      <c r="AH244" s="14">
        <v>0</v>
      </c>
      <c r="AI244" s="14">
        <v>0</v>
      </c>
      <c r="AJ244" s="14">
        <v>1</v>
      </c>
      <c r="AK244" s="14">
        <v>0</v>
      </c>
      <c r="AL244" s="14">
        <v>1</v>
      </c>
      <c r="AM244" s="14">
        <v>0</v>
      </c>
      <c r="AO244" s="1">
        <v>31413</v>
      </c>
      <c r="AQ244" s="1"/>
      <c r="AR244" s="1"/>
      <c r="AS244" s="1"/>
      <c r="BP244" s="14">
        <v>9324000</v>
      </c>
      <c r="BR244" s="16">
        <v>4312000</v>
      </c>
      <c r="CS244">
        <v>1</v>
      </c>
      <c r="CV244">
        <v>1</v>
      </c>
      <c r="DB244" s="1">
        <v>32623</v>
      </c>
      <c r="DC244" s="1">
        <v>33567</v>
      </c>
      <c r="DD244" s="14">
        <v>484</v>
      </c>
      <c r="DE244" s="14">
        <v>12</v>
      </c>
      <c r="DF244" t="s">
        <v>513</v>
      </c>
      <c r="DG244" t="s">
        <v>862</v>
      </c>
      <c r="DO244" s="49" t="s">
        <v>4371</v>
      </c>
      <c r="DP244" s="1"/>
      <c r="DQ244" s="1"/>
      <c r="DR244" s="1"/>
      <c r="DS244" s="1"/>
      <c r="DT244" s="1"/>
      <c r="DU244" s="1"/>
      <c r="DV244" s="1"/>
      <c r="DY244" t="s">
        <v>2713</v>
      </c>
      <c r="DZ244" s="1">
        <v>34744</v>
      </c>
      <c r="EA244" s="1">
        <v>36600</v>
      </c>
      <c r="ED244" s="7" t="s">
        <v>3837</v>
      </c>
      <c r="EL244" s="7">
        <v>1</v>
      </c>
      <c r="EO244" s="7">
        <v>5134</v>
      </c>
      <c r="EP244" s="7">
        <v>42</v>
      </c>
      <c r="GY244" s="44" t="s">
        <v>5680</v>
      </c>
      <c r="GZ244" s="1">
        <v>32624</v>
      </c>
      <c r="HA244">
        <v>5</v>
      </c>
      <c r="HB244">
        <v>2</v>
      </c>
      <c r="HC244">
        <v>0</v>
      </c>
      <c r="HH244" s="44" t="s">
        <v>5750</v>
      </c>
      <c r="HI244">
        <v>1</v>
      </c>
      <c r="HJ244">
        <v>90</v>
      </c>
      <c r="HK244">
        <v>28</v>
      </c>
      <c r="HL244">
        <v>4</v>
      </c>
      <c r="HN244">
        <v>1</v>
      </c>
      <c r="HQ244" s="44" t="s">
        <v>5887</v>
      </c>
      <c r="HR244">
        <v>0</v>
      </c>
      <c r="HS244">
        <v>8</v>
      </c>
      <c r="HT244">
        <v>110</v>
      </c>
      <c r="HU244">
        <v>9</v>
      </c>
      <c r="HW244">
        <v>1</v>
      </c>
      <c r="II244" s="1">
        <v>32599</v>
      </c>
      <c r="IJ244" s="1">
        <v>34668</v>
      </c>
      <c r="IK244" s="14">
        <v>16</v>
      </c>
    </row>
    <row r="245" spans="1:245" x14ac:dyDescent="0.25">
      <c r="A245" s="1">
        <v>34668</v>
      </c>
      <c r="E245" s="13" t="s">
        <v>3105</v>
      </c>
      <c r="F245" s="4" t="s">
        <v>88</v>
      </c>
      <c r="G245" s="45" t="s">
        <v>5493</v>
      </c>
      <c r="H245" s="86"/>
      <c r="I245" s="86"/>
      <c r="J245" s="86"/>
      <c r="K245" s="86"/>
      <c r="L245" s="86"/>
      <c r="M245" s="30" t="s">
        <v>2492</v>
      </c>
      <c r="N245" s="4" t="s">
        <v>550</v>
      </c>
      <c r="O245" s="4" t="s">
        <v>6262</v>
      </c>
      <c r="P245" s="20"/>
      <c r="Q245" s="30" t="s">
        <v>2492</v>
      </c>
      <c r="R245" s="4" t="s">
        <v>550</v>
      </c>
      <c r="S245" s="4" t="s">
        <v>6262</v>
      </c>
      <c r="T245" s="20"/>
      <c r="U245" s="20"/>
      <c r="V245" s="20"/>
      <c r="W245" s="20"/>
      <c r="X245" s="20"/>
      <c r="Y245" s="20"/>
      <c r="Z245" s="20"/>
      <c r="AA245" s="20"/>
      <c r="AB245" s="20"/>
      <c r="AC245" s="20"/>
      <c r="AD245" s="20"/>
      <c r="AF245" s="14">
        <v>0</v>
      </c>
      <c r="AG245" s="14">
        <v>1</v>
      </c>
      <c r="AH245" s="14">
        <v>0</v>
      </c>
      <c r="AI245" s="14">
        <v>0</v>
      </c>
      <c r="AJ245" s="14">
        <v>1</v>
      </c>
      <c r="AK245" s="14">
        <v>0</v>
      </c>
      <c r="AL245" s="14">
        <v>1</v>
      </c>
      <c r="AM245" s="14">
        <v>0</v>
      </c>
      <c r="AO245" s="1">
        <v>31413</v>
      </c>
      <c r="AQ245" s="1"/>
      <c r="AR245" s="1"/>
      <c r="AS245" s="1"/>
      <c r="BP245" s="14">
        <v>3017000</v>
      </c>
      <c r="BR245" s="16">
        <v>1395000</v>
      </c>
      <c r="CS245">
        <v>1</v>
      </c>
      <c r="CV245">
        <v>1</v>
      </c>
      <c r="DB245" s="1">
        <v>32623</v>
      </c>
      <c r="DC245" s="1">
        <v>33567</v>
      </c>
      <c r="DD245" s="14">
        <v>484</v>
      </c>
      <c r="DE245" s="14">
        <v>12</v>
      </c>
      <c r="DF245" t="s">
        <v>513</v>
      </c>
      <c r="DG245" t="s">
        <v>862</v>
      </c>
      <c r="DO245" s="49" t="s">
        <v>4371</v>
      </c>
      <c r="DP245" s="1"/>
      <c r="DQ245" s="1"/>
      <c r="DR245" s="1"/>
      <c r="DS245" s="1"/>
      <c r="DT245" s="1"/>
      <c r="DU245" s="1"/>
      <c r="DV245" s="1"/>
      <c r="DY245" t="s">
        <v>2713</v>
      </c>
      <c r="DZ245" s="1">
        <v>34801</v>
      </c>
      <c r="EA245" s="1">
        <v>36600</v>
      </c>
      <c r="ED245" s="7" t="s">
        <v>3837</v>
      </c>
      <c r="EL245" s="7">
        <v>1</v>
      </c>
      <c r="EO245" s="7">
        <v>5134</v>
      </c>
      <c r="EP245" s="7">
        <v>42</v>
      </c>
      <c r="II245" s="1">
        <v>32599</v>
      </c>
      <c r="IJ245" s="1">
        <v>34668</v>
      </c>
      <c r="IK245" s="14">
        <v>16</v>
      </c>
    </row>
    <row r="246" spans="1:245" x14ac:dyDescent="0.25">
      <c r="A246" s="1">
        <v>34668</v>
      </c>
      <c r="E246" s="13" t="s">
        <v>3105</v>
      </c>
      <c r="F246" s="4" t="s">
        <v>88</v>
      </c>
      <c r="G246" s="45" t="s">
        <v>5493</v>
      </c>
      <c r="H246" s="86"/>
      <c r="I246" s="86"/>
      <c r="J246" s="86"/>
      <c r="K246" s="86"/>
      <c r="L246" s="86"/>
      <c r="M246" s="30" t="s">
        <v>860</v>
      </c>
      <c r="N246" s="4" t="s">
        <v>537</v>
      </c>
      <c r="O246" s="4" t="s">
        <v>6263</v>
      </c>
      <c r="P246" s="20"/>
      <c r="Q246" s="30" t="s">
        <v>860</v>
      </c>
      <c r="R246" s="4" t="s">
        <v>537</v>
      </c>
      <c r="S246" s="4" t="s">
        <v>6263</v>
      </c>
      <c r="T246" s="20"/>
      <c r="U246" s="20"/>
      <c r="V246" s="20"/>
      <c r="W246" s="20"/>
      <c r="X246" s="20"/>
      <c r="Y246" s="20"/>
      <c r="Z246" s="20"/>
      <c r="AA246" s="20"/>
      <c r="AB246" s="20"/>
      <c r="AC246" s="20"/>
      <c r="AD246" s="20" t="s">
        <v>920</v>
      </c>
      <c r="AF246" s="14">
        <v>0</v>
      </c>
      <c r="AG246" s="14">
        <v>1</v>
      </c>
      <c r="AH246" s="14">
        <v>0</v>
      </c>
      <c r="AI246" s="14">
        <v>0</v>
      </c>
      <c r="AJ246" s="14">
        <v>1</v>
      </c>
      <c r="AK246" s="14">
        <v>0</v>
      </c>
      <c r="AL246" s="14">
        <v>1</v>
      </c>
      <c r="AM246" s="14">
        <v>0</v>
      </c>
      <c r="AO246" s="1">
        <v>30330</v>
      </c>
      <c r="AQ246" s="1">
        <v>30330</v>
      </c>
      <c r="AR246" s="1">
        <v>31516</v>
      </c>
      <c r="AS246" s="1">
        <v>30682</v>
      </c>
      <c r="AT246" s="1">
        <v>32508</v>
      </c>
      <c r="AW246" s="1">
        <v>31572</v>
      </c>
      <c r="AX246" s="1">
        <v>34054</v>
      </c>
      <c r="AY246" s="1"/>
      <c r="BA246" s="1"/>
      <c r="BC246" s="1"/>
      <c r="BE246" s="1"/>
      <c r="BG246" s="1"/>
      <c r="BI246" s="1"/>
      <c r="BK246" s="1"/>
      <c r="BP246" s="14">
        <v>100000</v>
      </c>
      <c r="BR246" s="16">
        <v>0</v>
      </c>
      <c r="CS246">
        <v>1</v>
      </c>
      <c r="CV246">
        <v>1</v>
      </c>
      <c r="DB246" s="1">
        <v>32623</v>
      </c>
      <c r="DC246" s="1">
        <v>33567</v>
      </c>
      <c r="DD246" s="14">
        <v>484</v>
      </c>
      <c r="DE246" s="14">
        <v>12</v>
      </c>
      <c r="DF246" t="s">
        <v>513</v>
      </c>
      <c r="DG246" t="s">
        <v>862</v>
      </c>
      <c r="DO246" s="49" t="s">
        <v>4371</v>
      </c>
      <c r="DP246" s="1"/>
      <c r="DQ246" s="1"/>
      <c r="DR246" s="1"/>
      <c r="DS246" s="1"/>
      <c r="DT246" s="1"/>
      <c r="DU246" s="1"/>
      <c r="DV246" s="1"/>
      <c r="DY246" t="s">
        <v>2713</v>
      </c>
      <c r="DZ246" s="1">
        <v>34764</v>
      </c>
      <c r="EA246" s="1">
        <v>36600</v>
      </c>
      <c r="ED246" s="7" t="s">
        <v>3837</v>
      </c>
      <c r="EL246" s="7">
        <v>1</v>
      </c>
      <c r="EO246" s="7">
        <v>5134</v>
      </c>
      <c r="EP246" s="7">
        <v>42</v>
      </c>
      <c r="II246" s="1">
        <v>32599</v>
      </c>
      <c r="IJ246" s="1">
        <v>34668</v>
      </c>
      <c r="IK246" s="14">
        <v>16</v>
      </c>
    </row>
    <row r="247" spans="1:245" x14ac:dyDescent="0.25">
      <c r="A247" s="1">
        <v>34668</v>
      </c>
      <c r="E247" s="13" t="s">
        <v>3105</v>
      </c>
      <c r="F247" s="4" t="s">
        <v>88</v>
      </c>
      <c r="G247" s="45" t="s">
        <v>5493</v>
      </c>
      <c r="H247" s="86"/>
      <c r="I247" s="86"/>
      <c r="J247" s="86"/>
      <c r="K247" s="86"/>
      <c r="L247" s="86"/>
      <c r="M247" s="30" t="s">
        <v>3280</v>
      </c>
      <c r="N247" s="4" t="s">
        <v>537</v>
      </c>
      <c r="O247" s="4" t="s">
        <v>6264</v>
      </c>
      <c r="P247" s="20"/>
      <c r="Q247" s="30" t="s">
        <v>3280</v>
      </c>
      <c r="R247" s="4" t="s">
        <v>537</v>
      </c>
      <c r="S247" s="4" t="s">
        <v>6264</v>
      </c>
      <c r="T247" s="20"/>
      <c r="U247" s="20"/>
      <c r="V247" s="20"/>
      <c r="W247" s="20"/>
      <c r="X247" s="20" t="s">
        <v>3318</v>
      </c>
      <c r="Y247" s="33" t="s">
        <v>537</v>
      </c>
      <c r="Z247" s="20" t="s">
        <v>3318</v>
      </c>
      <c r="AA247" s="33" t="s">
        <v>537</v>
      </c>
      <c r="AB247" s="20"/>
      <c r="AC247" s="20"/>
      <c r="AD247" s="20"/>
      <c r="AF247" s="14">
        <v>0</v>
      </c>
      <c r="AG247" s="14">
        <v>1</v>
      </c>
      <c r="AH247" s="14">
        <v>0</v>
      </c>
      <c r="AI247" s="14">
        <v>0</v>
      </c>
      <c r="AJ247" s="14">
        <v>1</v>
      </c>
      <c r="AK247" s="14">
        <v>0</v>
      </c>
      <c r="AL247" s="14">
        <v>1</v>
      </c>
      <c r="AM247" s="14">
        <v>0</v>
      </c>
      <c r="AO247" s="1">
        <v>30330</v>
      </c>
      <c r="AQ247" s="1"/>
      <c r="AR247" s="1"/>
      <c r="AS247" s="1"/>
      <c r="AU247" s="1">
        <v>31560</v>
      </c>
      <c r="BP247" s="14">
        <v>15824000</v>
      </c>
      <c r="BR247" s="16">
        <v>7717000</v>
      </c>
      <c r="CS247">
        <v>1</v>
      </c>
      <c r="CV247">
        <v>1</v>
      </c>
      <c r="DB247" s="1">
        <v>32623</v>
      </c>
      <c r="DC247" s="1">
        <v>33567</v>
      </c>
      <c r="DD247" s="14">
        <v>484</v>
      </c>
      <c r="DE247" s="14">
        <v>12</v>
      </c>
      <c r="DF247" t="s">
        <v>513</v>
      </c>
      <c r="DG247" t="s">
        <v>862</v>
      </c>
      <c r="DO247" s="49" t="s">
        <v>4371</v>
      </c>
      <c r="DP247" s="1"/>
      <c r="DQ247" s="1"/>
      <c r="DR247" s="1"/>
      <c r="DS247" s="1"/>
      <c r="DT247" s="1"/>
      <c r="DU247" s="1"/>
      <c r="DV247" s="1"/>
      <c r="DY247" t="s">
        <v>2713</v>
      </c>
      <c r="DZ247" s="1">
        <v>34776</v>
      </c>
      <c r="EA247" s="1">
        <v>36600</v>
      </c>
      <c r="ED247" s="7" t="s">
        <v>3837</v>
      </c>
      <c r="EL247" s="7">
        <v>1</v>
      </c>
      <c r="EO247" s="7">
        <v>5134</v>
      </c>
      <c r="EP247" s="7">
        <v>42</v>
      </c>
      <c r="GY247" s="44" t="s">
        <v>5680</v>
      </c>
      <c r="GZ247" s="1">
        <v>32624</v>
      </c>
      <c r="HA247">
        <v>5</v>
      </c>
      <c r="HB247">
        <v>14</v>
      </c>
      <c r="HC247">
        <v>0</v>
      </c>
      <c r="HH247" s="44" t="s">
        <v>5750</v>
      </c>
      <c r="HI247">
        <v>1</v>
      </c>
      <c r="HJ247">
        <v>90</v>
      </c>
      <c r="HK247">
        <v>48</v>
      </c>
      <c r="HL247">
        <v>7</v>
      </c>
      <c r="HN247">
        <v>1</v>
      </c>
      <c r="HQ247" s="44" t="s">
        <v>5887</v>
      </c>
      <c r="HR247">
        <v>0</v>
      </c>
      <c r="HS247">
        <v>8</v>
      </c>
      <c r="HT247">
        <v>287</v>
      </c>
      <c r="HU247">
        <v>23</v>
      </c>
      <c r="HW247">
        <v>1</v>
      </c>
      <c r="II247" s="1">
        <v>32599</v>
      </c>
      <c r="IJ247" s="1">
        <v>34668</v>
      </c>
      <c r="IK247" s="14">
        <v>16</v>
      </c>
    </row>
    <row r="248" spans="1:245" x14ac:dyDescent="0.25">
      <c r="A248" s="1">
        <v>34668</v>
      </c>
      <c r="E248" s="13" t="s">
        <v>3105</v>
      </c>
      <c r="F248" s="4" t="s">
        <v>88</v>
      </c>
      <c r="G248" s="45" t="s">
        <v>5493</v>
      </c>
      <c r="H248" s="86"/>
      <c r="I248" s="86"/>
      <c r="J248" s="86"/>
      <c r="K248" s="86"/>
      <c r="L248" s="86"/>
      <c r="M248" s="30" t="s">
        <v>861</v>
      </c>
      <c r="N248" s="4" t="s">
        <v>537</v>
      </c>
      <c r="O248" s="4" t="s">
        <v>6266</v>
      </c>
      <c r="P248" s="20"/>
      <c r="Q248" s="30" t="s">
        <v>861</v>
      </c>
      <c r="R248" s="4" t="s">
        <v>537</v>
      </c>
      <c r="S248" s="4" t="s">
        <v>6266</v>
      </c>
      <c r="T248" s="20"/>
      <c r="U248" s="20"/>
      <c r="V248" s="39" t="s">
        <v>849</v>
      </c>
      <c r="W248" s="33" t="s">
        <v>479</v>
      </c>
      <c r="X248" s="20"/>
      <c r="Y248" s="20"/>
      <c r="Z248" s="20"/>
      <c r="AA248" s="20"/>
      <c r="AB248" s="20" t="s">
        <v>3308</v>
      </c>
      <c r="AC248" s="33" t="s">
        <v>479</v>
      </c>
      <c r="AD248" s="20"/>
      <c r="AF248" s="14">
        <v>0</v>
      </c>
      <c r="AG248" s="14">
        <v>1</v>
      </c>
      <c r="AH248" s="14">
        <v>0</v>
      </c>
      <c r="AI248" s="14">
        <v>0</v>
      </c>
      <c r="AJ248" s="14">
        <v>1</v>
      </c>
      <c r="AK248" s="14">
        <v>0</v>
      </c>
      <c r="AL248" s="14">
        <v>1</v>
      </c>
      <c r="AM248" s="14">
        <v>0</v>
      </c>
      <c r="AO248" s="1">
        <v>30330</v>
      </c>
      <c r="AQ248" s="1"/>
      <c r="AR248" s="1"/>
      <c r="AS248" s="1"/>
      <c r="BP248" s="14">
        <v>7964000</v>
      </c>
      <c r="BR248" s="16">
        <v>0</v>
      </c>
      <c r="CS248">
        <v>1</v>
      </c>
      <c r="CV248">
        <v>1</v>
      </c>
      <c r="DB248" s="1">
        <v>32623</v>
      </c>
      <c r="DC248" s="1">
        <v>33567</v>
      </c>
      <c r="DD248" s="14">
        <v>484</v>
      </c>
      <c r="DE248" s="14">
        <v>12</v>
      </c>
      <c r="DF248" t="s">
        <v>513</v>
      </c>
      <c r="DG248" t="s">
        <v>862</v>
      </c>
      <c r="DO248" s="49" t="s">
        <v>4371</v>
      </c>
      <c r="DP248" s="1"/>
      <c r="DQ248" s="1"/>
      <c r="DR248" s="1"/>
      <c r="DS248" s="1"/>
      <c r="DT248" s="1"/>
      <c r="DU248" s="1"/>
      <c r="DV248" s="1"/>
      <c r="DY248" t="s">
        <v>2713</v>
      </c>
      <c r="DZ248" s="1">
        <v>34785</v>
      </c>
      <c r="EA248" s="1">
        <v>36600</v>
      </c>
      <c r="ED248" s="7" t="s">
        <v>3837</v>
      </c>
      <c r="EK248" s="7">
        <v>1</v>
      </c>
      <c r="EO248" s="7">
        <v>5134</v>
      </c>
      <c r="EP248" s="7">
        <v>42</v>
      </c>
      <c r="GY248" s="44" t="s">
        <v>5680</v>
      </c>
      <c r="GZ248" s="1">
        <v>32624</v>
      </c>
      <c r="HA248">
        <v>5</v>
      </c>
      <c r="HB248">
        <v>1</v>
      </c>
      <c r="HC248">
        <v>1</v>
      </c>
      <c r="HE248">
        <v>1</v>
      </c>
      <c r="HH248" s="44" t="s">
        <v>5750</v>
      </c>
      <c r="HI248">
        <v>1</v>
      </c>
      <c r="HJ248">
        <v>90</v>
      </c>
      <c r="HK248">
        <v>26</v>
      </c>
      <c r="HL248">
        <v>5</v>
      </c>
      <c r="HN248">
        <v>1</v>
      </c>
      <c r="HQ248" s="44" t="s">
        <v>5887</v>
      </c>
      <c r="HR248">
        <v>0</v>
      </c>
      <c r="HS248">
        <v>8</v>
      </c>
      <c r="HT248">
        <v>84</v>
      </c>
      <c r="HU248">
        <v>5</v>
      </c>
      <c r="HW248">
        <v>1</v>
      </c>
      <c r="II248" s="1">
        <v>32599</v>
      </c>
      <c r="IJ248" s="1">
        <v>34668</v>
      </c>
      <c r="IK248" s="14">
        <v>16</v>
      </c>
    </row>
    <row r="249" spans="1:245" x14ac:dyDescent="0.25">
      <c r="A249" s="1">
        <v>34668</v>
      </c>
      <c r="E249" s="13" t="s">
        <v>3105</v>
      </c>
      <c r="F249" s="4" t="s">
        <v>88</v>
      </c>
      <c r="G249" s="45" t="s">
        <v>5493</v>
      </c>
      <c r="H249" s="86"/>
      <c r="I249" s="86"/>
      <c r="J249" s="86"/>
      <c r="K249" s="86"/>
      <c r="L249" s="86"/>
      <c r="M249" s="30" t="s">
        <v>3281</v>
      </c>
      <c r="N249" s="4" t="s">
        <v>537</v>
      </c>
      <c r="O249" s="4" t="s">
        <v>6265</v>
      </c>
      <c r="P249" s="20"/>
      <c r="Q249" s="30" t="s">
        <v>3281</v>
      </c>
      <c r="R249" s="4" t="s">
        <v>537</v>
      </c>
      <c r="S249" s="4" t="s">
        <v>6265</v>
      </c>
      <c r="T249" s="20"/>
      <c r="U249" s="20"/>
      <c r="V249" s="20"/>
      <c r="W249" s="20"/>
      <c r="X249" s="20" t="s">
        <v>3319</v>
      </c>
      <c r="Y249" s="33" t="s">
        <v>537</v>
      </c>
      <c r="Z249" s="20" t="s">
        <v>3319</v>
      </c>
      <c r="AA249" s="33" t="s">
        <v>537</v>
      </c>
      <c r="AB249" s="20"/>
      <c r="AC249" s="20"/>
      <c r="AD249" s="20"/>
      <c r="AF249" s="14">
        <v>0</v>
      </c>
      <c r="AG249" s="14">
        <v>1</v>
      </c>
      <c r="AH249" s="14">
        <v>0</v>
      </c>
      <c r="AI249" s="14">
        <v>0</v>
      </c>
      <c r="AJ249" s="14">
        <v>1</v>
      </c>
      <c r="AK249" s="14">
        <v>0</v>
      </c>
      <c r="AL249" s="14">
        <v>1</v>
      </c>
      <c r="AM249" s="14">
        <v>0</v>
      </c>
      <c r="AO249" s="1">
        <v>30330</v>
      </c>
      <c r="AQ249" s="1"/>
      <c r="AR249" s="1"/>
      <c r="AS249" s="1"/>
      <c r="BP249" s="14">
        <v>5144000</v>
      </c>
      <c r="BR249" s="16">
        <v>0</v>
      </c>
      <c r="CS249">
        <v>1</v>
      </c>
      <c r="CV249">
        <v>1</v>
      </c>
      <c r="DB249" s="1">
        <v>32623</v>
      </c>
      <c r="DC249" s="1">
        <v>33567</v>
      </c>
      <c r="DD249" s="14">
        <v>484</v>
      </c>
      <c r="DE249" s="14">
        <v>12</v>
      </c>
      <c r="DF249" t="s">
        <v>513</v>
      </c>
      <c r="DG249" t="s">
        <v>862</v>
      </c>
      <c r="DO249" s="49" t="s">
        <v>4371</v>
      </c>
      <c r="DP249" s="1"/>
      <c r="DQ249" s="1"/>
      <c r="DR249" s="1"/>
      <c r="DS249" s="1"/>
      <c r="DT249" s="1"/>
      <c r="DU249" s="1"/>
      <c r="DV249" s="1"/>
      <c r="DY249" t="s">
        <v>2713</v>
      </c>
      <c r="DZ249" s="1">
        <v>34785</v>
      </c>
      <c r="EA249" s="1">
        <v>36600</v>
      </c>
      <c r="ED249" s="7" t="s">
        <v>3837</v>
      </c>
      <c r="EK249" s="7">
        <v>1</v>
      </c>
      <c r="EO249" s="7">
        <v>5134</v>
      </c>
      <c r="EP249" s="7">
        <v>42</v>
      </c>
      <c r="GY249" s="44" t="s">
        <v>5680</v>
      </c>
      <c r="GZ249" s="1">
        <v>32624</v>
      </c>
      <c r="HA249">
        <v>5</v>
      </c>
      <c r="HB249">
        <v>0</v>
      </c>
      <c r="HC249">
        <v>0</v>
      </c>
      <c r="HH249" s="44" t="s">
        <v>5750</v>
      </c>
      <c r="HI249">
        <v>1</v>
      </c>
      <c r="HJ249">
        <v>90</v>
      </c>
      <c r="HK249">
        <v>21</v>
      </c>
      <c r="HL249">
        <v>3</v>
      </c>
      <c r="HN249">
        <v>1</v>
      </c>
      <c r="HQ249" s="44" t="s">
        <v>5887</v>
      </c>
      <c r="HR249">
        <v>0</v>
      </c>
      <c r="HS249">
        <v>8</v>
      </c>
      <c r="HT249">
        <v>7</v>
      </c>
      <c r="HU249">
        <v>2</v>
      </c>
      <c r="HV249">
        <v>1</v>
      </c>
      <c r="II249" s="1">
        <v>32599</v>
      </c>
      <c r="IJ249" s="1">
        <v>34668</v>
      </c>
      <c r="IK249" s="14">
        <v>16</v>
      </c>
    </row>
    <row r="250" spans="1:245" x14ac:dyDescent="0.25">
      <c r="A250" s="1">
        <v>34689</v>
      </c>
      <c r="B250" s="1" t="s">
        <v>243</v>
      </c>
      <c r="C250" s="1" t="s">
        <v>244</v>
      </c>
      <c r="D250" s="1"/>
      <c r="E250" s="13" t="s">
        <v>3106</v>
      </c>
      <c r="F250" s="4" t="s">
        <v>89</v>
      </c>
      <c r="G250" s="45" t="s">
        <v>5492</v>
      </c>
      <c r="H250" s="86"/>
      <c r="I250" s="86"/>
      <c r="J250" s="86"/>
      <c r="K250" s="86"/>
      <c r="L250" s="86"/>
      <c r="M250" s="34" t="s">
        <v>3506</v>
      </c>
      <c r="N250" s="13" t="s">
        <v>474</v>
      </c>
      <c r="O250" s="13" t="s">
        <v>6227</v>
      </c>
      <c r="P250" s="20"/>
      <c r="Q250" s="34" t="s">
        <v>3506</v>
      </c>
      <c r="R250" s="13" t="s">
        <v>474</v>
      </c>
      <c r="S250" s="13" t="s">
        <v>6227</v>
      </c>
      <c r="T250" s="20"/>
      <c r="U250" s="20"/>
      <c r="V250" s="20"/>
      <c r="W250" s="20"/>
      <c r="X250" s="20"/>
      <c r="Y250" s="20"/>
      <c r="Z250" s="20"/>
      <c r="AA250" s="20"/>
      <c r="AB250" s="20"/>
      <c r="AC250" s="20"/>
      <c r="AD250" s="20"/>
      <c r="AE250" s="20" t="s">
        <v>3482</v>
      </c>
      <c r="AF250" s="14">
        <v>0</v>
      </c>
      <c r="AG250" s="14">
        <v>1</v>
      </c>
      <c r="AH250" s="14">
        <v>0</v>
      </c>
      <c r="AI250" s="14">
        <v>0</v>
      </c>
      <c r="AJ250" s="14">
        <v>1</v>
      </c>
      <c r="AK250" s="14">
        <v>0</v>
      </c>
      <c r="AL250" s="14">
        <v>1</v>
      </c>
      <c r="AM250" s="14">
        <v>0</v>
      </c>
      <c r="AN250" t="s">
        <v>1116</v>
      </c>
      <c r="AO250" s="1">
        <v>32599</v>
      </c>
      <c r="BP250" s="14">
        <v>10000</v>
      </c>
      <c r="BR250" s="16">
        <v>0</v>
      </c>
      <c r="CS250">
        <v>1</v>
      </c>
      <c r="CY250" s="1">
        <v>32626</v>
      </c>
      <c r="CZ250" s="1"/>
      <c r="DC250" s="1">
        <v>33956</v>
      </c>
      <c r="DD250" s="14">
        <v>159</v>
      </c>
      <c r="DE250" s="14">
        <v>7</v>
      </c>
      <c r="DF250" t="s">
        <v>508</v>
      </c>
      <c r="DG250" t="s">
        <v>1115</v>
      </c>
      <c r="DO250" s="49" t="s">
        <v>4370</v>
      </c>
      <c r="DP250" s="1"/>
      <c r="DQ250" s="1"/>
      <c r="DR250" s="1"/>
      <c r="DS250" s="1"/>
      <c r="DT250" s="1"/>
      <c r="DU250" s="1"/>
      <c r="DV250" s="1"/>
      <c r="DY250" t="s">
        <v>2367</v>
      </c>
      <c r="DZ250" s="1">
        <v>34774</v>
      </c>
      <c r="EA250" s="1">
        <v>37315</v>
      </c>
      <c r="EC250" s="7" t="s">
        <v>3836</v>
      </c>
      <c r="EL250" s="7">
        <v>1</v>
      </c>
      <c r="EO250" s="7">
        <v>245</v>
      </c>
      <c r="EP250" s="7">
        <v>6</v>
      </c>
      <c r="IJ250" s="1">
        <v>34689</v>
      </c>
      <c r="IK250" s="14">
        <v>11</v>
      </c>
    </row>
    <row r="251" spans="1:245" x14ac:dyDescent="0.25">
      <c r="A251" s="1">
        <v>34689</v>
      </c>
      <c r="E251" s="13" t="s">
        <v>3106</v>
      </c>
      <c r="F251" s="4" t="s">
        <v>89</v>
      </c>
      <c r="G251" s="45" t="s">
        <v>5492</v>
      </c>
      <c r="H251" s="86"/>
      <c r="I251" s="86"/>
      <c r="J251" s="86"/>
      <c r="K251" s="86"/>
      <c r="L251" s="86"/>
      <c r="M251" s="30" t="s">
        <v>1935</v>
      </c>
      <c r="N251" s="4" t="s">
        <v>479</v>
      </c>
      <c r="O251" s="52" t="s">
        <v>6228</v>
      </c>
      <c r="P251" s="20"/>
      <c r="Q251" s="30" t="s">
        <v>1935</v>
      </c>
      <c r="R251" s="4" t="s">
        <v>479</v>
      </c>
      <c r="S251" s="52" t="s">
        <v>6228</v>
      </c>
      <c r="T251" s="20"/>
      <c r="U251" s="20"/>
      <c r="V251" s="20"/>
      <c r="W251" s="20"/>
      <c r="X251" s="33" t="s">
        <v>3467</v>
      </c>
      <c r="Y251" s="33" t="s">
        <v>479</v>
      </c>
      <c r="Z251" s="33" t="s">
        <v>3467</v>
      </c>
      <c r="AA251" s="33" t="s">
        <v>479</v>
      </c>
      <c r="AB251" s="20"/>
      <c r="AC251" s="20"/>
      <c r="AD251" s="20"/>
      <c r="AF251" s="14">
        <v>0</v>
      </c>
      <c r="AG251" s="14">
        <v>1</v>
      </c>
      <c r="AH251" s="14">
        <v>0</v>
      </c>
      <c r="AI251" s="14">
        <v>0</v>
      </c>
      <c r="AJ251" s="14">
        <v>1</v>
      </c>
      <c r="AK251" s="14">
        <v>0</v>
      </c>
      <c r="AL251" s="14">
        <v>1</v>
      </c>
      <c r="AM251" s="14">
        <v>0</v>
      </c>
      <c r="AO251" s="1">
        <v>32599</v>
      </c>
      <c r="BP251" s="14">
        <v>10000</v>
      </c>
      <c r="BR251" s="16">
        <v>0</v>
      </c>
      <c r="CS251">
        <v>1</v>
      </c>
      <c r="CY251" s="1">
        <v>32626</v>
      </c>
      <c r="CZ251" s="1"/>
      <c r="DC251" s="1">
        <v>33956</v>
      </c>
      <c r="DD251" s="14">
        <v>159</v>
      </c>
      <c r="DE251" s="14">
        <v>7</v>
      </c>
      <c r="DF251" t="s">
        <v>508</v>
      </c>
      <c r="DG251" t="s">
        <v>1115</v>
      </c>
      <c r="DO251" s="49" t="s">
        <v>4370</v>
      </c>
      <c r="DP251" s="1"/>
      <c r="DQ251" s="1"/>
      <c r="DR251" s="1"/>
      <c r="DS251" s="1"/>
      <c r="DT251" s="1"/>
      <c r="DU251" s="1"/>
      <c r="DV251" s="1"/>
      <c r="DY251" t="s">
        <v>2367</v>
      </c>
      <c r="DZ251" s="1">
        <v>34774</v>
      </c>
      <c r="EA251" s="1">
        <v>37315</v>
      </c>
      <c r="EC251" s="7" t="s">
        <v>3836</v>
      </c>
      <c r="EL251" s="7">
        <v>1</v>
      </c>
      <c r="EO251" s="7">
        <v>245</v>
      </c>
      <c r="EP251" s="7">
        <v>6</v>
      </c>
      <c r="HH251" s="44" t="s">
        <v>5749</v>
      </c>
      <c r="HI251">
        <v>1</v>
      </c>
      <c r="HJ251">
        <v>18</v>
      </c>
      <c r="HK251">
        <v>23</v>
      </c>
      <c r="HL251">
        <v>0</v>
      </c>
      <c r="HQ251" s="44" t="s">
        <v>5886</v>
      </c>
      <c r="HR251">
        <v>1</v>
      </c>
      <c r="HS251">
        <v>12</v>
      </c>
      <c r="HT251">
        <v>62</v>
      </c>
      <c r="HU251">
        <v>1</v>
      </c>
      <c r="HV251">
        <v>1</v>
      </c>
      <c r="IJ251" s="1">
        <v>34689</v>
      </c>
      <c r="IK251" s="14">
        <v>11</v>
      </c>
    </row>
    <row r="252" spans="1:245" x14ac:dyDescent="0.25">
      <c r="A252" s="1">
        <v>34689</v>
      </c>
      <c r="E252" s="13" t="s">
        <v>3106</v>
      </c>
      <c r="F252" s="4" t="s">
        <v>89</v>
      </c>
      <c r="G252" s="45" t="s">
        <v>5492</v>
      </c>
      <c r="H252" s="86"/>
      <c r="I252" s="86"/>
      <c r="J252" s="86"/>
      <c r="K252" s="86"/>
      <c r="L252" s="86"/>
      <c r="M252" s="30" t="s">
        <v>1110</v>
      </c>
      <c r="N252" s="4" t="s">
        <v>1111</v>
      </c>
      <c r="O252" s="52" t="s">
        <v>6229</v>
      </c>
      <c r="P252" s="20"/>
      <c r="Q252" s="30" t="s">
        <v>1110</v>
      </c>
      <c r="R252" s="4" t="s">
        <v>1111</v>
      </c>
      <c r="S252" s="52" t="s">
        <v>6229</v>
      </c>
      <c r="T252" s="20"/>
      <c r="U252" s="20"/>
      <c r="V252" s="20"/>
      <c r="W252" s="20"/>
      <c r="X252" s="20"/>
      <c r="Y252" s="20"/>
      <c r="Z252" s="20"/>
      <c r="AA252" s="20"/>
      <c r="AB252" s="20"/>
      <c r="AC252" s="20"/>
      <c r="AD252" s="20"/>
      <c r="AF252" s="14">
        <v>0</v>
      </c>
      <c r="AG252" s="14">
        <v>1</v>
      </c>
      <c r="AH252" s="14">
        <v>0</v>
      </c>
      <c r="AI252" s="14">
        <v>0</v>
      </c>
      <c r="AJ252" s="14">
        <v>1</v>
      </c>
      <c r="AK252" s="14">
        <v>0</v>
      </c>
      <c r="AL252" s="14">
        <v>1</v>
      </c>
      <c r="AM252" s="14">
        <v>0</v>
      </c>
      <c r="AO252" s="1">
        <v>32599</v>
      </c>
      <c r="AP252" s="1">
        <v>34482</v>
      </c>
      <c r="BP252" s="14">
        <v>10000</v>
      </c>
      <c r="CS252">
        <v>1</v>
      </c>
      <c r="CY252" s="1">
        <v>32626</v>
      </c>
      <c r="CZ252" s="1"/>
      <c r="DC252" s="1">
        <v>33956</v>
      </c>
      <c r="DD252" s="14">
        <v>159</v>
      </c>
      <c r="DE252" s="14">
        <v>7</v>
      </c>
      <c r="DF252" t="s">
        <v>508</v>
      </c>
      <c r="DG252" t="s">
        <v>1115</v>
      </c>
      <c r="DO252" s="49"/>
      <c r="DP252" s="1"/>
      <c r="DQ252" s="1"/>
      <c r="DR252" s="1"/>
      <c r="DS252" s="1"/>
      <c r="DT252" s="1"/>
      <c r="DU252" s="1"/>
      <c r="DV252" s="1"/>
      <c r="EA252" s="1"/>
      <c r="IJ252" s="1">
        <v>34689</v>
      </c>
      <c r="IK252" s="14">
        <v>11</v>
      </c>
    </row>
    <row r="253" spans="1:245" x14ac:dyDescent="0.25">
      <c r="A253" s="1">
        <v>34689</v>
      </c>
      <c r="E253" s="13" t="s">
        <v>3106</v>
      </c>
      <c r="F253" s="4" t="s">
        <v>89</v>
      </c>
      <c r="G253" s="45" t="s">
        <v>5492</v>
      </c>
      <c r="H253" s="86"/>
      <c r="I253" s="86"/>
      <c r="J253" s="86"/>
      <c r="K253" s="86"/>
      <c r="L253" s="86"/>
      <c r="M253" s="30" t="s">
        <v>1060</v>
      </c>
      <c r="N253" s="4" t="s">
        <v>498</v>
      </c>
      <c r="O253" s="52" t="s">
        <v>6360</v>
      </c>
      <c r="P253" s="20"/>
      <c r="Q253" s="30" t="s">
        <v>1060</v>
      </c>
      <c r="R253" s="4" t="s">
        <v>498</v>
      </c>
      <c r="S253" s="52" t="s">
        <v>6360</v>
      </c>
      <c r="T253" s="20"/>
      <c r="U253" s="20"/>
      <c r="V253" s="20"/>
      <c r="W253" s="20"/>
      <c r="X253" s="33" t="s">
        <v>3483</v>
      </c>
      <c r="Y253" s="33" t="s">
        <v>498</v>
      </c>
      <c r="Z253" s="33" t="s">
        <v>3483</v>
      </c>
      <c r="AA253" s="33" t="s">
        <v>498</v>
      </c>
      <c r="AB253" s="20"/>
      <c r="AC253" s="20"/>
      <c r="AD253" s="20"/>
      <c r="AF253" s="14">
        <v>0</v>
      </c>
      <c r="AG253" s="14">
        <v>1</v>
      </c>
      <c r="AH253" s="14">
        <v>0</v>
      </c>
      <c r="AI253" s="14">
        <v>0</v>
      </c>
      <c r="AJ253" s="14">
        <v>1</v>
      </c>
      <c r="AK253" s="14">
        <v>0</v>
      </c>
      <c r="AL253" s="14">
        <v>1</v>
      </c>
      <c r="AM253" s="14">
        <v>0</v>
      </c>
      <c r="AO253" s="1">
        <v>32599</v>
      </c>
      <c r="BP253" s="14">
        <v>10000</v>
      </c>
      <c r="BR253" s="16">
        <v>0</v>
      </c>
      <c r="CS253">
        <v>1</v>
      </c>
      <c r="CY253" s="1">
        <v>32626</v>
      </c>
      <c r="CZ253" s="1"/>
      <c r="DC253" s="1">
        <v>33956</v>
      </c>
      <c r="DD253" s="14">
        <v>159</v>
      </c>
      <c r="DE253" s="14">
        <v>7</v>
      </c>
      <c r="DF253" t="s">
        <v>508</v>
      </c>
      <c r="DG253" t="s">
        <v>1115</v>
      </c>
      <c r="DO253" s="49" t="s">
        <v>4370</v>
      </c>
      <c r="DP253" s="1"/>
      <c r="DQ253" s="1"/>
      <c r="DR253" s="1"/>
      <c r="DS253" s="1"/>
      <c r="DT253" s="1"/>
      <c r="DU253" s="1"/>
      <c r="DV253" s="1"/>
      <c r="DY253" t="s">
        <v>2367</v>
      </c>
      <c r="DZ253" s="1">
        <v>34774</v>
      </c>
      <c r="EA253" s="1">
        <v>37315</v>
      </c>
      <c r="EC253" s="7" t="s">
        <v>3836</v>
      </c>
      <c r="EL253" s="7">
        <v>1</v>
      </c>
      <c r="EO253" s="7">
        <v>245</v>
      </c>
      <c r="EP253" s="7">
        <v>6</v>
      </c>
      <c r="HH253" s="44" t="s">
        <v>5749</v>
      </c>
      <c r="HI253">
        <v>1</v>
      </c>
      <c r="HJ253">
        <v>18</v>
      </c>
      <c r="HK253">
        <v>9</v>
      </c>
      <c r="HL253">
        <v>0</v>
      </c>
      <c r="HQ253" s="44" t="s">
        <v>5886</v>
      </c>
      <c r="HR253">
        <v>1</v>
      </c>
      <c r="HS253">
        <v>12</v>
      </c>
      <c r="HT253">
        <v>78</v>
      </c>
      <c r="HU253">
        <v>1</v>
      </c>
      <c r="HV253">
        <v>1</v>
      </c>
      <c r="IJ253" s="1">
        <v>34689</v>
      </c>
      <c r="IK253" s="14">
        <v>11</v>
      </c>
    </row>
    <row r="254" spans="1:245" x14ac:dyDescent="0.25">
      <c r="A254" s="1">
        <v>34689</v>
      </c>
      <c r="E254" s="13" t="s">
        <v>3106</v>
      </c>
      <c r="F254" s="4" t="s">
        <v>89</v>
      </c>
      <c r="G254" s="45" t="s">
        <v>5492</v>
      </c>
      <c r="H254" s="86"/>
      <c r="I254" s="86"/>
      <c r="J254" s="86"/>
      <c r="K254" s="86"/>
      <c r="L254" s="86"/>
      <c r="M254" s="32" t="s">
        <v>1112</v>
      </c>
      <c r="N254" s="4" t="s">
        <v>520</v>
      </c>
      <c r="O254" s="52" t="s">
        <v>6230</v>
      </c>
      <c r="P254" s="20"/>
      <c r="Q254" s="32" t="s">
        <v>1112</v>
      </c>
      <c r="R254" s="4" t="s">
        <v>520</v>
      </c>
      <c r="S254" s="52" t="s">
        <v>6230</v>
      </c>
      <c r="T254" s="20"/>
      <c r="U254" s="20"/>
      <c r="V254" s="20"/>
      <c r="W254" s="20"/>
      <c r="X254" s="20"/>
      <c r="Y254" s="20"/>
      <c r="Z254" s="20"/>
      <c r="AA254" s="20"/>
      <c r="AB254" s="20"/>
      <c r="AC254" s="20"/>
      <c r="AD254" s="20"/>
      <c r="AF254" s="14">
        <v>0</v>
      </c>
      <c r="AG254" s="14">
        <v>1</v>
      </c>
      <c r="AH254" s="14">
        <v>0</v>
      </c>
      <c r="AI254" s="14">
        <v>0</v>
      </c>
      <c r="AJ254" s="14">
        <v>1</v>
      </c>
      <c r="AK254" s="14">
        <v>0</v>
      </c>
      <c r="AL254" s="14">
        <v>1</v>
      </c>
      <c r="AM254" s="14">
        <v>0</v>
      </c>
      <c r="AO254" s="1">
        <v>32599</v>
      </c>
      <c r="AP254" s="1">
        <v>34365</v>
      </c>
      <c r="BP254" s="14">
        <v>10000</v>
      </c>
      <c r="BR254" s="16">
        <v>0</v>
      </c>
      <c r="CS254">
        <v>1</v>
      </c>
      <c r="CY254" s="1">
        <v>32626</v>
      </c>
      <c r="CZ254" s="1"/>
      <c r="DC254" s="1">
        <v>33956</v>
      </c>
      <c r="DD254" s="14">
        <v>159</v>
      </c>
      <c r="DE254" s="14">
        <v>7</v>
      </c>
      <c r="DF254" t="s">
        <v>508</v>
      </c>
      <c r="DG254" t="s">
        <v>1115</v>
      </c>
      <c r="DO254" s="49" t="s">
        <v>4370</v>
      </c>
      <c r="DP254" s="1"/>
      <c r="DQ254" s="1"/>
      <c r="DR254" s="1"/>
      <c r="DS254" s="1"/>
      <c r="DT254" s="1"/>
      <c r="DU254" s="1"/>
      <c r="DV254" s="1"/>
      <c r="DY254" t="s">
        <v>2367</v>
      </c>
      <c r="DZ254" s="1">
        <v>34774</v>
      </c>
      <c r="EA254" s="1">
        <v>37315</v>
      </c>
      <c r="EC254" s="7" t="s">
        <v>3836</v>
      </c>
      <c r="EL254" s="7">
        <v>1</v>
      </c>
      <c r="EO254" s="7">
        <v>245</v>
      </c>
      <c r="EP254" s="7">
        <v>6</v>
      </c>
      <c r="IJ254" s="1">
        <v>34689</v>
      </c>
      <c r="IK254" s="14">
        <v>11</v>
      </c>
    </row>
    <row r="255" spans="1:245" x14ac:dyDescent="0.25">
      <c r="A255" s="1">
        <v>34689</v>
      </c>
      <c r="E255" s="13" t="s">
        <v>3106</v>
      </c>
      <c r="F255" s="4" t="s">
        <v>89</v>
      </c>
      <c r="G255" s="45" t="s">
        <v>5492</v>
      </c>
      <c r="H255" s="86"/>
      <c r="I255" s="86"/>
      <c r="J255" s="86"/>
      <c r="K255" s="86"/>
      <c r="L255" s="86"/>
      <c r="M255" s="32" t="s">
        <v>1113</v>
      </c>
      <c r="N255" s="4" t="s">
        <v>505</v>
      </c>
      <c r="O255" s="52" t="s">
        <v>6219</v>
      </c>
      <c r="P255" s="20"/>
      <c r="Q255" s="32" t="s">
        <v>1113</v>
      </c>
      <c r="R255" s="4" t="s">
        <v>505</v>
      </c>
      <c r="S255" s="52" t="s">
        <v>6219</v>
      </c>
      <c r="T255" s="20"/>
      <c r="U255" s="20"/>
      <c r="V255" s="20"/>
      <c r="W255" s="20"/>
      <c r="X255" s="33" t="s">
        <v>3465</v>
      </c>
      <c r="Y255" s="33" t="s">
        <v>505</v>
      </c>
      <c r="Z255" s="33" t="s">
        <v>3465</v>
      </c>
      <c r="AA255" s="33" t="s">
        <v>505</v>
      </c>
      <c r="AB255" s="20"/>
      <c r="AC255" s="20"/>
      <c r="AD255" s="20"/>
      <c r="AE255" s="20" t="s">
        <v>4226</v>
      </c>
      <c r="AF255" s="14">
        <v>0</v>
      </c>
      <c r="AG255" s="14">
        <v>1</v>
      </c>
      <c r="AH255" s="14">
        <v>0</v>
      </c>
      <c r="AI255" s="14">
        <v>0</v>
      </c>
      <c r="AJ255" s="14">
        <v>1</v>
      </c>
      <c r="AK255" s="14">
        <v>0</v>
      </c>
      <c r="AL255" s="14">
        <v>1</v>
      </c>
      <c r="AM255" s="14">
        <v>0</v>
      </c>
      <c r="AO255" s="1">
        <v>32599</v>
      </c>
      <c r="BP255" s="14">
        <v>10000</v>
      </c>
      <c r="BR255" s="16">
        <v>0</v>
      </c>
      <c r="CS255">
        <v>1</v>
      </c>
      <c r="CY255" s="1">
        <v>32626</v>
      </c>
      <c r="CZ255" s="1"/>
      <c r="DC255" s="1">
        <v>33956</v>
      </c>
      <c r="DD255" s="14">
        <v>159</v>
      </c>
      <c r="DE255" s="14">
        <v>7</v>
      </c>
      <c r="DF255" t="s">
        <v>508</v>
      </c>
      <c r="DG255" t="s">
        <v>1115</v>
      </c>
      <c r="DO255" s="49" t="s">
        <v>4370</v>
      </c>
      <c r="DP255" s="1"/>
      <c r="DQ255" s="1"/>
      <c r="DR255" s="1"/>
      <c r="DS255" s="1"/>
      <c r="DT255" s="1"/>
      <c r="DU255" s="1"/>
      <c r="DV255" s="1"/>
      <c r="DY255" t="s">
        <v>2367</v>
      </c>
      <c r="DZ255" s="1">
        <v>34774</v>
      </c>
      <c r="EA255" s="1">
        <v>37315</v>
      </c>
      <c r="EC255" s="7" t="s">
        <v>3836</v>
      </c>
      <c r="EL255" s="7">
        <v>1</v>
      </c>
      <c r="EO255" s="7">
        <v>245</v>
      </c>
      <c r="EP255" s="7">
        <v>6</v>
      </c>
      <c r="HH255" s="44" t="s">
        <v>5749</v>
      </c>
      <c r="HI255">
        <v>1</v>
      </c>
      <c r="HJ255">
        <v>18</v>
      </c>
      <c r="HK255">
        <v>8</v>
      </c>
      <c r="HL255">
        <v>1</v>
      </c>
      <c r="HN255">
        <v>1</v>
      </c>
      <c r="HQ255" s="44" t="s">
        <v>5886</v>
      </c>
      <c r="HR255">
        <v>1</v>
      </c>
      <c r="HS255">
        <v>12</v>
      </c>
      <c r="HT255">
        <v>86</v>
      </c>
      <c r="HU255">
        <v>1</v>
      </c>
      <c r="HW255">
        <v>1</v>
      </c>
      <c r="IJ255" s="1">
        <v>34689</v>
      </c>
      <c r="IK255" s="14">
        <v>11</v>
      </c>
    </row>
    <row r="256" spans="1:245" x14ac:dyDescent="0.25">
      <c r="A256" s="1">
        <v>34689</v>
      </c>
      <c r="E256" s="13" t="s">
        <v>3106</v>
      </c>
      <c r="F256" s="4" t="s">
        <v>89</v>
      </c>
      <c r="G256" s="45" t="s">
        <v>5492</v>
      </c>
      <c r="H256" s="86"/>
      <c r="I256" s="86"/>
      <c r="J256" s="86"/>
      <c r="K256" s="86"/>
      <c r="L256" s="86"/>
      <c r="M256" s="30" t="s">
        <v>1103</v>
      </c>
      <c r="N256" s="4" t="s">
        <v>1070</v>
      </c>
      <c r="O256" s="52" t="s">
        <v>6231</v>
      </c>
      <c r="P256" s="20"/>
      <c r="Q256" s="30" t="s">
        <v>1103</v>
      </c>
      <c r="R256" s="4" t="s">
        <v>1070</v>
      </c>
      <c r="S256" s="52" t="s">
        <v>6231</v>
      </c>
      <c r="T256" s="20"/>
      <c r="U256" s="20"/>
      <c r="V256" s="20"/>
      <c r="W256" s="20"/>
      <c r="X256" s="33" t="s">
        <v>3484</v>
      </c>
      <c r="Y256" s="53" t="s">
        <v>1070</v>
      </c>
      <c r="Z256" s="33" t="s">
        <v>3484</v>
      </c>
      <c r="AA256" s="53" t="s">
        <v>1070</v>
      </c>
      <c r="AB256" s="20"/>
      <c r="AC256" s="20"/>
      <c r="AD256" s="20"/>
      <c r="AF256" s="14">
        <v>0</v>
      </c>
      <c r="AG256" s="14">
        <v>1</v>
      </c>
      <c r="AH256" s="14">
        <v>0</v>
      </c>
      <c r="AI256" s="14">
        <v>0</v>
      </c>
      <c r="AJ256" s="14">
        <v>1</v>
      </c>
      <c r="AK256" s="14">
        <v>0</v>
      </c>
      <c r="AL256" s="14">
        <v>1</v>
      </c>
      <c r="AM256" s="14">
        <v>0</v>
      </c>
      <c r="AO256" s="1">
        <v>32599</v>
      </c>
      <c r="BP256" s="14">
        <v>10000</v>
      </c>
      <c r="BR256" s="16">
        <v>0</v>
      </c>
      <c r="CS256">
        <v>1</v>
      </c>
      <c r="CY256" s="1">
        <v>32626</v>
      </c>
      <c r="CZ256" s="1"/>
      <c r="DC256" s="1">
        <v>33956</v>
      </c>
      <c r="DD256" s="14">
        <v>159</v>
      </c>
      <c r="DE256" s="14">
        <v>7</v>
      </c>
      <c r="DF256" t="s">
        <v>508</v>
      </c>
      <c r="DG256" t="s">
        <v>1115</v>
      </c>
      <c r="DO256" s="49" t="s">
        <v>4370</v>
      </c>
      <c r="DP256" s="1"/>
      <c r="DQ256" s="1"/>
      <c r="DR256" s="1"/>
      <c r="DS256" s="1"/>
      <c r="DT256" s="1"/>
      <c r="DU256" s="1"/>
      <c r="DV256" s="1"/>
      <c r="DY256" t="s">
        <v>2367</v>
      </c>
      <c r="DZ256" s="1">
        <v>34774</v>
      </c>
      <c r="EA256" s="1">
        <v>37315</v>
      </c>
      <c r="EC256" s="7" t="s">
        <v>3836</v>
      </c>
      <c r="EL256" s="7">
        <v>1</v>
      </c>
      <c r="EO256" s="7">
        <v>245</v>
      </c>
      <c r="EP256" s="7">
        <v>6</v>
      </c>
      <c r="HH256" s="44" t="s">
        <v>5749</v>
      </c>
      <c r="HI256">
        <v>1</v>
      </c>
      <c r="HJ256">
        <v>18</v>
      </c>
      <c r="HK256">
        <v>7</v>
      </c>
      <c r="HL256">
        <v>0</v>
      </c>
      <c r="HQ256" s="44" t="s">
        <v>5886</v>
      </c>
      <c r="HR256">
        <v>1</v>
      </c>
      <c r="HS256">
        <v>12</v>
      </c>
      <c r="HT256">
        <v>49</v>
      </c>
      <c r="HU256">
        <v>4</v>
      </c>
      <c r="HW256">
        <v>1</v>
      </c>
      <c r="IJ256" s="1">
        <v>34689</v>
      </c>
      <c r="IK256" s="14">
        <v>11</v>
      </c>
    </row>
    <row r="257" spans="1:245" x14ac:dyDescent="0.25">
      <c r="A257" s="1">
        <v>34689</v>
      </c>
      <c r="E257" s="13" t="s">
        <v>3106</v>
      </c>
      <c r="F257" s="4" t="s">
        <v>89</v>
      </c>
      <c r="G257" s="45" t="s">
        <v>5492</v>
      </c>
      <c r="H257" s="86"/>
      <c r="I257" s="86"/>
      <c r="J257" s="86"/>
      <c r="K257" s="86"/>
      <c r="L257" s="86"/>
      <c r="M257" s="30" t="s">
        <v>1104</v>
      </c>
      <c r="N257" s="4" t="s">
        <v>498</v>
      </c>
      <c r="O257" s="52" t="s">
        <v>6344</v>
      </c>
      <c r="P257" s="20"/>
      <c r="Q257" s="30" t="s">
        <v>1104</v>
      </c>
      <c r="R257" s="4" t="s">
        <v>498</v>
      </c>
      <c r="S257" s="52" t="s">
        <v>6344</v>
      </c>
      <c r="T257" s="20"/>
      <c r="U257" s="20"/>
      <c r="V257" s="20"/>
      <c r="W257" s="20"/>
      <c r="X257" s="33" t="s">
        <v>3507</v>
      </c>
      <c r="Y257" s="33" t="s">
        <v>498</v>
      </c>
      <c r="Z257" s="33" t="s">
        <v>3507</v>
      </c>
      <c r="AA257" s="33" t="s">
        <v>498</v>
      </c>
      <c r="AB257" s="20"/>
      <c r="AC257" s="20"/>
      <c r="AD257" s="20"/>
      <c r="AF257" s="14">
        <v>0</v>
      </c>
      <c r="AG257" s="14">
        <v>1</v>
      </c>
      <c r="AH257" s="14">
        <v>0</v>
      </c>
      <c r="AI257" s="14">
        <v>0</v>
      </c>
      <c r="AJ257" s="14">
        <v>1</v>
      </c>
      <c r="AK257" s="14">
        <v>0</v>
      </c>
      <c r="AL257" s="14">
        <v>1</v>
      </c>
      <c r="AM257" s="14">
        <v>0</v>
      </c>
      <c r="AO257" s="1">
        <v>32599</v>
      </c>
      <c r="BP257" s="14">
        <v>10000</v>
      </c>
      <c r="BR257" s="16">
        <v>0</v>
      </c>
      <c r="CS257">
        <v>1</v>
      </c>
      <c r="CY257" s="1">
        <v>32626</v>
      </c>
      <c r="CZ257" s="1"/>
      <c r="DC257" s="1">
        <v>33956</v>
      </c>
      <c r="DD257" s="14">
        <v>159</v>
      </c>
      <c r="DE257" s="14">
        <v>7</v>
      </c>
      <c r="DF257" t="s">
        <v>508</v>
      </c>
      <c r="DG257" t="s">
        <v>1115</v>
      </c>
      <c r="DO257" s="49" t="s">
        <v>4370</v>
      </c>
      <c r="DP257" s="1"/>
      <c r="DQ257" s="1"/>
      <c r="DR257" s="1"/>
      <c r="DS257" s="1"/>
      <c r="DT257" s="1"/>
      <c r="DU257" s="1"/>
      <c r="DV257" s="1"/>
      <c r="DY257" t="s">
        <v>2367</v>
      </c>
      <c r="DZ257" s="1">
        <v>34774</v>
      </c>
      <c r="EA257" s="1">
        <v>37315</v>
      </c>
      <c r="EC257" s="7" t="s">
        <v>3836</v>
      </c>
      <c r="EL257" s="7">
        <v>1</v>
      </c>
      <c r="EO257" s="7">
        <v>245</v>
      </c>
      <c r="EP257" s="7">
        <v>6</v>
      </c>
      <c r="HH257" s="44" t="s">
        <v>5749</v>
      </c>
      <c r="HI257">
        <v>1</v>
      </c>
      <c r="HJ257">
        <v>18</v>
      </c>
      <c r="HK257">
        <v>16</v>
      </c>
      <c r="HL257">
        <v>1</v>
      </c>
      <c r="HN257">
        <v>1</v>
      </c>
      <c r="HQ257" s="44" t="s">
        <v>5886</v>
      </c>
      <c r="HR257">
        <v>1</v>
      </c>
      <c r="HS257">
        <v>12</v>
      </c>
      <c r="HT257">
        <v>78</v>
      </c>
      <c r="HU257">
        <v>2</v>
      </c>
      <c r="HW257">
        <v>1</v>
      </c>
      <c r="IJ257" s="1">
        <v>34689</v>
      </c>
      <c r="IK257" s="14">
        <v>11</v>
      </c>
    </row>
    <row r="258" spans="1:245" x14ac:dyDescent="0.25">
      <c r="A258" s="1">
        <v>34689</v>
      </c>
      <c r="E258" s="13" t="s">
        <v>3106</v>
      </c>
      <c r="F258" s="4" t="s">
        <v>89</v>
      </c>
      <c r="G258" s="45" t="s">
        <v>5492</v>
      </c>
      <c r="H258" s="86"/>
      <c r="I258" s="86"/>
      <c r="J258" s="86"/>
      <c r="K258" s="86"/>
      <c r="L258" s="86"/>
      <c r="M258" s="32" t="s">
        <v>865</v>
      </c>
      <c r="N258" s="4" t="s">
        <v>502</v>
      </c>
      <c r="O258" s="52" t="s">
        <v>6223</v>
      </c>
      <c r="P258" s="20"/>
      <c r="Q258" s="32" t="s">
        <v>865</v>
      </c>
      <c r="R258" s="4" t="s">
        <v>502</v>
      </c>
      <c r="S258" s="52" t="s">
        <v>6223</v>
      </c>
      <c r="T258" s="20"/>
      <c r="U258" s="20"/>
      <c r="V258" s="20"/>
      <c r="W258" s="20"/>
      <c r="X258" s="33" t="s">
        <v>3302</v>
      </c>
      <c r="Y258" s="4" t="s">
        <v>502</v>
      </c>
      <c r="Z258" s="33" t="s">
        <v>3302</v>
      </c>
      <c r="AA258" s="4" t="s">
        <v>502</v>
      </c>
      <c r="AB258" s="20"/>
      <c r="AC258" s="20"/>
      <c r="AD258" s="20"/>
      <c r="AE258" s="20" t="s">
        <v>4227</v>
      </c>
      <c r="AF258" s="14">
        <v>0</v>
      </c>
      <c r="AG258" s="14">
        <v>1</v>
      </c>
      <c r="AH258" s="14">
        <v>0</v>
      </c>
      <c r="AI258" s="14">
        <v>0</v>
      </c>
      <c r="AJ258" s="14">
        <v>1</v>
      </c>
      <c r="AK258" s="14">
        <v>0</v>
      </c>
      <c r="AL258" s="14">
        <v>1</v>
      </c>
      <c r="AM258" s="14">
        <v>0</v>
      </c>
      <c r="AO258" s="1">
        <v>32599</v>
      </c>
      <c r="BP258" s="14">
        <v>10000</v>
      </c>
      <c r="BR258" s="16">
        <v>0</v>
      </c>
      <c r="CS258">
        <v>1</v>
      </c>
      <c r="CY258" s="1">
        <v>32626</v>
      </c>
      <c r="CZ258" s="1"/>
      <c r="DC258" s="1">
        <v>33956</v>
      </c>
      <c r="DD258" s="14">
        <v>159</v>
      </c>
      <c r="DE258" s="14">
        <v>7</v>
      </c>
      <c r="DF258" t="s">
        <v>508</v>
      </c>
      <c r="DG258" t="s">
        <v>1115</v>
      </c>
      <c r="DO258" s="49" t="s">
        <v>4370</v>
      </c>
      <c r="DP258" s="1"/>
      <c r="DQ258" s="1"/>
      <c r="DR258" s="1"/>
      <c r="DS258" s="1"/>
      <c r="DT258" s="1"/>
      <c r="DU258" s="1"/>
      <c r="DV258" s="1"/>
      <c r="DY258" t="s">
        <v>2367</v>
      </c>
      <c r="DZ258" s="1">
        <v>34774</v>
      </c>
      <c r="EA258" s="1">
        <v>37315</v>
      </c>
      <c r="EC258" s="7" t="s">
        <v>3836</v>
      </c>
      <c r="EL258" s="7">
        <v>1</v>
      </c>
      <c r="EO258" s="7">
        <v>245</v>
      </c>
      <c r="EP258" s="7">
        <v>6</v>
      </c>
      <c r="HH258" s="44" t="s">
        <v>5749</v>
      </c>
      <c r="HI258">
        <v>1</v>
      </c>
      <c r="HJ258">
        <v>18</v>
      </c>
      <c r="HQ258" s="44" t="s">
        <v>5886</v>
      </c>
      <c r="HR258">
        <v>1</v>
      </c>
      <c r="HS258">
        <v>12</v>
      </c>
      <c r="HT258">
        <v>40</v>
      </c>
      <c r="HU258">
        <v>1</v>
      </c>
      <c r="HV258">
        <v>1</v>
      </c>
      <c r="IJ258" s="1">
        <v>34689</v>
      </c>
      <c r="IK258" s="14">
        <v>11</v>
      </c>
    </row>
    <row r="259" spans="1:245" x14ac:dyDescent="0.25">
      <c r="A259" s="1">
        <v>34689</v>
      </c>
      <c r="E259" s="13" t="s">
        <v>3106</v>
      </c>
      <c r="F259" s="4" t="s">
        <v>89</v>
      </c>
      <c r="G259" s="45" t="s">
        <v>5492</v>
      </c>
      <c r="H259" s="86"/>
      <c r="I259" s="86"/>
      <c r="J259" s="86"/>
      <c r="K259" s="86"/>
      <c r="L259" s="86"/>
      <c r="M259" s="58" t="s">
        <v>1062</v>
      </c>
      <c r="N259" s="4" t="s">
        <v>506</v>
      </c>
      <c r="O259" s="52" t="s">
        <v>6232</v>
      </c>
      <c r="P259" s="20"/>
      <c r="Q259" s="32" t="s">
        <v>1062</v>
      </c>
      <c r="R259" s="4" t="s">
        <v>506</v>
      </c>
      <c r="S259" s="52" t="s">
        <v>6232</v>
      </c>
      <c r="T259" s="20"/>
      <c r="U259" s="20"/>
      <c r="V259" s="20"/>
      <c r="W259" s="20"/>
      <c r="X259" s="33" t="s">
        <v>3471</v>
      </c>
      <c r="Y259" s="33" t="s">
        <v>506</v>
      </c>
      <c r="Z259" s="33" t="s">
        <v>3471</v>
      </c>
      <c r="AA259" s="33" t="s">
        <v>506</v>
      </c>
      <c r="AB259" s="20"/>
      <c r="AC259" s="20"/>
      <c r="AD259" s="20"/>
      <c r="AF259" s="14">
        <v>0</v>
      </c>
      <c r="AG259" s="14">
        <v>1</v>
      </c>
      <c r="AH259" s="14">
        <v>0</v>
      </c>
      <c r="AI259" s="14">
        <v>0</v>
      </c>
      <c r="AJ259" s="14">
        <v>1</v>
      </c>
      <c r="AK259" s="14">
        <v>0</v>
      </c>
      <c r="AL259" s="14">
        <v>1</v>
      </c>
      <c r="AM259" s="14">
        <v>0</v>
      </c>
      <c r="AO259" s="1">
        <v>32599</v>
      </c>
      <c r="BP259" s="14">
        <v>10000</v>
      </c>
      <c r="BR259" s="16">
        <v>0</v>
      </c>
      <c r="CS259">
        <v>1</v>
      </c>
      <c r="CY259" s="1">
        <v>32626</v>
      </c>
      <c r="CZ259" s="1"/>
      <c r="DC259" s="1">
        <v>33956</v>
      </c>
      <c r="DD259" s="14">
        <v>159</v>
      </c>
      <c r="DE259" s="14">
        <v>7</v>
      </c>
      <c r="DF259" t="s">
        <v>508</v>
      </c>
      <c r="DG259" t="s">
        <v>1115</v>
      </c>
      <c r="DO259" s="49" t="s">
        <v>4370</v>
      </c>
      <c r="DP259" s="1"/>
      <c r="DQ259" s="1"/>
      <c r="DR259" s="1"/>
      <c r="DS259" s="1"/>
      <c r="DT259" s="1"/>
      <c r="DU259" s="1"/>
      <c r="DV259" s="1"/>
      <c r="DY259" t="s">
        <v>2367</v>
      </c>
      <c r="DZ259" s="1">
        <v>34774</v>
      </c>
      <c r="EA259" s="1">
        <v>37315</v>
      </c>
      <c r="EC259" s="7" t="s">
        <v>3836</v>
      </c>
      <c r="EL259" s="7">
        <v>1</v>
      </c>
      <c r="EO259" s="7">
        <v>245</v>
      </c>
      <c r="EP259" s="7">
        <v>6</v>
      </c>
      <c r="HH259" s="44" t="s">
        <v>5749</v>
      </c>
      <c r="HI259">
        <v>1</v>
      </c>
      <c r="HJ259">
        <v>18</v>
      </c>
      <c r="HK259">
        <v>23</v>
      </c>
      <c r="HL259">
        <v>3</v>
      </c>
      <c r="HN259">
        <v>1</v>
      </c>
      <c r="HQ259" s="44" t="s">
        <v>5886</v>
      </c>
      <c r="HR259">
        <v>1</v>
      </c>
      <c r="HS259">
        <v>12</v>
      </c>
      <c r="HT259">
        <v>111</v>
      </c>
      <c r="HU259">
        <v>5</v>
      </c>
      <c r="HW259">
        <v>1</v>
      </c>
      <c r="IJ259" s="1">
        <v>34689</v>
      </c>
      <c r="IK259" s="14">
        <v>11</v>
      </c>
    </row>
    <row r="260" spans="1:245" x14ac:dyDescent="0.25">
      <c r="A260" s="1">
        <v>34689</v>
      </c>
      <c r="E260" s="13" t="s">
        <v>3106</v>
      </c>
      <c r="F260" s="4" t="s">
        <v>89</v>
      </c>
      <c r="G260" s="45" t="s">
        <v>5492</v>
      </c>
      <c r="H260" s="86"/>
      <c r="I260" s="86"/>
      <c r="J260" s="86"/>
      <c r="K260" s="86"/>
      <c r="L260" s="86"/>
      <c r="M260" s="58" t="s">
        <v>1063</v>
      </c>
      <c r="N260" s="4" t="s">
        <v>498</v>
      </c>
      <c r="O260" s="52" t="s">
        <v>6233</v>
      </c>
      <c r="P260" s="20"/>
      <c r="Q260" s="58" t="s">
        <v>1063</v>
      </c>
      <c r="R260" s="4" t="s">
        <v>498</v>
      </c>
      <c r="S260" s="52" t="s">
        <v>6233</v>
      </c>
      <c r="T260" s="20"/>
      <c r="U260" s="20"/>
      <c r="V260" s="20"/>
      <c r="W260" s="20"/>
      <c r="X260" s="33" t="s">
        <v>3468</v>
      </c>
      <c r="Y260" s="33" t="s">
        <v>498</v>
      </c>
      <c r="Z260" s="33" t="s">
        <v>3468</v>
      </c>
      <c r="AA260" s="33" t="s">
        <v>498</v>
      </c>
      <c r="AB260" s="20"/>
      <c r="AC260" s="20"/>
      <c r="AD260" s="20"/>
      <c r="AF260" s="14">
        <v>0</v>
      </c>
      <c r="AG260" s="14">
        <v>1</v>
      </c>
      <c r="AH260" s="14">
        <v>0</v>
      </c>
      <c r="AI260" s="14">
        <v>0</v>
      </c>
      <c r="AJ260" s="14">
        <v>1</v>
      </c>
      <c r="AK260" s="14">
        <v>0</v>
      </c>
      <c r="AL260" s="14">
        <v>1</v>
      </c>
      <c r="AM260" s="14">
        <v>0</v>
      </c>
      <c r="AO260" s="1">
        <v>32599</v>
      </c>
      <c r="BP260" s="14">
        <v>10000</v>
      </c>
      <c r="BR260" s="16">
        <v>0</v>
      </c>
      <c r="CS260">
        <v>1</v>
      </c>
      <c r="CY260" s="1">
        <v>32626</v>
      </c>
      <c r="CZ260" s="1"/>
      <c r="DC260" s="1">
        <v>33956</v>
      </c>
      <c r="DD260" s="14">
        <v>159</v>
      </c>
      <c r="DE260" s="14">
        <v>7</v>
      </c>
      <c r="DF260" t="s">
        <v>508</v>
      </c>
      <c r="DG260" t="s">
        <v>1115</v>
      </c>
      <c r="DO260" s="49" t="s">
        <v>4370</v>
      </c>
      <c r="DP260" s="1"/>
      <c r="DQ260" s="1"/>
      <c r="DR260" s="1"/>
      <c r="DS260" s="1"/>
      <c r="DT260" s="1"/>
      <c r="DU260" s="1"/>
      <c r="DV260" s="1"/>
      <c r="DY260" t="s">
        <v>2367</v>
      </c>
      <c r="DZ260" s="1">
        <v>34774</v>
      </c>
      <c r="EA260" s="1">
        <v>37315</v>
      </c>
      <c r="EC260" s="7" t="s">
        <v>3836</v>
      </c>
      <c r="EL260" s="7">
        <v>1</v>
      </c>
      <c r="EO260" s="7">
        <v>245</v>
      </c>
      <c r="EP260" s="7">
        <v>6</v>
      </c>
      <c r="HH260" s="44" t="s">
        <v>5749</v>
      </c>
      <c r="HI260">
        <v>1</v>
      </c>
      <c r="HJ260">
        <v>18</v>
      </c>
      <c r="HK260">
        <v>18</v>
      </c>
      <c r="HL260">
        <v>0</v>
      </c>
      <c r="HQ260" s="44" t="s">
        <v>5886</v>
      </c>
      <c r="HR260">
        <v>1</v>
      </c>
      <c r="HS260">
        <v>12</v>
      </c>
      <c r="HT260">
        <v>83</v>
      </c>
      <c r="HU260">
        <v>2</v>
      </c>
      <c r="HW260">
        <v>1</v>
      </c>
      <c r="IJ260" s="1">
        <v>34689</v>
      </c>
      <c r="IK260" s="14">
        <v>11</v>
      </c>
    </row>
    <row r="261" spans="1:245" x14ac:dyDescent="0.25">
      <c r="A261" s="1">
        <v>34689</v>
      </c>
      <c r="E261" s="13" t="s">
        <v>3106</v>
      </c>
      <c r="F261" s="4" t="s">
        <v>89</v>
      </c>
      <c r="G261" s="45" t="s">
        <v>5492</v>
      </c>
      <c r="H261" s="86"/>
      <c r="I261" s="86"/>
      <c r="J261" s="86"/>
      <c r="K261" s="86"/>
      <c r="L261" s="86"/>
      <c r="M261" s="30" t="s">
        <v>1105</v>
      </c>
      <c r="N261" s="4" t="s">
        <v>497</v>
      </c>
      <c r="O261" s="52" t="s">
        <v>6234</v>
      </c>
      <c r="P261" s="20"/>
      <c r="Q261" s="30" t="s">
        <v>1105</v>
      </c>
      <c r="R261" s="4" t="s">
        <v>497</v>
      </c>
      <c r="S261" s="52" t="s">
        <v>6234</v>
      </c>
      <c r="T261" s="20"/>
      <c r="U261" s="20"/>
      <c r="V261" s="33" t="s">
        <v>5235</v>
      </c>
      <c r="W261" s="33" t="s">
        <v>497</v>
      </c>
      <c r="Z261" s="33"/>
      <c r="AA261" s="33"/>
      <c r="AB261" s="33" t="s">
        <v>3473</v>
      </c>
      <c r="AC261" s="33" t="s">
        <v>497</v>
      </c>
      <c r="AD261" s="20"/>
      <c r="AF261" s="14">
        <v>0</v>
      </c>
      <c r="AG261" s="14">
        <v>1</v>
      </c>
      <c r="AH261" s="14">
        <v>0</v>
      </c>
      <c r="AI261" s="14">
        <v>0</v>
      </c>
      <c r="AJ261" s="14">
        <v>1</v>
      </c>
      <c r="AK261" s="14">
        <v>0</v>
      </c>
      <c r="AL261" s="14">
        <v>1</v>
      </c>
      <c r="AM261" s="14">
        <v>0</v>
      </c>
      <c r="AO261" s="1">
        <v>32599</v>
      </c>
      <c r="BP261" s="14">
        <v>10000</v>
      </c>
      <c r="BR261" s="16">
        <v>0</v>
      </c>
      <c r="CS261">
        <v>1</v>
      </c>
      <c r="CY261" s="1">
        <v>32626</v>
      </c>
      <c r="CZ261" s="1"/>
      <c r="DC261" s="1">
        <v>33956</v>
      </c>
      <c r="DD261" s="14">
        <v>159</v>
      </c>
      <c r="DE261" s="14">
        <v>7</v>
      </c>
      <c r="DF261" t="s">
        <v>508</v>
      </c>
      <c r="DG261" t="s">
        <v>1115</v>
      </c>
      <c r="DO261" s="49" t="s">
        <v>4370</v>
      </c>
      <c r="DP261" s="1"/>
      <c r="DQ261" s="1"/>
      <c r="DR261" s="1"/>
      <c r="DS261" s="1"/>
      <c r="DT261" s="1"/>
      <c r="DU261" s="1"/>
      <c r="DV261" s="1"/>
      <c r="DY261" t="s">
        <v>2367</v>
      </c>
      <c r="DZ261" s="1">
        <v>34774</v>
      </c>
      <c r="EA261" s="1">
        <v>37315</v>
      </c>
      <c r="EC261" s="7" t="s">
        <v>3836</v>
      </c>
      <c r="EL261" s="7">
        <v>1</v>
      </c>
      <c r="EO261" s="7">
        <v>245</v>
      </c>
      <c r="EP261" s="7">
        <v>6</v>
      </c>
      <c r="HH261" s="44" t="s">
        <v>5749</v>
      </c>
      <c r="HI261">
        <v>1</v>
      </c>
      <c r="HJ261">
        <v>18</v>
      </c>
      <c r="HK261">
        <v>23</v>
      </c>
      <c r="HL261">
        <v>1</v>
      </c>
      <c r="HO261">
        <v>1</v>
      </c>
      <c r="HQ261" s="44" t="s">
        <v>5886</v>
      </c>
      <c r="HR261">
        <v>1</v>
      </c>
      <c r="HS261">
        <v>12</v>
      </c>
      <c r="HT261">
        <v>58</v>
      </c>
      <c r="HU261">
        <v>2</v>
      </c>
      <c r="HV261">
        <v>1</v>
      </c>
      <c r="IJ261" s="1">
        <v>34689</v>
      </c>
      <c r="IK261" s="14">
        <v>11</v>
      </c>
    </row>
    <row r="262" spans="1:245" x14ac:dyDescent="0.25">
      <c r="A262" s="1">
        <v>34689</v>
      </c>
      <c r="E262" s="13" t="s">
        <v>3106</v>
      </c>
      <c r="F262" s="4" t="s">
        <v>89</v>
      </c>
      <c r="G262" s="45" t="s">
        <v>5492</v>
      </c>
      <c r="H262" s="86"/>
      <c r="I262" s="86"/>
      <c r="J262" s="86"/>
      <c r="K262" s="86"/>
      <c r="L262" s="86"/>
      <c r="M262" s="32" t="s">
        <v>1114</v>
      </c>
      <c r="N262" s="4" t="s">
        <v>537</v>
      </c>
      <c r="O262" s="52" t="s">
        <v>6224</v>
      </c>
      <c r="P262" s="20"/>
      <c r="Q262" s="32" t="s">
        <v>1114</v>
      </c>
      <c r="R262" s="4" t="s">
        <v>537</v>
      </c>
      <c r="S262" s="52" t="s">
        <v>6224</v>
      </c>
      <c r="T262" s="20"/>
      <c r="U262" s="20"/>
      <c r="V262" s="90" t="s">
        <v>7446</v>
      </c>
      <c r="W262" s="53" t="s">
        <v>537</v>
      </c>
      <c r="X262" s="20"/>
      <c r="Y262" s="20"/>
      <c r="Z262" s="20"/>
      <c r="AA262" s="20"/>
      <c r="AB262" s="33" t="s">
        <v>3470</v>
      </c>
      <c r="AC262" s="33" t="s">
        <v>474</v>
      </c>
      <c r="AD262" s="20"/>
      <c r="AE262" s="20" t="s">
        <v>4228</v>
      </c>
      <c r="AF262" s="14">
        <v>0</v>
      </c>
      <c r="AG262" s="14">
        <v>1</v>
      </c>
      <c r="AH262" s="14">
        <v>0</v>
      </c>
      <c r="AI262" s="14">
        <v>0</v>
      </c>
      <c r="AJ262" s="14">
        <v>1</v>
      </c>
      <c r="AK262" s="14">
        <v>0</v>
      </c>
      <c r="AL262" s="14">
        <v>1</v>
      </c>
      <c r="AM262" s="14">
        <v>0</v>
      </c>
      <c r="AO262" s="1">
        <v>32599</v>
      </c>
      <c r="BP262" s="14">
        <v>10000</v>
      </c>
      <c r="BR262" s="16">
        <v>0</v>
      </c>
      <c r="CS262">
        <v>1</v>
      </c>
      <c r="CY262" s="1">
        <v>32626</v>
      </c>
      <c r="CZ262" s="1"/>
      <c r="DC262" s="1">
        <v>33956</v>
      </c>
      <c r="DD262" s="14">
        <v>159</v>
      </c>
      <c r="DE262" s="14">
        <v>7</v>
      </c>
      <c r="DF262" t="s">
        <v>508</v>
      </c>
      <c r="DG262" t="s">
        <v>1115</v>
      </c>
      <c r="DO262" s="49" t="s">
        <v>4370</v>
      </c>
      <c r="DP262" s="1"/>
      <c r="DQ262" s="1"/>
      <c r="DR262" s="1"/>
      <c r="DS262" s="1"/>
      <c r="DT262" s="1"/>
      <c r="DU262" s="1"/>
      <c r="DV262" s="1"/>
      <c r="DY262" t="s">
        <v>2367</v>
      </c>
      <c r="DZ262" s="1">
        <v>34774</v>
      </c>
      <c r="EA262" s="1">
        <v>37315</v>
      </c>
      <c r="EC262" s="7" t="s">
        <v>3836</v>
      </c>
      <c r="EL262" s="7">
        <v>1</v>
      </c>
      <c r="EO262" s="7">
        <v>245</v>
      </c>
      <c r="EP262" s="7">
        <v>6</v>
      </c>
      <c r="HH262" s="44" t="s">
        <v>5749</v>
      </c>
      <c r="HI262">
        <v>1</v>
      </c>
      <c r="HJ262">
        <v>18</v>
      </c>
      <c r="HK262">
        <v>140</v>
      </c>
      <c r="HL262">
        <v>5</v>
      </c>
      <c r="HN262">
        <v>1</v>
      </c>
      <c r="HQ262" s="44" t="s">
        <v>5886</v>
      </c>
      <c r="HR262">
        <v>1</v>
      </c>
      <c r="HS262">
        <v>12</v>
      </c>
      <c r="HT262">
        <v>40</v>
      </c>
      <c r="HU262">
        <v>1</v>
      </c>
      <c r="HV262">
        <v>1</v>
      </c>
      <c r="IJ262" s="1">
        <v>34689</v>
      </c>
      <c r="IK262" s="14">
        <v>11</v>
      </c>
    </row>
    <row r="263" spans="1:245" x14ac:dyDescent="0.25">
      <c r="A263" s="1">
        <v>34689</v>
      </c>
      <c r="B263" s="1"/>
      <c r="C263" s="1"/>
      <c r="D263" s="1"/>
      <c r="E263" s="13" t="s">
        <v>3106</v>
      </c>
      <c r="F263" s="4" t="s">
        <v>89</v>
      </c>
      <c r="G263" s="45" t="s">
        <v>5492</v>
      </c>
      <c r="H263" s="86"/>
      <c r="I263" s="86"/>
      <c r="J263" s="86"/>
      <c r="K263" s="86"/>
      <c r="L263" s="86"/>
      <c r="M263" s="34" t="s">
        <v>5148</v>
      </c>
      <c r="N263" s="4" t="s">
        <v>526</v>
      </c>
      <c r="O263" s="52" t="s">
        <v>6235</v>
      </c>
      <c r="P263" s="20"/>
      <c r="Q263" s="34" t="s">
        <v>5148</v>
      </c>
      <c r="R263" s="4" t="s">
        <v>526</v>
      </c>
      <c r="S263" s="52" t="s">
        <v>6235</v>
      </c>
      <c r="T263" s="20"/>
      <c r="U263" s="20"/>
      <c r="V263" s="33" t="s">
        <v>4241</v>
      </c>
      <c r="W263" s="33" t="s">
        <v>526</v>
      </c>
      <c r="X263" s="20"/>
      <c r="Y263" s="20"/>
      <c r="Z263" s="20"/>
      <c r="AA263" s="20"/>
      <c r="AB263" s="33" t="s">
        <v>3485</v>
      </c>
      <c r="AC263" s="33" t="s">
        <v>526</v>
      </c>
      <c r="AD263" s="20"/>
      <c r="AF263" s="14">
        <v>0</v>
      </c>
      <c r="AG263" s="14">
        <v>1</v>
      </c>
      <c r="AH263" s="14">
        <v>0</v>
      </c>
      <c r="AI263" s="14">
        <v>0</v>
      </c>
      <c r="AJ263" s="14">
        <v>1</v>
      </c>
      <c r="AK263" s="14">
        <v>0</v>
      </c>
      <c r="AL263" s="14">
        <v>1</v>
      </c>
      <c r="AM263" s="14">
        <v>0</v>
      </c>
      <c r="AO263" s="1">
        <v>32599</v>
      </c>
      <c r="BP263" s="14">
        <v>10000</v>
      </c>
      <c r="BR263" s="16">
        <v>0</v>
      </c>
      <c r="CS263">
        <v>1</v>
      </c>
      <c r="CY263" s="1">
        <v>32626</v>
      </c>
      <c r="CZ263" s="1"/>
      <c r="DC263" s="1">
        <v>33956</v>
      </c>
      <c r="DD263" s="14">
        <v>159</v>
      </c>
      <c r="DE263" s="14">
        <v>7</v>
      </c>
      <c r="DF263" t="s">
        <v>508</v>
      </c>
      <c r="DG263" t="s">
        <v>1115</v>
      </c>
      <c r="DO263" s="49" t="s">
        <v>4370</v>
      </c>
      <c r="DP263" s="1"/>
      <c r="DQ263" s="1"/>
      <c r="DR263" s="1"/>
      <c r="DS263" s="1"/>
      <c r="DT263" s="1"/>
      <c r="DU263" s="1"/>
      <c r="DV263" s="1"/>
      <c r="DY263" t="s">
        <v>2367</v>
      </c>
      <c r="DZ263" s="1">
        <v>34774</v>
      </c>
      <c r="EA263" s="1">
        <v>37315</v>
      </c>
      <c r="EC263" s="7" t="s">
        <v>3836</v>
      </c>
      <c r="EL263" s="7">
        <v>1</v>
      </c>
      <c r="EO263" s="7">
        <v>245</v>
      </c>
      <c r="EP263" s="7">
        <v>6</v>
      </c>
      <c r="HH263" s="44" t="s">
        <v>5749</v>
      </c>
      <c r="HI263">
        <v>1</v>
      </c>
      <c r="HJ263">
        <v>18</v>
      </c>
      <c r="HK263">
        <v>5</v>
      </c>
      <c r="HL263">
        <v>1</v>
      </c>
      <c r="HN263">
        <v>1</v>
      </c>
      <c r="HQ263" s="44" t="s">
        <v>5886</v>
      </c>
      <c r="HR263">
        <v>1</v>
      </c>
      <c r="HS263">
        <v>12</v>
      </c>
      <c r="HT263">
        <v>51</v>
      </c>
      <c r="HU263">
        <v>1</v>
      </c>
      <c r="HW263">
        <v>1</v>
      </c>
      <c r="IJ263" s="1">
        <v>34689</v>
      </c>
      <c r="IK263" s="14">
        <v>11</v>
      </c>
    </row>
    <row r="264" spans="1:245" x14ac:dyDescent="0.25">
      <c r="A264" s="1">
        <v>34689</v>
      </c>
      <c r="B264" s="1" t="s">
        <v>245</v>
      </c>
      <c r="C264" s="1" t="s">
        <v>246</v>
      </c>
      <c r="D264" s="1"/>
      <c r="E264" s="13" t="s">
        <v>3107</v>
      </c>
      <c r="F264" s="4" t="s">
        <v>90</v>
      </c>
      <c r="G264" s="45" t="s">
        <v>5494</v>
      </c>
      <c r="H264" s="86"/>
      <c r="I264" s="86"/>
      <c r="J264" s="86"/>
      <c r="K264" s="86"/>
      <c r="L264" s="86"/>
      <c r="M264" s="31" t="s">
        <v>1939</v>
      </c>
      <c r="N264" s="13" t="s">
        <v>721</v>
      </c>
      <c r="O264" s="13" t="s">
        <v>6275</v>
      </c>
      <c r="P264" s="20"/>
      <c r="Q264" s="39" t="s">
        <v>1940</v>
      </c>
      <c r="R264" s="4" t="s">
        <v>504</v>
      </c>
      <c r="S264" s="4" t="s">
        <v>6276</v>
      </c>
      <c r="T264" s="39" t="s">
        <v>1940</v>
      </c>
      <c r="U264" s="4" t="s">
        <v>504</v>
      </c>
      <c r="V264" s="20"/>
      <c r="W264" s="20"/>
      <c r="X264" s="20"/>
      <c r="Y264" s="20"/>
      <c r="Z264" s="20"/>
      <c r="AA264" s="20"/>
      <c r="AB264" s="20"/>
      <c r="AC264" s="20"/>
      <c r="AD264" s="20"/>
      <c r="AF264" s="14">
        <v>0</v>
      </c>
      <c r="AG264" s="14">
        <v>1</v>
      </c>
      <c r="AH264" s="14">
        <v>0</v>
      </c>
      <c r="AI264" s="14">
        <v>0</v>
      </c>
      <c r="AJ264" s="14">
        <v>1</v>
      </c>
      <c r="AK264" s="14">
        <v>0</v>
      </c>
      <c r="AL264" s="14">
        <v>0</v>
      </c>
      <c r="AN264" t="s">
        <v>1946</v>
      </c>
      <c r="AO264" s="1">
        <v>31778</v>
      </c>
      <c r="BT264" s="14">
        <v>600000</v>
      </c>
      <c r="CS264">
        <v>1</v>
      </c>
      <c r="CV264">
        <v>1</v>
      </c>
      <c r="DC264" s="1">
        <v>34103</v>
      </c>
      <c r="DD264" s="14">
        <v>78</v>
      </c>
      <c r="DE264" s="14">
        <v>4</v>
      </c>
      <c r="DF264" t="s">
        <v>513</v>
      </c>
      <c r="DG264" t="s">
        <v>1945</v>
      </c>
    </row>
    <row r="265" spans="1:245" x14ac:dyDescent="0.25">
      <c r="A265" s="1">
        <v>34689</v>
      </c>
      <c r="E265" s="13" t="s">
        <v>3107</v>
      </c>
      <c r="F265" s="4" t="s">
        <v>90</v>
      </c>
      <c r="G265" s="45" t="s">
        <v>5494</v>
      </c>
      <c r="H265" s="86"/>
      <c r="I265" s="86"/>
      <c r="J265" s="86"/>
      <c r="K265" s="86"/>
      <c r="L265" s="86"/>
      <c r="M265" s="30" t="s">
        <v>1940</v>
      </c>
      <c r="N265" s="4" t="s">
        <v>504</v>
      </c>
      <c r="O265" s="4" t="s">
        <v>6276</v>
      </c>
      <c r="P265" s="20"/>
      <c r="Q265" s="39" t="s">
        <v>1940</v>
      </c>
      <c r="R265" s="4" t="s">
        <v>504</v>
      </c>
      <c r="S265" s="4" t="s">
        <v>6276</v>
      </c>
      <c r="T265" s="39" t="s">
        <v>1940</v>
      </c>
      <c r="U265" s="4" t="s">
        <v>504</v>
      </c>
      <c r="V265" s="20"/>
      <c r="W265" s="20"/>
      <c r="X265" s="20"/>
      <c r="Y265" s="20"/>
      <c r="Z265" s="20"/>
      <c r="AA265" s="20"/>
      <c r="AB265" s="20"/>
      <c r="AC265" s="20"/>
      <c r="AD265" s="20"/>
      <c r="AF265" s="14">
        <v>0</v>
      </c>
      <c r="AG265" s="14">
        <v>1</v>
      </c>
      <c r="AH265" s="14">
        <v>0</v>
      </c>
      <c r="AI265" s="14">
        <v>0</v>
      </c>
      <c r="AJ265" s="14">
        <v>1</v>
      </c>
      <c r="AK265" s="14">
        <v>0</v>
      </c>
      <c r="AL265" s="14">
        <v>0</v>
      </c>
      <c r="AO265" s="1">
        <v>31778</v>
      </c>
      <c r="BT265" s="14">
        <v>600000</v>
      </c>
      <c r="CS265">
        <v>1</v>
      </c>
      <c r="CV265">
        <v>1</v>
      </c>
      <c r="DC265" s="1">
        <v>34103</v>
      </c>
      <c r="DD265" s="14">
        <v>78</v>
      </c>
      <c r="DE265" s="14">
        <v>4</v>
      </c>
      <c r="DF265" t="s">
        <v>513</v>
      </c>
      <c r="DG265" t="s">
        <v>1945</v>
      </c>
    </row>
    <row r="266" spans="1:245" x14ac:dyDescent="0.25">
      <c r="A266" s="1">
        <v>34689</v>
      </c>
      <c r="E266" s="13" t="s">
        <v>3107</v>
      </c>
      <c r="F266" s="4" t="s">
        <v>90</v>
      </c>
      <c r="G266" s="45" t="s">
        <v>5494</v>
      </c>
      <c r="H266" s="86"/>
      <c r="I266" s="86"/>
      <c r="J266" s="86"/>
      <c r="K266" s="86"/>
      <c r="L266" s="86"/>
      <c r="M266" s="30" t="s">
        <v>5149</v>
      </c>
      <c r="N266" s="4" t="s">
        <v>537</v>
      </c>
      <c r="O266" s="4" t="s">
        <v>6277</v>
      </c>
      <c r="P266" s="20"/>
      <c r="Q266" s="30" t="s">
        <v>5149</v>
      </c>
      <c r="R266" s="4" t="s">
        <v>537</v>
      </c>
      <c r="S266" s="4" t="s">
        <v>6277</v>
      </c>
      <c r="T266" s="20"/>
      <c r="U266" s="20"/>
      <c r="V266" s="20"/>
      <c r="W266" s="20"/>
      <c r="X266" s="20"/>
      <c r="Y266" s="20"/>
      <c r="Z266" s="20"/>
      <c r="AA266" s="20"/>
      <c r="AB266" s="20"/>
      <c r="AC266" s="20"/>
      <c r="AD266" s="20"/>
      <c r="AF266" s="14">
        <v>0</v>
      </c>
      <c r="AG266" s="14">
        <v>1</v>
      </c>
      <c r="AH266" s="14">
        <v>0</v>
      </c>
      <c r="AI266" s="14">
        <v>0</v>
      </c>
      <c r="AJ266" s="14">
        <v>1</v>
      </c>
      <c r="AK266" s="14">
        <v>0</v>
      </c>
      <c r="AL266" s="14">
        <v>0</v>
      </c>
      <c r="AO266" s="1">
        <v>31778</v>
      </c>
      <c r="BP266" s="14">
        <v>10000</v>
      </c>
      <c r="CS266">
        <v>1</v>
      </c>
      <c r="CV266">
        <v>1</v>
      </c>
      <c r="DC266" s="1">
        <v>34103</v>
      </c>
      <c r="DD266" s="14">
        <v>78</v>
      </c>
      <c r="DE266" s="14">
        <v>4</v>
      </c>
      <c r="DF266" t="s">
        <v>513</v>
      </c>
      <c r="DG266" t="s">
        <v>1945</v>
      </c>
    </row>
    <row r="267" spans="1:245" x14ac:dyDescent="0.25">
      <c r="A267" s="1">
        <v>34689</v>
      </c>
      <c r="E267" s="13" t="s">
        <v>3107</v>
      </c>
      <c r="F267" s="4" t="s">
        <v>90</v>
      </c>
      <c r="G267" s="45" t="s">
        <v>5494</v>
      </c>
      <c r="H267" s="86"/>
      <c r="I267" s="86"/>
      <c r="J267" s="86"/>
      <c r="K267" s="86"/>
      <c r="L267" s="86"/>
      <c r="M267" s="30" t="s">
        <v>1941</v>
      </c>
      <c r="N267" s="4" t="s">
        <v>520</v>
      </c>
      <c r="O267" s="4" t="s">
        <v>6278</v>
      </c>
      <c r="P267" s="20"/>
      <c r="Q267" s="30" t="s">
        <v>1941</v>
      </c>
      <c r="R267" s="4" t="s">
        <v>520</v>
      </c>
      <c r="S267" s="4" t="s">
        <v>6278</v>
      </c>
      <c r="T267" s="20"/>
      <c r="U267" s="20"/>
      <c r="V267" s="20"/>
      <c r="W267" s="20"/>
      <c r="X267" s="20"/>
      <c r="Y267" s="20"/>
      <c r="Z267" s="20"/>
      <c r="AA267" s="20"/>
      <c r="AB267" s="20"/>
      <c r="AC267" s="20"/>
      <c r="AD267" s="20"/>
      <c r="AF267" s="14">
        <v>0</v>
      </c>
      <c r="AG267" s="14">
        <v>1</v>
      </c>
      <c r="AH267" s="14">
        <v>0</v>
      </c>
      <c r="AI267" s="14">
        <v>0</v>
      </c>
      <c r="AJ267" s="14">
        <v>1</v>
      </c>
      <c r="AK267" s="14">
        <v>0</v>
      </c>
      <c r="AL267" s="14">
        <v>0</v>
      </c>
      <c r="AO267" s="1">
        <v>31778</v>
      </c>
      <c r="BP267" s="14">
        <v>10000</v>
      </c>
      <c r="CS267">
        <v>1</v>
      </c>
      <c r="CV267">
        <v>1</v>
      </c>
      <c r="DC267" s="1">
        <v>34103</v>
      </c>
      <c r="DD267" s="14">
        <v>78</v>
      </c>
      <c r="DE267" s="14">
        <v>4</v>
      </c>
      <c r="DF267" t="s">
        <v>513</v>
      </c>
      <c r="DG267" t="s">
        <v>1945</v>
      </c>
    </row>
    <row r="268" spans="1:245" x14ac:dyDescent="0.25">
      <c r="A268" s="1">
        <v>34689</v>
      </c>
      <c r="E268" s="13" t="s">
        <v>3107</v>
      </c>
      <c r="F268" s="4" t="s">
        <v>90</v>
      </c>
      <c r="G268" s="45" t="s">
        <v>5494</v>
      </c>
      <c r="H268" s="86"/>
      <c r="I268" s="86"/>
      <c r="J268" s="86"/>
      <c r="K268" s="86"/>
      <c r="L268" s="86"/>
      <c r="M268" s="30" t="s">
        <v>1942</v>
      </c>
      <c r="N268" s="4" t="s">
        <v>517</v>
      </c>
      <c r="O268" s="4" t="s">
        <v>6279</v>
      </c>
      <c r="P268" s="20"/>
      <c r="Q268" s="30" t="s">
        <v>1942</v>
      </c>
      <c r="R268" s="4" t="s">
        <v>517</v>
      </c>
      <c r="S268" s="4" t="s">
        <v>6279</v>
      </c>
      <c r="T268" s="20"/>
      <c r="U268" s="20"/>
      <c r="V268" s="20"/>
      <c r="W268" s="20"/>
      <c r="X268" s="20"/>
      <c r="Y268" s="20"/>
      <c r="Z268" s="20"/>
      <c r="AA268" s="20"/>
      <c r="AB268" s="20"/>
      <c r="AC268" s="20"/>
      <c r="AD268" s="20"/>
      <c r="AF268" s="14">
        <v>0</v>
      </c>
      <c r="AG268" s="14">
        <v>1</v>
      </c>
      <c r="AH268" s="14">
        <v>0</v>
      </c>
      <c r="AI268" s="14">
        <v>0</v>
      </c>
      <c r="AJ268" s="14">
        <v>1</v>
      </c>
      <c r="AK268" s="14">
        <v>0</v>
      </c>
      <c r="AL268" s="14">
        <v>0</v>
      </c>
      <c r="AO268" s="1">
        <v>31778</v>
      </c>
      <c r="CS268">
        <v>1</v>
      </c>
      <c r="CV268">
        <v>1</v>
      </c>
      <c r="DC268" s="1">
        <v>34103</v>
      </c>
      <c r="DD268" s="14">
        <v>78</v>
      </c>
      <c r="DE268" s="14">
        <v>4</v>
      </c>
      <c r="DF268" t="s">
        <v>513</v>
      </c>
      <c r="DG268" t="s">
        <v>1945</v>
      </c>
    </row>
    <row r="269" spans="1:245" x14ac:dyDescent="0.25">
      <c r="A269" s="1">
        <v>34689</v>
      </c>
      <c r="E269" s="13" t="s">
        <v>3107</v>
      </c>
      <c r="F269" s="4" t="s">
        <v>90</v>
      </c>
      <c r="G269" s="45" t="s">
        <v>5494</v>
      </c>
      <c r="H269" s="86"/>
      <c r="I269" s="86"/>
      <c r="J269" s="86"/>
      <c r="K269" s="86"/>
      <c r="L269" s="86"/>
      <c r="M269" s="30" t="s">
        <v>1943</v>
      </c>
      <c r="N269" s="4" t="s">
        <v>501</v>
      </c>
      <c r="O269" s="4" t="s">
        <v>6280</v>
      </c>
      <c r="P269" s="20"/>
      <c r="Q269" s="30" t="s">
        <v>1943</v>
      </c>
      <c r="R269" s="4" t="s">
        <v>501</v>
      </c>
      <c r="S269" s="4" t="s">
        <v>6280</v>
      </c>
      <c r="T269" s="20"/>
      <c r="U269" s="20"/>
      <c r="V269" s="20"/>
      <c r="W269" s="20"/>
      <c r="X269" s="20"/>
      <c r="Y269" s="20"/>
      <c r="Z269" s="20"/>
      <c r="AA269" s="20"/>
      <c r="AB269" s="20"/>
      <c r="AC269" s="20"/>
      <c r="AD269" s="20"/>
      <c r="AF269" s="14">
        <v>0</v>
      </c>
      <c r="AG269" s="14">
        <v>1</v>
      </c>
      <c r="AH269" s="14">
        <v>0</v>
      </c>
      <c r="AI269" s="14">
        <v>0</v>
      </c>
      <c r="AJ269" s="14">
        <v>1</v>
      </c>
      <c r="AK269" s="14">
        <v>0</v>
      </c>
      <c r="AL269" s="14">
        <v>0</v>
      </c>
      <c r="AO269" s="1">
        <v>31778</v>
      </c>
      <c r="BP269" s="14">
        <v>10000</v>
      </c>
      <c r="CS269">
        <v>1</v>
      </c>
      <c r="CV269">
        <v>1</v>
      </c>
      <c r="DC269" s="1">
        <v>34103</v>
      </c>
      <c r="DD269" s="14">
        <v>78</v>
      </c>
      <c r="DE269" s="14">
        <v>4</v>
      </c>
      <c r="DF269" t="s">
        <v>513</v>
      </c>
      <c r="DG269" t="s">
        <v>1945</v>
      </c>
    </row>
    <row r="270" spans="1:245" x14ac:dyDescent="0.25">
      <c r="A270" s="1">
        <v>34689</v>
      </c>
      <c r="E270" s="13" t="s">
        <v>3107</v>
      </c>
      <c r="F270" s="4" t="s">
        <v>90</v>
      </c>
      <c r="G270" s="45" t="s">
        <v>5494</v>
      </c>
      <c r="H270" s="86"/>
      <c r="I270" s="86"/>
      <c r="J270" s="86"/>
      <c r="K270" s="86"/>
      <c r="L270" s="86"/>
      <c r="M270" s="30" t="s">
        <v>1944</v>
      </c>
      <c r="N270" s="13" t="s">
        <v>502</v>
      </c>
      <c r="O270" s="13" t="s">
        <v>6281</v>
      </c>
      <c r="P270" s="20"/>
      <c r="Q270" s="30" t="s">
        <v>1944</v>
      </c>
      <c r="R270" s="13" t="s">
        <v>502</v>
      </c>
      <c r="S270" s="13" t="s">
        <v>6281</v>
      </c>
      <c r="T270" s="20"/>
      <c r="U270" s="20"/>
      <c r="V270" s="20"/>
      <c r="W270" s="20"/>
      <c r="X270" s="20"/>
      <c r="Y270" s="20"/>
      <c r="Z270" s="20"/>
      <c r="AA270" s="20"/>
      <c r="AB270" s="20"/>
      <c r="AC270" s="20"/>
      <c r="AD270" s="20"/>
      <c r="AF270" s="14">
        <v>0</v>
      </c>
      <c r="AG270" s="14">
        <v>1</v>
      </c>
      <c r="AH270" s="14">
        <v>0</v>
      </c>
      <c r="AI270" s="14">
        <v>0</v>
      </c>
      <c r="AJ270" s="14">
        <v>1</v>
      </c>
      <c r="AK270" s="14">
        <v>0</v>
      </c>
      <c r="AL270" s="14">
        <v>0</v>
      </c>
      <c r="AO270" s="1">
        <v>31778</v>
      </c>
      <c r="BP270" s="14">
        <v>10000</v>
      </c>
      <c r="CS270">
        <v>1</v>
      </c>
      <c r="CV270">
        <v>1</v>
      </c>
      <c r="DC270" s="1">
        <v>34103</v>
      </c>
      <c r="DD270" s="14">
        <v>78</v>
      </c>
      <c r="DE270" s="14">
        <v>4</v>
      </c>
      <c r="DF270" t="s">
        <v>513</v>
      </c>
      <c r="DG270" t="s">
        <v>1945</v>
      </c>
      <c r="DO270" s="49" t="s">
        <v>4372</v>
      </c>
      <c r="DP270" s="1"/>
      <c r="DQ270" s="1"/>
      <c r="DR270" s="1"/>
      <c r="DS270" s="1"/>
      <c r="DT270" s="1"/>
      <c r="DU270" s="1"/>
      <c r="DV270" s="1"/>
      <c r="DW270" t="s">
        <v>2438</v>
      </c>
      <c r="DX270" s="1" t="s">
        <v>502</v>
      </c>
      <c r="DY270" t="s">
        <v>2437</v>
      </c>
      <c r="DZ270" s="1">
        <v>34751</v>
      </c>
      <c r="EA270" s="1">
        <v>35410</v>
      </c>
      <c r="EC270" s="7" t="s">
        <v>3839</v>
      </c>
      <c r="EF270" s="7">
        <v>1</v>
      </c>
      <c r="EO270" s="7">
        <v>59</v>
      </c>
      <c r="EP270" s="7">
        <v>2</v>
      </c>
    </row>
    <row r="271" spans="1:245" x14ac:dyDescent="0.25">
      <c r="A271" s="1">
        <v>34729</v>
      </c>
      <c r="B271" s="1" t="s">
        <v>247</v>
      </c>
      <c r="C271" s="1" t="s">
        <v>248</v>
      </c>
      <c r="D271" s="1"/>
      <c r="E271" s="13" t="s">
        <v>3108</v>
      </c>
      <c r="F271" s="4" t="s">
        <v>91</v>
      </c>
      <c r="G271" s="45" t="s">
        <v>5495</v>
      </c>
      <c r="H271" s="86"/>
      <c r="I271" s="86"/>
      <c r="J271" s="86"/>
      <c r="K271" s="86"/>
      <c r="L271" s="86"/>
      <c r="M271" s="31" t="s">
        <v>921</v>
      </c>
      <c r="N271" s="13" t="s">
        <v>515</v>
      </c>
      <c r="O271" s="13" t="s">
        <v>6282</v>
      </c>
      <c r="P271" s="20"/>
      <c r="Q271" s="31" t="s">
        <v>921</v>
      </c>
      <c r="R271" s="13" t="s">
        <v>515</v>
      </c>
      <c r="S271" s="13" t="s">
        <v>6282</v>
      </c>
      <c r="T271" s="20"/>
      <c r="U271" s="20"/>
      <c r="V271" s="20"/>
      <c r="W271" s="20"/>
      <c r="X271" s="20"/>
      <c r="Y271" s="20"/>
      <c r="Z271" s="20"/>
      <c r="AA271" s="20"/>
      <c r="AB271" s="20"/>
      <c r="AC271" s="20"/>
      <c r="AD271" s="20" t="s">
        <v>923</v>
      </c>
      <c r="AF271" s="14">
        <v>0</v>
      </c>
      <c r="AG271" s="14">
        <v>1</v>
      </c>
      <c r="AH271" s="14">
        <v>0</v>
      </c>
      <c r="AI271" s="14">
        <v>0</v>
      </c>
      <c r="AJ271" s="14">
        <v>1</v>
      </c>
      <c r="AK271" s="14">
        <v>0</v>
      </c>
      <c r="AL271" s="14">
        <v>0</v>
      </c>
      <c r="AN271" t="s">
        <v>922</v>
      </c>
      <c r="CS271">
        <v>1</v>
      </c>
      <c r="CT271" s="7">
        <v>1</v>
      </c>
      <c r="CY271" s="1">
        <v>33114</v>
      </c>
      <c r="CZ271" s="1"/>
      <c r="DC271" s="1">
        <v>34156</v>
      </c>
      <c r="DD271" s="14">
        <v>49</v>
      </c>
      <c r="DE271" s="14">
        <v>4</v>
      </c>
      <c r="DF271" t="s">
        <v>562</v>
      </c>
      <c r="DG271" t="s">
        <v>924</v>
      </c>
    </row>
    <row r="272" spans="1:245" x14ac:dyDescent="0.25">
      <c r="A272" s="1">
        <v>35032</v>
      </c>
      <c r="B272" s="1" t="s">
        <v>251</v>
      </c>
      <c r="C272" s="1" t="s">
        <v>252</v>
      </c>
      <c r="D272" s="1"/>
      <c r="E272" s="13" t="s">
        <v>1879</v>
      </c>
      <c r="F272" s="4" t="s">
        <v>93</v>
      </c>
      <c r="G272" s="45" t="s">
        <v>5497</v>
      </c>
      <c r="H272" s="86"/>
      <c r="I272" s="86"/>
      <c r="J272" s="86"/>
      <c r="K272" s="86"/>
      <c r="L272" s="86"/>
      <c r="M272" s="31" t="s">
        <v>1879</v>
      </c>
      <c r="N272" s="13" t="s">
        <v>502</v>
      </c>
      <c r="O272" s="13" t="s">
        <v>6285</v>
      </c>
      <c r="P272" s="20"/>
      <c r="Q272" s="31" t="s">
        <v>1879</v>
      </c>
      <c r="R272" s="13" t="s">
        <v>502</v>
      </c>
      <c r="S272" s="13" t="s">
        <v>6285</v>
      </c>
      <c r="T272" s="20"/>
      <c r="U272" s="20"/>
      <c r="V272" s="20"/>
      <c r="W272" s="20"/>
      <c r="X272" s="20"/>
      <c r="Y272" s="20"/>
      <c r="Z272" s="20"/>
      <c r="AA272" s="20"/>
      <c r="AB272" s="20"/>
      <c r="AC272" s="20"/>
      <c r="AD272" s="20" t="s">
        <v>920</v>
      </c>
      <c r="AF272" s="14">
        <v>0</v>
      </c>
      <c r="AG272" s="14">
        <v>1</v>
      </c>
      <c r="AH272" s="14">
        <v>0</v>
      </c>
      <c r="AI272" s="14">
        <v>0</v>
      </c>
      <c r="AJ272" s="14">
        <v>1</v>
      </c>
      <c r="AK272" s="14">
        <v>0</v>
      </c>
      <c r="AL272" s="14">
        <v>0</v>
      </c>
      <c r="AN272" s="4" t="s">
        <v>1882</v>
      </c>
      <c r="AO272" s="1">
        <v>29204</v>
      </c>
      <c r="AP272" s="1">
        <v>33722</v>
      </c>
      <c r="AQ272" s="1">
        <v>33239</v>
      </c>
      <c r="AR272" s="1">
        <v>34277</v>
      </c>
      <c r="BP272" s="14">
        <v>300000</v>
      </c>
      <c r="BR272" s="16">
        <v>100000</v>
      </c>
      <c r="CS272">
        <v>1</v>
      </c>
      <c r="CX272" s="1">
        <v>33618</v>
      </c>
      <c r="CY272" s="1">
        <v>33616</v>
      </c>
      <c r="CZ272" s="1"/>
      <c r="DC272" s="1">
        <v>34628</v>
      </c>
      <c r="DD272" s="14">
        <v>46</v>
      </c>
      <c r="DE272" s="14">
        <v>7</v>
      </c>
      <c r="DF272" t="s">
        <v>562</v>
      </c>
      <c r="DG272" t="s">
        <v>1881</v>
      </c>
      <c r="DO272" s="49" t="s">
        <v>4375</v>
      </c>
      <c r="DP272" s="1"/>
      <c r="DQ272" s="1"/>
      <c r="DR272" s="1"/>
      <c r="DS272" s="1"/>
      <c r="DT272" s="1"/>
      <c r="DU272" s="1"/>
      <c r="DV272" s="1"/>
      <c r="DY272" s="48" t="s">
        <v>4376</v>
      </c>
      <c r="DZ272" s="1">
        <v>35101</v>
      </c>
      <c r="EA272" s="1">
        <v>35585</v>
      </c>
      <c r="ED272" s="7" t="s">
        <v>3841</v>
      </c>
      <c r="EM272" s="7">
        <v>1</v>
      </c>
      <c r="EO272" s="7">
        <v>262</v>
      </c>
      <c r="EP272" s="7">
        <v>4</v>
      </c>
    </row>
    <row r="273" spans="1:245" x14ac:dyDescent="0.25">
      <c r="A273" s="1">
        <v>35032</v>
      </c>
      <c r="B273" s="1"/>
      <c r="C273" s="1"/>
      <c r="D273" s="1"/>
      <c r="E273" s="13" t="s">
        <v>1879</v>
      </c>
      <c r="F273" s="4" t="s">
        <v>93</v>
      </c>
      <c r="G273" s="45" t="s">
        <v>5497</v>
      </c>
      <c r="H273" s="86"/>
      <c r="I273" s="86"/>
      <c r="J273" s="86"/>
      <c r="K273" s="86"/>
      <c r="L273" s="86"/>
      <c r="M273" s="31" t="s">
        <v>1880</v>
      </c>
      <c r="N273" s="13" t="s">
        <v>502</v>
      </c>
      <c r="O273" s="13" t="s">
        <v>6285</v>
      </c>
      <c r="P273" s="20"/>
      <c r="Q273" s="31" t="s">
        <v>1880</v>
      </c>
      <c r="R273" s="13" t="s">
        <v>502</v>
      </c>
      <c r="S273" s="13" t="s">
        <v>6285</v>
      </c>
      <c r="T273" s="20"/>
      <c r="U273" s="20"/>
      <c r="V273" s="20"/>
      <c r="W273" s="20"/>
      <c r="X273" s="20"/>
      <c r="Y273" s="20"/>
      <c r="Z273" s="20"/>
      <c r="AA273" s="20"/>
      <c r="AB273" s="20"/>
      <c r="AC273" s="20"/>
      <c r="AD273" s="20"/>
      <c r="AF273" s="14">
        <v>0</v>
      </c>
      <c r="AG273" s="14">
        <v>1</v>
      </c>
      <c r="AH273" s="14">
        <v>0</v>
      </c>
      <c r="AI273" s="14">
        <v>0</v>
      </c>
      <c r="AJ273" s="14">
        <v>1</v>
      </c>
      <c r="AK273" s="14">
        <v>0</v>
      </c>
      <c r="AL273" s="14">
        <v>0</v>
      </c>
      <c r="AO273" s="1">
        <v>29204</v>
      </c>
      <c r="AP273" s="1">
        <v>33722</v>
      </c>
      <c r="BP273" s="14">
        <v>11500000</v>
      </c>
      <c r="CS273">
        <v>1</v>
      </c>
      <c r="CX273" s="1">
        <v>33618</v>
      </c>
      <c r="CY273" s="1">
        <v>33616</v>
      </c>
      <c r="CZ273" s="1"/>
      <c r="DC273" s="1">
        <v>34628</v>
      </c>
      <c r="DD273" s="14">
        <v>46</v>
      </c>
      <c r="DE273" s="14">
        <v>7</v>
      </c>
      <c r="DF273" t="s">
        <v>562</v>
      </c>
      <c r="DG273" t="s">
        <v>1881</v>
      </c>
      <c r="DO273" s="49" t="s">
        <v>4375</v>
      </c>
      <c r="DP273" s="1"/>
      <c r="DQ273" s="1"/>
      <c r="DR273" s="1"/>
      <c r="DS273" s="1"/>
      <c r="DT273" s="1"/>
      <c r="DU273" s="1"/>
      <c r="DV273" s="1"/>
      <c r="DY273" s="48" t="s">
        <v>4376</v>
      </c>
      <c r="DZ273" s="1">
        <v>35101</v>
      </c>
      <c r="EA273" s="1">
        <v>35585</v>
      </c>
      <c r="ED273" s="7" t="s">
        <v>3841</v>
      </c>
      <c r="EF273" s="7">
        <v>1</v>
      </c>
      <c r="EO273" s="7">
        <v>262</v>
      </c>
      <c r="EP273" s="7">
        <v>4</v>
      </c>
    </row>
    <row r="274" spans="1:245" x14ac:dyDescent="0.25">
      <c r="A274" s="1">
        <v>34892</v>
      </c>
      <c r="B274" s="1" t="s">
        <v>249</v>
      </c>
      <c r="C274" s="1" t="s">
        <v>250</v>
      </c>
      <c r="D274" s="1"/>
      <c r="E274" s="13" t="s">
        <v>3109</v>
      </c>
      <c r="F274" s="4" t="s">
        <v>92</v>
      </c>
      <c r="G274" s="45" t="s">
        <v>5496</v>
      </c>
      <c r="H274" s="86"/>
      <c r="I274" s="86"/>
      <c r="J274" s="86"/>
      <c r="K274" s="86"/>
      <c r="L274" s="86"/>
      <c r="M274" s="31" t="s">
        <v>596</v>
      </c>
      <c r="N274" s="13" t="s">
        <v>479</v>
      </c>
      <c r="O274" s="13" t="s">
        <v>6283</v>
      </c>
      <c r="P274" s="20"/>
      <c r="Q274" s="31" t="s">
        <v>596</v>
      </c>
      <c r="R274" s="13" t="s">
        <v>479</v>
      </c>
      <c r="S274" s="13" t="s">
        <v>6283</v>
      </c>
      <c r="T274" s="20"/>
      <c r="U274" s="20"/>
      <c r="V274" s="33" t="s">
        <v>1684</v>
      </c>
      <c r="W274" s="33" t="s">
        <v>479</v>
      </c>
      <c r="X274" s="20"/>
      <c r="Y274" s="20"/>
      <c r="Z274" s="20"/>
      <c r="AA274" s="20"/>
      <c r="AB274" s="20" t="s">
        <v>3320</v>
      </c>
      <c r="AC274" s="33" t="s">
        <v>479</v>
      </c>
      <c r="AD274" s="20"/>
      <c r="AF274" s="14">
        <v>0</v>
      </c>
      <c r="AG274" s="14">
        <v>1</v>
      </c>
      <c r="AH274" s="14">
        <v>0</v>
      </c>
      <c r="AI274" s="14">
        <v>0</v>
      </c>
      <c r="AJ274" s="14">
        <v>1</v>
      </c>
      <c r="AK274" s="14">
        <v>0</v>
      </c>
      <c r="AL274" s="14">
        <v>0</v>
      </c>
      <c r="AN274" t="s">
        <v>599</v>
      </c>
      <c r="AO274" s="1">
        <v>30232</v>
      </c>
      <c r="AP274" s="1">
        <v>33603</v>
      </c>
      <c r="BP274" s="14">
        <v>2700000</v>
      </c>
      <c r="CV274" s="1"/>
      <c r="CY274" s="1">
        <v>33266</v>
      </c>
      <c r="CZ274" s="1"/>
      <c r="DB274" s="1">
        <v>33415</v>
      </c>
      <c r="DC274" s="1">
        <v>34101</v>
      </c>
      <c r="DD274" s="14">
        <v>105</v>
      </c>
      <c r="DE274" s="14">
        <v>3</v>
      </c>
      <c r="DF274" t="s">
        <v>562</v>
      </c>
      <c r="DG274" t="s">
        <v>598</v>
      </c>
      <c r="DK274" s="1"/>
      <c r="DO274" s="49" t="s">
        <v>4373</v>
      </c>
      <c r="DP274" s="1"/>
      <c r="DQ274" s="1"/>
      <c r="DR274" s="1"/>
      <c r="DS274" s="1"/>
      <c r="DT274" s="1"/>
      <c r="DU274" s="1"/>
      <c r="DV274" s="1"/>
      <c r="DY274" t="s">
        <v>2292</v>
      </c>
      <c r="DZ274" s="1">
        <v>34967</v>
      </c>
      <c r="EA274" s="1">
        <v>36299</v>
      </c>
      <c r="EC274" s="7" t="s">
        <v>3840</v>
      </c>
      <c r="EF274" s="7">
        <v>1</v>
      </c>
      <c r="EO274" s="7">
        <v>161</v>
      </c>
      <c r="EP274" s="7">
        <v>2</v>
      </c>
      <c r="GY274" s="44"/>
      <c r="HA274">
        <v>0</v>
      </c>
      <c r="HB274">
        <v>161</v>
      </c>
      <c r="HC274">
        <v>9</v>
      </c>
      <c r="HE274">
        <v>1</v>
      </c>
      <c r="HH274" s="44" t="s">
        <v>5751</v>
      </c>
      <c r="HI274">
        <v>0</v>
      </c>
      <c r="HJ274">
        <v>13</v>
      </c>
      <c r="HK274">
        <v>449</v>
      </c>
      <c r="HL274">
        <v>13</v>
      </c>
      <c r="HN274">
        <v>1</v>
      </c>
      <c r="HQ274" s="44" t="s">
        <v>5888</v>
      </c>
      <c r="HR274">
        <v>1</v>
      </c>
      <c r="HS274">
        <v>2</v>
      </c>
      <c r="HT274">
        <v>1123</v>
      </c>
      <c r="HU274">
        <v>62</v>
      </c>
      <c r="HW274">
        <v>1</v>
      </c>
    </row>
    <row r="275" spans="1:245" x14ac:dyDescent="0.25">
      <c r="A275" s="1">
        <v>34892</v>
      </c>
      <c r="B275" s="1"/>
      <c r="C275" s="1"/>
      <c r="D275" s="1"/>
      <c r="E275" s="13" t="s">
        <v>3109</v>
      </c>
      <c r="F275" s="4" t="s">
        <v>92</v>
      </c>
      <c r="G275" s="45" t="s">
        <v>5496</v>
      </c>
      <c r="H275" s="86"/>
      <c r="I275" s="86"/>
      <c r="J275" s="86"/>
      <c r="K275" s="86"/>
      <c r="L275" s="86"/>
      <c r="M275" s="31" t="s">
        <v>597</v>
      </c>
      <c r="N275" s="4" t="s">
        <v>517</v>
      </c>
      <c r="O275" s="13" t="s">
        <v>6284</v>
      </c>
      <c r="P275" s="20"/>
      <c r="Q275" s="31" t="s">
        <v>597</v>
      </c>
      <c r="R275" s="4" t="s">
        <v>517</v>
      </c>
      <c r="S275" s="13" t="s">
        <v>6284</v>
      </c>
      <c r="T275" s="20"/>
      <c r="U275" s="20"/>
      <c r="V275" s="33" t="s">
        <v>1684</v>
      </c>
      <c r="W275" s="33" t="s">
        <v>479</v>
      </c>
      <c r="X275" s="20"/>
      <c r="Y275" s="20"/>
      <c r="Z275" s="20"/>
      <c r="AA275" s="20"/>
      <c r="AB275" s="20" t="s">
        <v>3320</v>
      </c>
      <c r="AC275" s="33" t="s">
        <v>479</v>
      </c>
      <c r="AD275" s="20"/>
      <c r="AF275" s="14">
        <v>0</v>
      </c>
      <c r="AG275" s="14">
        <v>1</v>
      </c>
      <c r="AH275" s="14">
        <v>0</v>
      </c>
      <c r="AI275" s="14">
        <v>0</v>
      </c>
      <c r="AJ275" s="14">
        <v>1</v>
      </c>
      <c r="AK275" s="14">
        <v>0</v>
      </c>
      <c r="AL275" s="14">
        <v>0</v>
      </c>
      <c r="AO275" s="1">
        <v>30232</v>
      </c>
      <c r="AP275" s="1">
        <v>33603</v>
      </c>
      <c r="BP275" s="14">
        <v>10000</v>
      </c>
      <c r="CY275" s="1">
        <v>33266</v>
      </c>
      <c r="CZ275" s="1"/>
      <c r="DB275" s="1">
        <v>33415</v>
      </c>
      <c r="DC275" s="1">
        <v>34101</v>
      </c>
      <c r="DD275" s="14">
        <v>105</v>
      </c>
      <c r="DE275" s="14">
        <v>3</v>
      </c>
      <c r="DF275" t="s">
        <v>562</v>
      </c>
      <c r="DG275" t="s">
        <v>598</v>
      </c>
      <c r="DO275" s="49" t="s">
        <v>4374</v>
      </c>
      <c r="DP275" s="1"/>
      <c r="DQ275" s="1"/>
      <c r="DR275" s="1"/>
      <c r="DS275" s="1"/>
      <c r="DT275" s="1"/>
      <c r="DU275" s="1"/>
      <c r="DV275" s="1"/>
      <c r="DY275" t="s">
        <v>2293</v>
      </c>
      <c r="DZ275" s="1">
        <v>34967</v>
      </c>
      <c r="EA275" s="1">
        <v>36299</v>
      </c>
      <c r="EC275" s="7" t="s">
        <v>3840</v>
      </c>
      <c r="EF275" s="7">
        <v>1</v>
      </c>
      <c r="EO275" s="7">
        <v>127</v>
      </c>
      <c r="EP275" s="7">
        <v>2</v>
      </c>
      <c r="GY275" s="44"/>
      <c r="HA275">
        <v>0</v>
      </c>
      <c r="HB275">
        <v>161</v>
      </c>
      <c r="HC275">
        <v>9</v>
      </c>
      <c r="HE275">
        <v>1</v>
      </c>
      <c r="HH275" s="44" t="s">
        <v>5751</v>
      </c>
      <c r="HI275">
        <v>0</v>
      </c>
      <c r="HJ275">
        <v>13</v>
      </c>
      <c r="HK275">
        <v>449</v>
      </c>
      <c r="HL275">
        <v>13</v>
      </c>
      <c r="HN275">
        <v>1</v>
      </c>
      <c r="HQ275" s="44" t="s">
        <v>5888</v>
      </c>
      <c r="HR275">
        <v>1</v>
      </c>
      <c r="HS275">
        <v>2</v>
      </c>
      <c r="HT275">
        <v>1123</v>
      </c>
      <c r="HU275">
        <v>62</v>
      </c>
      <c r="HW275">
        <v>1</v>
      </c>
    </row>
    <row r="276" spans="1:245" x14ac:dyDescent="0.25">
      <c r="A276" s="1">
        <v>35403</v>
      </c>
      <c r="B276" s="1" t="s">
        <v>259</v>
      </c>
      <c r="C276" s="1" t="s">
        <v>260</v>
      </c>
      <c r="D276" s="1"/>
      <c r="E276" s="13" t="s">
        <v>3113</v>
      </c>
      <c r="F276" s="4" t="s">
        <v>97</v>
      </c>
      <c r="G276" s="45" t="s">
        <v>5501</v>
      </c>
      <c r="H276" s="86"/>
      <c r="I276" s="86"/>
      <c r="J276" s="86"/>
      <c r="K276" s="86"/>
      <c r="L276" s="86"/>
      <c r="M276" s="31" t="s">
        <v>1530</v>
      </c>
      <c r="N276" s="13" t="s">
        <v>479</v>
      </c>
      <c r="O276" s="13" t="s">
        <v>6292</v>
      </c>
      <c r="P276" s="20"/>
      <c r="Q276" s="31" t="s">
        <v>1530</v>
      </c>
      <c r="R276" s="13" t="s">
        <v>479</v>
      </c>
      <c r="S276" s="13" t="s">
        <v>6292</v>
      </c>
      <c r="T276" s="20"/>
      <c r="U276" s="20"/>
      <c r="V276" s="20"/>
      <c r="W276" s="20"/>
      <c r="X276" s="20"/>
      <c r="Y276" s="20"/>
      <c r="Z276" s="20"/>
      <c r="AA276" s="20"/>
      <c r="AB276" s="20"/>
      <c r="AC276" s="20"/>
      <c r="AD276" s="20"/>
      <c r="AF276" s="14">
        <v>0</v>
      </c>
      <c r="AG276" s="14">
        <v>1</v>
      </c>
      <c r="AH276" s="14">
        <v>0</v>
      </c>
      <c r="AI276" s="14">
        <v>0</v>
      </c>
      <c r="AJ276" s="14">
        <v>1</v>
      </c>
      <c r="AK276" s="14">
        <v>0</v>
      </c>
      <c r="AL276" s="14">
        <v>0</v>
      </c>
      <c r="AN276" t="s">
        <v>1531</v>
      </c>
      <c r="AO276" s="1">
        <v>30621</v>
      </c>
      <c r="BP276" s="14">
        <v>100000</v>
      </c>
      <c r="CS276">
        <v>1</v>
      </c>
      <c r="CY276" s="1">
        <v>34915</v>
      </c>
      <c r="CZ276" s="1"/>
      <c r="DC276" s="1">
        <v>35293</v>
      </c>
      <c r="DD276" s="14">
        <v>82</v>
      </c>
      <c r="DE276" s="14">
        <v>4</v>
      </c>
      <c r="DF276" t="s">
        <v>513</v>
      </c>
      <c r="DG276" t="s">
        <v>1532</v>
      </c>
    </row>
    <row r="277" spans="1:245" x14ac:dyDescent="0.25">
      <c r="A277" s="1">
        <v>35221</v>
      </c>
      <c r="B277" s="1" t="s">
        <v>255</v>
      </c>
      <c r="C277" s="1" t="s">
        <v>256</v>
      </c>
      <c r="D277" s="1"/>
      <c r="E277" s="13" t="s">
        <v>3111</v>
      </c>
      <c r="F277" s="4" t="s">
        <v>95</v>
      </c>
      <c r="G277" s="45" t="s">
        <v>5499</v>
      </c>
      <c r="H277" s="86"/>
      <c r="I277" s="86"/>
      <c r="J277" s="86"/>
      <c r="K277" s="86"/>
      <c r="L277" s="86"/>
      <c r="M277" s="35" t="s">
        <v>1121</v>
      </c>
      <c r="N277" s="13" t="s">
        <v>502</v>
      </c>
      <c r="O277" s="13" t="s">
        <v>6286</v>
      </c>
      <c r="P277" s="36"/>
      <c r="Q277" s="35" t="s">
        <v>1121</v>
      </c>
      <c r="R277" s="13" t="s">
        <v>502</v>
      </c>
      <c r="S277" s="13" t="s">
        <v>6286</v>
      </c>
      <c r="T277" s="36"/>
      <c r="U277" s="36"/>
      <c r="V277" s="36"/>
      <c r="W277" s="36"/>
      <c r="X277" s="20"/>
      <c r="Y277" s="20"/>
      <c r="Z277" s="20"/>
      <c r="AA277" s="20"/>
      <c r="AB277" s="20"/>
      <c r="AC277" s="20"/>
      <c r="AD277" s="20" t="s">
        <v>920</v>
      </c>
      <c r="AF277" s="14">
        <v>0</v>
      </c>
      <c r="AG277" s="14">
        <v>1</v>
      </c>
      <c r="AH277" s="14">
        <v>0</v>
      </c>
      <c r="AI277" s="14">
        <v>0</v>
      </c>
      <c r="AJ277" s="14">
        <v>1</v>
      </c>
      <c r="AK277" s="14">
        <v>0</v>
      </c>
      <c r="AL277" s="14">
        <v>0</v>
      </c>
      <c r="AN277" t="s">
        <v>1119</v>
      </c>
      <c r="AO277" s="1">
        <v>32518</v>
      </c>
      <c r="AP277" s="1">
        <v>34151</v>
      </c>
      <c r="BP277" s="14">
        <v>1000</v>
      </c>
      <c r="CW277" s="1">
        <v>34845</v>
      </c>
      <c r="CX277" s="1"/>
      <c r="DD277" s="14">
        <v>90</v>
      </c>
      <c r="DE277" s="14">
        <v>4</v>
      </c>
      <c r="DF277" t="s">
        <v>562</v>
      </c>
      <c r="DG277" t="s">
        <v>1120</v>
      </c>
    </row>
    <row r="278" spans="1:245" x14ac:dyDescent="0.25">
      <c r="A278" s="1">
        <v>35074</v>
      </c>
      <c r="B278" s="1" t="s">
        <v>253</v>
      </c>
      <c r="C278" s="1" t="s">
        <v>254</v>
      </c>
      <c r="D278" s="1"/>
      <c r="E278" s="13" t="s">
        <v>3110</v>
      </c>
      <c r="F278" s="4" t="s">
        <v>94</v>
      </c>
      <c r="G278" s="45" t="s">
        <v>5498</v>
      </c>
      <c r="H278" s="86"/>
      <c r="I278" s="86"/>
      <c r="J278" s="86"/>
      <c r="K278" s="86"/>
      <c r="L278" s="86"/>
      <c r="M278" s="31" t="s">
        <v>478</v>
      </c>
      <c r="N278" s="13" t="s">
        <v>479</v>
      </c>
      <c r="O278" s="13" t="s">
        <v>6079</v>
      </c>
      <c r="P278" s="20"/>
      <c r="Q278" s="31" t="s">
        <v>478</v>
      </c>
      <c r="R278" s="13" t="s">
        <v>479</v>
      </c>
      <c r="S278" s="13" t="s">
        <v>6079</v>
      </c>
      <c r="T278" s="20"/>
      <c r="U278" s="20"/>
      <c r="V278" s="20"/>
      <c r="W278" s="20"/>
      <c r="X278" s="20" t="s">
        <v>3292</v>
      </c>
      <c r="Y278" s="33" t="s">
        <v>479</v>
      </c>
      <c r="Z278" s="20" t="s">
        <v>3292</v>
      </c>
      <c r="AA278" s="33" t="s">
        <v>479</v>
      </c>
      <c r="AB278" s="20"/>
      <c r="AC278" s="20"/>
      <c r="AD278" s="20"/>
      <c r="AF278" s="14">
        <v>0</v>
      </c>
      <c r="AG278" s="14">
        <v>1</v>
      </c>
      <c r="AH278" s="14">
        <v>0</v>
      </c>
      <c r="AI278" s="14">
        <v>0</v>
      </c>
      <c r="AJ278" s="14">
        <v>1</v>
      </c>
      <c r="AK278" s="14">
        <v>0</v>
      </c>
      <c r="AL278" s="14">
        <v>0</v>
      </c>
      <c r="AN278" t="s">
        <v>481</v>
      </c>
      <c r="AO278" s="1">
        <v>32509</v>
      </c>
      <c r="AP278" s="1">
        <v>35074</v>
      </c>
      <c r="AQ278" s="1">
        <v>32874</v>
      </c>
      <c r="AR278" s="1">
        <v>35074</v>
      </c>
      <c r="BP278" s="14">
        <v>3000000</v>
      </c>
      <c r="BR278" s="16">
        <v>0</v>
      </c>
      <c r="CS278">
        <v>1</v>
      </c>
      <c r="CT278" s="7">
        <v>1</v>
      </c>
      <c r="CV278" s="1">
        <v>34603</v>
      </c>
      <c r="DC278" s="1">
        <v>34603</v>
      </c>
      <c r="DD278" s="14">
        <v>239</v>
      </c>
      <c r="DE278" s="14">
        <v>5</v>
      </c>
      <c r="DF278" t="s">
        <v>513</v>
      </c>
      <c r="DG278" t="s">
        <v>480</v>
      </c>
      <c r="DO278" s="49" t="s">
        <v>4377</v>
      </c>
      <c r="DP278" s="1"/>
      <c r="DQ278" s="1"/>
      <c r="DR278" s="1"/>
      <c r="DS278" s="1"/>
      <c r="DT278" s="1"/>
      <c r="DU278" s="1"/>
      <c r="DV278" s="1"/>
      <c r="DY278" t="s">
        <v>2570</v>
      </c>
      <c r="DZ278" s="1">
        <v>35146</v>
      </c>
      <c r="EA278" s="1">
        <v>36825</v>
      </c>
      <c r="ED278" s="7" t="s">
        <v>3821</v>
      </c>
      <c r="EK278" s="7">
        <v>1</v>
      </c>
      <c r="EO278" s="7">
        <v>186</v>
      </c>
      <c r="EP278" s="7">
        <v>3</v>
      </c>
      <c r="ER278" s="49" t="s">
        <v>4879</v>
      </c>
      <c r="ES278" s="1"/>
      <c r="ET278" s="1"/>
      <c r="EU278" s="1"/>
      <c r="EV278" s="1"/>
      <c r="EW278" s="1"/>
      <c r="EX278" s="1"/>
      <c r="FA278">
        <v>1</v>
      </c>
      <c r="FC278" t="s">
        <v>2963</v>
      </c>
      <c r="FD278" s="1">
        <v>36896</v>
      </c>
      <c r="FE278" s="1">
        <v>37992</v>
      </c>
      <c r="FI278" s="7" t="s">
        <v>4046</v>
      </c>
      <c r="FL278">
        <v>1</v>
      </c>
      <c r="FY278">
        <v>150</v>
      </c>
      <c r="FZ278">
        <v>4</v>
      </c>
      <c r="HQ278" s="44" t="s">
        <v>5889</v>
      </c>
      <c r="HR278">
        <v>1</v>
      </c>
      <c r="HS278">
        <v>11</v>
      </c>
      <c r="HT278">
        <v>1113</v>
      </c>
      <c r="HU278">
        <v>21</v>
      </c>
      <c r="HW278">
        <v>1</v>
      </c>
      <c r="HZ278" s="44" t="s">
        <v>5999</v>
      </c>
      <c r="IA278">
        <v>1</v>
      </c>
      <c r="IB278">
        <v>24</v>
      </c>
      <c r="IC278">
        <v>1387</v>
      </c>
      <c r="ID278">
        <v>15</v>
      </c>
      <c r="IF278">
        <v>1</v>
      </c>
    </row>
    <row r="279" spans="1:245" x14ac:dyDescent="0.25">
      <c r="A279" s="1">
        <v>35368</v>
      </c>
      <c r="B279" s="1" t="s">
        <v>257</v>
      </c>
      <c r="C279" s="1" t="s">
        <v>258</v>
      </c>
      <c r="D279" s="1"/>
      <c r="E279" s="13" t="s">
        <v>3112</v>
      </c>
      <c r="F279" s="4" t="s">
        <v>96</v>
      </c>
      <c r="G279" s="45" t="s">
        <v>5500</v>
      </c>
      <c r="H279" s="86"/>
      <c r="I279" s="86"/>
      <c r="J279" s="86"/>
      <c r="K279" s="86"/>
      <c r="L279" s="86"/>
      <c r="M279" s="34" t="s">
        <v>1127</v>
      </c>
      <c r="N279" s="13" t="s">
        <v>537</v>
      </c>
      <c r="O279" s="13" t="s">
        <v>6287</v>
      </c>
      <c r="P279" s="20"/>
      <c r="Q279" s="34" t="s">
        <v>1127</v>
      </c>
      <c r="R279" s="13" t="s">
        <v>537</v>
      </c>
      <c r="S279" s="13" t="s">
        <v>6287</v>
      </c>
      <c r="T279" s="20"/>
      <c r="U279" s="20"/>
      <c r="V279" s="90" t="s">
        <v>7446</v>
      </c>
      <c r="W279" s="53" t="s">
        <v>537</v>
      </c>
      <c r="X279" s="20"/>
      <c r="Y279" s="20"/>
      <c r="Z279" s="20"/>
      <c r="AA279" s="20"/>
      <c r="AB279" s="33" t="s">
        <v>3470</v>
      </c>
      <c r="AC279" s="33" t="s">
        <v>474</v>
      </c>
      <c r="AD279" s="20"/>
      <c r="AF279" s="14">
        <v>0</v>
      </c>
      <c r="AG279" s="14">
        <v>1</v>
      </c>
      <c r="AH279" s="14">
        <v>0</v>
      </c>
      <c r="AI279" s="14">
        <v>0</v>
      </c>
      <c r="AJ279" s="14">
        <v>1</v>
      </c>
      <c r="AK279" s="14">
        <v>0</v>
      </c>
      <c r="AL279" s="14">
        <v>1</v>
      </c>
      <c r="AM279" s="14">
        <v>0</v>
      </c>
      <c r="AN279" t="s">
        <v>1132</v>
      </c>
      <c r="AO279" s="1">
        <v>33892</v>
      </c>
      <c r="AP279" s="1">
        <v>33969</v>
      </c>
      <c r="BP279" s="14">
        <v>400000</v>
      </c>
      <c r="CV279">
        <v>1</v>
      </c>
      <c r="DB279" s="1">
        <v>34065</v>
      </c>
      <c r="DC279" s="1">
        <v>34589</v>
      </c>
      <c r="DD279" s="14">
        <v>69</v>
      </c>
      <c r="DE279" s="14">
        <v>4</v>
      </c>
      <c r="DF279" t="s">
        <v>513</v>
      </c>
      <c r="DG279" t="s">
        <v>1131</v>
      </c>
      <c r="DK279" s="1"/>
      <c r="GY279" s="44"/>
      <c r="HA279">
        <v>0</v>
      </c>
      <c r="HB279">
        <v>172</v>
      </c>
      <c r="HC279">
        <v>5</v>
      </c>
      <c r="HE279">
        <v>1</v>
      </c>
      <c r="HH279" s="44" t="s">
        <v>5752</v>
      </c>
      <c r="HI279">
        <v>1</v>
      </c>
      <c r="HJ279">
        <v>38</v>
      </c>
      <c r="HK279">
        <v>349</v>
      </c>
      <c r="HL279">
        <v>10</v>
      </c>
      <c r="HO279">
        <v>1</v>
      </c>
      <c r="II279" s="1">
        <v>34065</v>
      </c>
      <c r="IJ279" s="1">
        <v>35368</v>
      </c>
      <c r="IK279" s="14">
        <v>1</v>
      </c>
    </row>
    <row r="280" spans="1:245" x14ac:dyDescent="0.25">
      <c r="A280" s="1">
        <v>35368</v>
      </c>
      <c r="B280" s="1"/>
      <c r="C280" s="1"/>
      <c r="D280" s="1"/>
      <c r="E280" s="13" t="s">
        <v>3112</v>
      </c>
      <c r="F280" s="4" t="s">
        <v>96</v>
      </c>
      <c r="G280" s="45" t="s">
        <v>5500</v>
      </c>
      <c r="H280" s="86"/>
      <c r="I280" s="86"/>
      <c r="J280" s="86"/>
      <c r="K280" s="86"/>
      <c r="L280" s="86"/>
      <c r="M280" s="31" t="s">
        <v>1128</v>
      </c>
      <c r="N280" s="13" t="s">
        <v>537</v>
      </c>
      <c r="O280" s="13" t="s">
        <v>6288</v>
      </c>
      <c r="P280" s="20"/>
      <c r="Q280" s="31" t="s">
        <v>1128</v>
      </c>
      <c r="R280" s="13" t="s">
        <v>537</v>
      </c>
      <c r="S280" s="13" t="s">
        <v>6288</v>
      </c>
      <c r="T280" s="20"/>
      <c r="U280" s="20"/>
      <c r="V280" s="33" t="s">
        <v>3486</v>
      </c>
      <c r="W280" s="33" t="s">
        <v>504</v>
      </c>
      <c r="X280" s="20"/>
      <c r="Y280" s="20"/>
      <c r="Z280" s="20"/>
      <c r="AA280" s="20"/>
      <c r="AB280" s="33" t="s">
        <v>3487</v>
      </c>
      <c r="AC280" s="33" t="s">
        <v>504</v>
      </c>
      <c r="AD280" s="20"/>
      <c r="AF280" s="14">
        <v>0</v>
      </c>
      <c r="AG280" s="14">
        <v>1</v>
      </c>
      <c r="AH280" s="14">
        <v>0</v>
      </c>
      <c r="AI280" s="14">
        <v>0</v>
      </c>
      <c r="AJ280" s="14">
        <v>1</v>
      </c>
      <c r="AK280" s="14">
        <v>0</v>
      </c>
      <c r="AL280" s="14">
        <v>1</v>
      </c>
      <c r="AM280" s="14">
        <v>0</v>
      </c>
      <c r="AO280" s="1">
        <v>33892</v>
      </c>
      <c r="AP280" s="1">
        <v>33969</v>
      </c>
      <c r="BP280" s="14">
        <v>100000</v>
      </c>
      <c r="CV280">
        <v>1</v>
      </c>
      <c r="DB280" s="1">
        <v>34065</v>
      </c>
      <c r="DC280" s="1">
        <v>34589</v>
      </c>
      <c r="DD280" s="14">
        <v>69</v>
      </c>
      <c r="DE280" s="14">
        <v>4</v>
      </c>
      <c r="DF280" t="s">
        <v>513</v>
      </c>
      <c r="DG280" t="s">
        <v>1131</v>
      </c>
      <c r="GY280" s="44"/>
      <c r="HA280">
        <v>0</v>
      </c>
      <c r="HB280">
        <v>19</v>
      </c>
      <c r="HC280">
        <v>0</v>
      </c>
      <c r="HH280" s="44" t="s">
        <v>5752</v>
      </c>
      <c r="HI280">
        <v>1</v>
      </c>
      <c r="HJ280">
        <v>38</v>
      </c>
      <c r="HK280">
        <v>219</v>
      </c>
      <c r="HL280">
        <v>11</v>
      </c>
      <c r="HN280">
        <v>1</v>
      </c>
      <c r="II280" s="1">
        <v>34065</v>
      </c>
      <c r="IJ280" s="1">
        <v>35368</v>
      </c>
      <c r="IK280" s="14">
        <v>1</v>
      </c>
    </row>
    <row r="281" spans="1:245" x14ac:dyDescent="0.25">
      <c r="A281" s="1">
        <v>35368</v>
      </c>
      <c r="B281" s="1"/>
      <c r="C281" s="1"/>
      <c r="D281" s="1"/>
      <c r="E281" s="13" t="s">
        <v>3112</v>
      </c>
      <c r="F281" s="4" t="s">
        <v>96</v>
      </c>
      <c r="G281" s="45" t="s">
        <v>5500</v>
      </c>
      <c r="H281" s="86"/>
      <c r="I281" s="86"/>
      <c r="J281" s="86"/>
      <c r="K281" s="86"/>
      <c r="L281" s="86"/>
      <c r="M281" s="31" t="s">
        <v>1129</v>
      </c>
      <c r="N281" s="13" t="s">
        <v>474</v>
      </c>
      <c r="O281" s="13" t="s">
        <v>6289</v>
      </c>
      <c r="P281" s="20"/>
      <c r="Q281" s="31" t="s">
        <v>1129</v>
      </c>
      <c r="R281" s="13" t="s">
        <v>474</v>
      </c>
      <c r="S281" s="13" t="s">
        <v>6289</v>
      </c>
      <c r="T281" s="20"/>
      <c r="U281" s="20"/>
      <c r="V281" s="20"/>
      <c r="W281" s="20"/>
      <c r="X281" s="20"/>
      <c r="Y281" s="20"/>
      <c r="Z281" s="20"/>
      <c r="AA281" s="20"/>
      <c r="AB281" s="20"/>
      <c r="AC281" s="20"/>
      <c r="AD281" s="20"/>
      <c r="AF281" s="14">
        <v>0</v>
      </c>
      <c r="AG281" s="14">
        <v>1</v>
      </c>
      <c r="AH281" s="14">
        <v>0</v>
      </c>
      <c r="AI281" s="14">
        <v>0</v>
      </c>
      <c r="AJ281" s="14">
        <v>1</v>
      </c>
      <c r="AK281" s="14">
        <v>0</v>
      </c>
      <c r="AL281" s="14">
        <v>1</v>
      </c>
      <c r="AM281" s="14">
        <v>0</v>
      </c>
      <c r="AO281" s="1">
        <v>33892</v>
      </c>
      <c r="AP281" s="1">
        <v>33969</v>
      </c>
      <c r="BP281" s="14">
        <v>60000</v>
      </c>
      <c r="CV281">
        <v>1</v>
      </c>
      <c r="DB281" s="1">
        <v>34065</v>
      </c>
      <c r="DC281" s="1">
        <v>34589</v>
      </c>
      <c r="DD281" s="14">
        <v>69</v>
      </c>
      <c r="DE281" s="14">
        <v>4</v>
      </c>
      <c r="DF281" t="s">
        <v>513</v>
      </c>
      <c r="DG281" t="s">
        <v>1131</v>
      </c>
      <c r="II281" s="1">
        <v>34065</v>
      </c>
      <c r="IJ281" s="1">
        <v>35368</v>
      </c>
      <c r="IK281" s="14">
        <v>1</v>
      </c>
    </row>
    <row r="282" spans="1:245" x14ac:dyDescent="0.25">
      <c r="A282" s="1">
        <v>35368</v>
      </c>
      <c r="B282" s="1"/>
      <c r="C282" s="1"/>
      <c r="D282" s="1"/>
      <c r="E282" s="13" t="s">
        <v>3112</v>
      </c>
      <c r="F282" s="4" t="s">
        <v>96</v>
      </c>
      <c r="G282" s="45" t="s">
        <v>5500</v>
      </c>
      <c r="H282" s="86"/>
      <c r="I282" s="86"/>
      <c r="J282" s="86"/>
      <c r="K282" s="86"/>
      <c r="L282" s="86"/>
      <c r="M282" s="34" t="s">
        <v>3488</v>
      </c>
      <c r="N282" s="13" t="s">
        <v>474</v>
      </c>
      <c r="O282" s="13" t="s">
        <v>6290</v>
      </c>
      <c r="P282" s="20"/>
      <c r="Q282" s="34" t="s">
        <v>3488</v>
      </c>
      <c r="R282" s="13" t="s">
        <v>474</v>
      </c>
      <c r="S282" s="13" t="s">
        <v>6290</v>
      </c>
      <c r="T282" s="20"/>
      <c r="U282" s="20"/>
      <c r="V282" s="20"/>
      <c r="W282" s="20"/>
      <c r="X282" s="20"/>
      <c r="Y282" s="20"/>
      <c r="Z282" s="20"/>
      <c r="AA282" s="20"/>
      <c r="AB282" s="20"/>
      <c r="AC282" s="20"/>
      <c r="AD282" s="20"/>
      <c r="AF282" s="14">
        <v>0</v>
      </c>
      <c r="AG282" s="14">
        <v>1</v>
      </c>
      <c r="AH282" s="14">
        <v>0</v>
      </c>
      <c r="AI282" s="14">
        <v>0</v>
      </c>
      <c r="AJ282" s="14">
        <v>1</v>
      </c>
      <c r="AK282" s="14">
        <v>0</v>
      </c>
      <c r="AL282" s="14">
        <v>1</v>
      </c>
      <c r="AM282" s="14">
        <v>0</v>
      </c>
      <c r="AO282" s="1">
        <v>33892</v>
      </c>
      <c r="AP282" s="1">
        <v>33969</v>
      </c>
      <c r="BP282" s="14">
        <v>60000</v>
      </c>
      <c r="CV282">
        <v>1</v>
      </c>
      <c r="DB282" s="1">
        <v>34065</v>
      </c>
      <c r="DC282" s="1">
        <v>34589</v>
      </c>
      <c r="DD282" s="14">
        <v>69</v>
      </c>
      <c r="DE282" s="14">
        <v>4</v>
      </c>
      <c r="DF282" t="s">
        <v>513</v>
      </c>
      <c r="DG282" t="s">
        <v>1131</v>
      </c>
      <c r="II282" s="1">
        <v>34065</v>
      </c>
      <c r="IJ282" s="1">
        <v>35368</v>
      </c>
      <c r="IK282" s="14">
        <v>1</v>
      </c>
    </row>
    <row r="283" spans="1:245" x14ac:dyDescent="0.25">
      <c r="A283" s="1">
        <v>35368</v>
      </c>
      <c r="B283" s="1"/>
      <c r="C283" s="1"/>
      <c r="D283" s="1"/>
      <c r="E283" s="13" t="s">
        <v>3112</v>
      </c>
      <c r="F283" s="4" t="s">
        <v>96</v>
      </c>
      <c r="G283" s="45" t="s">
        <v>5500</v>
      </c>
      <c r="H283" s="86"/>
      <c r="I283" s="86"/>
      <c r="J283" s="86"/>
      <c r="K283" s="86"/>
      <c r="L283" s="86"/>
      <c r="M283" s="31" t="s">
        <v>1130</v>
      </c>
      <c r="N283" s="13" t="s">
        <v>502</v>
      </c>
      <c r="O283" s="13" t="s">
        <v>6291</v>
      </c>
      <c r="P283" s="20"/>
      <c r="Q283" s="31" t="s">
        <v>1130</v>
      </c>
      <c r="R283" s="13" t="s">
        <v>502</v>
      </c>
      <c r="S283" s="13" t="s">
        <v>6291</v>
      </c>
      <c r="T283" s="20"/>
      <c r="U283" s="20"/>
      <c r="V283" s="20"/>
      <c r="W283" s="20"/>
      <c r="X283" s="20"/>
      <c r="Y283" s="20"/>
      <c r="Z283" s="20"/>
      <c r="AA283" s="20"/>
      <c r="AB283" s="20"/>
      <c r="AC283" s="20"/>
      <c r="AD283" s="20"/>
      <c r="AE283" s="33" t="s">
        <v>3489</v>
      </c>
      <c r="AF283" s="14">
        <v>0</v>
      </c>
      <c r="AG283" s="14">
        <v>1</v>
      </c>
      <c r="AH283" s="14">
        <v>0</v>
      </c>
      <c r="AI283" s="14">
        <v>0</v>
      </c>
      <c r="AJ283" s="14">
        <v>1</v>
      </c>
      <c r="AK283" s="14">
        <v>0</v>
      </c>
      <c r="AL283" s="14">
        <v>1</v>
      </c>
      <c r="AM283" s="14">
        <v>0</v>
      </c>
      <c r="AO283" s="1">
        <v>33892</v>
      </c>
      <c r="AP283" s="1">
        <v>33969</v>
      </c>
      <c r="BP283" s="14">
        <v>25000</v>
      </c>
      <c r="CV283">
        <v>1</v>
      </c>
      <c r="DB283" s="1">
        <v>34065</v>
      </c>
      <c r="DC283" s="1">
        <v>34589</v>
      </c>
      <c r="DD283" s="14">
        <v>69</v>
      </c>
      <c r="DE283" s="14">
        <v>4</v>
      </c>
      <c r="DF283" t="s">
        <v>513</v>
      </c>
      <c r="DG283" t="s">
        <v>1131</v>
      </c>
      <c r="II283" s="1">
        <v>34065</v>
      </c>
      <c r="IJ283" s="1">
        <v>35368</v>
      </c>
      <c r="IK283" s="14">
        <v>1</v>
      </c>
    </row>
    <row r="284" spans="1:245" x14ac:dyDescent="0.25">
      <c r="A284" s="1">
        <v>35564</v>
      </c>
      <c r="B284" s="1" t="s">
        <v>261</v>
      </c>
      <c r="C284" s="1" t="s">
        <v>262</v>
      </c>
      <c r="D284" s="1"/>
      <c r="E284" s="13" t="s">
        <v>3114</v>
      </c>
      <c r="F284" s="4" t="s">
        <v>98</v>
      </c>
      <c r="G284" s="45" t="s">
        <v>5502</v>
      </c>
      <c r="H284" s="86"/>
      <c r="I284" s="86"/>
      <c r="J284" s="86"/>
      <c r="K284" s="86"/>
      <c r="L284" s="86"/>
      <c r="M284" s="31" t="s">
        <v>3114</v>
      </c>
      <c r="N284" s="13" t="s">
        <v>721</v>
      </c>
      <c r="O284" s="13" t="s">
        <v>6293</v>
      </c>
      <c r="P284" s="20"/>
      <c r="Q284" s="31" t="s">
        <v>3114</v>
      </c>
      <c r="R284" s="13" t="s">
        <v>721</v>
      </c>
      <c r="S284" s="13" t="s">
        <v>6293</v>
      </c>
      <c r="T284" s="20"/>
      <c r="U284" s="20"/>
      <c r="V284" s="33" t="s">
        <v>3490</v>
      </c>
      <c r="W284" s="33" t="s">
        <v>537</v>
      </c>
      <c r="X284" s="20"/>
      <c r="Y284" s="20"/>
      <c r="Z284" s="20"/>
      <c r="AA284" s="20"/>
      <c r="AB284" s="33" t="s">
        <v>3491</v>
      </c>
      <c r="AC284" s="33" t="s">
        <v>537</v>
      </c>
      <c r="AD284" s="20"/>
      <c r="AE284" s="20" t="s">
        <v>4225</v>
      </c>
      <c r="AF284" s="14">
        <v>0</v>
      </c>
      <c r="AG284" s="14">
        <v>0</v>
      </c>
      <c r="AH284" s="14">
        <v>1</v>
      </c>
      <c r="AI284" s="14">
        <v>0</v>
      </c>
      <c r="AJ284" s="14">
        <v>0</v>
      </c>
      <c r="AK284" s="14">
        <v>1</v>
      </c>
      <c r="AN284" t="s">
        <v>1388</v>
      </c>
      <c r="AO284" s="1">
        <v>31413</v>
      </c>
      <c r="AP284" s="1">
        <v>32142</v>
      </c>
      <c r="AQ284" s="1">
        <v>32143</v>
      </c>
      <c r="AR284" s="1">
        <v>32508</v>
      </c>
      <c r="AS284" s="1">
        <v>31048</v>
      </c>
      <c r="AU284" s="1">
        <v>33970</v>
      </c>
      <c r="AW284" s="1">
        <v>33970</v>
      </c>
      <c r="BP284" s="14">
        <v>8800000</v>
      </c>
      <c r="BR284" s="16">
        <v>7883326</v>
      </c>
      <c r="CS284">
        <v>1</v>
      </c>
      <c r="CV284" s="1">
        <v>33141</v>
      </c>
      <c r="DB284" s="1">
        <v>33141</v>
      </c>
      <c r="DC284" s="1">
        <v>34081</v>
      </c>
      <c r="DD284" s="14">
        <v>167</v>
      </c>
      <c r="DE284" s="14">
        <v>6</v>
      </c>
      <c r="DF284" t="s">
        <v>562</v>
      </c>
      <c r="DG284" t="s">
        <v>1387</v>
      </c>
      <c r="DK284" s="1"/>
      <c r="DO284" s="49" t="s">
        <v>4378</v>
      </c>
      <c r="DP284" s="1"/>
      <c r="DQ284" s="1"/>
      <c r="DR284" s="1"/>
      <c r="DS284" s="1"/>
      <c r="DT284" s="1"/>
      <c r="DU284" s="1"/>
      <c r="DV284" s="1"/>
      <c r="DY284" t="s">
        <v>2259</v>
      </c>
      <c r="DZ284" s="1">
        <v>35646</v>
      </c>
      <c r="EA284" s="1">
        <v>36440</v>
      </c>
      <c r="EC284" s="7" t="s">
        <v>3842</v>
      </c>
      <c r="EL284" s="7">
        <v>1</v>
      </c>
      <c r="EO284" s="7">
        <v>308</v>
      </c>
      <c r="EP284" s="7">
        <v>5</v>
      </c>
      <c r="ER284" s="49" t="s">
        <v>4880</v>
      </c>
      <c r="ES284" s="1"/>
      <c r="ET284" s="1"/>
      <c r="EU284" s="1"/>
      <c r="EV284" s="1"/>
      <c r="EW284" s="1"/>
      <c r="EX284" s="1"/>
      <c r="FC284" t="s">
        <v>2801</v>
      </c>
      <c r="FD284" s="1">
        <v>36515</v>
      </c>
      <c r="FE284" s="1">
        <v>37082</v>
      </c>
      <c r="FF284" s="7">
        <v>1</v>
      </c>
      <c r="FH284" s="7" t="s">
        <v>3843</v>
      </c>
      <c r="FK284">
        <v>1</v>
      </c>
      <c r="FY284">
        <v>63</v>
      </c>
      <c r="FZ284">
        <v>2</v>
      </c>
      <c r="GY284" s="44" t="s">
        <v>5681</v>
      </c>
      <c r="GZ284" s="1">
        <v>33176</v>
      </c>
      <c r="HA284">
        <v>1</v>
      </c>
      <c r="HB284">
        <v>6</v>
      </c>
      <c r="HC284">
        <v>0</v>
      </c>
      <c r="HH284" s="44" t="s">
        <v>5752</v>
      </c>
      <c r="HI284">
        <v>1</v>
      </c>
      <c r="HJ284">
        <v>23</v>
      </c>
      <c r="HK284">
        <v>44</v>
      </c>
      <c r="HL284">
        <v>6</v>
      </c>
      <c r="HO284">
        <v>1</v>
      </c>
      <c r="HQ284" s="44" t="s">
        <v>5890</v>
      </c>
      <c r="HR284">
        <v>0</v>
      </c>
      <c r="HS284">
        <v>6</v>
      </c>
      <c r="HT284">
        <v>18</v>
      </c>
      <c r="HU284">
        <v>4</v>
      </c>
      <c r="HV284">
        <v>1</v>
      </c>
      <c r="HZ284" s="44"/>
      <c r="IA284">
        <v>0</v>
      </c>
      <c r="IB284">
        <v>0</v>
      </c>
      <c r="IC284">
        <v>56</v>
      </c>
      <c r="ID284">
        <v>2</v>
      </c>
      <c r="IF284">
        <v>1</v>
      </c>
    </row>
    <row r="285" spans="1:245" ht="13.5" customHeight="1" x14ac:dyDescent="0.25">
      <c r="A285" s="1">
        <v>35760</v>
      </c>
      <c r="B285" s="1" t="s">
        <v>263</v>
      </c>
      <c r="C285" s="1" t="s">
        <v>264</v>
      </c>
      <c r="D285" s="1"/>
      <c r="E285" s="13" t="s">
        <v>2031</v>
      </c>
      <c r="F285" s="4" t="s">
        <v>99</v>
      </c>
      <c r="G285" s="45" t="s">
        <v>5503</v>
      </c>
      <c r="H285" s="86"/>
      <c r="I285" s="86"/>
      <c r="J285" s="86"/>
      <c r="K285" s="86"/>
      <c r="L285" s="86"/>
      <c r="M285" s="31" t="s">
        <v>2031</v>
      </c>
      <c r="N285" s="13" t="s">
        <v>479</v>
      </c>
      <c r="O285" s="13" t="s">
        <v>6300</v>
      </c>
      <c r="P285" s="20"/>
      <c r="Q285" s="31" t="s">
        <v>2031</v>
      </c>
      <c r="R285" s="13" t="s">
        <v>479</v>
      </c>
      <c r="S285" s="13" t="s">
        <v>6300</v>
      </c>
      <c r="T285" s="20"/>
      <c r="U285" s="20"/>
      <c r="V285" s="20"/>
      <c r="W285" s="20"/>
      <c r="X285" s="20"/>
      <c r="Y285" s="20"/>
      <c r="Z285" s="20"/>
      <c r="AA285" s="20"/>
      <c r="AB285" s="20"/>
      <c r="AC285" s="20"/>
      <c r="AD285" s="20" t="s">
        <v>920</v>
      </c>
      <c r="AF285" s="14">
        <v>1</v>
      </c>
      <c r="AG285" s="14">
        <v>1</v>
      </c>
      <c r="AH285" s="14">
        <v>0</v>
      </c>
      <c r="AI285" s="14">
        <v>0</v>
      </c>
      <c r="AJ285" s="14">
        <v>1</v>
      </c>
      <c r="AK285" s="14">
        <v>0</v>
      </c>
      <c r="AL285" s="14">
        <v>1</v>
      </c>
      <c r="AM285" s="14">
        <v>0</v>
      </c>
      <c r="AN285" t="s">
        <v>2035</v>
      </c>
      <c r="CS285">
        <v>1</v>
      </c>
      <c r="CW285" s="1">
        <v>35213</v>
      </c>
      <c r="CX285" s="1"/>
      <c r="DC285" s="1">
        <v>35493</v>
      </c>
      <c r="DD285" s="14">
        <v>64</v>
      </c>
      <c r="DE285" s="14">
        <v>4</v>
      </c>
      <c r="DF285" t="s">
        <v>562</v>
      </c>
      <c r="DG285" t="s">
        <v>2036</v>
      </c>
    </row>
    <row r="286" spans="1:245" ht="15" customHeight="1" x14ac:dyDescent="0.25">
      <c r="A286" s="1">
        <v>35760</v>
      </c>
      <c r="E286" s="13" t="s">
        <v>2031</v>
      </c>
      <c r="F286" s="4" t="s">
        <v>99</v>
      </c>
      <c r="G286" s="45" t="s">
        <v>5503</v>
      </c>
      <c r="H286" s="86"/>
      <c r="I286" s="86"/>
      <c r="J286" s="86"/>
      <c r="K286" s="86"/>
      <c r="L286" s="86"/>
      <c r="M286" s="32" t="s">
        <v>3492</v>
      </c>
      <c r="N286" s="13" t="s">
        <v>479</v>
      </c>
      <c r="O286" s="13" t="s">
        <v>6294</v>
      </c>
      <c r="P286" s="20"/>
      <c r="Q286" s="32" t="s">
        <v>3492</v>
      </c>
      <c r="R286" s="13" t="s">
        <v>479</v>
      </c>
      <c r="S286" s="13" t="s">
        <v>6294</v>
      </c>
      <c r="T286" s="20"/>
      <c r="U286" s="20"/>
      <c r="V286" s="20"/>
      <c r="W286" s="20"/>
      <c r="X286" s="20"/>
      <c r="Y286" s="20"/>
      <c r="Z286" s="20"/>
      <c r="AA286" s="20"/>
      <c r="AB286" s="20"/>
      <c r="AC286" s="20"/>
      <c r="AD286" s="20"/>
      <c r="AF286" s="14">
        <v>1</v>
      </c>
      <c r="AG286" s="14">
        <v>1</v>
      </c>
      <c r="AH286" s="14">
        <v>0</v>
      </c>
      <c r="AI286" s="14">
        <v>0</v>
      </c>
      <c r="AJ286" s="14">
        <v>1</v>
      </c>
      <c r="AK286" s="14">
        <v>0</v>
      </c>
      <c r="AL286" s="14">
        <v>1</v>
      </c>
      <c r="AM286" s="14">
        <v>0</v>
      </c>
      <c r="CS286">
        <v>1</v>
      </c>
      <c r="CW286" s="1">
        <v>35213</v>
      </c>
      <c r="CX286" s="1"/>
      <c r="DC286" s="1">
        <v>35493</v>
      </c>
      <c r="DD286" s="14">
        <v>64</v>
      </c>
      <c r="DE286" s="14">
        <v>4</v>
      </c>
      <c r="DF286" t="s">
        <v>562</v>
      </c>
      <c r="DG286" t="s">
        <v>2036</v>
      </c>
    </row>
    <row r="287" spans="1:245" x14ac:dyDescent="0.25">
      <c r="A287" s="1">
        <v>35760</v>
      </c>
      <c r="E287" s="13" t="s">
        <v>2031</v>
      </c>
      <c r="F287" s="4" t="s">
        <v>99</v>
      </c>
      <c r="G287" s="45" t="s">
        <v>5503</v>
      </c>
      <c r="H287" s="86"/>
      <c r="I287" s="86"/>
      <c r="J287" s="86"/>
      <c r="K287" s="86"/>
      <c r="L287" s="86"/>
      <c r="M287" s="30" t="s">
        <v>2032</v>
      </c>
      <c r="N287" s="13" t="s">
        <v>479</v>
      </c>
      <c r="O287" s="13" t="s">
        <v>6299</v>
      </c>
      <c r="P287" s="20"/>
      <c r="Q287" s="30" t="s">
        <v>2032</v>
      </c>
      <c r="R287" s="13" t="s">
        <v>479</v>
      </c>
      <c r="S287" s="13" t="s">
        <v>6299</v>
      </c>
      <c r="T287" s="20"/>
      <c r="U287" s="20"/>
      <c r="V287" s="20"/>
      <c r="W287" s="20"/>
      <c r="X287" s="20"/>
      <c r="Y287" s="20"/>
      <c r="Z287" s="20"/>
      <c r="AA287" s="20"/>
      <c r="AB287" s="20"/>
      <c r="AC287" s="20"/>
      <c r="AD287" s="20"/>
      <c r="AF287" s="14">
        <v>1</v>
      </c>
      <c r="AG287" s="14">
        <v>1</v>
      </c>
      <c r="AH287" s="14">
        <v>0</v>
      </c>
      <c r="AI287" s="14">
        <v>0</v>
      </c>
      <c r="AJ287" s="14">
        <v>1</v>
      </c>
      <c r="AK287" s="14">
        <v>0</v>
      </c>
      <c r="AL287" s="14">
        <v>1</v>
      </c>
      <c r="AM287" s="14">
        <v>0</v>
      </c>
      <c r="CS287">
        <v>1</v>
      </c>
      <c r="CW287" s="1">
        <v>35213</v>
      </c>
      <c r="CX287" s="1"/>
      <c r="DC287" s="1">
        <v>35493</v>
      </c>
      <c r="DD287" s="14">
        <v>64</v>
      </c>
      <c r="DE287" s="14">
        <v>4</v>
      </c>
      <c r="DF287" t="s">
        <v>562</v>
      </c>
      <c r="DG287" t="s">
        <v>2036</v>
      </c>
    </row>
    <row r="288" spans="1:245" x14ac:dyDescent="0.25">
      <c r="A288" s="1">
        <v>35760</v>
      </c>
      <c r="E288" s="13" t="s">
        <v>2031</v>
      </c>
      <c r="F288" s="4" t="s">
        <v>99</v>
      </c>
      <c r="G288" s="45" t="s">
        <v>5503</v>
      </c>
      <c r="H288" s="86"/>
      <c r="I288" s="86"/>
      <c r="J288" s="86"/>
      <c r="K288" s="86"/>
      <c r="L288" s="86"/>
      <c r="M288" s="32" t="s">
        <v>1077</v>
      </c>
      <c r="N288" s="13" t="s">
        <v>479</v>
      </c>
      <c r="O288" s="13" t="s">
        <v>6296</v>
      </c>
      <c r="P288" s="20"/>
      <c r="Q288" s="32" t="s">
        <v>1077</v>
      </c>
      <c r="R288" s="13" t="s">
        <v>479</v>
      </c>
      <c r="S288" s="13" t="s">
        <v>6296</v>
      </c>
      <c r="T288" s="20"/>
      <c r="U288" s="20"/>
      <c r="V288" s="33"/>
      <c r="W288" s="33"/>
      <c r="X288" s="20">
        <v>308398</v>
      </c>
      <c r="Y288" s="33" t="s">
        <v>479</v>
      </c>
      <c r="Z288" s="20">
        <v>308398</v>
      </c>
      <c r="AA288" s="33" t="s">
        <v>479</v>
      </c>
      <c r="AB288" s="20"/>
      <c r="AC288" s="33"/>
      <c r="AD288" s="20"/>
      <c r="AE288" s="33" t="s">
        <v>3493</v>
      </c>
      <c r="AF288" s="14">
        <v>1</v>
      </c>
      <c r="AG288" s="14">
        <v>1</v>
      </c>
      <c r="AH288" s="14">
        <v>0</v>
      </c>
      <c r="AI288" s="14">
        <v>0</v>
      </c>
      <c r="AJ288" s="14">
        <v>1</v>
      </c>
      <c r="AK288" s="14">
        <v>0</v>
      </c>
      <c r="AL288" s="14">
        <v>1</v>
      </c>
      <c r="AM288" s="14">
        <v>0</v>
      </c>
      <c r="CS288">
        <v>1</v>
      </c>
      <c r="CW288" s="1">
        <v>35213</v>
      </c>
      <c r="CX288" s="1"/>
      <c r="DC288" s="1">
        <v>35493</v>
      </c>
      <c r="DD288" s="14">
        <v>64</v>
      </c>
      <c r="DE288" s="14">
        <v>4</v>
      </c>
      <c r="DF288" t="s">
        <v>562</v>
      </c>
      <c r="DG288" t="s">
        <v>2036</v>
      </c>
      <c r="HH288" s="44" t="s">
        <v>5753</v>
      </c>
      <c r="HI288">
        <v>0</v>
      </c>
      <c r="HJ288">
        <v>5</v>
      </c>
      <c r="HK288">
        <v>165</v>
      </c>
      <c r="HL288">
        <v>8</v>
      </c>
      <c r="HO288">
        <v>1</v>
      </c>
    </row>
    <row r="289" spans="1:245" ht="15.75" customHeight="1" x14ac:dyDescent="0.25">
      <c r="A289" s="1">
        <v>35760</v>
      </c>
      <c r="E289" s="13" t="s">
        <v>2031</v>
      </c>
      <c r="F289" s="4" t="s">
        <v>99</v>
      </c>
      <c r="G289" s="45" t="s">
        <v>5503</v>
      </c>
      <c r="H289" s="86"/>
      <c r="I289" s="86"/>
      <c r="J289" s="86"/>
      <c r="K289" s="86"/>
      <c r="L289" s="86"/>
      <c r="M289" s="30" t="s">
        <v>2033</v>
      </c>
      <c r="N289" s="13" t="s">
        <v>479</v>
      </c>
      <c r="O289" s="13" t="s">
        <v>6297</v>
      </c>
      <c r="P289" s="20"/>
      <c r="Q289" s="30" t="s">
        <v>2033</v>
      </c>
      <c r="R289" s="13" t="s">
        <v>479</v>
      </c>
      <c r="S289" s="13" t="s">
        <v>6297</v>
      </c>
      <c r="T289" s="20"/>
      <c r="U289" s="20"/>
      <c r="V289" s="20"/>
      <c r="W289" s="20"/>
      <c r="X289" s="20"/>
      <c r="Y289" s="20"/>
      <c r="Z289" s="20"/>
      <c r="AA289" s="20"/>
      <c r="AB289" s="20"/>
      <c r="AC289" s="20"/>
      <c r="AD289" s="20"/>
      <c r="AF289" s="14">
        <v>1</v>
      </c>
      <c r="AG289" s="14">
        <v>1</v>
      </c>
      <c r="AH289" s="14">
        <v>0</v>
      </c>
      <c r="AI289" s="14">
        <v>0</v>
      </c>
      <c r="AJ289" s="14">
        <v>1</v>
      </c>
      <c r="AK289" s="14">
        <v>0</v>
      </c>
      <c r="AL289" s="14">
        <v>1</v>
      </c>
      <c r="AM289" s="14">
        <v>0</v>
      </c>
      <c r="CS289">
        <v>1</v>
      </c>
      <c r="CW289" s="1">
        <v>35213</v>
      </c>
      <c r="CX289" s="1"/>
      <c r="DC289" s="1">
        <v>35493</v>
      </c>
      <c r="DD289" s="14">
        <v>64</v>
      </c>
      <c r="DE289" s="14">
        <v>4</v>
      </c>
      <c r="DF289" t="s">
        <v>562</v>
      </c>
      <c r="DG289" t="s">
        <v>2036</v>
      </c>
    </row>
    <row r="290" spans="1:245" x14ac:dyDescent="0.25">
      <c r="A290" s="1">
        <v>35760</v>
      </c>
      <c r="E290" s="13" t="s">
        <v>2031</v>
      </c>
      <c r="F290" s="4" t="s">
        <v>99</v>
      </c>
      <c r="G290" s="45" t="s">
        <v>5503</v>
      </c>
      <c r="H290" s="86"/>
      <c r="I290" s="86"/>
      <c r="J290" s="86"/>
      <c r="K290" s="86"/>
      <c r="L290" s="86"/>
      <c r="M290" s="32" t="s">
        <v>1084</v>
      </c>
      <c r="N290" s="13" t="s">
        <v>479</v>
      </c>
      <c r="O290" s="13" t="s">
        <v>6298</v>
      </c>
      <c r="P290" s="20"/>
      <c r="Q290" s="32" t="s">
        <v>1084</v>
      </c>
      <c r="R290" s="13" t="s">
        <v>479</v>
      </c>
      <c r="S290" s="13" t="s">
        <v>6298</v>
      </c>
      <c r="T290" s="20"/>
      <c r="U290" s="20"/>
      <c r="V290" s="20"/>
      <c r="W290" s="20"/>
      <c r="X290" s="20"/>
      <c r="Y290" s="20"/>
      <c r="Z290" s="20"/>
      <c r="AA290" s="20"/>
      <c r="AB290" s="20"/>
      <c r="AC290" s="20"/>
      <c r="AD290" s="20"/>
      <c r="AF290" s="14">
        <v>1</v>
      </c>
      <c r="AG290" s="14">
        <v>1</v>
      </c>
      <c r="AH290" s="14">
        <v>0</v>
      </c>
      <c r="AI290" s="14">
        <v>0</v>
      </c>
      <c r="AJ290" s="14">
        <v>1</v>
      </c>
      <c r="AK290" s="14">
        <v>0</v>
      </c>
      <c r="AL290" s="14">
        <v>1</v>
      </c>
      <c r="AM290" s="14">
        <v>0</v>
      </c>
      <c r="CS290">
        <v>1</v>
      </c>
      <c r="CW290" s="1">
        <v>35213</v>
      </c>
      <c r="CX290" s="1"/>
      <c r="DC290" s="1">
        <v>35493</v>
      </c>
      <c r="DD290" s="14">
        <v>64</v>
      </c>
      <c r="DE290" s="14">
        <v>4</v>
      </c>
      <c r="DF290" t="s">
        <v>562</v>
      </c>
      <c r="DG290" t="s">
        <v>2036</v>
      </c>
    </row>
    <row r="291" spans="1:245" x14ac:dyDescent="0.25">
      <c r="A291" s="1">
        <v>35760</v>
      </c>
      <c r="E291" s="13" t="s">
        <v>2031</v>
      </c>
      <c r="F291" s="4" t="s">
        <v>99</v>
      </c>
      <c r="G291" s="45" t="s">
        <v>5503</v>
      </c>
      <c r="H291" s="86"/>
      <c r="I291" s="86"/>
      <c r="J291" s="86"/>
      <c r="K291" s="86"/>
      <c r="L291" s="86"/>
      <c r="M291" s="30" t="s">
        <v>2034</v>
      </c>
      <c r="N291" s="13" t="s">
        <v>479</v>
      </c>
      <c r="O291" s="13" t="s">
        <v>6295</v>
      </c>
      <c r="P291" s="20"/>
      <c r="Q291" s="30" t="s">
        <v>2034</v>
      </c>
      <c r="R291" s="13" t="s">
        <v>479</v>
      </c>
      <c r="S291" s="13" t="s">
        <v>6295</v>
      </c>
      <c r="T291" s="20"/>
      <c r="U291" s="20"/>
      <c r="V291" s="20"/>
      <c r="W291" s="20"/>
      <c r="X291" s="20"/>
      <c r="Y291" s="20"/>
      <c r="Z291" s="20"/>
      <c r="AA291" s="20"/>
      <c r="AB291" s="20"/>
      <c r="AC291" s="20"/>
      <c r="AD291" s="20"/>
      <c r="AF291" s="14">
        <v>1</v>
      </c>
      <c r="AG291" s="14">
        <v>1</v>
      </c>
      <c r="AH291" s="14">
        <v>0</v>
      </c>
      <c r="AI291" s="14">
        <v>0</v>
      </c>
      <c r="AJ291" s="14">
        <v>1</v>
      </c>
      <c r="AK291" s="14">
        <v>0</v>
      </c>
      <c r="AL291" s="14">
        <v>1</v>
      </c>
      <c r="AM291" s="14">
        <v>0</v>
      </c>
      <c r="CS291">
        <v>1</v>
      </c>
      <c r="CW291" s="1">
        <v>35213</v>
      </c>
      <c r="CX291" s="1"/>
      <c r="DC291" s="1">
        <v>35493</v>
      </c>
      <c r="DD291" s="14">
        <v>64</v>
      </c>
      <c r="DE291" s="14">
        <v>4</v>
      </c>
      <c r="DF291" t="s">
        <v>562</v>
      </c>
      <c r="DG291" t="s">
        <v>2036</v>
      </c>
    </row>
    <row r="292" spans="1:245" x14ac:dyDescent="0.25">
      <c r="A292" s="1">
        <v>35760</v>
      </c>
      <c r="E292" s="13" t="s">
        <v>2031</v>
      </c>
      <c r="F292" s="4" t="s">
        <v>99</v>
      </c>
      <c r="G292" s="45" t="s">
        <v>5503</v>
      </c>
      <c r="H292" s="86"/>
      <c r="I292" s="86"/>
      <c r="J292" s="86"/>
      <c r="K292" s="86"/>
      <c r="L292" s="86"/>
      <c r="M292" s="32" t="s">
        <v>1083</v>
      </c>
      <c r="N292" s="13" t="s">
        <v>479</v>
      </c>
      <c r="O292" s="13" t="s">
        <v>6172</v>
      </c>
      <c r="P292" s="20"/>
      <c r="Q292" s="32" t="s">
        <v>1083</v>
      </c>
      <c r="R292" s="13" t="s">
        <v>479</v>
      </c>
      <c r="S292" s="13" t="s">
        <v>6172</v>
      </c>
      <c r="T292" s="20"/>
      <c r="U292" s="20"/>
      <c r="V292" s="20"/>
      <c r="W292" s="20"/>
      <c r="X292" s="20" t="s">
        <v>3290</v>
      </c>
      <c r="Y292" s="33" t="s">
        <v>479</v>
      </c>
      <c r="Z292" s="20" t="s">
        <v>3290</v>
      </c>
      <c r="AA292" s="33" t="s">
        <v>479</v>
      </c>
      <c r="AB292" s="20"/>
      <c r="AC292" s="20"/>
      <c r="AD292" s="20"/>
      <c r="AF292" s="14">
        <v>1</v>
      </c>
      <c r="AG292" s="14">
        <v>1</v>
      </c>
      <c r="AH292" s="14">
        <v>0</v>
      </c>
      <c r="AI292" s="14">
        <v>0</v>
      </c>
      <c r="AJ292" s="14">
        <v>1</v>
      </c>
      <c r="AK292" s="14">
        <v>0</v>
      </c>
      <c r="AL292" s="14">
        <v>1</v>
      </c>
      <c r="AM292" s="14">
        <v>0</v>
      </c>
      <c r="CS292">
        <v>1</v>
      </c>
      <c r="CW292" s="1">
        <v>35213</v>
      </c>
      <c r="CX292" s="1"/>
      <c r="DC292" s="1">
        <v>35493</v>
      </c>
      <c r="DD292" s="14">
        <v>64</v>
      </c>
      <c r="DE292" s="14">
        <v>4</v>
      </c>
      <c r="DF292" t="s">
        <v>562</v>
      </c>
      <c r="DG292" t="s">
        <v>2036</v>
      </c>
      <c r="HH292" s="44" t="s">
        <v>5753</v>
      </c>
      <c r="HI292">
        <v>0</v>
      </c>
      <c r="HJ292">
        <v>5</v>
      </c>
      <c r="HK292">
        <v>31</v>
      </c>
      <c r="HL292">
        <v>3</v>
      </c>
      <c r="HN292">
        <v>1</v>
      </c>
    </row>
    <row r="293" spans="1:245" x14ac:dyDescent="0.25">
      <c r="A293" s="1">
        <v>35809</v>
      </c>
      <c r="B293" s="1" t="s">
        <v>265</v>
      </c>
      <c r="C293" s="1" t="s">
        <v>266</v>
      </c>
      <c r="D293" s="1"/>
      <c r="E293" s="13" t="s">
        <v>3116</v>
      </c>
      <c r="F293" s="4" t="s">
        <v>100</v>
      </c>
      <c r="G293" s="45" t="s">
        <v>5504</v>
      </c>
      <c r="H293" s="86"/>
      <c r="I293" s="86"/>
      <c r="J293" s="86"/>
      <c r="K293" s="86"/>
      <c r="L293" s="86"/>
      <c r="M293" s="31" t="s">
        <v>1098</v>
      </c>
      <c r="N293" s="13" t="s">
        <v>479</v>
      </c>
      <c r="O293" s="13" t="s">
        <v>6301</v>
      </c>
      <c r="P293" s="20"/>
      <c r="Q293" s="31" t="s">
        <v>1098</v>
      </c>
      <c r="R293" s="13" t="s">
        <v>479</v>
      </c>
      <c r="S293" s="13" t="s">
        <v>6301</v>
      </c>
      <c r="T293" s="20"/>
      <c r="U293" s="20"/>
      <c r="V293" s="20"/>
      <c r="W293" s="20"/>
      <c r="X293" s="20">
        <v>866878</v>
      </c>
      <c r="Y293" s="33" t="s">
        <v>479</v>
      </c>
      <c r="Z293" s="20">
        <v>866878</v>
      </c>
      <c r="AA293" s="33" t="s">
        <v>479</v>
      </c>
      <c r="AB293" s="20"/>
      <c r="AC293" s="20"/>
      <c r="AD293" s="20"/>
      <c r="AE293" s="33" t="s">
        <v>3494</v>
      </c>
      <c r="AF293" s="14">
        <v>0</v>
      </c>
      <c r="AG293" s="14">
        <v>0</v>
      </c>
      <c r="AH293" s="14">
        <v>1</v>
      </c>
      <c r="AI293" s="14">
        <v>0</v>
      </c>
      <c r="AJ293" s="14">
        <v>0</v>
      </c>
      <c r="AK293" s="14">
        <v>1</v>
      </c>
      <c r="AN293" t="s">
        <v>1100</v>
      </c>
      <c r="AO293" s="1">
        <v>30784</v>
      </c>
      <c r="CS293">
        <v>1</v>
      </c>
      <c r="CT293" s="7">
        <v>1</v>
      </c>
      <c r="CY293" s="1">
        <v>34170</v>
      </c>
      <c r="CZ293" s="1"/>
      <c r="DC293" s="1">
        <v>34464</v>
      </c>
      <c r="DD293" s="14">
        <v>107</v>
      </c>
      <c r="DE293" s="14">
        <v>3</v>
      </c>
      <c r="DF293" t="s">
        <v>562</v>
      </c>
      <c r="DG293" t="s">
        <v>1099</v>
      </c>
      <c r="HH293" s="44" t="s">
        <v>5754</v>
      </c>
      <c r="HI293">
        <v>1</v>
      </c>
      <c r="HJ293">
        <v>22</v>
      </c>
      <c r="HK293">
        <v>73</v>
      </c>
      <c r="HL293">
        <v>10</v>
      </c>
      <c r="HN293">
        <v>1</v>
      </c>
    </row>
    <row r="294" spans="1:245" x14ac:dyDescent="0.25">
      <c r="A294" s="1">
        <v>35816</v>
      </c>
      <c r="B294" s="1" t="s">
        <v>267</v>
      </c>
      <c r="C294" s="1" t="s">
        <v>268</v>
      </c>
      <c r="D294" s="1"/>
      <c r="E294" s="13" t="s">
        <v>3117</v>
      </c>
      <c r="F294" s="4" t="s">
        <v>101</v>
      </c>
      <c r="G294" s="45" t="s">
        <v>5505</v>
      </c>
      <c r="H294" s="86"/>
      <c r="I294" s="86"/>
      <c r="J294" s="86"/>
      <c r="K294" s="86"/>
      <c r="L294" s="86"/>
      <c r="M294" s="34" t="s">
        <v>514</v>
      </c>
      <c r="N294" s="13" t="s">
        <v>515</v>
      </c>
      <c r="O294" s="13" t="s">
        <v>6302</v>
      </c>
      <c r="P294" s="20"/>
      <c r="Q294" s="34" t="s">
        <v>514</v>
      </c>
      <c r="R294" s="13" t="s">
        <v>515</v>
      </c>
      <c r="S294" s="13" t="s">
        <v>6302</v>
      </c>
      <c r="T294" s="20"/>
      <c r="U294" s="20"/>
      <c r="V294" s="20"/>
      <c r="W294" s="20"/>
      <c r="X294" s="20" t="s">
        <v>3289</v>
      </c>
      <c r="Y294" s="13" t="s">
        <v>515</v>
      </c>
      <c r="Z294" s="20" t="s">
        <v>3289</v>
      </c>
      <c r="AA294" s="13" t="s">
        <v>515</v>
      </c>
      <c r="AB294" s="20"/>
      <c r="AC294" s="20"/>
      <c r="AD294" s="20"/>
      <c r="AF294" s="14">
        <v>1</v>
      </c>
      <c r="AG294" s="14">
        <v>1</v>
      </c>
      <c r="AH294" s="14">
        <v>0</v>
      </c>
      <c r="AI294" s="14">
        <v>0</v>
      </c>
      <c r="AJ294" s="14">
        <v>1</v>
      </c>
      <c r="AK294" s="14">
        <v>0</v>
      </c>
      <c r="AL294" s="14">
        <v>1</v>
      </c>
      <c r="AM294" s="14">
        <v>0</v>
      </c>
      <c r="AN294" t="s">
        <v>521</v>
      </c>
      <c r="BO294" s="12"/>
      <c r="BP294" s="14">
        <v>3530000</v>
      </c>
      <c r="BQ294" s="12">
        <v>0.1</v>
      </c>
      <c r="BR294" s="16">
        <v>3136000</v>
      </c>
      <c r="CS294">
        <v>1</v>
      </c>
      <c r="CT294" s="7">
        <v>1</v>
      </c>
      <c r="CV294" s="1">
        <v>34774</v>
      </c>
      <c r="DC294" s="1">
        <v>35052</v>
      </c>
      <c r="DD294" s="14">
        <v>103</v>
      </c>
      <c r="DE294" s="14">
        <v>5</v>
      </c>
      <c r="DF294" t="s">
        <v>513</v>
      </c>
      <c r="DG294" t="s">
        <v>512</v>
      </c>
      <c r="DO294" s="49" t="s">
        <v>4379</v>
      </c>
      <c r="DP294" s="1"/>
      <c r="DQ294" s="1"/>
      <c r="DR294" s="1"/>
      <c r="DS294" s="1"/>
      <c r="DT294" s="1"/>
      <c r="DU294" s="1"/>
      <c r="DV294" s="1"/>
      <c r="DY294" t="s">
        <v>2439</v>
      </c>
      <c r="DZ294" s="1">
        <v>35872</v>
      </c>
      <c r="EA294" s="1">
        <v>37238</v>
      </c>
      <c r="EC294" s="7" t="s">
        <v>3844</v>
      </c>
      <c r="EM294" s="7">
        <v>1</v>
      </c>
      <c r="EO294" s="7">
        <v>162</v>
      </c>
      <c r="EP294" s="7">
        <v>3</v>
      </c>
      <c r="ER294" s="49" t="s">
        <v>4881</v>
      </c>
      <c r="ES294" s="1"/>
      <c r="ET294" s="1"/>
      <c r="EU294" s="1"/>
      <c r="EV294" s="1"/>
      <c r="EW294" s="1"/>
      <c r="EX294" s="1"/>
      <c r="FC294" t="s">
        <v>2953</v>
      </c>
      <c r="FD294" s="1">
        <v>37309</v>
      </c>
      <c r="FE294" s="1">
        <v>38547</v>
      </c>
      <c r="FH294" s="7" t="s">
        <v>3845</v>
      </c>
      <c r="FJ294" s="7" t="s">
        <v>3846</v>
      </c>
      <c r="FS294">
        <v>1</v>
      </c>
      <c r="FY294">
        <v>110</v>
      </c>
      <c r="FZ294">
        <v>4</v>
      </c>
      <c r="HH294" s="44" t="s">
        <v>5755</v>
      </c>
      <c r="HI294">
        <v>1</v>
      </c>
      <c r="HJ294">
        <v>26</v>
      </c>
      <c r="HK294">
        <v>59</v>
      </c>
      <c r="HL294">
        <v>9</v>
      </c>
      <c r="HM294">
        <v>1</v>
      </c>
      <c r="HQ294" s="44" t="s">
        <v>5891</v>
      </c>
      <c r="HR294">
        <v>1</v>
      </c>
      <c r="HS294">
        <v>3</v>
      </c>
      <c r="HT294">
        <v>118</v>
      </c>
      <c r="HU294">
        <v>2</v>
      </c>
      <c r="HW294">
        <v>1</v>
      </c>
      <c r="HZ294" s="44" t="s">
        <v>6000</v>
      </c>
      <c r="IA294">
        <v>1</v>
      </c>
      <c r="IB294">
        <v>18</v>
      </c>
      <c r="IC294">
        <v>386</v>
      </c>
      <c r="ID294">
        <v>5</v>
      </c>
      <c r="IE294">
        <v>1</v>
      </c>
      <c r="IJ294" s="1">
        <v>35816</v>
      </c>
      <c r="IK294" s="14">
        <v>2</v>
      </c>
    </row>
    <row r="295" spans="1:245" x14ac:dyDescent="0.25">
      <c r="A295" s="1">
        <v>35816</v>
      </c>
      <c r="E295" s="13" t="s">
        <v>3117</v>
      </c>
      <c r="F295" s="4" t="s">
        <v>101</v>
      </c>
      <c r="G295" s="45" t="s">
        <v>5505</v>
      </c>
      <c r="H295" s="86"/>
      <c r="I295" s="86"/>
      <c r="J295" s="86"/>
      <c r="K295" s="86"/>
      <c r="L295" s="86"/>
      <c r="M295" s="30" t="s">
        <v>516</v>
      </c>
      <c r="N295" s="4" t="s">
        <v>517</v>
      </c>
      <c r="O295" s="13" t="s">
        <v>6303</v>
      </c>
      <c r="P295" s="20"/>
      <c r="Q295" s="30" t="s">
        <v>516</v>
      </c>
      <c r="R295" s="4" t="s">
        <v>517</v>
      </c>
      <c r="S295" s="13" t="s">
        <v>6303</v>
      </c>
      <c r="T295" s="20"/>
      <c r="U295" s="20"/>
      <c r="V295" s="20"/>
      <c r="W295" s="20"/>
      <c r="X295" s="20"/>
      <c r="Y295" s="20"/>
      <c r="Z295" s="20"/>
      <c r="AA295" s="20"/>
      <c r="AB295" s="20"/>
      <c r="AC295" s="20"/>
      <c r="AD295" s="20"/>
      <c r="AF295" s="14">
        <v>1</v>
      </c>
      <c r="AG295" s="14">
        <v>1</v>
      </c>
      <c r="AH295" s="14">
        <v>0</v>
      </c>
      <c r="AI295" s="14">
        <v>0</v>
      </c>
      <c r="AJ295" s="14">
        <v>1</v>
      </c>
      <c r="AK295" s="14">
        <v>0</v>
      </c>
      <c r="AL295" s="14">
        <v>1</v>
      </c>
      <c r="AM295" s="14">
        <v>0</v>
      </c>
      <c r="BO295" s="12"/>
      <c r="BP295" s="14">
        <v>4540000</v>
      </c>
      <c r="BQ295" s="12">
        <v>0.1</v>
      </c>
      <c r="CS295">
        <v>1</v>
      </c>
      <c r="CT295" s="7">
        <v>1</v>
      </c>
      <c r="CV295" s="1">
        <v>34774</v>
      </c>
      <c r="DC295" s="1">
        <v>35052</v>
      </c>
      <c r="DD295" s="14">
        <v>103</v>
      </c>
      <c r="DE295" s="14">
        <v>5</v>
      </c>
      <c r="DF295" t="s">
        <v>513</v>
      </c>
      <c r="DG295" t="s">
        <v>512</v>
      </c>
      <c r="IJ295" s="1">
        <v>35816</v>
      </c>
      <c r="IK295" s="14">
        <v>2</v>
      </c>
    </row>
    <row r="296" spans="1:245" x14ac:dyDescent="0.25">
      <c r="A296" s="1">
        <v>35816</v>
      </c>
      <c r="E296" s="13" t="s">
        <v>3117</v>
      </c>
      <c r="F296" s="4" t="s">
        <v>101</v>
      </c>
      <c r="G296" s="45" t="s">
        <v>5505</v>
      </c>
      <c r="H296" s="86"/>
      <c r="I296" s="86"/>
      <c r="J296" s="86"/>
      <c r="K296" s="86"/>
      <c r="L296" s="86"/>
      <c r="M296" s="30" t="s">
        <v>518</v>
      </c>
      <c r="N296" s="4" t="s">
        <v>520</v>
      </c>
      <c r="O296" s="13" t="s">
        <v>6304</v>
      </c>
      <c r="P296" s="20"/>
      <c r="Q296" s="30" t="s">
        <v>518</v>
      </c>
      <c r="R296" s="4" t="s">
        <v>520</v>
      </c>
      <c r="S296" s="13" t="s">
        <v>6304</v>
      </c>
      <c r="T296" s="20"/>
      <c r="U296" s="20"/>
      <c r="V296" s="41" t="s">
        <v>1077</v>
      </c>
      <c r="W296" s="33" t="s">
        <v>479</v>
      </c>
      <c r="X296" s="20"/>
      <c r="Y296" s="20"/>
      <c r="Z296" s="20"/>
      <c r="AA296" s="20"/>
      <c r="AB296" s="20">
        <v>308398</v>
      </c>
      <c r="AC296" s="33" t="s">
        <v>479</v>
      </c>
      <c r="AD296" s="20"/>
      <c r="AE296" s="53" t="s">
        <v>7435</v>
      </c>
      <c r="AF296" s="14">
        <v>1</v>
      </c>
      <c r="AG296" s="14">
        <v>1</v>
      </c>
      <c r="AH296" s="14">
        <v>0</v>
      </c>
      <c r="AI296" s="14">
        <v>0</v>
      </c>
      <c r="AJ296" s="14">
        <v>1</v>
      </c>
      <c r="AK296" s="14">
        <v>0</v>
      </c>
      <c r="AL296" s="14">
        <v>1</v>
      </c>
      <c r="AM296" s="14">
        <v>0</v>
      </c>
      <c r="BO296" s="12"/>
      <c r="BP296" s="14">
        <v>4540000</v>
      </c>
      <c r="BQ296" s="12">
        <v>0.1</v>
      </c>
      <c r="BR296" s="16">
        <v>4032000</v>
      </c>
      <c r="CS296">
        <v>1</v>
      </c>
      <c r="CT296" s="7">
        <v>1</v>
      </c>
      <c r="CV296" s="1">
        <v>34774</v>
      </c>
      <c r="DC296" s="1">
        <v>35052</v>
      </c>
      <c r="DD296" s="14">
        <v>103</v>
      </c>
      <c r="DE296" s="14">
        <v>5</v>
      </c>
      <c r="DF296" t="s">
        <v>513</v>
      </c>
      <c r="DG296" t="s">
        <v>512</v>
      </c>
      <c r="DO296" s="49" t="s">
        <v>4380</v>
      </c>
      <c r="DP296" s="1"/>
      <c r="DQ296" s="1"/>
      <c r="DR296" s="1"/>
      <c r="DS296" s="1"/>
      <c r="DT296" s="1"/>
      <c r="DU296" s="1"/>
      <c r="DV296" s="1"/>
      <c r="DY296" t="s">
        <v>2560</v>
      </c>
      <c r="DZ296" s="1">
        <v>35867</v>
      </c>
      <c r="EA296" s="1">
        <v>37238</v>
      </c>
      <c r="EC296" s="7" t="s">
        <v>3844</v>
      </c>
      <c r="EM296" s="7">
        <v>1</v>
      </c>
      <c r="EO296" s="7">
        <v>321</v>
      </c>
      <c r="EP296" s="7">
        <v>6</v>
      </c>
      <c r="ER296" s="49" t="s">
        <v>4882</v>
      </c>
      <c r="ES296" s="1"/>
      <c r="ET296" s="1"/>
      <c r="EU296" s="1"/>
      <c r="EV296" s="1"/>
      <c r="EW296" s="1"/>
      <c r="EX296" s="1"/>
      <c r="EY296" t="s">
        <v>2949</v>
      </c>
      <c r="EZ296" s="5" t="s">
        <v>520</v>
      </c>
      <c r="FB296">
        <v>1</v>
      </c>
      <c r="FC296" t="s">
        <v>2951</v>
      </c>
      <c r="FD296" s="1">
        <v>37315</v>
      </c>
      <c r="FE296" s="1">
        <v>38547</v>
      </c>
      <c r="FH296" s="7" t="s">
        <v>3845</v>
      </c>
      <c r="FJ296" s="7" t="s">
        <v>3846</v>
      </c>
      <c r="FK296">
        <v>1</v>
      </c>
      <c r="FL296">
        <v>1</v>
      </c>
      <c r="FY296">
        <v>99</v>
      </c>
      <c r="FZ296">
        <v>2</v>
      </c>
      <c r="HH296" s="44" t="s">
        <v>5755</v>
      </c>
      <c r="HI296">
        <v>1</v>
      </c>
      <c r="HJ296">
        <v>26</v>
      </c>
      <c r="HK296">
        <v>360</v>
      </c>
      <c r="HL296">
        <v>24</v>
      </c>
      <c r="HN296">
        <v>1</v>
      </c>
      <c r="HQ296" s="44" t="s">
        <v>5891</v>
      </c>
      <c r="HR296">
        <v>1</v>
      </c>
      <c r="HS296">
        <v>3</v>
      </c>
      <c r="HT296">
        <v>330</v>
      </c>
      <c r="HU296">
        <v>12</v>
      </c>
      <c r="HW296">
        <v>1</v>
      </c>
      <c r="HZ296" s="44" t="s">
        <v>6000</v>
      </c>
      <c r="IA296">
        <v>1</v>
      </c>
      <c r="IB296">
        <v>18</v>
      </c>
      <c r="IC296">
        <v>746</v>
      </c>
      <c r="ID296">
        <v>7</v>
      </c>
      <c r="IE296">
        <v>1</v>
      </c>
      <c r="IJ296" s="1">
        <v>35816</v>
      </c>
      <c r="IK296" s="14">
        <v>2</v>
      </c>
    </row>
    <row r="297" spans="1:245" x14ac:dyDescent="0.25">
      <c r="A297" s="1">
        <v>35816</v>
      </c>
      <c r="E297" s="13" t="s">
        <v>3117</v>
      </c>
      <c r="F297" s="4" t="s">
        <v>101</v>
      </c>
      <c r="G297" s="45" t="s">
        <v>5505</v>
      </c>
      <c r="H297" s="86"/>
      <c r="I297" s="86"/>
      <c r="J297" s="86"/>
      <c r="K297" s="86"/>
      <c r="L297" s="86"/>
      <c r="M297" s="30" t="s">
        <v>519</v>
      </c>
      <c r="N297" s="4" t="s">
        <v>504</v>
      </c>
      <c r="O297" s="13" t="s">
        <v>6305</v>
      </c>
      <c r="P297" s="20"/>
      <c r="Q297" s="30" t="s">
        <v>519</v>
      </c>
      <c r="R297" s="4" t="s">
        <v>504</v>
      </c>
      <c r="S297" s="13" t="s">
        <v>6305</v>
      </c>
      <c r="T297" s="20"/>
      <c r="U297" s="20"/>
      <c r="V297" s="20"/>
      <c r="W297" s="20"/>
      <c r="X297" s="20" t="s">
        <v>3321</v>
      </c>
      <c r="Y297" s="20" t="s">
        <v>504</v>
      </c>
      <c r="Z297" s="20" t="s">
        <v>3321</v>
      </c>
      <c r="AA297" s="20" t="s">
        <v>504</v>
      </c>
      <c r="AB297" s="20"/>
      <c r="AC297" s="20"/>
      <c r="AD297" s="20"/>
      <c r="AF297" s="14">
        <v>1</v>
      </c>
      <c r="AG297" s="14">
        <v>1</v>
      </c>
      <c r="AH297" s="14">
        <v>0</v>
      </c>
      <c r="AI297" s="14">
        <v>0</v>
      </c>
      <c r="AJ297" s="14">
        <v>1</v>
      </c>
      <c r="AK297" s="14">
        <v>0</v>
      </c>
      <c r="AL297" s="14">
        <v>1</v>
      </c>
      <c r="AM297" s="14">
        <v>0</v>
      </c>
      <c r="BP297" s="14">
        <v>2810000</v>
      </c>
      <c r="BQ297" s="3">
        <v>0.4</v>
      </c>
      <c r="CS297">
        <v>1</v>
      </c>
      <c r="CT297" s="7">
        <v>1</v>
      </c>
      <c r="CV297" s="1">
        <v>34774</v>
      </c>
      <c r="DC297" s="1">
        <v>35052</v>
      </c>
      <c r="DD297" s="14">
        <v>103</v>
      </c>
      <c r="DE297" s="14">
        <v>5</v>
      </c>
      <c r="DF297" t="s">
        <v>513</v>
      </c>
      <c r="DG297" t="s">
        <v>512</v>
      </c>
      <c r="HH297" s="44" t="s">
        <v>5755</v>
      </c>
      <c r="HI297">
        <v>1</v>
      </c>
      <c r="HJ297">
        <v>26</v>
      </c>
      <c r="HK297">
        <v>63</v>
      </c>
      <c r="HL297">
        <v>6</v>
      </c>
      <c r="HN297">
        <v>1</v>
      </c>
      <c r="IJ297" s="1">
        <v>35816</v>
      </c>
      <c r="IK297" s="14">
        <v>2</v>
      </c>
    </row>
    <row r="298" spans="1:245" s="4" customFormat="1" x14ac:dyDescent="0.25">
      <c r="A298" s="13">
        <v>35816</v>
      </c>
      <c r="E298" s="13" t="s">
        <v>3117</v>
      </c>
      <c r="F298" s="4" t="s">
        <v>101</v>
      </c>
      <c r="G298" s="45" t="s">
        <v>5505</v>
      </c>
      <c r="H298" s="86"/>
      <c r="I298" s="86"/>
      <c r="J298" s="86"/>
      <c r="K298" s="86"/>
      <c r="L298" s="86"/>
      <c r="M298" s="30" t="s">
        <v>2033</v>
      </c>
      <c r="N298" s="4" t="s">
        <v>479</v>
      </c>
      <c r="O298" s="13" t="s">
        <v>6306</v>
      </c>
      <c r="P298" s="20"/>
      <c r="Q298" s="30" t="s">
        <v>2033</v>
      </c>
      <c r="R298" s="4" t="s">
        <v>479</v>
      </c>
      <c r="S298" s="13" t="s">
        <v>6306</v>
      </c>
      <c r="T298" s="20"/>
      <c r="U298" s="20"/>
      <c r="V298" s="41" t="s">
        <v>1077</v>
      </c>
      <c r="W298" s="20"/>
      <c r="X298" s="20"/>
      <c r="Y298" s="20"/>
      <c r="Z298" s="20"/>
      <c r="AA298" s="20"/>
      <c r="AB298" s="20">
        <v>308398</v>
      </c>
      <c r="AC298" s="33" t="s">
        <v>479</v>
      </c>
      <c r="AD298" s="20"/>
      <c r="AE298" s="53" t="s">
        <v>7435</v>
      </c>
      <c r="AF298" s="18">
        <v>1</v>
      </c>
      <c r="AG298" s="18">
        <v>1</v>
      </c>
      <c r="AH298" s="18">
        <v>0</v>
      </c>
      <c r="AI298" s="18">
        <v>0</v>
      </c>
      <c r="AJ298" s="18">
        <v>1</v>
      </c>
      <c r="AK298" s="18">
        <v>0</v>
      </c>
      <c r="AL298" s="18">
        <v>1</v>
      </c>
      <c r="AM298" s="18">
        <v>0</v>
      </c>
      <c r="AP298" s="13"/>
      <c r="BM298" s="17"/>
      <c r="BN298" s="17"/>
      <c r="BO298" s="84"/>
      <c r="BP298" s="18">
        <v>8100000</v>
      </c>
      <c r="BQ298" s="84">
        <v>0.1</v>
      </c>
      <c r="BR298" s="19">
        <v>4032000</v>
      </c>
      <c r="BS298" s="22"/>
      <c r="BT298" s="18"/>
      <c r="BU298" s="85"/>
      <c r="BV298" s="19"/>
      <c r="BW298" s="22"/>
      <c r="BX298" s="18"/>
      <c r="BY298" s="85"/>
      <c r="BZ298" s="19"/>
      <c r="CA298" s="22"/>
      <c r="CB298" s="18"/>
      <c r="CC298" s="85"/>
      <c r="CD298" s="19"/>
      <c r="CE298" s="22"/>
      <c r="CF298" s="18"/>
      <c r="CG298" s="85"/>
      <c r="CH298" s="19"/>
      <c r="CI298" s="18"/>
      <c r="CJ298" s="18"/>
      <c r="CK298" s="19"/>
      <c r="CL298" s="18"/>
      <c r="CM298" s="18"/>
      <c r="CN298" s="19"/>
      <c r="CO298" s="18"/>
      <c r="CP298" s="18"/>
      <c r="CQ298" s="19"/>
      <c r="CR298" s="20"/>
      <c r="CS298" s="4">
        <v>1</v>
      </c>
      <c r="CT298" s="20">
        <v>1</v>
      </c>
      <c r="CU298" s="20"/>
      <c r="CV298" s="13">
        <v>34774</v>
      </c>
      <c r="DC298" s="13">
        <v>35052</v>
      </c>
      <c r="DD298" s="18">
        <v>103</v>
      </c>
      <c r="DE298" s="18">
        <v>5</v>
      </c>
      <c r="DF298" s="4" t="s">
        <v>513</v>
      </c>
      <c r="DG298" s="4" t="s">
        <v>512</v>
      </c>
      <c r="DO298" s="45" t="s">
        <v>4380</v>
      </c>
      <c r="DP298" s="13"/>
      <c r="DQ298" s="13"/>
      <c r="DR298" s="13"/>
      <c r="DS298" s="13"/>
      <c r="DT298" s="13"/>
      <c r="DU298" s="13"/>
      <c r="DV298" s="13"/>
      <c r="DW298" s="4" t="s">
        <v>2559</v>
      </c>
      <c r="DX298" s="4" t="s">
        <v>479</v>
      </c>
      <c r="DY298" s="4" t="s">
        <v>2560</v>
      </c>
      <c r="DZ298" s="13">
        <v>35865</v>
      </c>
      <c r="EA298" s="13">
        <v>37238</v>
      </c>
      <c r="EB298" s="20"/>
      <c r="EC298" s="20" t="s">
        <v>3844</v>
      </c>
      <c r="ED298" s="20"/>
      <c r="EE298" s="20"/>
      <c r="EF298" s="20"/>
      <c r="EG298" s="20"/>
      <c r="EH298" s="20"/>
      <c r="EI298" s="20"/>
      <c r="EJ298" s="20"/>
      <c r="EK298" s="20"/>
      <c r="EL298" s="20">
        <v>1</v>
      </c>
      <c r="EM298" s="20"/>
      <c r="EN298" s="20"/>
      <c r="EO298" s="20">
        <v>321</v>
      </c>
      <c r="EP298" s="20">
        <v>6</v>
      </c>
      <c r="EQ298" s="20"/>
      <c r="ER298" s="45" t="s">
        <v>4882</v>
      </c>
      <c r="ES298" s="13"/>
      <c r="ET298" s="13"/>
      <c r="EU298" s="13"/>
      <c r="EV298" s="13"/>
      <c r="EW298" s="13"/>
      <c r="EX298" s="13"/>
      <c r="EY298" s="4" t="s">
        <v>2950</v>
      </c>
      <c r="FA298" s="27"/>
      <c r="FB298" s="4">
        <v>1</v>
      </c>
      <c r="FC298" s="4" t="s">
        <v>2951</v>
      </c>
      <c r="FD298" s="13">
        <v>37315</v>
      </c>
      <c r="FE298" s="13">
        <v>38547</v>
      </c>
      <c r="FF298" s="20"/>
      <c r="FG298" s="20"/>
      <c r="FH298" s="20" t="s">
        <v>3845</v>
      </c>
      <c r="FI298" s="20"/>
      <c r="FJ298" s="20" t="s">
        <v>3846</v>
      </c>
      <c r="FK298" s="4">
        <v>1</v>
      </c>
      <c r="FL298">
        <v>1</v>
      </c>
      <c r="FP298" s="20"/>
      <c r="FY298" s="4">
        <v>99</v>
      </c>
      <c r="FZ298" s="4">
        <v>2</v>
      </c>
      <c r="HA298"/>
      <c r="HB298"/>
      <c r="HH298" s="46" t="s">
        <v>5755</v>
      </c>
      <c r="HI298" s="4">
        <v>1</v>
      </c>
      <c r="HJ298">
        <v>26</v>
      </c>
      <c r="HK298">
        <v>360</v>
      </c>
      <c r="HL298" s="4">
        <v>24</v>
      </c>
      <c r="HN298" s="4">
        <v>1</v>
      </c>
      <c r="HQ298" s="46" t="s">
        <v>5891</v>
      </c>
      <c r="HR298" s="4">
        <v>1</v>
      </c>
      <c r="HS298" s="4">
        <v>3</v>
      </c>
      <c r="HT298">
        <v>330</v>
      </c>
      <c r="HU298">
        <v>12</v>
      </c>
      <c r="HW298" s="4">
        <v>1</v>
      </c>
      <c r="HZ298" s="46" t="s">
        <v>6000</v>
      </c>
      <c r="IA298" s="4">
        <v>1</v>
      </c>
      <c r="IB298" s="4">
        <v>18</v>
      </c>
      <c r="IC298">
        <v>746</v>
      </c>
      <c r="ID298">
        <v>7</v>
      </c>
      <c r="IE298" s="4">
        <v>1</v>
      </c>
      <c r="II298" s="13"/>
      <c r="IJ298" s="1">
        <v>35816</v>
      </c>
      <c r="IK298" s="14">
        <v>2</v>
      </c>
    </row>
    <row r="299" spans="1:245" s="4" customFormat="1" x14ac:dyDescent="0.25">
      <c r="A299" s="13">
        <v>35816</v>
      </c>
      <c r="E299" s="13" t="s">
        <v>3117</v>
      </c>
      <c r="F299" s="4" t="s">
        <v>101</v>
      </c>
      <c r="G299" s="45" t="s">
        <v>5505</v>
      </c>
      <c r="H299" s="86"/>
      <c r="I299" s="86"/>
      <c r="J299" s="86"/>
      <c r="K299" s="86"/>
      <c r="L299" s="86"/>
      <c r="M299" s="32" t="s">
        <v>2558</v>
      </c>
      <c r="N299" s="4" t="s">
        <v>474</v>
      </c>
      <c r="O299" s="13" t="s">
        <v>6307</v>
      </c>
      <c r="P299" s="20"/>
      <c r="Q299" s="32" t="s">
        <v>2558</v>
      </c>
      <c r="R299" s="4" t="s">
        <v>474</v>
      </c>
      <c r="S299" s="13" t="s">
        <v>6307</v>
      </c>
      <c r="T299" s="20"/>
      <c r="U299" s="20"/>
      <c r="V299" s="20"/>
      <c r="W299" s="20"/>
      <c r="X299" s="53" t="s">
        <v>7451</v>
      </c>
      <c r="Y299" s="20" t="s">
        <v>537</v>
      </c>
      <c r="Z299" s="53" t="s">
        <v>7451</v>
      </c>
      <c r="AA299" s="20" t="s">
        <v>537</v>
      </c>
      <c r="AB299" s="20"/>
      <c r="AC299" s="20"/>
      <c r="AD299" s="20"/>
      <c r="AE299" s="33" t="s">
        <v>3495</v>
      </c>
      <c r="AF299" s="18">
        <v>1</v>
      </c>
      <c r="AG299" s="18">
        <v>1</v>
      </c>
      <c r="AH299" s="18">
        <v>0</v>
      </c>
      <c r="AI299" s="18">
        <v>0</v>
      </c>
      <c r="AJ299" s="18">
        <v>1</v>
      </c>
      <c r="AK299" s="18">
        <v>0</v>
      </c>
      <c r="AL299" s="18">
        <v>1</v>
      </c>
      <c r="AM299" s="18">
        <v>1</v>
      </c>
      <c r="AP299" s="13"/>
      <c r="BM299" s="17"/>
      <c r="BN299" s="17"/>
      <c r="BO299" s="17"/>
      <c r="BP299" s="18">
        <v>3860000</v>
      </c>
      <c r="BQ299" s="17">
        <v>0.4</v>
      </c>
      <c r="BR299" s="19"/>
      <c r="BS299" s="22"/>
      <c r="BT299" s="18"/>
      <c r="BU299" s="85"/>
      <c r="BV299" s="19"/>
      <c r="BW299" s="22"/>
      <c r="BX299" s="18"/>
      <c r="BY299" s="85"/>
      <c r="BZ299" s="19"/>
      <c r="CA299" s="22"/>
      <c r="CB299" s="18"/>
      <c r="CC299" s="85"/>
      <c r="CD299" s="19"/>
      <c r="CE299" s="22"/>
      <c r="CF299" s="18"/>
      <c r="CG299" s="85"/>
      <c r="CH299" s="19"/>
      <c r="CI299" s="18"/>
      <c r="CJ299" s="18"/>
      <c r="CK299" s="19"/>
      <c r="CL299" s="18"/>
      <c r="CM299" s="18"/>
      <c r="CN299" s="19"/>
      <c r="CO299" s="18"/>
      <c r="CP299" s="18"/>
      <c r="CQ299" s="19"/>
      <c r="CR299" s="20"/>
      <c r="CS299" s="4">
        <v>1</v>
      </c>
      <c r="CT299" s="20">
        <v>1</v>
      </c>
      <c r="CU299" s="20"/>
      <c r="CV299" s="13">
        <v>34774</v>
      </c>
      <c r="DC299" s="13">
        <v>35052</v>
      </c>
      <c r="DD299" s="18">
        <v>103</v>
      </c>
      <c r="DE299" s="18">
        <v>5</v>
      </c>
      <c r="DF299" s="4" t="s">
        <v>513</v>
      </c>
      <c r="DG299" s="4" t="s">
        <v>512</v>
      </c>
      <c r="DZ299" s="13"/>
      <c r="EB299" s="20"/>
      <c r="EC299" s="20"/>
      <c r="ED299" s="20"/>
      <c r="EE299" s="20"/>
      <c r="EF299" s="20"/>
      <c r="EG299" s="20"/>
      <c r="EH299" s="20"/>
      <c r="EI299" s="20"/>
      <c r="EJ299" s="20"/>
      <c r="EK299" s="20"/>
      <c r="EL299" s="20"/>
      <c r="EM299" s="20"/>
      <c r="EN299" s="20"/>
      <c r="EO299" s="20"/>
      <c r="EP299" s="20"/>
      <c r="EQ299" s="20"/>
      <c r="FF299" s="20"/>
      <c r="FG299" s="20"/>
      <c r="FH299" s="20"/>
      <c r="FI299" s="20"/>
      <c r="FJ299" s="20"/>
      <c r="FP299" s="20"/>
      <c r="HA299"/>
      <c r="HB299"/>
      <c r="HH299" s="46" t="s">
        <v>5755</v>
      </c>
      <c r="HI299" s="4">
        <v>1</v>
      </c>
      <c r="HJ299">
        <v>26</v>
      </c>
      <c r="HK299">
        <v>129</v>
      </c>
      <c r="HL299" s="4">
        <v>8</v>
      </c>
      <c r="HN299" s="4">
        <v>1</v>
      </c>
      <c r="HT299"/>
      <c r="HU299"/>
      <c r="IC299"/>
      <c r="ID299"/>
      <c r="II299" s="13"/>
      <c r="IJ299" s="1">
        <v>35816</v>
      </c>
      <c r="IK299" s="14">
        <v>2</v>
      </c>
    </row>
    <row r="300" spans="1:245" x14ac:dyDescent="0.25">
      <c r="A300" s="1">
        <v>35823</v>
      </c>
      <c r="B300" s="1" t="s">
        <v>269</v>
      </c>
      <c r="C300" s="1" t="s">
        <v>270</v>
      </c>
      <c r="D300" s="1"/>
      <c r="E300" s="13" t="s">
        <v>3118</v>
      </c>
      <c r="F300" s="4" t="s">
        <v>102</v>
      </c>
      <c r="G300" s="45" t="s">
        <v>5506</v>
      </c>
      <c r="H300" s="86"/>
      <c r="I300" s="86"/>
      <c r="J300" s="86"/>
      <c r="K300" s="86"/>
      <c r="L300" s="86"/>
      <c r="M300" s="31" t="s">
        <v>1999</v>
      </c>
      <c r="N300" s="13" t="s">
        <v>479</v>
      </c>
      <c r="O300" s="13" t="s">
        <v>6308</v>
      </c>
      <c r="P300" s="20"/>
      <c r="Q300" s="31" t="s">
        <v>1999</v>
      </c>
      <c r="R300" s="13" t="s">
        <v>479</v>
      </c>
      <c r="S300" s="13" t="s">
        <v>6308</v>
      </c>
      <c r="T300" s="20"/>
      <c r="U300" s="20"/>
      <c r="V300" s="20"/>
      <c r="W300" s="20"/>
      <c r="X300" s="33" t="s">
        <v>3496</v>
      </c>
      <c r="Y300" s="33" t="s">
        <v>479</v>
      </c>
      <c r="Z300" s="33" t="s">
        <v>3496</v>
      </c>
      <c r="AA300" s="33" t="s">
        <v>479</v>
      </c>
      <c r="AB300" s="20"/>
      <c r="AC300" s="20"/>
      <c r="AD300" s="20"/>
      <c r="AF300" s="14">
        <v>0</v>
      </c>
      <c r="AG300" s="14">
        <v>1</v>
      </c>
      <c r="AH300" s="14">
        <v>0</v>
      </c>
      <c r="AI300" s="14">
        <v>0</v>
      </c>
      <c r="AJ300" s="14">
        <v>1</v>
      </c>
      <c r="AK300" s="14">
        <v>0</v>
      </c>
      <c r="AL300" s="14">
        <v>0</v>
      </c>
      <c r="AN300" t="s">
        <v>2002</v>
      </c>
      <c r="AO300" s="1">
        <v>32141</v>
      </c>
      <c r="BP300" s="14">
        <v>102000000</v>
      </c>
      <c r="BR300" s="16">
        <v>90000000</v>
      </c>
      <c r="CS300">
        <v>1</v>
      </c>
      <c r="CT300" s="7">
        <v>1</v>
      </c>
      <c r="CY300">
        <v>1</v>
      </c>
      <c r="DB300" s="1">
        <v>34995</v>
      </c>
      <c r="DC300" s="1">
        <v>35362</v>
      </c>
      <c r="DD300" s="14">
        <v>222</v>
      </c>
      <c r="DE300" s="14">
        <v>6</v>
      </c>
      <c r="DF300" t="s">
        <v>562</v>
      </c>
      <c r="DG300" t="s">
        <v>2003</v>
      </c>
      <c r="DK300" s="1"/>
      <c r="DO300" s="49" t="s">
        <v>4381</v>
      </c>
      <c r="DP300" s="1"/>
      <c r="DQ300" s="1"/>
      <c r="DR300" s="1"/>
      <c r="DS300" s="1"/>
      <c r="DT300" s="1"/>
      <c r="DU300" s="1"/>
      <c r="DV300" s="1"/>
      <c r="DY300" t="s">
        <v>2402</v>
      </c>
      <c r="DZ300" s="1">
        <v>35893</v>
      </c>
      <c r="EA300" s="1">
        <v>36713</v>
      </c>
      <c r="EC300" s="7" t="s">
        <v>3847</v>
      </c>
      <c r="EL300" s="7">
        <v>1</v>
      </c>
      <c r="EO300" s="7">
        <v>349</v>
      </c>
      <c r="EP300" s="7">
        <v>5</v>
      </c>
      <c r="ER300" s="49" t="s">
        <v>4883</v>
      </c>
      <c r="ES300" s="1"/>
      <c r="ET300" s="1"/>
      <c r="EU300" s="1"/>
      <c r="EV300" s="1"/>
      <c r="EW300" s="1"/>
      <c r="EX300" s="1"/>
      <c r="FC300" t="s">
        <v>2845</v>
      </c>
      <c r="FD300" s="1">
        <v>36783</v>
      </c>
      <c r="FE300" s="1">
        <v>37882</v>
      </c>
      <c r="FH300" s="7" t="s">
        <v>3848</v>
      </c>
      <c r="FJ300" s="7" t="s">
        <v>3806</v>
      </c>
      <c r="FK300">
        <v>1</v>
      </c>
      <c r="FY300">
        <v>181</v>
      </c>
      <c r="FZ300">
        <v>2</v>
      </c>
      <c r="GY300" s="44" t="s">
        <v>5682</v>
      </c>
      <c r="GZ300" s="1">
        <v>35397</v>
      </c>
      <c r="HA300">
        <v>6</v>
      </c>
      <c r="HB300">
        <v>1709</v>
      </c>
      <c r="HC300">
        <v>125</v>
      </c>
      <c r="HE300">
        <v>1</v>
      </c>
      <c r="HH300" s="44" t="s">
        <v>5756</v>
      </c>
      <c r="HI300">
        <v>1</v>
      </c>
      <c r="HJ300">
        <v>75</v>
      </c>
      <c r="HK300">
        <v>1357</v>
      </c>
      <c r="HL300">
        <v>52</v>
      </c>
      <c r="HM300">
        <v>1</v>
      </c>
      <c r="HQ300" s="44" t="s">
        <v>5892</v>
      </c>
      <c r="HR300">
        <v>1</v>
      </c>
      <c r="HS300">
        <v>36</v>
      </c>
      <c r="HT300">
        <v>1645</v>
      </c>
      <c r="HU300">
        <v>50</v>
      </c>
      <c r="HW300">
        <v>1</v>
      </c>
      <c r="HZ300" s="44" t="s">
        <v>6001</v>
      </c>
      <c r="IA300">
        <v>0</v>
      </c>
      <c r="IB300">
        <v>25</v>
      </c>
      <c r="IC300">
        <v>3129</v>
      </c>
      <c r="ID300">
        <v>21</v>
      </c>
      <c r="IF300">
        <v>1</v>
      </c>
    </row>
    <row r="301" spans="1:245" x14ac:dyDescent="0.25">
      <c r="A301" s="1">
        <v>35963</v>
      </c>
      <c r="B301" s="1" t="s">
        <v>275</v>
      </c>
      <c r="C301" s="1" t="s">
        <v>276</v>
      </c>
      <c r="D301" s="1"/>
      <c r="E301" s="13" t="s">
        <v>541</v>
      </c>
      <c r="F301" s="4" t="s">
        <v>105</v>
      </c>
      <c r="G301" s="45" t="s">
        <v>5509</v>
      </c>
      <c r="H301" s="86"/>
      <c r="I301" s="86"/>
      <c r="J301" s="86"/>
      <c r="K301" s="86"/>
      <c r="L301" s="86"/>
      <c r="M301" s="31" t="s">
        <v>541</v>
      </c>
      <c r="N301" s="13" t="s">
        <v>520</v>
      </c>
      <c r="O301" s="13" t="s">
        <v>6311</v>
      </c>
      <c r="P301" s="20"/>
      <c r="Q301" s="31" t="s">
        <v>541</v>
      </c>
      <c r="R301" s="13" t="s">
        <v>520</v>
      </c>
      <c r="S301" s="13" t="s">
        <v>6311</v>
      </c>
      <c r="T301" s="20"/>
      <c r="U301" s="20"/>
      <c r="V301" s="20"/>
      <c r="W301" s="20"/>
      <c r="X301" s="20"/>
      <c r="Y301" s="20"/>
      <c r="Z301" s="20"/>
      <c r="AA301" s="20"/>
      <c r="AB301" s="20"/>
      <c r="AC301" s="20"/>
      <c r="AD301" s="20" t="s">
        <v>544</v>
      </c>
      <c r="AF301" s="14">
        <v>0</v>
      </c>
      <c r="AG301" s="14">
        <v>0</v>
      </c>
      <c r="AH301" s="14">
        <v>1</v>
      </c>
      <c r="AI301" s="14">
        <v>0</v>
      </c>
      <c r="AJ301" s="14">
        <v>0</v>
      </c>
      <c r="AK301" s="14">
        <v>1</v>
      </c>
      <c r="AN301" t="s">
        <v>543</v>
      </c>
      <c r="AO301" s="1">
        <v>32874</v>
      </c>
      <c r="AP301" s="1">
        <v>35538</v>
      </c>
      <c r="BP301" s="14">
        <v>6000000</v>
      </c>
      <c r="CS301">
        <v>1</v>
      </c>
      <c r="CT301" s="7">
        <v>1</v>
      </c>
      <c r="CY301" s="1">
        <v>34872</v>
      </c>
      <c r="CZ301" s="1"/>
      <c r="DC301" s="1">
        <v>35488</v>
      </c>
      <c r="DD301" s="14">
        <v>76</v>
      </c>
      <c r="DE301" s="14">
        <v>7</v>
      </c>
      <c r="DF301" t="s">
        <v>562</v>
      </c>
      <c r="DG301" t="s">
        <v>542</v>
      </c>
      <c r="DO301" s="49" t="s">
        <v>4384</v>
      </c>
      <c r="DP301" s="1"/>
      <c r="DQ301" s="1"/>
      <c r="DR301" s="1"/>
      <c r="DS301" s="1"/>
      <c r="DT301" s="1"/>
      <c r="DU301" s="1"/>
      <c r="DV301" s="1"/>
      <c r="DY301" t="s">
        <v>2319</v>
      </c>
      <c r="DZ301" s="1">
        <v>36045</v>
      </c>
      <c r="EA301" s="1">
        <v>37217</v>
      </c>
      <c r="EC301" s="7" t="s">
        <v>3852</v>
      </c>
      <c r="EF301" s="7">
        <v>1</v>
      </c>
      <c r="EO301" s="7">
        <v>109</v>
      </c>
      <c r="EP301" s="7">
        <v>2</v>
      </c>
    </row>
    <row r="302" spans="1:245" x14ac:dyDescent="0.25">
      <c r="A302" s="1">
        <v>36138</v>
      </c>
      <c r="B302" s="1" t="s">
        <v>282</v>
      </c>
      <c r="C302" s="1" t="s">
        <v>283</v>
      </c>
      <c r="D302" s="1"/>
      <c r="E302" s="13" t="s">
        <v>3123</v>
      </c>
      <c r="F302" s="4" t="s">
        <v>109</v>
      </c>
      <c r="G302" s="45" t="s">
        <v>5513</v>
      </c>
      <c r="H302" s="86"/>
      <c r="I302" s="86"/>
      <c r="J302" s="86"/>
      <c r="K302" s="86"/>
      <c r="L302" s="86"/>
      <c r="M302" s="34" t="s">
        <v>3503</v>
      </c>
      <c r="N302" s="13" t="s">
        <v>718</v>
      </c>
      <c r="O302" s="13" t="s">
        <v>6336</v>
      </c>
      <c r="P302" s="20"/>
      <c r="Q302" s="34" t="s">
        <v>3503</v>
      </c>
      <c r="R302" s="13" t="s">
        <v>718</v>
      </c>
      <c r="S302" s="13" t="s">
        <v>6336</v>
      </c>
      <c r="T302" s="20"/>
      <c r="U302" s="20"/>
      <c r="V302" s="20"/>
      <c r="W302" s="20"/>
      <c r="X302" s="33" t="s">
        <v>3501</v>
      </c>
      <c r="Y302" s="33" t="s">
        <v>718</v>
      </c>
      <c r="Z302" s="33" t="s">
        <v>3501</v>
      </c>
      <c r="AA302" s="33" t="s">
        <v>718</v>
      </c>
      <c r="AB302" s="20"/>
      <c r="AC302" s="20"/>
      <c r="AD302" s="20"/>
      <c r="AF302" s="14">
        <v>0</v>
      </c>
      <c r="AG302" s="14">
        <v>1</v>
      </c>
      <c r="AH302" s="14">
        <v>0</v>
      </c>
      <c r="AI302" s="14">
        <v>0</v>
      </c>
      <c r="AJ302" s="14">
        <v>1</v>
      </c>
      <c r="AK302" s="14">
        <v>0</v>
      </c>
      <c r="AL302" s="14">
        <v>1</v>
      </c>
      <c r="AM302" s="14">
        <v>1</v>
      </c>
      <c r="AN302" t="s">
        <v>1272</v>
      </c>
      <c r="AO302" s="1">
        <v>31976</v>
      </c>
      <c r="AP302" s="1">
        <v>34516</v>
      </c>
      <c r="AQ302" s="1">
        <v>32850</v>
      </c>
      <c r="AR302" s="1">
        <v>34516</v>
      </c>
      <c r="BP302" s="14">
        <v>3260000</v>
      </c>
      <c r="BQ302" s="3">
        <v>0.2</v>
      </c>
      <c r="CY302" s="1">
        <v>33839</v>
      </c>
      <c r="CZ302" s="1"/>
      <c r="DB302" s="1">
        <v>34520</v>
      </c>
      <c r="DC302" s="1">
        <v>35482</v>
      </c>
      <c r="DD302" s="14">
        <v>170</v>
      </c>
      <c r="DE302" s="14">
        <v>4</v>
      </c>
      <c r="DF302" t="s">
        <v>513</v>
      </c>
      <c r="DG302" t="s">
        <v>1273</v>
      </c>
      <c r="DK302" s="1"/>
      <c r="DO302" s="49" t="s">
        <v>4401</v>
      </c>
      <c r="DP302" s="1"/>
      <c r="DQ302" s="1"/>
      <c r="DR302" s="1"/>
      <c r="DS302" s="1"/>
      <c r="DT302" s="1"/>
      <c r="DU302" s="1"/>
      <c r="DV302" s="1"/>
      <c r="DY302" t="s">
        <v>2393</v>
      </c>
      <c r="DZ302" s="1">
        <v>36223</v>
      </c>
      <c r="EA302" s="1">
        <v>37966</v>
      </c>
      <c r="EC302" s="7" t="s">
        <v>3857</v>
      </c>
      <c r="EF302" s="7">
        <v>1</v>
      </c>
      <c r="EO302" s="7">
        <v>361</v>
      </c>
      <c r="EP302" s="7">
        <v>2</v>
      </c>
      <c r="ES302" s="49" t="s">
        <v>4888</v>
      </c>
      <c r="ET302" s="49" t="s">
        <v>4889</v>
      </c>
      <c r="EU302" s="1"/>
      <c r="EV302" s="1"/>
      <c r="EW302" s="1"/>
      <c r="EX302" s="1"/>
      <c r="FB302">
        <v>1</v>
      </c>
      <c r="FC302" t="s">
        <v>2925</v>
      </c>
      <c r="FD302" s="1">
        <v>38051</v>
      </c>
      <c r="FE302" s="1">
        <v>38673</v>
      </c>
      <c r="FF302" s="7">
        <v>1</v>
      </c>
      <c r="FG302" s="7" t="s">
        <v>3859</v>
      </c>
      <c r="FK302">
        <v>1</v>
      </c>
      <c r="FL302">
        <v>1</v>
      </c>
      <c r="FY302">
        <v>68</v>
      </c>
      <c r="FZ302">
        <v>4</v>
      </c>
      <c r="GA302">
        <v>1</v>
      </c>
      <c r="HH302" s="44" t="s">
        <v>5761</v>
      </c>
      <c r="HI302">
        <v>1</v>
      </c>
      <c r="HJ302">
        <v>25</v>
      </c>
      <c r="HK302">
        <v>49</v>
      </c>
      <c r="HL302">
        <v>10</v>
      </c>
      <c r="HM302">
        <v>1</v>
      </c>
      <c r="HQ302" s="44" t="s">
        <v>5897</v>
      </c>
      <c r="HR302">
        <v>0</v>
      </c>
      <c r="HS302">
        <v>8</v>
      </c>
      <c r="HT302">
        <v>43</v>
      </c>
      <c r="HU302">
        <v>5</v>
      </c>
      <c r="HW302">
        <v>1</v>
      </c>
      <c r="HZ302" s="44"/>
      <c r="IA302">
        <v>0</v>
      </c>
      <c r="IB302">
        <v>0</v>
      </c>
      <c r="IC302">
        <v>64</v>
      </c>
      <c r="ID302">
        <v>0</v>
      </c>
      <c r="II302" s="1">
        <v>34520</v>
      </c>
      <c r="IJ302" s="1">
        <v>36138</v>
      </c>
      <c r="IK302" s="14">
        <v>1</v>
      </c>
    </row>
    <row r="303" spans="1:245" x14ac:dyDescent="0.25">
      <c r="A303" s="1">
        <v>36138</v>
      </c>
      <c r="B303" s="1"/>
      <c r="C303" s="1"/>
      <c r="D303" s="1"/>
      <c r="E303" s="13" t="s">
        <v>3123</v>
      </c>
      <c r="F303" s="4" t="s">
        <v>109</v>
      </c>
      <c r="G303" s="45" t="s">
        <v>5513</v>
      </c>
      <c r="H303" s="86"/>
      <c r="I303" s="86"/>
      <c r="J303" s="86"/>
      <c r="K303" s="86"/>
      <c r="L303" s="86"/>
      <c r="M303" s="31" t="s">
        <v>1267</v>
      </c>
      <c r="N303" s="13" t="s">
        <v>718</v>
      </c>
      <c r="O303" s="13" t="s">
        <v>6337</v>
      </c>
      <c r="P303" s="20"/>
      <c r="Q303" s="31" t="s">
        <v>1267</v>
      </c>
      <c r="R303" s="13" t="s">
        <v>718</v>
      </c>
      <c r="S303" s="13" t="s">
        <v>6337</v>
      </c>
      <c r="T303" s="20"/>
      <c r="U303" s="20"/>
      <c r="V303" s="20"/>
      <c r="W303" s="20"/>
      <c r="X303" s="20"/>
      <c r="Y303" s="20"/>
      <c r="Z303" s="20"/>
      <c r="AA303" s="20"/>
      <c r="AB303" s="20"/>
      <c r="AC303" s="20"/>
      <c r="AD303" s="20"/>
      <c r="AF303" s="14">
        <v>0</v>
      </c>
      <c r="AG303" s="14">
        <v>1</v>
      </c>
      <c r="AH303" s="14">
        <v>0</v>
      </c>
      <c r="AI303" s="14">
        <v>0</v>
      </c>
      <c r="AJ303" s="14">
        <v>1</v>
      </c>
      <c r="AK303" s="14">
        <v>0</v>
      </c>
      <c r="AL303" s="14">
        <v>1</v>
      </c>
      <c r="AM303" s="14">
        <v>0</v>
      </c>
      <c r="AO303" s="1">
        <v>31976</v>
      </c>
      <c r="AP303" s="1">
        <v>34516</v>
      </c>
      <c r="AQ303" s="1">
        <v>32850</v>
      </c>
      <c r="AR303" s="1">
        <v>34516</v>
      </c>
      <c r="BP303" s="14">
        <v>1500000</v>
      </c>
      <c r="BQ303" s="3">
        <v>0.2</v>
      </c>
      <c r="CY303" s="1">
        <v>33839</v>
      </c>
      <c r="CZ303" s="1"/>
      <c r="DB303" s="1">
        <v>34520</v>
      </c>
      <c r="DC303" s="1">
        <v>35482</v>
      </c>
      <c r="DD303" s="14">
        <v>170</v>
      </c>
      <c r="DE303" s="14">
        <v>4</v>
      </c>
      <c r="DF303" t="s">
        <v>513</v>
      </c>
      <c r="DG303" t="s">
        <v>1273</v>
      </c>
      <c r="DO303" s="49" t="s">
        <v>4402</v>
      </c>
      <c r="DP303" s="1"/>
      <c r="DQ303" s="1"/>
      <c r="DR303" s="1"/>
      <c r="DS303" s="1"/>
      <c r="DT303" s="1"/>
      <c r="DU303" s="1"/>
      <c r="DV303" s="1"/>
      <c r="DY303" t="s">
        <v>2396</v>
      </c>
      <c r="DZ303" s="1">
        <v>36222</v>
      </c>
      <c r="EA303" s="1">
        <v>37966</v>
      </c>
      <c r="EC303" s="7" t="s">
        <v>3857</v>
      </c>
      <c r="EF303" s="7">
        <v>1</v>
      </c>
      <c r="EO303" s="7">
        <v>204</v>
      </c>
      <c r="EP303" s="7">
        <v>2</v>
      </c>
      <c r="ER303" s="1"/>
      <c r="ES303" s="49" t="s">
        <v>4890</v>
      </c>
      <c r="ET303" s="49" t="s">
        <v>4891</v>
      </c>
      <c r="EU303" s="1"/>
      <c r="EV303" s="1"/>
      <c r="EW303" s="1"/>
      <c r="EX303" s="1"/>
      <c r="FB303">
        <v>1</v>
      </c>
      <c r="FC303" t="s">
        <v>2932</v>
      </c>
      <c r="FD303" s="1">
        <v>38047</v>
      </c>
      <c r="FE303" s="1">
        <v>38806</v>
      </c>
      <c r="FF303" s="7">
        <v>1</v>
      </c>
      <c r="FG303" s="7" t="s">
        <v>3859</v>
      </c>
      <c r="FK303">
        <v>1</v>
      </c>
      <c r="FL303">
        <v>1</v>
      </c>
      <c r="FY303">
        <v>65</v>
      </c>
      <c r="FZ303">
        <v>4</v>
      </c>
      <c r="GA303">
        <v>1</v>
      </c>
      <c r="II303" s="1">
        <v>34520</v>
      </c>
      <c r="IJ303" s="1">
        <v>36138</v>
      </c>
      <c r="IK303" s="14">
        <v>1</v>
      </c>
    </row>
    <row r="304" spans="1:245" x14ac:dyDescent="0.25">
      <c r="A304" s="1">
        <v>36138</v>
      </c>
      <c r="B304" s="1"/>
      <c r="C304" s="1"/>
      <c r="D304" s="1"/>
      <c r="E304" s="13" t="s">
        <v>3123</v>
      </c>
      <c r="F304" s="4" t="s">
        <v>109</v>
      </c>
      <c r="G304" s="45" t="s">
        <v>5513</v>
      </c>
      <c r="H304" s="86"/>
      <c r="I304" s="86"/>
      <c r="J304" s="86"/>
      <c r="K304" s="86"/>
      <c r="L304" s="86"/>
      <c r="M304" s="34" t="s">
        <v>3504</v>
      </c>
      <c r="N304" s="13" t="s">
        <v>718</v>
      </c>
      <c r="O304" s="13" t="s">
        <v>6338</v>
      </c>
      <c r="P304" s="20"/>
      <c r="Q304" s="34" t="s">
        <v>3504</v>
      </c>
      <c r="R304" s="13" t="s">
        <v>718</v>
      </c>
      <c r="S304" s="13" t="s">
        <v>6338</v>
      </c>
      <c r="T304" s="20"/>
      <c r="U304" s="20"/>
      <c r="V304" s="20"/>
      <c r="W304" s="20"/>
      <c r="X304" s="33" t="s">
        <v>3502</v>
      </c>
      <c r="Y304" s="33" t="s">
        <v>718</v>
      </c>
      <c r="Z304" s="33" t="s">
        <v>3502</v>
      </c>
      <c r="AA304" s="33" t="s">
        <v>718</v>
      </c>
      <c r="AB304" s="20"/>
      <c r="AC304" s="20"/>
      <c r="AD304" s="20"/>
      <c r="AF304" s="14">
        <v>0</v>
      </c>
      <c r="AG304" s="14">
        <v>1</v>
      </c>
      <c r="AH304" s="14">
        <v>0</v>
      </c>
      <c r="AI304" s="14">
        <v>0</v>
      </c>
      <c r="AJ304" s="14">
        <v>1</v>
      </c>
      <c r="AK304" s="14">
        <v>0</v>
      </c>
      <c r="AL304" s="14">
        <v>1</v>
      </c>
      <c r="AM304" s="14">
        <v>0</v>
      </c>
      <c r="AO304" s="1">
        <v>32695</v>
      </c>
      <c r="AP304" s="1">
        <v>34516</v>
      </c>
      <c r="AQ304" s="1">
        <v>32850</v>
      </c>
      <c r="AR304" s="1">
        <v>34516</v>
      </c>
      <c r="BP304" s="14">
        <v>1100000</v>
      </c>
      <c r="BQ304" s="3">
        <v>0.45</v>
      </c>
      <c r="CY304" s="1">
        <v>33839</v>
      </c>
      <c r="CZ304" s="1"/>
      <c r="DB304" s="1">
        <v>34520</v>
      </c>
      <c r="DC304" s="1">
        <v>35482</v>
      </c>
      <c r="DD304" s="14">
        <v>170</v>
      </c>
      <c r="DE304" s="14">
        <v>4</v>
      </c>
      <c r="DF304" t="s">
        <v>513</v>
      </c>
      <c r="DG304" t="s">
        <v>1273</v>
      </c>
      <c r="HH304" s="44" t="s">
        <v>5761</v>
      </c>
      <c r="HI304">
        <v>1</v>
      </c>
      <c r="HJ304">
        <v>25</v>
      </c>
      <c r="HK304">
        <v>11</v>
      </c>
      <c r="HL304">
        <v>3</v>
      </c>
      <c r="HN304">
        <v>1</v>
      </c>
      <c r="II304" s="1">
        <v>34520</v>
      </c>
      <c r="IJ304" s="1">
        <v>36138</v>
      </c>
      <c r="IK304" s="14">
        <v>1</v>
      </c>
    </row>
    <row r="305" spans="1:245" x14ac:dyDescent="0.25">
      <c r="A305" s="1">
        <v>36138</v>
      </c>
      <c r="B305" s="1"/>
      <c r="C305" s="1"/>
      <c r="D305" s="1"/>
      <c r="E305" s="13" t="s">
        <v>3123</v>
      </c>
      <c r="F305" s="4" t="s">
        <v>109</v>
      </c>
      <c r="G305" s="45" t="s">
        <v>5513</v>
      </c>
      <c r="H305" s="86"/>
      <c r="I305" s="86"/>
      <c r="J305" s="86"/>
      <c r="K305" s="86"/>
      <c r="L305" s="86"/>
      <c r="M305" s="31" t="s">
        <v>1268</v>
      </c>
      <c r="N305" s="13" t="s">
        <v>718</v>
      </c>
      <c r="O305" s="13" t="s">
        <v>6339</v>
      </c>
      <c r="P305" s="20"/>
      <c r="Q305" s="31" t="s">
        <v>1268</v>
      </c>
      <c r="R305" s="13" t="s">
        <v>718</v>
      </c>
      <c r="S305" s="13" t="s">
        <v>6339</v>
      </c>
      <c r="T305" s="20"/>
      <c r="U305" s="20"/>
      <c r="V305" s="20"/>
      <c r="W305" s="20"/>
      <c r="X305" s="20"/>
      <c r="Y305" s="20"/>
      <c r="Z305" s="20"/>
      <c r="AA305" s="20"/>
      <c r="AB305" s="20"/>
      <c r="AC305" s="20"/>
      <c r="AD305" s="20"/>
      <c r="AF305" s="14">
        <v>0</v>
      </c>
      <c r="AG305" s="14">
        <v>1</v>
      </c>
      <c r="AH305" s="14">
        <v>0</v>
      </c>
      <c r="AI305" s="14">
        <v>0</v>
      </c>
      <c r="AJ305" s="14">
        <v>1</v>
      </c>
      <c r="AK305" s="14">
        <v>0</v>
      </c>
      <c r="AL305" s="14">
        <v>1</v>
      </c>
      <c r="AM305" s="14">
        <v>0</v>
      </c>
      <c r="AO305" s="1">
        <v>31976</v>
      </c>
      <c r="AP305" s="1">
        <v>32850</v>
      </c>
      <c r="BP305" s="14">
        <v>260000</v>
      </c>
      <c r="BQ305" s="3">
        <v>0.2</v>
      </c>
      <c r="CY305" s="1">
        <v>33839</v>
      </c>
      <c r="CZ305" s="1"/>
      <c r="DB305" s="1">
        <v>34520</v>
      </c>
      <c r="DC305" s="1">
        <v>35482</v>
      </c>
      <c r="DD305" s="14">
        <v>170</v>
      </c>
      <c r="DE305" s="14">
        <v>4</v>
      </c>
      <c r="DF305" t="s">
        <v>513</v>
      </c>
      <c r="DG305" t="s">
        <v>1273</v>
      </c>
      <c r="DO305" s="49" t="s">
        <v>4403</v>
      </c>
      <c r="DP305" s="1"/>
      <c r="DQ305" s="1"/>
      <c r="DR305" s="1"/>
      <c r="DS305" s="1"/>
      <c r="DT305" s="1"/>
      <c r="DU305" s="1"/>
      <c r="DV305" s="1"/>
      <c r="DY305" t="s">
        <v>2415</v>
      </c>
      <c r="DZ305" s="1">
        <v>36216</v>
      </c>
      <c r="EA305" s="1">
        <v>37966</v>
      </c>
      <c r="EC305" s="7" t="s">
        <v>3857</v>
      </c>
      <c r="EF305" s="7">
        <v>1</v>
      </c>
      <c r="EO305" s="7">
        <v>66</v>
      </c>
      <c r="EP305" s="7">
        <v>2</v>
      </c>
      <c r="ER305" s="1"/>
      <c r="ES305" s="49" t="s">
        <v>4892</v>
      </c>
      <c r="ET305" s="49" t="s">
        <v>4893</v>
      </c>
      <c r="EU305" s="1"/>
      <c r="EV305" s="1"/>
      <c r="EW305" s="1"/>
      <c r="EX305" s="1"/>
      <c r="FC305" t="s">
        <v>2929</v>
      </c>
      <c r="FD305" s="1">
        <v>38049</v>
      </c>
      <c r="FE305" s="1">
        <v>38610</v>
      </c>
      <c r="FF305" s="7">
        <v>1</v>
      </c>
      <c r="FG305" s="7" t="s">
        <v>3860</v>
      </c>
      <c r="FK305">
        <v>1</v>
      </c>
      <c r="FY305">
        <v>42</v>
      </c>
      <c r="FZ305">
        <v>2</v>
      </c>
      <c r="GA305">
        <v>1</v>
      </c>
      <c r="II305" s="1">
        <v>34520</v>
      </c>
      <c r="IJ305" s="1">
        <v>36138</v>
      </c>
      <c r="IK305" s="14">
        <v>1</v>
      </c>
    </row>
    <row r="306" spans="1:245" x14ac:dyDescent="0.25">
      <c r="A306" s="1">
        <v>36138</v>
      </c>
      <c r="B306" s="1"/>
      <c r="C306" s="1"/>
      <c r="D306" s="1"/>
      <c r="E306" s="13" t="s">
        <v>3123</v>
      </c>
      <c r="F306" s="4" t="s">
        <v>109</v>
      </c>
      <c r="G306" s="45" t="s">
        <v>5513</v>
      </c>
      <c r="H306" s="86"/>
      <c r="I306" s="86"/>
      <c r="J306" s="86"/>
      <c r="K306" s="86"/>
      <c r="L306" s="86"/>
      <c r="M306" s="31" t="s">
        <v>1269</v>
      </c>
      <c r="N306" s="13" t="s">
        <v>718</v>
      </c>
      <c r="O306" s="13" t="s">
        <v>6340</v>
      </c>
      <c r="P306" s="20"/>
      <c r="Q306" s="31" t="s">
        <v>1269</v>
      </c>
      <c r="R306" s="13" t="s">
        <v>718</v>
      </c>
      <c r="S306" s="13" t="s">
        <v>6340</v>
      </c>
      <c r="T306" s="20"/>
      <c r="U306" s="20"/>
      <c r="V306" s="20"/>
      <c r="W306" s="20"/>
      <c r="X306" s="20"/>
      <c r="Y306" s="20"/>
      <c r="Z306" s="20"/>
      <c r="AA306" s="20"/>
      <c r="AB306" s="20"/>
      <c r="AC306" s="20"/>
      <c r="AD306" s="20"/>
      <c r="AF306" s="14">
        <v>0</v>
      </c>
      <c r="AG306" s="14">
        <v>1</v>
      </c>
      <c r="AH306" s="14">
        <v>0</v>
      </c>
      <c r="AI306" s="14">
        <v>0</v>
      </c>
      <c r="AJ306" s="14">
        <v>1</v>
      </c>
      <c r="AK306" s="14">
        <v>0</v>
      </c>
      <c r="AL306" s="14">
        <v>1</v>
      </c>
      <c r="AM306" s="14">
        <v>0</v>
      </c>
      <c r="AO306" s="1">
        <v>31976</v>
      </c>
      <c r="AP306" s="1">
        <v>33965</v>
      </c>
      <c r="AQ306" s="1">
        <v>32850</v>
      </c>
      <c r="AR306" s="1">
        <v>33965</v>
      </c>
      <c r="BP306" s="14">
        <v>1000000</v>
      </c>
      <c r="BQ306" s="3">
        <v>0.2</v>
      </c>
      <c r="CY306" s="1">
        <v>33839</v>
      </c>
      <c r="CZ306" s="1"/>
      <c r="DB306" s="1">
        <v>34520</v>
      </c>
      <c r="DC306" s="1">
        <v>35482</v>
      </c>
      <c r="DD306" s="14">
        <v>170</v>
      </c>
      <c r="DE306" s="14">
        <v>4</v>
      </c>
      <c r="DF306" t="s">
        <v>513</v>
      </c>
      <c r="DG306" t="s">
        <v>1273</v>
      </c>
      <c r="II306" s="1">
        <v>34520</v>
      </c>
      <c r="IJ306" s="1">
        <v>36138</v>
      </c>
      <c r="IK306" s="14">
        <v>1</v>
      </c>
    </row>
    <row r="307" spans="1:245" x14ac:dyDescent="0.25">
      <c r="A307" s="1">
        <v>36138</v>
      </c>
      <c r="B307" s="1"/>
      <c r="C307" s="1"/>
      <c r="D307" s="1"/>
      <c r="E307" s="13" t="s">
        <v>3123</v>
      </c>
      <c r="F307" s="4" t="s">
        <v>109</v>
      </c>
      <c r="G307" s="45" t="s">
        <v>5513</v>
      </c>
      <c r="H307" s="86"/>
      <c r="I307" s="86"/>
      <c r="J307" s="86"/>
      <c r="K307" s="86"/>
      <c r="L307" s="86"/>
      <c r="M307" s="31" t="s">
        <v>1270</v>
      </c>
      <c r="N307" s="13" t="s">
        <v>718</v>
      </c>
      <c r="O307" s="13" t="s">
        <v>6341</v>
      </c>
      <c r="P307" s="20"/>
      <c r="Q307" s="31" t="s">
        <v>1270</v>
      </c>
      <c r="R307" s="13" t="s">
        <v>718</v>
      </c>
      <c r="S307" s="13" t="s">
        <v>6341</v>
      </c>
      <c r="T307" s="20"/>
      <c r="U307" s="20"/>
      <c r="V307" s="20"/>
      <c r="W307" s="20"/>
      <c r="X307" s="20"/>
      <c r="Y307" s="20"/>
      <c r="Z307" s="20"/>
      <c r="AA307" s="20"/>
      <c r="AB307" s="20"/>
      <c r="AC307" s="20"/>
      <c r="AD307" s="20"/>
      <c r="AF307" s="14">
        <v>0</v>
      </c>
      <c r="AG307" s="14">
        <v>1</v>
      </c>
      <c r="AH307" s="14">
        <v>0</v>
      </c>
      <c r="AI307" s="14">
        <v>0</v>
      </c>
      <c r="AJ307" s="14">
        <v>1</v>
      </c>
      <c r="AK307" s="14">
        <v>0</v>
      </c>
      <c r="AL307" s="14">
        <v>1</v>
      </c>
      <c r="AM307" s="14">
        <v>0</v>
      </c>
      <c r="AQ307" s="1">
        <v>32850</v>
      </c>
      <c r="AR307" s="1">
        <v>34516</v>
      </c>
      <c r="BP307" s="14">
        <v>1010000</v>
      </c>
      <c r="BQ307" s="3">
        <v>0.2</v>
      </c>
      <c r="BR307" s="16">
        <v>252500</v>
      </c>
      <c r="CY307" s="1">
        <v>33839</v>
      </c>
      <c r="CZ307" s="1"/>
      <c r="DB307" s="1">
        <v>34520</v>
      </c>
      <c r="DC307" s="1">
        <v>35482</v>
      </c>
      <c r="DD307" s="14">
        <v>170</v>
      </c>
      <c r="DE307" s="14">
        <v>4</v>
      </c>
      <c r="DF307" t="s">
        <v>513</v>
      </c>
      <c r="DG307" t="s">
        <v>1273</v>
      </c>
      <c r="DO307" s="49" t="s">
        <v>4403</v>
      </c>
      <c r="DP307" s="1"/>
      <c r="DQ307" s="1"/>
      <c r="DR307" s="1"/>
      <c r="DS307" s="1"/>
      <c r="DT307" s="1"/>
      <c r="DU307" s="1"/>
      <c r="DV307" s="1"/>
      <c r="DY307" t="s">
        <v>2408</v>
      </c>
      <c r="DZ307" s="1">
        <v>36220</v>
      </c>
      <c r="EA307" s="1">
        <v>37966</v>
      </c>
      <c r="EC307" s="7" t="s">
        <v>3857</v>
      </c>
      <c r="EM307" s="7">
        <v>1</v>
      </c>
      <c r="EO307" s="7">
        <v>224</v>
      </c>
      <c r="EP307" s="7">
        <v>3</v>
      </c>
      <c r="II307" s="1">
        <v>34520</v>
      </c>
      <c r="IJ307" s="1">
        <v>36138</v>
      </c>
      <c r="IK307" s="14">
        <v>1</v>
      </c>
    </row>
    <row r="308" spans="1:245" x14ac:dyDescent="0.25">
      <c r="A308" s="1">
        <v>36138</v>
      </c>
      <c r="B308" s="1"/>
      <c r="C308" s="1"/>
      <c r="D308" s="1"/>
      <c r="E308" s="13" t="s">
        <v>3123</v>
      </c>
      <c r="F308" s="4" t="s">
        <v>109</v>
      </c>
      <c r="G308" s="45" t="s">
        <v>5513</v>
      </c>
      <c r="H308" s="86"/>
      <c r="I308" s="86"/>
      <c r="J308" s="86"/>
      <c r="K308" s="86"/>
      <c r="L308" s="86"/>
      <c r="M308" s="31" t="s">
        <v>1271</v>
      </c>
      <c r="N308" s="13" t="s">
        <v>520</v>
      </c>
      <c r="O308" s="13" t="s">
        <v>6342</v>
      </c>
      <c r="P308" s="20"/>
      <c r="Q308" s="31" t="s">
        <v>1271</v>
      </c>
      <c r="R308" s="13" t="s">
        <v>520</v>
      </c>
      <c r="S308" s="13" t="s">
        <v>6342</v>
      </c>
      <c r="T308" s="20"/>
      <c r="U308" s="20"/>
      <c r="V308" s="20"/>
      <c r="W308" s="20"/>
      <c r="X308" s="20"/>
      <c r="Y308" s="20"/>
      <c r="Z308" s="20"/>
      <c r="AA308" s="20"/>
      <c r="AB308" s="20"/>
      <c r="AC308" s="20"/>
      <c r="AD308" s="20"/>
      <c r="AF308" s="14">
        <v>0</v>
      </c>
      <c r="AG308" s="14">
        <v>1</v>
      </c>
      <c r="AH308" s="14">
        <v>0</v>
      </c>
      <c r="AI308" s="14">
        <v>0</v>
      </c>
      <c r="AJ308" s="14">
        <v>1</v>
      </c>
      <c r="AK308" s="14">
        <v>0</v>
      </c>
      <c r="AL308" s="14">
        <v>1</v>
      </c>
      <c r="AM308" s="14">
        <v>0</v>
      </c>
      <c r="AQ308" s="1">
        <v>33176</v>
      </c>
      <c r="AR308" s="1">
        <v>34516</v>
      </c>
      <c r="BP308" s="14">
        <v>980000</v>
      </c>
      <c r="BQ308" s="3">
        <v>0.2</v>
      </c>
      <c r="BR308" s="16">
        <v>245000</v>
      </c>
      <c r="CY308" s="1">
        <v>33839</v>
      </c>
      <c r="CZ308" s="1"/>
      <c r="DB308" s="1">
        <v>34520</v>
      </c>
      <c r="DC308" s="1">
        <v>35482</v>
      </c>
      <c r="DD308" s="14">
        <v>170</v>
      </c>
      <c r="DE308" s="14">
        <v>4</v>
      </c>
      <c r="DF308" t="s">
        <v>513</v>
      </c>
      <c r="DG308" t="s">
        <v>1273</v>
      </c>
      <c r="DO308" s="49" t="s">
        <v>4404</v>
      </c>
      <c r="DP308" s="1"/>
      <c r="DQ308" s="1"/>
      <c r="DR308" s="1"/>
      <c r="DS308" s="1"/>
      <c r="DT308" s="1"/>
      <c r="DU308" s="1"/>
      <c r="DV308" s="1"/>
      <c r="DY308" t="s">
        <v>2407</v>
      </c>
      <c r="DZ308" s="1">
        <v>36220</v>
      </c>
      <c r="EA308" s="1">
        <v>37966</v>
      </c>
      <c r="EC308" s="7" t="s">
        <v>3858</v>
      </c>
      <c r="EM308" s="7">
        <v>1</v>
      </c>
      <c r="EO308" s="7">
        <v>214</v>
      </c>
      <c r="EP308" s="7">
        <v>3</v>
      </c>
      <c r="ER308" s="1"/>
      <c r="ES308" s="49" t="s">
        <v>4894</v>
      </c>
      <c r="ET308" s="49" t="s">
        <v>4895</v>
      </c>
      <c r="EU308" s="1"/>
      <c r="EV308" s="1"/>
      <c r="EW308" s="1"/>
      <c r="EX308" s="1"/>
      <c r="FB308">
        <v>1</v>
      </c>
      <c r="FC308" t="s">
        <v>2930</v>
      </c>
      <c r="FD308" s="1">
        <v>38049</v>
      </c>
      <c r="FE308" s="1">
        <v>38764</v>
      </c>
      <c r="FF308" s="7">
        <v>1</v>
      </c>
      <c r="FG308" s="7" t="s">
        <v>3861</v>
      </c>
      <c r="FK308">
        <v>1</v>
      </c>
      <c r="FL308">
        <v>1</v>
      </c>
      <c r="FY308">
        <v>94</v>
      </c>
      <c r="FZ308">
        <v>4</v>
      </c>
      <c r="GA308">
        <v>1</v>
      </c>
      <c r="II308" s="1">
        <v>34520</v>
      </c>
      <c r="IJ308" s="1">
        <v>36138</v>
      </c>
      <c r="IK308" s="14">
        <v>1</v>
      </c>
    </row>
    <row r="309" spans="1:245" x14ac:dyDescent="0.25">
      <c r="A309" s="1">
        <v>36054</v>
      </c>
      <c r="B309" s="1" t="s">
        <v>277</v>
      </c>
      <c r="C309" s="1" t="s">
        <v>3120</v>
      </c>
      <c r="D309" s="1"/>
      <c r="E309" s="13" t="s">
        <v>3121</v>
      </c>
      <c r="F309" s="4" t="s">
        <v>106</v>
      </c>
      <c r="G309" s="45" t="s">
        <v>5510</v>
      </c>
      <c r="H309" s="86"/>
      <c r="I309" s="86"/>
      <c r="J309" s="86"/>
      <c r="K309" s="86"/>
      <c r="L309" s="86"/>
      <c r="M309" s="31" t="s">
        <v>1923</v>
      </c>
      <c r="N309" s="52" t="s">
        <v>500</v>
      </c>
      <c r="O309" s="13" t="s">
        <v>6312</v>
      </c>
      <c r="P309" s="20"/>
      <c r="Q309" s="31" t="s">
        <v>1923</v>
      </c>
      <c r="R309" s="52" t="s">
        <v>500</v>
      </c>
      <c r="S309" s="13" t="s">
        <v>6312</v>
      </c>
      <c r="T309" s="20"/>
      <c r="U309" s="20"/>
      <c r="V309" s="33" t="s">
        <v>3462</v>
      </c>
      <c r="W309" s="33" t="s">
        <v>500</v>
      </c>
      <c r="X309" s="20"/>
      <c r="Y309" s="20"/>
      <c r="Z309" s="20"/>
      <c r="AA309" s="20"/>
      <c r="AB309" s="7" t="s">
        <v>4197</v>
      </c>
      <c r="AC309" s="33" t="s">
        <v>500</v>
      </c>
      <c r="AD309" s="20"/>
      <c r="AF309" s="14">
        <v>0</v>
      </c>
      <c r="AG309" s="14">
        <v>0</v>
      </c>
      <c r="AH309" s="14">
        <v>0</v>
      </c>
      <c r="AI309" s="14">
        <v>1</v>
      </c>
      <c r="AJ309" s="14">
        <v>1</v>
      </c>
      <c r="AK309" s="14">
        <v>1</v>
      </c>
      <c r="AL309" s="14">
        <v>1</v>
      </c>
      <c r="AM309" s="14">
        <v>0</v>
      </c>
      <c r="AN309" t="s">
        <v>1937</v>
      </c>
      <c r="BP309" s="14">
        <v>27500000</v>
      </c>
      <c r="BR309" s="16">
        <v>0</v>
      </c>
      <c r="CS309">
        <v>1</v>
      </c>
      <c r="CT309" s="7">
        <v>1</v>
      </c>
      <c r="CW309" s="1">
        <v>34530</v>
      </c>
      <c r="CX309" s="1"/>
      <c r="DC309" s="1">
        <v>35209</v>
      </c>
      <c r="DD309" s="14">
        <v>611</v>
      </c>
      <c r="DE309" s="14">
        <v>11</v>
      </c>
      <c r="DF309" t="s">
        <v>508</v>
      </c>
      <c r="DG309" t="s">
        <v>1938</v>
      </c>
      <c r="DO309" s="49" t="s">
        <v>4385</v>
      </c>
      <c r="DP309" s="1"/>
      <c r="DQ309" s="1"/>
      <c r="DR309" s="1"/>
      <c r="DS309" s="1"/>
      <c r="DT309" s="1"/>
      <c r="DU309" s="1"/>
      <c r="DV309" s="1"/>
      <c r="DY309" t="s">
        <v>2290</v>
      </c>
      <c r="DZ309" s="1">
        <v>36136</v>
      </c>
      <c r="EA309" s="1">
        <v>37894</v>
      </c>
      <c r="EC309" s="7" t="s">
        <v>3836</v>
      </c>
      <c r="EL309" s="7">
        <v>1</v>
      </c>
      <c r="EN309" s="7">
        <v>1</v>
      </c>
      <c r="EO309" s="7">
        <v>1648</v>
      </c>
      <c r="EP309" s="7">
        <v>7</v>
      </c>
      <c r="HH309" s="44" t="s">
        <v>5758</v>
      </c>
      <c r="HI309">
        <v>1</v>
      </c>
      <c r="HJ309">
        <v>94</v>
      </c>
      <c r="HK309">
        <v>43</v>
      </c>
      <c r="HL309">
        <v>12</v>
      </c>
      <c r="HM309">
        <v>1</v>
      </c>
      <c r="HQ309" s="44" t="s">
        <v>5894</v>
      </c>
      <c r="HR309">
        <v>1</v>
      </c>
      <c r="HS309">
        <v>23</v>
      </c>
      <c r="HT309">
        <v>117</v>
      </c>
      <c r="HU309">
        <v>0</v>
      </c>
      <c r="IJ309" s="1">
        <v>36054</v>
      </c>
      <c r="IK309" s="14">
        <v>7</v>
      </c>
    </row>
    <row r="310" spans="1:245" x14ac:dyDescent="0.25">
      <c r="A310" s="1">
        <v>36054</v>
      </c>
      <c r="E310" s="13" t="s">
        <v>3121</v>
      </c>
      <c r="F310" s="4" t="s">
        <v>106</v>
      </c>
      <c r="G310" s="45" t="s">
        <v>5510</v>
      </c>
      <c r="H310" s="86"/>
      <c r="I310" s="86"/>
      <c r="J310" s="86"/>
      <c r="K310" s="86"/>
      <c r="L310" s="86"/>
      <c r="M310" s="30" t="s">
        <v>1924</v>
      </c>
      <c r="N310" s="4" t="s">
        <v>906</v>
      </c>
      <c r="O310" s="13" t="s">
        <v>6313</v>
      </c>
      <c r="P310" s="20"/>
      <c r="Q310" s="30" t="s">
        <v>1924</v>
      </c>
      <c r="R310" s="4" t="s">
        <v>906</v>
      </c>
      <c r="S310" s="13" t="s">
        <v>6313</v>
      </c>
      <c r="T310" s="20"/>
      <c r="U310" s="20"/>
      <c r="V310" s="20"/>
      <c r="W310" s="20"/>
      <c r="X310" s="20"/>
      <c r="Y310" s="20"/>
      <c r="Z310" s="20"/>
      <c r="AA310" s="20"/>
      <c r="AB310" s="20"/>
      <c r="AC310" s="20"/>
      <c r="AD310" s="20"/>
      <c r="AF310" s="14">
        <v>0</v>
      </c>
      <c r="AG310" s="14">
        <v>0</v>
      </c>
      <c r="AH310" s="14">
        <v>0</v>
      </c>
      <c r="AI310" s="14">
        <v>1</v>
      </c>
      <c r="AJ310" s="14">
        <v>1</v>
      </c>
      <c r="AK310" s="14">
        <v>1</v>
      </c>
      <c r="AL310" s="14">
        <v>1</v>
      </c>
      <c r="AM310" s="14">
        <v>0</v>
      </c>
      <c r="BP310" s="14">
        <v>6880000</v>
      </c>
      <c r="BR310" s="16">
        <v>0</v>
      </c>
      <c r="CS310">
        <v>1</v>
      </c>
      <c r="CT310" s="7">
        <v>1</v>
      </c>
      <c r="CW310" s="1">
        <v>34530</v>
      </c>
      <c r="CX310" s="1"/>
      <c r="DC310" s="1">
        <v>35209</v>
      </c>
      <c r="DD310" s="14">
        <v>611</v>
      </c>
      <c r="DE310" s="14">
        <v>11</v>
      </c>
      <c r="DF310" t="s">
        <v>508</v>
      </c>
      <c r="DG310" t="s">
        <v>1938</v>
      </c>
      <c r="DO310" s="49" t="s">
        <v>4385</v>
      </c>
      <c r="DP310" s="1"/>
      <c r="DQ310" s="1"/>
      <c r="DR310" s="1"/>
      <c r="DS310" s="1"/>
      <c r="DT310" s="1"/>
      <c r="DU310" s="1"/>
      <c r="DV310" s="1"/>
      <c r="DY310" t="s">
        <v>2290</v>
      </c>
      <c r="DZ310" s="1">
        <v>36136</v>
      </c>
      <c r="EA310" s="1">
        <v>37894</v>
      </c>
      <c r="EC310" s="7" t="s">
        <v>3836</v>
      </c>
      <c r="EL310" s="7">
        <v>1</v>
      </c>
      <c r="EN310" s="7">
        <v>1</v>
      </c>
      <c r="EO310" s="7">
        <v>1648</v>
      </c>
      <c r="EP310" s="7">
        <v>7</v>
      </c>
      <c r="IJ310" s="1">
        <v>36054</v>
      </c>
      <c r="IK310" s="14">
        <v>7</v>
      </c>
    </row>
    <row r="311" spans="1:245" x14ac:dyDescent="0.25">
      <c r="A311" s="1">
        <v>36054</v>
      </c>
      <c r="E311" s="13" t="s">
        <v>3121</v>
      </c>
      <c r="F311" s="4" t="s">
        <v>106</v>
      </c>
      <c r="G311" s="45" t="s">
        <v>5510</v>
      </c>
      <c r="H311" s="86"/>
      <c r="I311" s="86"/>
      <c r="J311" s="86"/>
      <c r="K311" s="86"/>
      <c r="L311" s="86"/>
      <c r="M311" s="30" t="s">
        <v>1061</v>
      </c>
      <c r="N311" s="4" t="s">
        <v>505</v>
      </c>
      <c r="O311" s="4" t="s">
        <v>6219</v>
      </c>
      <c r="P311" s="20"/>
      <c r="Q311" s="30" t="s">
        <v>1061</v>
      </c>
      <c r="R311" s="4" t="s">
        <v>505</v>
      </c>
      <c r="S311" s="4" t="s">
        <v>6219</v>
      </c>
      <c r="T311" s="20"/>
      <c r="U311" s="20"/>
      <c r="V311" s="20"/>
      <c r="W311" s="20"/>
      <c r="X311" s="33" t="s">
        <v>3465</v>
      </c>
      <c r="Y311" s="33" t="s">
        <v>505</v>
      </c>
      <c r="Z311" s="33" t="s">
        <v>3465</v>
      </c>
      <c r="AA311" s="33" t="s">
        <v>505</v>
      </c>
      <c r="AB311" s="20"/>
      <c r="AC311" s="20"/>
      <c r="AD311" s="20"/>
      <c r="AE311" s="20" t="s">
        <v>4223</v>
      </c>
      <c r="AF311" s="14">
        <v>0</v>
      </c>
      <c r="AG311" s="14">
        <v>0</v>
      </c>
      <c r="AH311" s="14">
        <v>0</v>
      </c>
      <c r="AI311" s="14">
        <v>1</v>
      </c>
      <c r="AJ311" s="14">
        <v>1</v>
      </c>
      <c r="AK311" s="14">
        <v>1</v>
      </c>
      <c r="AL311" s="14">
        <v>1</v>
      </c>
      <c r="AM311" s="14">
        <v>0</v>
      </c>
      <c r="BP311" s="14">
        <v>27500000</v>
      </c>
      <c r="BR311" s="16">
        <v>0</v>
      </c>
      <c r="CS311">
        <v>1</v>
      </c>
      <c r="CT311" s="7">
        <v>1</v>
      </c>
      <c r="CW311" s="1">
        <v>34530</v>
      </c>
      <c r="CX311" s="1"/>
      <c r="DC311" s="1">
        <v>35209</v>
      </c>
      <c r="DD311" s="14">
        <v>611</v>
      </c>
      <c r="DE311" s="14">
        <v>11</v>
      </c>
      <c r="DF311" t="s">
        <v>508</v>
      </c>
      <c r="DG311" t="s">
        <v>1938</v>
      </c>
      <c r="DO311" s="49" t="s">
        <v>4385</v>
      </c>
      <c r="DP311" s="1"/>
      <c r="DQ311" s="1"/>
      <c r="DR311" s="1"/>
      <c r="DS311" s="1"/>
      <c r="DT311" s="1"/>
      <c r="DU311" s="1"/>
      <c r="DV311" s="1"/>
      <c r="DY311" t="s">
        <v>2290</v>
      </c>
      <c r="DZ311" s="1">
        <v>36136</v>
      </c>
      <c r="EA311" s="1">
        <v>37894</v>
      </c>
      <c r="EC311" s="7" t="s">
        <v>3836</v>
      </c>
      <c r="EL311" s="7">
        <v>1</v>
      </c>
      <c r="EN311" s="7">
        <v>1</v>
      </c>
      <c r="EO311" s="7">
        <v>1648</v>
      </c>
      <c r="EP311" s="7">
        <v>7</v>
      </c>
      <c r="HH311" s="44" t="s">
        <v>5758</v>
      </c>
      <c r="HI311">
        <v>1</v>
      </c>
      <c r="HJ311">
        <v>94</v>
      </c>
      <c r="HK311">
        <v>126</v>
      </c>
      <c r="HL311">
        <v>20</v>
      </c>
      <c r="HN311">
        <v>1</v>
      </c>
      <c r="HQ311" s="44" t="s">
        <v>5894</v>
      </c>
      <c r="HR311">
        <v>1</v>
      </c>
      <c r="HS311">
        <v>23</v>
      </c>
      <c r="HT311">
        <v>53</v>
      </c>
      <c r="HU311">
        <v>2</v>
      </c>
      <c r="HW311">
        <v>1</v>
      </c>
      <c r="IJ311" s="1">
        <v>36054</v>
      </c>
      <c r="IK311" s="14">
        <v>7</v>
      </c>
    </row>
    <row r="312" spans="1:245" x14ac:dyDescent="0.25">
      <c r="A312" s="1">
        <v>36054</v>
      </c>
      <c r="E312" s="13" t="s">
        <v>3121</v>
      </c>
      <c r="F312" s="4" t="s">
        <v>106</v>
      </c>
      <c r="G312" s="45" t="s">
        <v>5510</v>
      </c>
      <c r="H312" s="86"/>
      <c r="I312" s="86"/>
      <c r="J312" s="86"/>
      <c r="K312" s="86"/>
      <c r="L312" s="86"/>
      <c r="M312" s="30" t="s">
        <v>1106</v>
      </c>
      <c r="N312" s="4" t="s">
        <v>479</v>
      </c>
      <c r="O312" s="13" t="s">
        <v>6314</v>
      </c>
      <c r="P312" s="20"/>
      <c r="Q312" s="30" t="s">
        <v>1106</v>
      </c>
      <c r="R312" s="4" t="s">
        <v>479</v>
      </c>
      <c r="S312" s="13" t="s">
        <v>6314</v>
      </c>
      <c r="T312" s="20"/>
      <c r="U312" s="20"/>
      <c r="V312" s="20"/>
      <c r="W312" s="20"/>
      <c r="X312" s="20"/>
      <c r="Y312" s="20"/>
      <c r="Z312" s="20"/>
      <c r="AA312" s="20"/>
      <c r="AB312" s="20"/>
      <c r="AC312" s="20"/>
      <c r="AD312" s="20"/>
      <c r="AF312" s="14">
        <v>0</v>
      </c>
      <c r="AG312" s="14">
        <v>0</v>
      </c>
      <c r="AH312" s="14">
        <v>0</v>
      </c>
      <c r="AI312" s="14">
        <v>1</v>
      </c>
      <c r="AJ312" s="14">
        <v>1</v>
      </c>
      <c r="AK312" s="14">
        <v>1</v>
      </c>
      <c r="AL312" s="14">
        <v>1</v>
      </c>
      <c r="AM312" s="14">
        <v>0</v>
      </c>
      <c r="BP312" s="14">
        <v>13750000</v>
      </c>
      <c r="BR312" s="16">
        <v>0</v>
      </c>
      <c r="CS312">
        <v>1</v>
      </c>
      <c r="CT312" s="7">
        <v>1</v>
      </c>
      <c r="CW312" s="1">
        <v>34530</v>
      </c>
      <c r="CX312" s="1"/>
      <c r="DC312" s="1">
        <v>35209</v>
      </c>
      <c r="DD312" s="14">
        <v>611</v>
      </c>
      <c r="DE312" s="14">
        <v>11</v>
      </c>
      <c r="DF312" t="s">
        <v>508</v>
      </c>
      <c r="DG312" t="s">
        <v>1938</v>
      </c>
      <c r="DO312" s="49" t="s">
        <v>4385</v>
      </c>
      <c r="DP312" s="1"/>
      <c r="DQ312" s="1"/>
      <c r="DR312" s="1"/>
      <c r="DS312" s="1"/>
      <c r="DT312" s="1"/>
      <c r="DU312" s="1"/>
      <c r="DV312" s="1"/>
      <c r="DY312" t="s">
        <v>2290</v>
      </c>
      <c r="DZ312" s="1">
        <v>36136</v>
      </c>
      <c r="EA312" s="1">
        <v>37894</v>
      </c>
      <c r="EC312" s="7" t="s">
        <v>3836</v>
      </c>
      <c r="EL312" s="7">
        <v>1</v>
      </c>
      <c r="EN312" s="7">
        <v>1</v>
      </c>
      <c r="EO312" s="7">
        <v>1648</v>
      </c>
      <c r="EP312" s="7">
        <v>7</v>
      </c>
      <c r="IJ312" s="1">
        <v>36054</v>
      </c>
      <c r="IK312" s="14">
        <v>7</v>
      </c>
    </row>
    <row r="313" spans="1:245" x14ac:dyDescent="0.25">
      <c r="A313" s="1">
        <v>36054</v>
      </c>
      <c r="E313" s="13" t="s">
        <v>3121</v>
      </c>
      <c r="F313" s="4" t="s">
        <v>106</v>
      </c>
      <c r="G313" s="45" t="s">
        <v>5510</v>
      </c>
      <c r="H313" s="86"/>
      <c r="I313" s="86"/>
      <c r="J313" s="86"/>
      <c r="K313" s="86"/>
      <c r="L313" s="86"/>
      <c r="M313" s="30" t="s">
        <v>1926</v>
      </c>
      <c r="N313" s="4" t="s">
        <v>500</v>
      </c>
      <c r="O313" s="52" t="s">
        <v>6220</v>
      </c>
      <c r="P313" s="20"/>
      <c r="Q313" s="30" t="s">
        <v>1926</v>
      </c>
      <c r="R313" s="52" t="s">
        <v>500</v>
      </c>
      <c r="S313" s="52" t="s">
        <v>6220</v>
      </c>
      <c r="T313" s="20"/>
      <c r="U313" s="20"/>
      <c r="V313" s="20"/>
      <c r="W313" s="20"/>
      <c r="X313" s="33" t="s">
        <v>3466</v>
      </c>
      <c r="Y313" s="33" t="s">
        <v>526</v>
      </c>
      <c r="Z313" s="33" t="s">
        <v>3466</v>
      </c>
      <c r="AA313" s="33" t="s">
        <v>526</v>
      </c>
      <c r="AB313" s="20"/>
      <c r="AC313" s="20"/>
      <c r="AD313" s="20"/>
      <c r="AF313" s="14">
        <v>0</v>
      </c>
      <c r="AG313" s="14">
        <v>0</v>
      </c>
      <c r="AH313" s="14">
        <v>0</v>
      </c>
      <c r="AI313" s="14">
        <v>1</v>
      </c>
      <c r="AJ313" s="14">
        <v>1</v>
      </c>
      <c r="AK313" s="14">
        <v>1</v>
      </c>
      <c r="AL313" s="14">
        <v>1</v>
      </c>
      <c r="AM313" s="14">
        <v>0</v>
      </c>
      <c r="BP313" s="14">
        <v>6880000</v>
      </c>
      <c r="BR313" s="16">
        <v>0</v>
      </c>
      <c r="CS313">
        <v>1</v>
      </c>
      <c r="CT313" s="7">
        <v>1</v>
      </c>
      <c r="CW313" s="1">
        <v>34530</v>
      </c>
      <c r="CX313" s="1"/>
      <c r="DC313" s="1">
        <v>35209</v>
      </c>
      <c r="DD313" s="14">
        <v>611</v>
      </c>
      <c r="DE313" s="14">
        <v>11</v>
      </c>
      <c r="DF313" t="s">
        <v>508</v>
      </c>
      <c r="DG313" t="s">
        <v>1938</v>
      </c>
      <c r="DO313" s="49" t="s">
        <v>4385</v>
      </c>
      <c r="DP313" s="1"/>
      <c r="DQ313" s="1"/>
      <c r="DR313" s="1"/>
      <c r="DS313" s="1"/>
      <c r="DT313" s="1"/>
      <c r="DU313" s="1"/>
      <c r="DV313" s="1"/>
      <c r="DY313" t="s">
        <v>2290</v>
      </c>
      <c r="DZ313" s="1">
        <v>36136</v>
      </c>
      <c r="EA313" s="1">
        <v>37894</v>
      </c>
      <c r="EC313" s="7" t="s">
        <v>3836</v>
      </c>
      <c r="EL313" s="7">
        <v>1</v>
      </c>
      <c r="EN313" s="7">
        <v>1</v>
      </c>
      <c r="EO313" s="7">
        <v>1648</v>
      </c>
      <c r="EP313" s="7">
        <v>7</v>
      </c>
      <c r="HH313" s="44" t="s">
        <v>5758</v>
      </c>
      <c r="HI313">
        <v>1</v>
      </c>
      <c r="HJ313">
        <v>94</v>
      </c>
      <c r="HK313">
        <v>28</v>
      </c>
      <c r="HL313">
        <v>11</v>
      </c>
      <c r="HM313">
        <v>1</v>
      </c>
      <c r="HQ313" s="44" t="s">
        <v>5894</v>
      </c>
      <c r="HR313">
        <v>1</v>
      </c>
      <c r="HS313">
        <v>23</v>
      </c>
      <c r="HT313">
        <v>40</v>
      </c>
      <c r="HU313">
        <v>2</v>
      </c>
      <c r="HV313">
        <v>1</v>
      </c>
      <c r="IJ313" s="1">
        <v>36054</v>
      </c>
      <c r="IK313" s="14">
        <v>7</v>
      </c>
    </row>
    <row r="314" spans="1:245" x14ac:dyDescent="0.25">
      <c r="A314" s="1">
        <v>36054</v>
      </c>
      <c r="E314" s="13" t="s">
        <v>3121</v>
      </c>
      <c r="F314" s="4" t="s">
        <v>106</v>
      </c>
      <c r="G314" s="45" t="s">
        <v>5510</v>
      </c>
      <c r="H314" s="86"/>
      <c r="I314" s="86"/>
      <c r="J314" s="86"/>
      <c r="K314" s="86"/>
      <c r="L314" s="86"/>
      <c r="M314" s="30" t="s">
        <v>1935</v>
      </c>
      <c r="N314" s="4" t="s">
        <v>479</v>
      </c>
      <c r="O314" s="52" t="s">
        <v>6228</v>
      </c>
      <c r="P314" s="20"/>
      <c r="Q314" s="30" t="s">
        <v>1935</v>
      </c>
      <c r="R314" s="4" t="s">
        <v>479</v>
      </c>
      <c r="S314" s="52" t="s">
        <v>6228</v>
      </c>
      <c r="T314" s="20"/>
      <c r="U314" s="20"/>
      <c r="V314" s="20"/>
      <c r="W314" s="20"/>
      <c r="X314" s="33" t="s">
        <v>3467</v>
      </c>
      <c r="Y314" s="33" t="s">
        <v>479</v>
      </c>
      <c r="Z314" s="33" t="s">
        <v>3467</v>
      </c>
      <c r="AA314" s="33" t="s">
        <v>479</v>
      </c>
      <c r="AB314" s="20"/>
      <c r="AC314" s="20"/>
      <c r="AD314" s="20"/>
      <c r="AF314" s="14">
        <v>0</v>
      </c>
      <c r="AG314" s="14">
        <v>0</v>
      </c>
      <c r="AH314" s="14">
        <v>0</v>
      </c>
      <c r="AI314" s="14">
        <v>1</v>
      </c>
      <c r="AJ314" s="14">
        <v>1</v>
      </c>
      <c r="AK314" s="14">
        <v>1</v>
      </c>
      <c r="AL314" s="14">
        <v>1</v>
      </c>
      <c r="AM314" s="14">
        <v>0</v>
      </c>
      <c r="BP314" s="14">
        <v>20630000</v>
      </c>
      <c r="BR314" s="16">
        <v>0</v>
      </c>
      <c r="CS314">
        <v>1</v>
      </c>
      <c r="CT314" s="7">
        <v>1</v>
      </c>
      <c r="CW314" s="1">
        <v>34530</v>
      </c>
      <c r="CX314" s="1"/>
      <c r="DC314" s="1">
        <v>35209</v>
      </c>
      <c r="DD314" s="14">
        <v>611</v>
      </c>
      <c r="DE314" s="14">
        <v>11</v>
      </c>
      <c r="DF314" t="s">
        <v>508</v>
      </c>
      <c r="DG314" t="s">
        <v>1938</v>
      </c>
      <c r="DO314" s="49" t="s">
        <v>4385</v>
      </c>
      <c r="DP314" s="1"/>
      <c r="DQ314" s="1"/>
      <c r="DR314" s="1"/>
      <c r="DS314" s="1"/>
      <c r="DT314" s="1"/>
      <c r="DU314" s="1"/>
      <c r="DV314" s="1"/>
      <c r="DY314" t="s">
        <v>2290</v>
      </c>
      <c r="DZ314" s="1">
        <v>36136</v>
      </c>
      <c r="EA314" s="1">
        <v>37894</v>
      </c>
      <c r="EC314" s="7" t="s">
        <v>3836</v>
      </c>
      <c r="EL314" s="7">
        <v>1</v>
      </c>
      <c r="EN314" s="7">
        <v>1</v>
      </c>
      <c r="EO314" s="7">
        <v>1648</v>
      </c>
      <c r="EP314" s="7">
        <v>7</v>
      </c>
      <c r="HH314" s="44" t="s">
        <v>5758</v>
      </c>
      <c r="HI314">
        <v>1</v>
      </c>
      <c r="HJ314">
        <v>94</v>
      </c>
      <c r="HK314">
        <v>104</v>
      </c>
      <c r="HL314">
        <v>13</v>
      </c>
      <c r="HM314">
        <v>1</v>
      </c>
      <c r="HQ314" s="44" t="s">
        <v>5894</v>
      </c>
      <c r="HR314">
        <v>1</v>
      </c>
      <c r="HS314">
        <v>23</v>
      </c>
      <c r="HT314">
        <v>38</v>
      </c>
      <c r="HU314">
        <v>6</v>
      </c>
      <c r="HW314">
        <v>1</v>
      </c>
      <c r="IJ314" s="1">
        <v>36054</v>
      </c>
      <c r="IK314" s="14">
        <v>7</v>
      </c>
    </row>
    <row r="315" spans="1:245" x14ac:dyDescent="0.25">
      <c r="A315" s="1">
        <v>36054</v>
      </c>
      <c r="E315" s="13" t="s">
        <v>3121</v>
      </c>
      <c r="F315" s="4" t="s">
        <v>106</v>
      </c>
      <c r="G315" s="45" t="s">
        <v>5510</v>
      </c>
      <c r="H315" s="86"/>
      <c r="I315" s="86"/>
      <c r="J315" s="86"/>
      <c r="K315" s="86"/>
      <c r="L315" s="86"/>
      <c r="M315" s="30" t="s">
        <v>1063</v>
      </c>
      <c r="N315" s="4" t="s">
        <v>498</v>
      </c>
      <c r="O315" s="52" t="s">
        <v>6233</v>
      </c>
      <c r="P315" s="20"/>
      <c r="Q315" s="30" t="s">
        <v>1063</v>
      </c>
      <c r="R315" s="4" t="s">
        <v>498</v>
      </c>
      <c r="S315" s="52" t="s">
        <v>6233</v>
      </c>
      <c r="T315" s="20"/>
      <c r="U315" s="20"/>
      <c r="V315" s="20"/>
      <c r="W315" s="20"/>
      <c r="X315" s="33" t="s">
        <v>3468</v>
      </c>
      <c r="Y315" s="33" t="s">
        <v>498</v>
      </c>
      <c r="Z315" s="33" t="s">
        <v>3468</v>
      </c>
      <c r="AA315" s="33" t="s">
        <v>498</v>
      </c>
      <c r="AB315" s="20"/>
      <c r="AC315" s="20"/>
      <c r="AD315" s="20"/>
      <c r="AF315" s="14">
        <v>0</v>
      </c>
      <c r="AG315" s="14">
        <v>0</v>
      </c>
      <c r="AH315" s="14">
        <v>0</v>
      </c>
      <c r="AI315" s="14">
        <v>1</v>
      </c>
      <c r="AJ315" s="14">
        <v>1</v>
      </c>
      <c r="AK315" s="14">
        <v>1</v>
      </c>
      <c r="AL315" s="14">
        <v>1</v>
      </c>
      <c r="AM315" s="14">
        <v>0</v>
      </c>
      <c r="BP315" s="14">
        <v>20630000</v>
      </c>
      <c r="BR315" s="16">
        <v>0</v>
      </c>
      <c r="CS315">
        <v>1</v>
      </c>
      <c r="CT315" s="7">
        <v>1</v>
      </c>
      <c r="CW315" s="1">
        <v>34530</v>
      </c>
      <c r="CX315" s="1"/>
      <c r="DC315" s="1">
        <v>35209</v>
      </c>
      <c r="DD315" s="14">
        <v>611</v>
      </c>
      <c r="DE315" s="14">
        <v>11</v>
      </c>
      <c r="DF315" t="s">
        <v>508</v>
      </c>
      <c r="DG315" t="s">
        <v>1938</v>
      </c>
      <c r="DO315" s="49" t="s">
        <v>4385</v>
      </c>
      <c r="DP315" s="1"/>
      <c r="DQ315" s="1"/>
      <c r="DR315" s="1"/>
      <c r="DS315" s="1"/>
      <c r="DT315" s="1"/>
      <c r="DU315" s="1"/>
      <c r="DV315" s="1"/>
      <c r="DY315" t="s">
        <v>2290</v>
      </c>
      <c r="DZ315" s="1">
        <v>36158</v>
      </c>
      <c r="EA315" s="1">
        <v>37894</v>
      </c>
      <c r="EC315" s="7" t="s">
        <v>3836</v>
      </c>
      <c r="EL315" s="7">
        <v>1</v>
      </c>
      <c r="EN315" s="7">
        <v>1</v>
      </c>
      <c r="EO315" s="7">
        <v>1648</v>
      </c>
      <c r="EP315" s="7">
        <v>7</v>
      </c>
      <c r="HH315" s="44" t="s">
        <v>5758</v>
      </c>
      <c r="HI315">
        <v>1</v>
      </c>
      <c r="HJ315">
        <v>94</v>
      </c>
      <c r="HK315">
        <v>66</v>
      </c>
      <c r="HL315">
        <v>9</v>
      </c>
      <c r="HN315">
        <v>1</v>
      </c>
      <c r="HQ315" s="44" t="s">
        <v>5894</v>
      </c>
      <c r="HR315">
        <v>1</v>
      </c>
      <c r="HS315">
        <v>23</v>
      </c>
      <c r="HT315">
        <v>70</v>
      </c>
      <c r="HU315">
        <v>0</v>
      </c>
      <c r="IJ315" s="1">
        <v>36054</v>
      </c>
      <c r="IK315" s="14">
        <v>7</v>
      </c>
    </row>
    <row r="316" spans="1:245" x14ac:dyDescent="0.25">
      <c r="A316" s="1">
        <v>36054</v>
      </c>
      <c r="E316" s="13" t="s">
        <v>3121</v>
      </c>
      <c r="F316" s="4" t="s">
        <v>106</v>
      </c>
      <c r="G316" s="45" t="s">
        <v>5510</v>
      </c>
      <c r="H316" s="86"/>
      <c r="I316" s="86"/>
      <c r="J316" s="86"/>
      <c r="K316" s="86"/>
      <c r="L316" s="86"/>
      <c r="M316" s="30" t="s">
        <v>1936</v>
      </c>
      <c r="N316" s="4" t="s">
        <v>537</v>
      </c>
      <c r="O316" s="4" t="s">
        <v>6315</v>
      </c>
      <c r="P316" s="20"/>
      <c r="Q316" s="30" t="s">
        <v>1936</v>
      </c>
      <c r="R316" s="4" t="s">
        <v>537</v>
      </c>
      <c r="S316" s="4" t="s">
        <v>6315</v>
      </c>
      <c r="T316" s="20"/>
      <c r="U316" s="20"/>
      <c r="V316" s="20"/>
      <c r="W316" s="20"/>
      <c r="X316" s="33" t="s">
        <v>3302</v>
      </c>
      <c r="Y316" s="33" t="s">
        <v>502</v>
      </c>
      <c r="Z316" s="33" t="s">
        <v>3302</v>
      </c>
      <c r="AA316" s="33" t="s">
        <v>502</v>
      </c>
      <c r="AB316" s="20"/>
      <c r="AC316" s="20"/>
      <c r="AD316" s="20"/>
      <c r="AE316" s="20" t="s">
        <v>4224</v>
      </c>
      <c r="AF316" s="14">
        <v>0</v>
      </c>
      <c r="AG316" s="14">
        <v>0</v>
      </c>
      <c r="AH316" s="14">
        <v>0</v>
      </c>
      <c r="AI316" s="14">
        <v>1</v>
      </c>
      <c r="AJ316" s="14">
        <v>1</v>
      </c>
      <c r="AK316" s="14">
        <v>1</v>
      </c>
      <c r="AL316" s="14">
        <v>1</v>
      </c>
      <c r="AM316" s="14">
        <v>0</v>
      </c>
      <c r="BP316" s="14">
        <v>41260000</v>
      </c>
      <c r="BR316" s="16">
        <v>0</v>
      </c>
      <c r="CS316">
        <v>1</v>
      </c>
      <c r="CT316" s="7">
        <v>1</v>
      </c>
      <c r="CW316" s="1">
        <v>34530</v>
      </c>
      <c r="CX316" s="1"/>
      <c r="DC316" s="1">
        <v>35209</v>
      </c>
      <c r="DD316" s="14">
        <v>611</v>
      </c>
      <c r="DE316" s="14">
        <v>11</v>
      </c>
      <c r="DF316" t="s">
        <v>508</v>
      </c>
      <c r="DG316" t="s">
        <v>1938</v>
      </c>
      <c r="DO316" s="49" t="s">
        <v>4385</v>
      </c>
      <c r="DP316" s="1"/>
      <c r="DQ316" s="1"/>
      <c r="DR316" s="1"/>
      <c r="DS316" s="1"/>
      <c r="DT316" s="1"/>
      <c r="DU316" s="1"/>
      <c r="DV316" s="1"/>
      <c r="DY316" t="s">
        <v>2290</v>
      </c>
      <c r="DZ316" s="1">
        <v>36136</v>
      </c>
      <c r="EA316" s="1">
        <v>37894</v>
      </c>
      <c r="EC316" s="7" t="s">
        <v>3836</v>
      </c>
      <c r="EL316" s="7">
        <v>1</v>
      </c>
      <c r="EN316" s="7">
        <v>1</v>
      </c>
      <c r="EO316" s="7">
        <v>1648</v>
      </c>
      <c r="EP316" s="7">
        <v>7</v>
      </c>
      <c r="HH316" s="44" t="s">
        <v>5758</v>
      </c>
      <c r="HI316">
        <v>1</v>
      </c>
      <c r="HJ316">
        <v>94</v>
      </c>
      <c r="HK316">
        <v>177</v>
      </c>
      <c r="HL316">
        <v>21</v>
      </c>
      <c r="HN316">
        <v>1</v>
      </c>
      <c r="HQ316" s="44" t="s">
        <v>5894</v>
      </c>
      <c r="HR316">
        <v>1</v>
      </c>
      <c r="HS316">
        <v>23</v>
      </c>
      <c r="HT316">
        <v>52</v>
      </c>
      <c r="HU316">
        <v>2</v>
      </c>
      <c r="HW316">
        <v>1</v>
      </c>
      <c r="IJ316" s="1">
        <v>36054</v>
      </c>
      <c r="IK316" s="14">
        <v>7</v>
      </c>
    </row>
    <row r="317" spans="1:245" x14ac:dyDescent="0.25">
      <c r="A317" s="1">
        <v>36054</v>
      </c>
      <c r="E317" s="13" t="s">
        <v>3121</v>
      </c>
      <c r="F317" s="4" t="s">
        <v>106</v>
      </c>
      <c r="G317" s="45" t="s">
        <v>5510</v>
      </c>
      <c r="H317" s="86"/>
      <c r="I317" s="86"/>
      <c r="J317" s="86"/>
      <c r="K317" s="86"/>
      <c r="L317" s="86"/>
      <c r="M317" s="30" t="s">
        <v>1062</v>
      </c>
      <c r="N317" s="4" t="s">
        <v>506</v>
      </c>
      <c r="O317" s="52" t="s">
        <v>6232</v>
      </c>
      <c r="P317" s="20"/>
      <c r="Q317" s="30" t="s">
        <v>1062</v>
      </c>
      <c r="R317" s="4" t="s">
        <v>506</v>
      </c>
      <c r="S317" s="52" t="s">
        <v>6232</v>
      </c>
      <c r="T317" s="20"/>
      <c r="U317" s="20"/>
      <c r="V317" s="20"/>
      <c r="W317" s="20"/>
      <c r="X317" s="33" t="s">
        <v>3471</v>
      </c>
      <c r="Y317" s="33" t="s">
        <v>506</v>
      </c>
      <c r="Z317" s="33" t="s">
        <v>3471</v>
      </c>
      <c r="AA317" s="33" t="s">
        <v>506</v>
      </c>
      <c r="AB317" s="20"/>
      <c r="AC317" s="20"/>
      <c r="AD317" s="20"/>
      <c r="AF317" s="14">
        <v>0</v>
      </c>
      <c r="AG317" s="14">
        <v>0</v>
      </c>
      <c r="AH317" s="14">
        <v>0</v>
      </c>
      <c r="AI317" s="14">
        <v>1</v>
      </c>
      <c r="AJ317" s="14">
        <v>1</v>
      </c>
      <c r="AK317" s="14">
        <v>1</v>
      </c>
      <c r="AL317" s="14">
        <v>1</v>
      </c>
      <c r="AM317" s="14">
        <v>0</v>
      </c>
      <c r="BP317" s="14">
        <v>13750000</v>
      </c>
      <c r="BR317" s="16">
        <v>0</v>
      </c>
      <c r="CS317">
        <v>1</v>
      </c>
      <c r="CT317" s="7">
        <v>1</v>
      </c>
      <c r="CW317" s="1">
        <v>34530</v>
      </c>
      <c r="CX317" s="1"/>
      <c r="DC317" s="1">
        <v>35209</v>
      </c>
      <c r="DD317" s="14">
        <v>611</v>
      </c>
      <c r="DE317" s="14">
        <v>11</v>
      </c>
      <c r="DF317" t="s">
        <v>508</v>
      </c>
      <c r="DG317" t="s">
        <v>1938</v>
      </c>
      <c r="DO317" s="49" t="s">
        <v>4385</v>
      </c>
      <c r="DP317" s="1"/>
      <c r="DQ317" s="1"/>
      <c r="DR317" s="1"/>
      <c r="DS317" s="1"/>
      <c r="DT317" s="1"/>
      <c r="DU317" s="1"/>
      <c r="DV317" s="1"/>
      <c r="DY317" t="s">
        <v>2290</v>
      </c>
      <c r="DZ317" s="1">
        <v>36158</v>
      </c>
      <c r="EA317" s="1">
        <v>37894</v>
      </c>
      <c r="EC317" s="7" t="s">
        <v>3836</v>
      </c>
      <c r="EL317" s="7">
        <v>1</v>
      </c>
      <c r="EN317" s="7">
        <v>1</v>
      </c>
      <c r="EO317" s="7">
        <v>1648</v>
      </c>
      <c r="EP317" s="7">
        <v>7</v>
      </c>
      <c r="HH317" s="44" t="s">
        <v>5758</v>
      </c>
      <c r="HI317">
        <v>1</v>
      </c>
      <c r="HJ317">
        <v>94</v>
      </c>
      <c r="HK317">
        <v>147</v>
      </c>
      <c r="HL317">
        <v>17</v>
      </c>
      <c r="HM317">
        <v>1</v>
      </c>
      <c r="HQ317" s="44" t="s">
        <v>5894</v>
      </c>
      <c r="HR317">
        <v>1</v>
      </c>
      <c r="HS317">
        <v>23</v>
      </c>
      <c r="HT317">
        <v>134</v>
      </c>
      <c r="HU317">
        <v>6</v>
      </c>
      <c r="HW317">
        <v>1</v>
      </c>
      <c r="IJ317" s="1">
        <v>36054</v>
      </c>
      <c r="IK317" s="14">
        <v>7</v>
      </c>
    </row>
    <row r="318" spans="1:245" x14ac:dyDescent="0.25">
      <c r="A318" s="1">
        <v>36054</v>
      </c>
      <c r="E318" s="13" t="s">
        <v>3121</v>
      </c>
      <c r="F318" s="4" t="s">
        <v>106</v>
      </c>
      <c r="G318" s="45" t="s">
        <v>5510</v>
      </c>
      <c r="H318" s="86"/>
      <c r="I318" s="86"/>
      <c r="J318" s="86"/>
      <c r="K318" s="86"/>
      <c r="L318" s="86"/>
      <c r="M318" s="30" t="s">
        <v>1928</v>
      </c>
      <c r="N318" s="4" t="s">
        <v>501</v>
      </c>
      <c r="O318" s="52" t="s">
        <v>6316</v>
      </c>
      <c r="P318" s="20"/>
      <c r="Q318" s="30" t="s">
        <v>1928</v>
      </c>
      <c r="R318" s="4" t="s">
        <v>501</v>
      </c>
      <c r="S318" s="52" t="s">
        <v>6316</v>
      </c>
      <c r="T318" s="20"/>
      <c r="U318" s="20"/>
      <c r="V318" s="20"/>
      <c r="W318" s="20"/>
      <c r="X318" s="20"/>
      <c r="Y318" s="20"/>
      <c r="Z318" s="20"/>
      <c r="AA318" s="20"/>
      <c r="AB318" s="20"/>
      <c r="AC318" s="20"/>
      <c r="AD318" s="20"/>
      <c r="AF318" s="14">
        <v>0</v>
      </c>
      <c r="AG318" s="14">
        <v>0</v>
      </c>
      <c r="AH318" s="14">
        <v>0</v>
      </c>
      <c r="AI318" s="14">
        <v>1</v>
      </c>
      <c r="AJ318" s="14">
        <v>1</v>
      </c>
      <c r="AK318" s="14">
        <v>1</v>
      </c>
      <c r="AL318" s="14">
        <v>1</v>
      </c>
      <c r="AM318" s="14">
        <v>0</v>
      </c>
      <c r="BP318" s="14">
        <v>13750000</v>
      </c>
      <c r="BR318" s="16">
        <v>0</v>
      </c>
      <c r="CS318">
        <v>1</v>
      </c>
      <c r="CT318" s="7">
        <v>1</v>
      </c>
      <c r="CW318" s="1">
        <v>34530</v>
      </c>
      <c r="CX318" s="1"/>
      <c r="DC318" s="1">
        <v>35209</v>
      </c>
      <c r="DD318" s="14">
        <v>611</v>
      </c>
      <c r="DE318" s="14">
        <v>11</v>
      </c>
      <c r="DF318" t="s">
        <v>508</v>
      </c>
      <c r="DG318" t="s">
        <v>1938</v>
      </c>
      <c r="DO318" s="49" t="s">
        <v>4385</v>
      </c>
      <c r="DP318" s="1"/>
      <c r="DQ318" s="1"/>
      <c r="DR318" s="1"/>
      <c r="DS318" s="1"/>
      <c r="DT318" s="1"/>
      <c r="DU318" s="1"/>
      <c r="DV318" s="1"/>
      <c r="DY318" t="s">
        <v>2290</v>
      </c>
      <c r="DZ318" s="1">
        <v>36136</v>
      </c>
      <c r="EA318" s="1">
        <v>37894</v>
      </c>
      <c r="EC318" s="7" t="s">
        <v>3836</v>
      </c>
      <c r="EL318" s="7">
        <v>1</v>
      </c>
      <c r="EN318" s="7">
        <v>1</v>
      </c>
      <c r="EO318" s="7">
        <v>1648</v>
      </c>
      <c r="EP318" s="7">
        <v>7</v>
      </c>
      <c r="IJ318" s="1">
        <v>36054</v>
      </c>
      <c r="IK318" s="14">
        <v>7</v>
      </c>
    </row>
    <row r="319" spans="1:245" x14ac:dyDescent="0.25">
      <c r="A319" s="1">
        <v>36054</v>
      </c>
      <c r="E319" s="13" t="s">
        <v>3121</v>
      </c>
      <c r="F319" s="4" t="s">
        <v>106</v>
      </c>
      <c r="G319" s="45" t="s">
        <v>5510</v>
      </c>
      <c r="H319" s="86"/>
      <c r="I319" s="86"/>
      <c r="J319" s="86"/>
      <c r="K319" s="86"/>
      <c r="L319" s="86"/>
      <c r="M319" s="30" t="s">
        <v>1929</v>
      </c>
      <c r="N319" s="4" t="s">
        <v>528</v>
      </c>
      <c r="O319" s="52" t="s">
        <v>6226</v>
      </c>
      <c r="P319" s="20"/>
      <c r="Q319" s="39" t="s">
        <v>1929</v>
      </c>
      <c r="R319" s="4" t="s">
        <v>528</v>
      </c>
      <c r="S319" s="4" t="s">
        <v>6226</v>
      </c>
      <c r="T319" s="39" t="s">
        <v>1929</v>
      </c>
      <c r="U319" s="4" t="s">
        <v>528</v>
      </c>
      <c r="V319" s="20"/>
      <c r="W319" s="20"/>
      <c r="X319" s="33" t="s">
        <v>3472</v>
      </c>
      <c r="Y319" s="33" t="s">
        <v>528</v>
      </c>
      <c r="Z319" s="33" t="s">
        <v>3472</v>
      </c>
      <c r="AA319" s="33" t="s">
        <v>528</v>
      </c>
      <c r="AB319" s="20"/>
      <c r="AC319" s="20"/>
      <c r="AD319" s="20"/>
      <c r="AF319" s="14">
        <v>0</v>
      </c>
      <c r="AG319" s="14">
        <v>0</v>
      </c>
      <c r="AH319" s="14">
        <v>0</v>
      </c>
      <c r="AI319" s="14">
        <v>1</v>
      </c>
      <c r="AJ319" s="14">
        <v>1</v>
      </c>
      <c r="AK319" s="14">
        <v>1</v>
      </c>
      <c r="AL319" s="14">
        <v>1</v>
      </c>
      <c r="AM319" s="14">
        <v>0</v>
      </c>
      <c r="BT319" s="14">
        <v>6880000</v>
      </c>
      <c r="BV319" s="16">
        <v>0</v>
      </c>
      <c r="CS319">
        <v>1</v>
      </c>
      <c r="CT319" s="7">
        <v>1</v>
      </c>
      <c r="CW319" s="1">
        <v>34530</v>
      </c>
      <c r="CX319" s="1"/>
      <c r="DC319" s="1">
        <v>35209</v>
      </c>
      <c r="DD319" s="14">
        <v>611</v>
      </c>
      <c r="DE319" s="14">
        <v>11</v>
      </c>
      <c r="DF319" t="s">
        <v>508</v>
      </c>
      <c r="DG319" t="s">
        <v>1938</v>
      </c>
      <c r="DO319" s="49" t="s">
        <v>4385</v>
      </c>
      <c r="DP319" s="1"/>
      <c r="DQ319" s="1"/>
      <c r="DR319" s="1"/>
      <c r="DS319" s="1"/>
      <c r="DT319" s="1"/>
      <c r="DU319" s="1"/>
      <c r="DV319" s="1"/>
      <c r="DY319" t="s">
        <v>2290</v>
      </c>
      <c r="DZ319" s="1">
        <v>36159</v>
      </c>
      <c r="EA319" s="1">
        <v>37894</v>
      </c>
      <c r="EC319" s="7" t="s">
        <v>3836</v>
      </c>
      <c r="EL319" s="7">
        <v>1</v>
      </c>
      <c r="EN319" s="7">
        <v>1</v>
      </c>
      <c r="EO319" s="7">
        <v>1648</v>
      </c>
      <c r="EP319" s="7">
        <v>7</v>
      </c>
      <c r="HH319" s="44" t="s">
        <v>5758</v>
      </c>
      <c r="HI319">
        <v>1</v>
      </c>
      <c r="HJ319">
        <v>94</v>
      </c>
      <c r="HK319">
        <v>61</v>
      </c>
      <c r="HL319">
        <v>14</v>
      </c>
      <c r="HM319">
        <v>1</v>
      </c>
      <c r="HQ319" s="44" t="s">
        <v>5894</v>
      </c>
      <c r="HR319">
        <v>1</v>
      </c>
      <c r="HS319">
        <v>23</v>
      </c>
      <c r="HT319">
        <v>71</v>
      </c>
      <c r="HU319">
        <v>2</v>
      </c>
      <c r="HW319">
        <v>1</v>
      </c>
      <c r="IJ319" s="1">
        <v>36054</v>
      </c>
      <c r="IK319" s="14">
        <v>7</v>
      </c>
    </row>
    <row r="320" spans="1:245" x14ac:dyDescent="0.25">
      <c r="A320" s="1">
        <v>36054</v>
      </c>
      <c r="E320" s="13" t="s">
        <v>3121</v>
      </c>
      <c r="F320" s="4" t="s">
        <v>106</v>
      </c>
      <c r="G320" s="45" t="s">
        <v>5510</v>
      </c>
      <c r="H320" s="86"/>
      <c r="I320" s="86"/>
      <c r="J320" s="86"/>
      <c r="K320" s="86"/>
      <c r="L320" s="86"/>
      <c r="M320" s="30" t="s">
        <v>1930</v>
      </c>
      <c r="N320" s="4" t="s">
        <v>528</v>
      </c>
      <c r="O320" s="52" t="s">
        <v>6225</v>
      </c>
      <c r="P320" s="20"/>
      <c r="Q320" s="39" t="s">
        <v>1929</v>
      </c>
      <c r="R320" s="4" t="s">
        <v>528</v>
      </c>
      <c r="S320" s="4" t="s">
        <v>6226</v>
      </c>
      <c r="T320" s="39" t="s">
        <v>1929</v>
      </c>
      <c r="U320" s="4" t="s">
        <v>528</v>
      </c>
      <c r="V320" s="20"/>
      <c r="W320" s="20"/>
      <c r="X320" s="20"/>
      <c r="Y320" s="20"/>
      <c r="Z320" s="33" t="s">
        <v>3472</v>
      </c>
      <c r="AA320" s="33" t="s">
        <v>528</v>
      </c>
      <c r="AB320" s="33"/>
      <c r="AC320" s="33"/>
      <c r="AD320" s="20"/>
      <c r="AF320" s="14">
        <v>0</v>
      </c>
      <c r="AG320" s="14">
        <v>0</v>
      </c>
      <c r="AH320" s="14">
        <v>0</v>
      </c>
      <c r="AI320" s="14">
        <v>1</v>
      </c>
      <c r="AJ320" s="14">
        <v>1</v>
      </c>
      <c r="AK320" s="14">
        <v>1</v>
      </c>
      <c r="AL320" s="14">
        <v>1</v>
      </c>
      <c r="AM320" s="14">
        <v>0</v>
      </c>
      <c r="BT320" s="14">
        <v>6880000</v>
      </c>
      <c r="BV320" s="16">
        <v>0</v>
      </c>
      <c r="CS320">
        <v>1</v>
      </c>
      <c r="CT320" s="7">
        <v>1</v>
      </c>
      <c r="CW320" s="1">
        <v>34530</v>
      </c>
      <c r="CX320" s="1"/>
      <c r="DC320" s="1">
        <v>35209</v>
      </c>
      <c r="DD320" s="14">
        <v>611</v>
      </c>
      <c r="DE320" s="14">
        <v>11</v>
      </c>
      <c r="DF320" t="s">
        <v>508</v>
      </c>
      <c r="DG320" t="s">
        <v>1938</v>
      </c>
      <c r="DO320" s="49" t="s">
        <v>4385</v>
      </c>
      <c r="DP320" s="1"/>
      <c r="DQ320" s="1"/>
      <c r="DR320" s="1"/>
      <c r="DS320" s="1"/>
      <c r="DT320" s="1"/>
      <c r="DU320" s="1"/>
      <c r="DV320" s="1"/>
      <c r="DY320" t="s">
        <v>2290</v>
      </c>
      <c r="DZ320" s="1">
        <v>36159</v>
      </c>
      <c r="EA320" s="1">
        <v>37894</v>
      </c>
      <c r="EC320" s="7" t="s">
        <v>3836</v>
      </c>
      <c r="EL320" s="7">
        <v>1</v>
      </c>
      <c r="EN320" s="7">
        <v>1</v>
      </c>
      <c r="EO320" s="7">
        <v>1648</v>
      </c>
      <c r="EP320" s="7">
        <v>7</v>
      </c>
      <c r="HH320" s="44" t="s">
        <v>5758</v>
      </c>
      <c r="HI320">
        <v>1</v>
      </c>
      <c r="HJ320">
        <v>94</v>
      </c>
      <c r="HK320">
        <v>61</v>
      </c>
      <c r="HL320">
        <v>14</v>
      </c>
      <c r="HM320">
        <v>1</v>
      </c>
      <c r="HQ320" s="44" t="s">
        <v>5894</v>
      </c>
      <c r="HR320">
        <v>1</v>
      </c>
      <c r="HS320">
        <v>23</v>
      </c>
      <c r="HT320">
        <v>71</v>
      </c>
      <c r="HU320">
        <v>2</v>
      </c>
      <c r="HW320">
        <v>1</v>
      </c>
      <c r="IJ320" s="1">
        <v>36054</v>
      </c>
      <c r="IK320" s="14">
        <v>7</v>
      </c>
    </row>
    <row r="321" spans="1:245" x14ac:dyDescent="0.25">
      <c r="A321" s="1">
        <v>36054</v>
      </c>
      <c r="E321" s="13" t="s">
        <v>3121</v>
      </c>
      <c r="F321" s="4" t="s">
        <v>106</v>
      </c>
      <c r="G321" s="45" t="s">
        <v>5510</v>
      </c>
      <c r="H321" s="86"/>
      <c r="I321" s="86"/>
      <c r="J321" s="86"/>
      <c r="K321" s="86"/>
      <c r="L321" s="86"/>
      <c r="M321" s="30" t="s">
        <v>1933</v>
      </c>
      <c r="N321" s="4" t="s">
        <v>537</v>
      </c>
      <c r="O321" s="52" t="s">
        <v>6317</v>
      </c>
      <c r="P321" s="20"/>
      <c r="Q321" s="30" t="s">
        <v>1933</v>
      </c>
      <c r="R321" s="4" t="s">
        <v>537</v>
      </c>
      <c r="S321" s="52" t="s">
        <v>6317</v>
      </c>
      <c r="T321" s="20"/>
      <c r="U321" s="20"/>
      <c r="V321" s="33" t="s">
        <v>5235</v>
      </c>
      <c r="W321" s="33" t="s">
        <v>497</v>
      </c>
      <c r="X321" s="20"/>
      <c r="Y321" s="20"/>
      <c r="Z321" s="20"/>
      <c r="AA321" s="20"/>
      <c r="AB321" s="33" t="s">
        <v>3473</v>
      </c>
      <c r="AC321" s="33" t="s">
        <v>497</v>
      </c>
      <c r="AD321" s="20"/>
      <c r="AF321" s="14">
        <v>0</v>
      </c>
      <c r="AG321" s="14">
        <v>0</v>
      </c>
      <c r="AH321" s="14">
        <v>0</v>
      </c>
      <c r="AI321" s="14">
        <v>1</v>
      </c>
      <c r="AJ321" s="14">
        <v>1</v>
      </c>
      <c r="AK321" s="14">
        <v>1</v>
      </c>
      <c r="AL321" s="14">
        <v>1</v>
      </c>
      <c r="AM321" s="14">
        <v>0</v>
      </c>
      <c r="BP321" s="14">
        <v>20630000</v>
      </c>
      <c r="BR321" s="16">
        <v>0</v>
      </c>
      <c r="CS321">
        <v>1</v>
      </c>
      <c r="CT321" s="7">
        <v>1</v>
      </c>
      <c r="CW321" s="1">
        <v>34530</v>
      </c>
      <c r="CX321" s="1"/>
      <c r="DC321" s="1">
        <v>35209</v>
      </c>
      <c r="DD321" s="14">
        <v>611</v>
      </c>
      <c r="DE321" s="14">
        <v>11</v>
      </c>
      <c r="DF321" t="s">
        <v>508</v>
      </c>
      <c r="DG321" t="s">
        <v>1938</v>
      </c>
      <c r="DO321" s="49" t="s">
        <v>4385</v>
      </c>
      <c r="DP321" s="1"/>
      <c r="DQ321" s="1"/>
      <c r="DR321" s="1"/>
      <c r="DS321" s="1"/>
      <c r="DT321" s="1"/>
      <c r="DU321" s="1"/>
      <c r="DV321" s="1"/>
      <c r="DY321" t="s">
        <v>2290</v>
      </c>
      <c r="DZ321" s="1">
        <v>36136</v>
      </c>
      <c r="EA321" s="1">
        <v>37894</v>
      </c>
      <c r="EC321" s="7" t="s">
        <v>3836</v>
      </c>
      <c r="EL321" s="7">
        <v>1</v>
      </c>
      <c r="EN321" s="7">
        <v>1</v>
      </c>
      <c r="EO321" s="7">
        <v>1648</v>
      </c>
      <c r="EP321" s="7">
        <v>7</v>
      </c>
      <c r="HH321" s="44" t="s">
        <v>5758</v>
      </c>
      <c r="HI321">
        <v>1</v>
      </c>
      <c r="HJ321">
        <v>94</v>
      </c>
      <c r="HK321">
        <v>54</v>
      </c>
      <c r="HL321">
        <v>2</v>
      </c>
      <c r="HN321">
        <v>1</v>
      </c>
      <c r="HQ321" s="44" t="s">
        <v>5894</v>
      </c>
      <c r="HR321">
        <v>1</v>
      </c>
      <c r="HS321">
        <v>23</v>
      </c>
      <c r="HT321">
        <v>113</v>
      </c>
      <c r="HU321">
        <v>1</v>
      </c>
      <c r="HW321">
        <v>1</v>
      </c>
      <c r="IJ321" s="1">
        <v>36054</v>
      </c>
      <c r="IK321" s="14">
        <v>7</v>
      </c>
    </row>
    <row r="322" spans="1:245" ht="14.25" customHeight="1" x14ac:dyDescent="0.25">
      <c r="A322" s="1">
        <v>36054</v>
      </c>
      <c r="E322" s="13" t="s">
        <v>3121</v>
      </c>
      <c r="F322" s="4" t="s">
        <v>106</v>
      </c>
      <c r="G322" s="45" t="s">
        <v>5510</v>
      </c>
      <c r="H322" s="86"/>
      <c r="I322" s="86"/>
      <c r="J322" s="86"/>
      <c r="K322" s="86"/>
      <c r="L322" s="86"/>
      <c r="M322" s="30" t="s">
        <v>1067</v>
      </c>
      <c r="N322" s="4" t="s">
        <v>538</v>
      </c>
      <c r="O322" s="52" t="s">
        <v>6318</v>
      </c>
      <c r="P322" s="20"/>
      <c r="Q322" s="30" t="s">
        <v>1067</v>
      </c>
      <c r="R322" s="4" t="s">
        <v>538</v>
      </c>
      <c r="S322" s="52" t="s">
        <v>6318</v>
      </c>
      <c r="T322" s="20"/>
      <c r="U322" s="20"/>
      <c r="V322" s="33" t="s">
        <v>3509</v>
      </c>
      <c r="W322" s="4" t="s">
        <v>538</v>
      </c>
      <c r="X322" s="20"/>
      <c r="Y322" s="20"/>
      <c r="Z322" s="20"/>
      <c r="AA322" s="20"/>
      <c r="AB322" s="33" t="s">
        <v>3497</v>
      </c>
      <c r="AC322" s="33" t="s">
        <v>3498</v>
      </c>
      <c r="AD322" s="20"/>
      <c r="AF322" s="14">
        <v>0</v>
      </c>
      <c r="AG322" s="14">
        <v>0</v>
      </c>
      <c r="AH322" s="14">
        <v>0</v>
      </c>
      <c r="AI322" s="14">
        <v>1</v>
      </c>
      <c r="AJ322" s="14">
        <v>1</v>
      </c>
      <c r="AK322" s="14">
        <v>1</v>
      </c>
      <c r="AL322" s="14">
        <v>1</v>
      </c>
      <c r="AM322" s="14">
        <v>0</v>
      </c>
      <c r="BP322" s="14">
        <v>20630000</v>
      </c>
      <c r="BR322" s="16">
        <v>0</v>
      </c>
      <c r="CS322">
        <v>1</v>
      </c>
      <c r="CT322" s="7">
        <v>1</v>
      </c>
      <c r="CW322" s="1">
        <v>34530</v>
      </c>
      <c r="CX322" s="1"/>
      <c r="DC322" s="1">
        <v>35209</v>
      </c>
      <c r="DD322" s="14">
        <v>611</v>
      </c>
      <c r="DE322" s="14">
        <v>11</v>
      </c>
      <c r="DF322" t="s">
        <v>508</v>
      </c>
      <c r="DG322" t="s">
        <v>1938</v>
      </c>
      <c r="DO322" s="49" t="s">
        <v>4385</v>
      </c>
      <c r="DP322" s="1"/>
      <c r="DQ322" s="1"/>
      <c r="DR322" s="1"/>
      <c r="DS322" s="1"/>
      <c r="DT322" s="1"/>
      <c r="DU322" s="1"/>
      <c r="DV322" s="1"/>
      <c r="DY322" t="s">
        <v>2290</v>
      </c>
      <c r="DZ322" s="1">
        <v>36136</v>
      </c>
      <c r="EA322" s="1">
        <v>37894</v>
      </c>
      <c r="EC322" s="7" t="s">
        <v>3836</v>
      </c>
      <c r="EL322" s="7">
        <v>1</v>
      </c>
      <c r="EN322" s="7">
        <v>1</v>
      </c>
      <c r="EO322" s="7">
        <v>1648</v>
      </c>
      <c r="EP322" s="7">
        <v>7</v>
      </c>
      <c r="HH322" s="44" t="s">
        <v>5758</v>
      </c>
      <c r="HI322">
        <v>1</v>
      </c>
      <c r="HJ322">
        <v>94</v>
      </c>
      <c r="HK322">
        <v>75</v>
      </c>
      <c r="HL322">
        <v>3</v>
      </c>
      <c r="HM322">
        <v>1</v>
      </c>
      <c r="HQ322" s="44" t="s">
        <v>5894</v>
      </c>
      <c r="HR322">
        <v>1</v>
      </c>
      <c r="HS322">
        <v>23</v>
      </c>
      <c r="HT322">
        <v>81</v>
      </c>
      <c r="HU322">
        <v>2</v>
      </c>
      <c r="HX322">
        <v>1</v>
      </c>
      <c r="IJ322" s="1">
        <v>36054</v>
      </c>
      <c r="IK322" s="14">
        <v>7</v>
      </c>
    </row>
    <row r="323" spans="1:245" x14ac:dyDescent="0.25">
      <c r="A323" s="1">
        <v>36054</v>
      </c>
      <c r="E323" s="13" t="s">
        <v>3121</v>
      </c>
      <c r="F323" s="4" t="s">
        <v>106</v>
      </c>
      <c r="G323" s="45" t="s">
        <v>5510</v>
      </c>
      <c r="H323" s="86"/>
      <c r="I323" s="86"/>
      <c r="J323" s="86"/>
      <c r="K323" s="86"/>
      <c r="L323" s="86"/>
      <c r="M323" s="30" t="s">
        <v>1068</v>
      </c>
      <c r="N323" s="4" t="s">
        <v>538</v>
      </c>
      <c r="O323" s="4" t="s">
        <v>6319</v>
      </c>
      <c r="P323" s="20"/>
      <c r="Q323" s="30" t="s">
        <v>1068</v>
      </c>
      <c r="R323" s="4" t="s">
        <v>538</v>
      </c>
      <c r="S323" s="4" t="s">
        <v>6319</v>
      </c>
      <c r="T323" s="20"/>
      <c r="U323" s="20"/>
      <c r="V323" s="20"/>
      <c r="W323" s="20"/>
      <c r="X323" s="33" t="s">
        <v>3499</v>
      </c>
      <c r="Y323" s="33" t="s">
        <v>3498</v>
      </c>
      <c r="Z323" s="33" t="s">
        <v>3499</v>
      </c>
      <c r="AA323" s="33" t="s">
        <v>3498</v>
      </c>
      <c r="AB323" s="20"/>
      <c r="AC323" s="20"/>
      <c r="AD323" s="20"/>
      <c r="AF323" s="14">
        <v>0</v>
      </c>
      <c r="AG323" s="14">
        <v>0</v>
      </c>
      <c r="AH323" s="14">
        <v>0</v>
      </c>
      <c r="AI323" s="14">
        <v>1</v>
      </c>
      <c r="AJ323" s="14">
        <v>1</v>
      </c>
      <c r="AK323" s="14">
        <v>1</v>
      </c>
      <c r="AL323" s="14">
        <v>1</v>
      </c>
      <c r="AM323" s="14">
        <v>0</v>
      </c>
      <c r="BP323" s="14">
        <v>18560000</v>
      </c>
      <c r="BR323" s="16">
        <v>0</v>
      </c>
      <c r="CS323">
        <v>1</v>
      </c>
      <c r="CT323" s="7">
        <v>1</v>
      </c>
      <c r="CW323" s="1">
        <v>34530</v>
      </c>
      <c r="CX323" s="1"/>
      <c r="DC323" s="1">
        <v>35209</v>
      </c>
      <c r="DD323" s="14">
        <v>611</v>
      </c>
      <c r="DE323" s="14">
        <v>11</v>
      </c>
      <c r="DF323" t="s">
        <v>508</v>
      </c>
      <c r="DG323" t="s">
        <v>1938</v>
      </c>
      <c r="DO323" s="49" t="s">
        <v>4385</v>
      </c>
      <c r="DP323" s="1"/>
      <c r="DQ323" s="1"/>
      <c r="DR323" s="1"/>
      <c r="DS323" s="1"/>
      <c r="DT323" s="1"/>
      <c r="DU323" s="1"/>
      <c r="DV323" s="1"/>
      <c r="DY323" t="s">
        <v>2290</v>
      </c>
      <c r="DZ323" s="1">
        <v>36136</v>
      </c>
      <c r="EA323" s="1">
        <v>37894</v>
      </c>
      <c r="EC323" s="7" t="s">
        <v>3836</v>
      </c>
      <c r="EL323" s="7">
        <v>1</v>
      </c>
      <c r="EN323" s="7">
        <v>1</v>
      </c>
      <c r="EO323" s="7">
        <v>1648</v>
      </c>
      <c r="EP323" s="7">
        <v>7</v>
      </c>
      <c r="HH323" s="44" t="s">
        <v>5758</v>
      </c>
      <c r="HI323">
        <v>1</v>
      </c>
      <c r="HJ323">
        <v>94</v>
      </c>
      <c r="HK323">
        <v>46</v>
      </c>
      <c r="HL323">
        <v>13</v>
      </c>
      <c r="HM323">
        <v>1</v>
      </c>
      <c r="HQ323" s="44" t="s">
        <v>5894</v>
      </c>
      <c r="HR323">
        <v>1</v>
      </c>
      <c r="HS323">
        <v>23</v>
      </c>
      <c r="HT323">
        <v>22</v>
      </c>
      <c r="HU323">
        <v>0</v>
      </c>
      <c r="IJ323" s="1">
        <v>36054</v>
      </c>
      <c r="IK323" s="14">
        <v>7</v>
      </c>
    </row>
    <row r="324" spans="1:245" x14ac:dyDescent="0.25">
      <c r="A324" s="1">
        <v>36054</v>
      </c>
      <c r="E324" s="13" t="s">
        <v>3121</v>
      </c>
      <c r="F324" s="4" t="s">
        <v>106</v>
      </c>
      <c r="G324" s="45" t="s">
        <v>5510</v>
      </c>
      <c r="H324" s="86"/>
      <c r="I324" s="86"/>
      <c r="J324" s="86"/>
      <c r="K324" s="86"/>
      <c r="L324" s="86"/>
      <c r="M324" s="30" t="s">
        <v>1064</v>
      </c>
      <c r="N324" s="4" t="s">
        <v>538</v>
      </c>
      <c r="O324" s="4" t="s">
        <v>6320</v>
      </c>
      <c r="P324" s="20"/>
      <c r="Q324" s="30" t="s">
        <v>1064</v>
      </c>
      <c r="R324" s="4" t="s">
        <v>538</v>
      </c>
      <c r="S324" s="4" t="s">
        <v>6320</v>
      </c>
      <c r="T324" s="20"/>
      <c r="U324" s="20"/>
      <c r="V324" s="20"/>
      <c r="W324" s="20"/>
      <c r="X324" s="20"/>
      <c r="Y324" s="20"/>
      <c r="Z324" s="20"/>
      <c r="AA324" s="20"/>
      <c r="AB324" s="20"/>
      <c r="AC324" s="20"/>
      <c r="AD324" s="20"/>
      <c r="AF324" s="14">
        <v>0</v>
      </c>
      <c r="AG324" s="14">
        <v>0</v>
      </c>
      <c r="AH324" s="14">
        <v>0</v>
      </c>
      <c r="AI324" s="14">
        <v>1</v>
      </c>
      <c r="AJ324" s="14">
        <v>1</v>
      </c>
      <c r="AK324" s="14">
        <v>1</v>
      </c>
      <c r="AL324" s="14">
        <v>1</v>
      </c>
      <c r="AM324" s="14">
        <v>0</v>
      </c>
      <c r="BP324" s="14">
        <v>13750000</v>
      </c>
      <c r="BR324" s="16">
        <v>0</v>
      </c>
      <c r="CS324">
        <v>1</v>
      </c>
      <c r="CT324" s="7">
        <v>1</v>
      </c>
      <c r="CW324" s="1">
        <v>34530</v>
      </c>
      <c r="CX324" s="1"/>
      <c r="DC324" s="1">
        <v>35209</v>
      </c>
      <c r="DD324" s="14">
        <v>611</v>
      </c>
      <c r="DE324" s="14">
        <v>11</v>
      </c>
      <c r="DF324" t="s">
        <v>508</v>
      </c>
      <c r="DG324" t="s">
        <v>1938</v>
      </c>
      <c r="DO324" s="49" t="s">
        <v>4385</v>
      </c>
      <c r="DP324" s="1"/>
      <c r="DQ324" s="1"/>
      <c r="DR324" s="1"/>
      <c r="DS324" s="1"/>
      <c r="DT324" s="1"/>
      <c r="DU324" s="1"/>
      <c r="DV324" s="1"/>
      <c r="DY324" t="s">
        <v>2290</v>
      </c>
      <c r="DZ324" s="1">
        <v>36136</v>
      </c>
      <c r="EA324" s="1">
        <v>37894</v>
      </c>
      <c r="EC324" s="7" t="s">
        <v>3836</v>
      </c>
      <c r="EL324" s="7">
        <v>1</v>
      </c>
      <c r="EN324" s="7">
        <v>1</v>
      </c>
      <c r="EO324" s="7">
        <v>1648</v>
      </c>
      <c r="EP324" s="7">
        <v>7</v>
      </c>
      <c r="IJ324" s="1">
        <v>36054</v>
      </c>
      <c r="IK324" s="14">
        <v>7</v>
      </c>
    </row>
    <row r="325" spans="1:245" x14ac:dyDescent="0.25">
      <c r="A325" s="1">
        <v>36082</v>
      </c>
      <c r="B325" s="1" t="s">
        <v>278</v>
      </c>
      <c r="C325" s="1" t="s">
        <v>279</v>
      </c>
      <c r="D325" s="1"/>
      <c r="E325" s="13" t="s">
        <v>724</v>
      </c>
      <c r="F325" s="4" t="s">
        <v>107</v>
      </c>
      <c r="G325" s="45" t="s">
        <v>5511</v>
      </c>
      <c r="H325" s="86"/>
      <c r="I325" s="86"/>
      <c r="J325" s="86"/>
      <c r="K325" s="86"/>
      <c r="L325" s="86"/>
      <c r="M325" s="34" t="s">
        <v>724</v>
      </c>
      <c r="N325" s="13" t="s">
        <v>537</v>
      </c>
      <c r="O325" s="13" t="s">
        <v>6321</v>
      </c>
      <c r="P325" s="20"/>
      <c r="Q325" s="34" t="s">
        <v>724</v>
      </c>
      <c r="R325" s="13" t="s">
        <v>537</v>
      </c>
      <c r="S325" s="13" t="s">
        <v>6321</v>
      </c>
      <c r="V325" s="33" t="s">
        <v>4221</v>
      </c>
      <c r="W325" s="33" t="s">
        <v>537</v>
      </c>
      <c r="X325" s="20"/>
      <c r="Y325" s="20"/>
      <c r="Z325" s="20"/>
      <c r="AA325" s="20"/>
      <c r="AB325" s="20" t="s">
        <v>3322</v>
      </c>
      <c r="AC325" s="33" t="s">
        <v>537</v>
      </c>
      <c r="AD325" s="20"/>
      <c r="AE325" s="20" t="s">
        <v>4222</v>
      </c>
      <c r="AF325" s="14">
        <v>0</v>
      </c>
      <c r="AG325" s="14">
        <v>1</v>
      </c>
      <c r="AH325" s="14">
        <v>0</v>
      </c>
      <c r="AI325" s="14">
        <v>0</v>
      </c>
      <c r="AJ325" s="14">
        <v>1</v>
      </c>
      <c r="AK325" s="14">
        <v>0</v>
      </c>
      <c r="AL325" s="14">
        <v>1</v>
      </c>
      <c r="AM325" s="14">
        <v>1</v>
      </c>
      <c r="AO325" s="1">
        <v>31583</v>
      </c>
      <c r="AP325" s="1">
        <v>33056</v>
      </c>
      <c r="AQ325" s="1">
        <v>31583</v>
      </c>
      <c r="AR325" s="1">
        <v>33056</v>
      </c>
      <c r="BP325" s="14">
        <v>39600000</v>
      </c>
      <c r="CV325" s="1">
        <v>33728</v>
      </c>
      <c r="DB325" s="1">
        <v>34481</v>
      </c>
      <c r="DC325" s="1">
        <v>33767</v>
      </c>
      <c r="DD325" s="14">
        <v>218</v>
      </c>
      <c r="DE325" s="14">
        <v>5</v>
      </c>
      <c r="DF325" t="s">
        <v>562</v>
      </c>
      <c r="DG325" t="s">
        <v>728</v>
      </c>
      <c r="DN325" t="s">
        <v>537</v>
      </c>
      <c r="DO325" s="49" t="s">
        <v>4386</v>
      </c>
      <c r="DP325" s="1"/>
      <c r="DQ325" s="1"/>
      <c r="DR325" s="1"/>
      <c r="DS325" s="1"/>
      <c r="DT325" s="1"/>
      <c r="DU325" s="1"/>
      <c r="DV325" s="1"/>
      <c r="DY325" t="s">
        <v>2276</v>
      </c>
      <c r="DZ325" s="1">
        <v>36150</v>
      </c>
      <c r="EA325" s="1">
        <v>37084</v>
      </c>
      <c r="EC325" s="7" t="s">
        <v>3853</v>
      </c>
      <c r="EF325" s="7">
        <v>1</v>
      </c>
      <c r="EO325" s="7">
        <v>168</v>
      </c>
      <c r="EP325" s="7">
        <v>6</v>
      </c>
      <c r="ER325" s="49" t="s">
        <v>4886</v>
      </c>
      <c r="ES325" s="1"/>
      <c r="ET325" s="1"/>
      <c r="EU325" s="1"/>
      <c r="EV325" s="1"/>
      <c r="EW325" s="1"/>
      <c r="EX325" s="1"/>
      <c r="FC325" t="s">
        <v>2842</v>
      </c>
      <c r="FD325" s="1">
        <v>37155</v>
      </c>
      <c r="FE325" s="1">
        <v>38106</v>
      </c>
      <c r="FG325" s="7" t="s">
        <v>3854</v>
      </c>
      <c r="FJ325" s="7" t="s">
        <v>3823</v>
      </c>
      <c r="FK325">
        <v>1</v>
      </c>
      <c r="FY325">
        <v>55</v>
      </c>
      <c r="FZ325">
        <v>2</v>
      </c>
      <c r="HH325" s="44" t="s">
        <v>5759</v>
      </c>
      <c r="HI325">
        <v>1</v>
      </c>
      <c r="HJ325">
        <v>85</v>
      </c>
      <c r="HK325">
        <v>188</v>
      </c>
      <c r="HL325">
        <v>27</v>
      </c>
      <c r="HN325">
        <v>1</v>
      </c>
      <c r="HQ325" s="44" t="s">
        <v>5895</v>
      </c>
      <c r="HR325">
        <v>1</v>
      </c>
      <c r="HS325">
        <v>1</v>
      </c>
      <c r="HT325">
        <v>97</v>
      </c>
      <c r="HU325">
        <v>4</v>
      </c>
      <c r="HW325">
        <v>1</v>
      </c>
      <c r="HZ325" s="44" t="s">
        <v>6003</v>
      </c>
      <c r="IA325">
        <v>1</v>
      </c>
      <c r="IB325">
        <v>5</v>
      </c>
      <c r="IC325">
        <v>213</v>
      </c>
      <c r="ID325">
        <v>1</v>
      </c>
      <c r="IE325">
        <v>1</v>
      </c>
      <c r="II325" s="1">
        <v>34481</v>
      </c>
      <c r="IJ325" s="1">
        <v>36082</v>
      </c>
      <c r="IK325" s="14">
        <v>1</v>
      </c>
    </row>
    <row r="326" spans="1:245" x14ac:dyDescent="0.25">
      <c r="A326" s="1">
        <v>36082</v>
      </c>
      <c r="B326" s="1"/>
      <c r="C326" s="1"/>
      <c r="D326" s="1"/>
      <c r="E326" s="13" t="s">
        <v>724</v>
      </c>
      <c r="F326" s="4" t="s">
        <v>107</v>
      </c>
      <c r="G326" s="45" t="s">
        <v>5511</v>
      </c>
      <c r="H326" s="86"/>
      <c r="I326" s="86"/>
      <c r="J326" s="86"/>
      <c r="K326" s="86"/>
      <c r="L326" s="86"/>
      <c r="M326" s="31" t="s">
        <v>725</v>
      </c>
      <c r="N326" s="13" t="s">
        <v>537</v>
      </c>
      <c r="O326" s="13" t="s">
        <v>6322</v>
      </c>
      <c r="P326" s="20"/>
      <c r="Q326" s="31" t="s">
        <v>725</v>
      </c>
      <c r="R326" s="13" t="s">
        <v>537</v>
      </c>
      <c r="S326" s="13" t="s">
        <v>6322</v>
      </c>
      <c r="T326" s="20"/>
      <c r="U326" s="20"/>
      <c r="V326" s="20"/>
      <c r="W326" s="20"/>
      <c r="X326" s="20" t="s">
        <v>3323</v>
      </c>
      <c r="Y326" s="33" t="s">
        <v>537</v>
      </c>
      <c r="Z326" s="20" t="s">
        <v>3323</v>
      </c>
      <c r="AA326" s="33" t="s">
        <v>537</v>
      </c>
      <c r="AB326" s="20"/>
      <c r="AC326" s="20"/>
      <c r="AD326" s="20"/>
      <c r="AF326" s="14">
        <v>0</v>
      </c>
      <c r="AG326" s="14">
        <v>1</v>
      </c>
      <c r="AH326" s="14">
        <v>0</v>
      </c>
      <c r="AI326" s="14">
        <v>0</v>
      </c>
      <c r="AJ326" s="14">
        <v>1</v>
      </c>
      <c r="AK326" s="14">
        <v>0</v>
      </c>
      <c r="AL326" s="14">
        <v>1</v>
      </c>
      <c r="AM326" s="14">
        <v>0</v>
      </c>
      <c r="AO326" s="1">
        <v>31583</v>
      </c>
      <c r="AP326" s="1">
        <v>33056</v>
      </c>
      <c r="AQ326" s="1">
        <v>31583</v>
      </c>
      <c r="AR326" s="1">
        <v>33056</v>
      </c>
      <c r="BP326" s="14">
        <v>7000000</v>
      </c>
      <c r="BR326" s="16">
        <v>5600000</v>
      </c>
      <c r="CV326" s="1">
        <v>33728</v>
      </c>
      <c r="DB326" s="1">
        <v>34481</v>
      </c>
      <c r="DC326" s="1">
        <v>33767</v>
      </c>
      <c r="DD326" s="14">
        <v>218</v>
      </c>
      <c r="DE326" s="14">
        <v>5</v>
      </c>
      <c r="DF326" t="s">
        <v>562</v>
      </c>
      <c r="DG326" t="s">
        <v>728</v>
      </c>
      <c r="DK326" s="1">
        <v>34481</v>
      </c>
      <c r="DO326" s="49" t="s">
        <v>4386</v>
      </c>
      <c r="DP326" s="1"/>
      <c r="DQ326" s="1"/>
      <c r="DR326" s="1"/>
      <c r="DS326" s="1"/>
      <c r="DT326" s="1"/>
      <c r="DU326" s="1"/>
      <c r="DV326" s="1"/>
      <c r="DY326" t="s">
        <v>2276</v>
      </c>
      <c r="DZ326" s="1">
        <v>36147</v>
      </c>
      <c r="EA326" s="1">
        <v>37084</v>
      </c>
      <c r="EC326" s="7" t="s">
        <v>3853</v>
      </c>
      <c r="EL326" s="7">
        <v>1</v>
      </c>
      <c r="EO326" s="7">
        <v>168</v>
      </c>
      <c r="EP326" s="7">
        <v>6</v>
      </c>
      <c r="ER326" s="1"/>
      <c r="ES326" s="1"/>
      <c r="ET326" s="1"/>
      <c r="EU326" s="1"/>
      <c r="EV326" s="1"/>
      <c r="EW326" s="1"/>
      <c r="EX326" s="1"/>
      <c r="FD326" s="1"/>
      <c r="FE326" s="1"/>
      <c r="HH326" s="44" t="s">
        <v>5759</v>
      </c>
      <c r="HI326">
        <v>1</v>
      </c>
      <c r="HJ326">
        <v>85</v>
      </c>
      <c r="HK326">
        <v>87</v>
      </c>
      <c r="HL326">
        <v>17</v>
      </c>
      <c r="HN326">
        <v>1</v>
      </c>
      <c r="HQ326" s="44" t="s">
        <v>5895</v>
      </c>
      <c r="HR326">
        <v>1</v>
      </c>
      <c r="HS326">
        <v>1</v>
      </c>
      <c r="HT326">
        <v>105</v>
      </c>
      <c r="HU326">
        <v>3</v>
      </c>
      <c r="HW326">
        <v>1</v>
      </c>
      <c r="II326" s="1">
        <v>34481</v>
      </c>
      <c r="IJ326" s="1">
        <v>36082</v>
      </c>
      <c r="IK326" s="14">
        <v>1</v>
      </c>
    </row>
    <row r="327" spans="1:245" x14ac:dyDescent="0.25">
      <c r="A327" s="1">
        <v>36082</v>
      </c>
      <c r="B327" s="1"/>
      <c r="C327" s="1"/>
      <c r="D327" s="1"/>
      <c r="E327" s="13" t="s">
        <v>724</v>
      </c>
      <c r="F327" s="4" t="s">
        <v>107</v>
      </c>
      <c r="G327" s="45" t="s">
        <v>5511</v>
      </c>
      <c r="H327" s="86"/>
      <c r="I327" s="86"/>
      <c r="J327" s="86"/>
      <c r="K327" s="86"/>
      <c r="L327" s="86"/>
      <c r="M327" s="31" t="s">
        <v>726</v>
      </c>
      <c r="N327" s="13" t="s">
        <v>537</v>
      </c>
      <c r="O327" s="13" t="s">
        <v>6323</v>
      </c>
      <c r="P327" s="20"/>
      <c r="Q327" s="31" t="s">
        <v>726</v>
      </c>
      <c r="R327" s="13" t="s">
        <v>537</v>
      </c>
      <c r="S327" s="13" t="s">
        <v>6323</v>
      </c>
      <c r="T327" s="20"/>
      <c r="U327" s="20"/>
      <c r="V327" s="20"/>
      <c r="W327" s="20"/>
      <c r="X327" s="20"/>
      <c r="Y327" s="33"/>
      <c r="Z327" s="20"/>
      <c r="AA327" s="33"/>
      <c r="AD327" s="20"/>
      <c r="AF327" s="14">
        <v>0</v>
      </c>
      <c r="AG327" s="14">
        <v>1</v>
      </c>
      <c r="AH327" s="14">
        <v>0</v>
      </c>
      <c r="AI327" s="14">
        <v>0</v>
      </c>
      <c r="AJ327" s="14">
        <v>1</v>
      </c>
      <c r="AK327" s="14">
        <v>0</v>
      </c>
      <c r="AL327" s="14">
        <v>1</v>
      </c>
      <c r="AM327" s="14">
        <v>0</v>
      </c>
      <c r="AO327" s="1">
        <v>31747</v>
      </c>
      <c r="AP327" s="1">
        <v>33056</v>
      </c>
      <c r="BP327" s="14">
        <v>1800000</v>
      </c>
      <c r="CV327" s="1">
        <v>33728</v>
      </c>
      <c r="DB327" s="1">
        <v>34481</v>
      </c>
      <c r="DC327" s="1">
        <v>33767</v>
      </c>
      <c r="DD327" s="14">
        <v>218</v>
      </c>
      <c r="DE327" s="14">
        <v>5</v>
      </c>
      <c r="DF327" t="s">
        <v>562</v>
      </c>
      <c r="DG327" t="s">
        <v>728</v>
      </c>
      <c r="DO327" s="49" t="s">
        <v>4386</v>
      </c>
      <c r="DP327" s="1"/>
      <c r="DQ327" s="1"/>
      <c r="DR327" s="1"/>
      <c r="DS327" s="1"/>
      <c r="DT327" s="1"/>
      <c r="DU327" s="1"/>
      <c r="DV327" s="1"/>
      <c r="DY327" t="s">
        <v>2276</v>
      </c>
      <c r="DZ327" s="1">
        <v>36152</v>
      </c>
      <c r="EA327" s="1">
        <v>37084</v>
      </c>
      <c r="EC327" s="7" t="s">
        <v>3853</v>
      </c>
      <c r="EF327" s="7">
        <v>1</v>
      </c>
      <c r="EO327" s="7">
        <v>168</v>
      </c>
      <c r="EP327" s="7">
        <v>6</v>
      </c>
      <c r="ER327" s="1"/>
      <c r="ES327" s="1"/>
      <c r="ET327" s="1"/>
      <c r="EU327" s="1"/>
      <c r="EV327" s="1"/>
      <c r="EW327" s="1"/>
      <c r="EX327" s="1"/>
      <c r="FD327" s="1"/>
      <c r="FE327" s="1"/>
      <c r="HH327" s="44"/>
      <c r="HQ327" s="44"/>
      <c r="II327" s="1">
        <v>34481</v>
      </c>
      <c r="IJ327" s="1">
        <v>36082</v>
      </c>
      <c r="IK327" s="14">
        <v>1</v>
      </c>
    </row>
    <row r="328" spans="1:245" x14ac:dyDescent="0.25">
      <c r="A328" s="1">
        <v>36082</v>
      </c>
      <c r="B328" s="1"/>
      <c r="C328" s="1"/>
      <c r="D328" s="1"/>
      <c r="E328" s="13" t="s">
        <v>724</v>
      </c>
      <c r="F328" s="4" t="s">
        <v>107</v>
      </c>
      <c r="G328" s="45" t="s">
        <v>5511</v>
      </c>
      <c r="H328" s="86"/>
      <c r="I328" s="86"/>
      <c r="J328" s="86"/>
      <c r="K328" s="86"/>
      <c r="L328" s="86"/>
      <c r="M328" s="31" t="s">
        <v>727</v>
      </c>
      <c r="N328" s="13" t="s">
        <v>537</v>
      </c>
      <c r="O328" s="13" t="s">
        <v>6324</v>
      </c>
      <c r="P328" s="20"/>
      <c r="Q328" s="31" t="s">
        <v>727</v>
      </c>
      <c r="R328" s="13" t="s">
        <v>537</v>
      </c>
      <c r="S328" s="13" t="s">
        <v>6324</v>
      </c>
      <c r="T328" s="20"/>
      <c r="U328" s="20"/>
      <c r="V328" s="20"/>
      <c r="W328" s="20"/>
      <c r="X328" s="20"/>
      <c r="Y328" s="20"/>
      <c r="Z328" s="20"/>
      <c r="AA328" s="20"/>
      <c r="AB328" s="20"/>
      <c r="AC328" s="20"/>
      <c r="AD328" s="20"/>
      <c r="AF328" s="14">
        <v>0</v>
      </c>
      <c r="AG328" s="14">
        <v>1</v>
      </c>
      <c r="AH328" s="14">
        <v>0</v>
      </c>
      <c r="AI328" s="14">
        <v>0</v>
      </c>
      <c r="AJ328" s="14">
        <v>1</v>
      </c>
      <c r="AK328" s="14">
        <v>0</v>
      </c>
      <c r="AL328" s="14">
        <v>1</v>
      </c>
      <c r="AM328" s="14">
        <v>0</v>
      </c>
      <c r="AO328" s="1">
        <v>31747</v>
      </c>
      <c r="AP328" s="1">
        <v>33056</v>
      </c>
      <c r="BP328" s="14">
        <v>1800000</v>
      </c>
      <c r="CV328" s="1">
        <v>33728</v>
      </c>
      <c r="DB328" s="1">
        <v>34481</v>
      </c>
      <c r="DC328" s="1">
        <v>33767</v>
      </c>
      <c r="DD328" s="14">
        <v>218</v>
      </c>
      <c r="DE328" s="14">
        <v>5</v>
      </c>
      <c r="DF328" t="s">
        <v>562</v>
      </c>
      <c r="DG328" t="s">
        <v>728</v>
      </c>
      <c r="II328" s="1">
        <v>34481</v>
      </c>
      <c r="IJ328" s="1">
        <v>36082</v>
      </c>
      <c r="IK328" s="14">
        <v>1</v>
      </c>
    </row>
    <row r="329" spans="1:245" x14ac:dyDescent="0.25">
      <c r="A329" s="1">
        <v>36089</v>
      </c>
      <c r="B329" s="1" t="s">
        <v>280</v>
      </c>
      <c r="C329" s="1" t="s">
        <v>281</v>
      </c>
      <c r="D329" s="1"/>
      <c r="E329" s="13" t="s">
        <v>3122</v>
      </c>
      <c r="F329" s="4" t="s">
        <v>108</v>
      </c>
      <c r="G329" s="45" t="s">
        <v>5512</v>
      </c>
      <c r="H329" s="86"/>
      <c r="I329" s="86"/>
      <c r="J329" s="86"/>
      <c r="K329" s="86"/>
      <c r="L329" s="86"/>
      <c r="M329" s="31" t="s">
        <v>1601</v>
      </c>
      <c r="N329" s="13" t="s">
        <v>501</v>
      </c>
      <c r="O329" s="13" t="s">
        <v>6325</v>
      </c>
      <c r="P329" s="20"/>
      <c r="Q329" s="31" t="s">
        <v>1601</v>
      </c>
      <c r="R329" s="13" t="s">
        <v>501</v>
      </c>
      <c r="S329" s="13" t="s">
        <v>6325</v>
      </c>
      <c r="T329" s="20"/>
      <c r="U329" s="20"/>
      <c r="V329" s="20"/>
      <c r="W329" s="20"/>
      <c r="X329" s="33" t="s">
        <v>4191</v>
      </c>
      <c r="Y329" s="33" t="s">
        <v>501</v>
      </c>
      <c r="Z329" s="33" t="s">
        <v>4191</v>
      </c>
      <c r="AA329" s="33" t="s">
        <v>501</v>
      </c>
      <c r="AB329" s="20"/>
      <c r="AC329" s="20"/>
      <c r="AD329" s="20"/>
      <c r="AF329" s="14">
        <v>0</v>
      </c>
      <c r="AG329" s="14">
        <v>1</v>
      </c>
      <c r="AH329" s="14">
        <v>0</v>
      </c>
      <c r="AI329" s="14">
        <v>0</v>
      </c>
      <c r="AJ329" s="14">
        <v>1</v>
      </c>
      <c r="AK329" s="14">
        <v>0</v>
      </c>
      <c r="AL329" s="14">
        <v>1</v>
      </c>
      <c r="AM329" s="14">
        <v>1</v>
      </c>
      <c r="AN329" s="4" t="s">
        <v>1649</v>
      </c>
      <c r="AO329" s="1">
        <v>33178</v>
      </c>
      <c r="AP329" s="1">
        <v>35156</v>
      </c>
      <c r="BP329" s="14">
        <v>70000000</v>
      </c>
      <c r="BQ329" s="3">
        <v>0.3</v>
      </c>
      <c r="BR329" s="16">
        <v>65000000</v>
      </c>
      <c r="CS329">
        <v>1</v>
      </c>
      <c r="CY329" s="1">
        <v>34717</v>
      </c>
      <c r="CZ329" s="1"/>
      <c r="DB329" s="1">
        <v>34878</v>
      </c>
      <c r="DC329" s="1">
        <v>35509</v>
      </c>
      <c r="DD329" s="14">
        <v>183</v>
      </c>
      <c r="DE329" s="14">
        <v>5</v>
      </c>
      <c r="DF329" t="s">
        <v>513</v>
      </c>
      <c r="DG329" t="s">
        <v>1648</v>
      </c>
      <c r="DK329" s="1"/>
      <c r="DO329" s="49" t="s">
        <v>4387</v>
      </c>
      <c r="DP329" s="1"/>
      <c r="DQ329" s="1"/>
      <c r="DR329" s="1"/>
      <c r="DS329" s="1"/>
      <c r="DT329" s="1"/>
      <c r="DU329" s="1"/>
      <c r="DV329" s="1"/>
      <c r="DY329" t="s">
        <v>2595</v>
      </c>
      <c r="DZ329" s="1">
        <v>36187</v>
      </c>
      <c r="EA329" s="1">
        <v>37335</v>
      </c>
      <c r="EC329" s="7" t="s">
        <v>3853</v>
      </c>
      <c r="EL329" s="7">
        <v>1</v>
      </c>
      <c r="EO329" s="7">
        <v>262</v>
      </c>
      <c r="EP329" s="7">
        <v>4</v>
      </c>
      <c r="ER329" s="49" t="s">
        <v>4887</v>
      </c>
      <c r="ES329" s="1"/>
      <c r="ET329" s="1"/>
      <c r="EU329" s="1"/>
      <c r="EV329" s="1"/>
      <c r="EW329" s="1"/>
      <c r="EX329" s="1"/>
      <c r="FC329" t="s">
        <v>2904</v>
      </c>
      <c r="FD329" s="1">
        <v>37412</v>
      </c>
      <c r="FE329" s="1">
        <v>38531</v>
      </c>
      <c r="FI329" s="7" t="s">
        <v>3855</v>
      </c>
      <c r="FJ329" s="7" t="s">
        <v>3856</v>
      </c>
      <c r="FK329">
        <v>1</v>
      </c>
      <c r="FY329">
        <v>471</v>
      </c>
      <c r="FZ329">
        <v>1</v>
      </c>
      <c r="GY329" s="44" t="s">
        <v>5683</v>
      </c>
      <c r="GZ329" s="1">
        <v>34879</v>
      </c>
      <c r="HA329">
        <v>6</v>
      </c>
      <c r="HB329">
        <v>101</v>
      </c>
      <c r="HC329">
        <v>7</v>
      </c>
      <c r="HE329">
        <v>1</v>
      </c>
      <c r="HH329" s="44" t="s">
        <v>5760</v>
      </c>
      <c r="HI329">
        <v>1</v>
      </c>
      <c r="HJ329">
        <v>46</v>
      </c>
      <c r="HK329">
        <v>736</v>
      </c>
      <c r="HL329">
        <v>55</v>
      </c>
      <c r="HN329">
        <v>1</v>
      </c>
      <c r="HQ329" s="44" t="s">
        <v>5896</v>
      </c>
      <c r="HR329">
        <v>0</v>
      </c>
      <c r="HS329">
        <v>4</v>
      </c>
      <c r="HT329">
        <v>1584</v>
      </c>
      <c r="HU329">
        <v>66</v>
      </c>
      <c r="HW329">
        <v>1</v>
      </c>
      <c r="HZ329" s="44" t="s">
        <v>6004</v>
      </c>
      <c r="IA329">
        <v>1</v>
      </c>
      <c r="IB329">
        <v>16</v>
      </c>
      <c r="IC329">
        <v>718</v>
      </c>
      <c r="ID329">
        <v>27</v>
      </c>
      <c r="IE329">
        <v>1</v>
      </c>
    </row>
    <row r="330" spans="1:245" x14ac:dyDescent="0.25">
      <c r="A330" s="1">
        <v>36089</v>
      </c>
      <c r="E330" s="13" t="s">
        <v>3122</v>
      </c>
      <c r="F330" s="4" t="s">
        <v>108</v>
      </c>
      <c r="G330" s="45" t="s">
        <v>5512</v>
      </c>
      <c r="H330" s="86"/>
      <c r="I330" s="86"/>
      <c r="J330" s="86"/>
      <c r="K330" s="86"/>
      <c r="L330" s="86"/>
      <c r="M330" s="30" t="s">
        <v>1637</v>
      </c>
      <c r="N330" s="13" t="s">
        <v>479</v>
      </c>
      <c r="O330" s="13" t="s">
        <v>6326</v>
      </c>
      <c r="P330" s="20"/>
      <c r="Q330" s="30" t="s">
        <v>1637</v>
      </c>
      <c r="R330" s="13" t="s">
        <v>479</v>
      </c>
      <c r="S330" s="13" t="s">
        <v>6326</v>
      </c>
      <c r="T330" s="20"/>
      <c r="U330" s="20"/>
      <c r="V330" s="20"/>
      <c r="W330" s="20"/>
      <c r="X330" s="20"/>
      <c r="Y330" s="20"/>
      <c r="Z330" s="20"/>
      <c r="AA330" s="20"/>
      <c r="AB330" s="20"/>
      <c r="AC330" s="20"/>
      <c r="AD330" s="20"/>
      <c r="AF330" s="14">
        <v>0</v>
      </c>
      <c r="AG330" s="14">
        <v>1</v>
      </c>
      <c r="AH330" s="14">
        <v>0</v>
      </c>
      <c r="AI330" s="14">
        <v>0</v>
      </c>
      <c r="AJ330" s="14">
        <v>1</v>
      </c>
      <c r="AK330" s="14">
        <v>0</v>
      </c>
      <c r="AL330" s="14">
        <v>1</v>
      </c>
      <c r="AM330" s="14">
        <v>0</v>
      </c>
      <c r="AN330" s="4"/>
      <c r="AO330" s="1">
        <v>34547</v>
      </c>
      <c r="AP330" s="1">
        <v>35156</v>
      </c>
      <c r="BP330" s="14">
        <v>925000</v>
      </c>
      <c r="BQ330" s="3">
        <v>0.3</v>
      </c>
      <c r="CS330">
        <v>1</v>
      </c>
      <c r="CY330" s="1">
        <v>34717</v>
      </c>
      <c r="CZ330" s="1"/>
      <c r="DB330" s="1">
        <v>34878</v>
      </c>
      <c r="DC330" s="1">
        <v>35509</v>
      </c>
      <c r="DD330" s="14">
        <v>183</v>
      </c>
      <c r="DE330" s="14">
        <v>5</v>
      </c>
      <c r="DF330" t="s">
        <v>513</v>
      </c>
      <c r="DG330" t="s">
        <v>1648</v>
      </c>
      <c r="DO330" s="1"/>
      <c r="DP330" s="49" t="s">
        <v>4388</v>
      </c>
      <c r="DQ330" s="1"/>
      <c r="DR330" s="1"/>
      <c r="DS330" s="49" t="s">
        <v>4389</v>
      </c>
      <c r="DT330" s="1"/>
      <c r="DU330" s="1"/>
      <c r="DV330" s="1"/>
      <c r="DY330" t="s">
        <v>2748</v>
      </c>
      <c r="DZ330" s="1">
        <v>36178</v>
      </c>
      <c r="EA330" s="1">
        <v>37335</v>
      </c>
      <c r="EC330" s="7" t="s">
        <v>3853</v>
      </c>
      <c r="EF330" s="7">
        <v>1</v>
      </c>
      <c r="EO330" s="7">
        <v>218</v>
      </c>
      <c r="EP330" s="7">
        <v>2</v>
      </c>
      <c r="EQ330" s="7">
        <v>1</v>
      </c>
      <c r="ER330" s="49" t="s">
        <v>4887</v>
      </c>
      <c r="ES330" s="1"/>
      <c r="ET330" s="1"/>
      <c r="EU330" s="1"/>
      <c r="EV330" s="1"/>
      <c r="EW330" s="1"/>
      <c r="EX330" s="1"/>
      <c r="FC330" t="s">
        <v>2904</v>
      </c>
      <c r="FD330" s="1">
        <v>37410</v>
      </c>
      <c r="FE330" s="1">
        <v>38531</v>
      </c>
      <c r="FI330" s="7" t="s">
        <v>3855</v>
      </c>
      <c r="FJ330" s="7" t="s">
        <v>3856</v>
      </c>
      <c r="FK330">
        <v>1</v>
      </c>
      <c r="FY330">
        <v>471</v>
      </c>
      <c r="FZ330">
        <v>1</v>
      </c>
    </row>
    <row r="331" spans="1:245" x14ac:dyDescent="0.25">
      <c r="A331" s="1">
        <v>36089</v>
      </c>
      <c r="E331" s="13" t="s">
        <v>3122</v>
      </c>
      <c r="F331" s="4" t="s">
        <v>108</v>
      </c>
      <c r="G331" s="45" t="s">
        <v>5512</v>
      </c>
      <c r="H331" s="86"/>
      <c r="I331" s="86"/>
      <c r="J331" s="86"/>
      <c r="K331" s="86"/>
      <c r="L331" s="86"/>
      <c r="M331" s="32" t="s">
        <v>1638</v>
      </c>
      <c r="N331" s="13" t="s">
        <v>505</v>
      </c>
      <c r="O331" s="13" t="s">
        <v>6327</v>
      </c>
      <c r="P331" s="20"/>
      <c r="Q331" s="32" t="s">
        <v>1638</v>
      </c>
      <c r="R331" s="13" t="s">
        <v>505</v>
      </c>
      <c r="S331" s="13" t="s">
        <v>6327</v>
      </c>
      <c r="T331" s="20"/>
      <c r="U331" s="20"/>
      <c r="V331" s="20"/>
      <c r="W331" s="20"/>
      <c r="X331" s="20"/>
      <c r="Y331" s="20"/>
      <c r="Z331" s="20"/>
      <c r="AA331" s="20"/>
      <c r="AB331" s="20"/>
      <c r="AC331" s="20"/>
      <c r="AD331" s="20"/>
      <c r="AF331" s="14">
        <v>0</v>
      </c>
      <c r="AG331" s="14">
        <v>1</v>
      </c>
      <c r="AH331" s="14">
        <v>0</v>
      </c>
      <c r="AI331" s="14">
        <v>0</v>
      </c>
      <c r="AJ331" s="14">
        <v>1</v>
      </c>
      <c r="AK331" s="14">
        <v>0</v>
      </c>
      <c r="AL331" s="14">
        <v>1</v>
      </c>
      <c r="AM331" s="14">
        <v>0</v>
      </c>
      <c r="AO331" s="1">
        <v>33178</v>
      </c>
      <c r="AP331" s="1">
        <v>35156</v>
      </c>
      <c r="BP331" s="14">
        <v>1475000</v>
      </c>
      <c r="BQ331" s="3">
        <v>0.3</v>
      </c>
      <c r="CS331">
        <v>1</v>
      </c>
      <c r="CY331" s="1">
        <v>34717</v>
      </c>
      <c r="CZ331" s="1"/>
      <c r="DB331" s="1">
        <v>34878</v>
      </c>
      <c r="DC331" s="1">
        <v>35509</v>
      </c>
      <c r="DD331" s="14">
        <v>183</v>
      </c>
      <c r="DE331" s="14">
        <v>5</v>
      </c>
      <c r="DF331" t="s">
        <v>513</v>
      </c>
      <c r="DG331" t="s">
        <v>1648</v>
      </c>
      <c r="DO331" s="1"/>
      <c r="DP331" s="49" t="s">
        <v>4390</v>
      </c>
      <c r="DQ331" s="49" t="s">
        <v>4391</v>
      </c>
      <c r="DR331" s="1"/>
      <c r="DS331" s="1"/>
      <c r="DT331" s="1"/>
      <c r="DU331" s="1"/>
      <c r="DV331" s="1"/>
      <c r="DY331" t="s">
        <v>2730</v>
      </c>
      <c r="DZ331" s="1">
        <v>36181</v>
      </c>
      <c r="EA331" s="1">
        <v>37335</v>
      </c>
      <c r="EC331" s="7" t="s">
        <v>3853</v>
      </c>
      <c r="EL331" s="7">
        <v>1</v>
      </c>
      <c r="EO331" s="7">
        <v>252</v>
      </c>
      <c r="EP331" s="7">
        <v>4</v>
      </c>
      <c r="EQ331" s="7">
        <v>1</v>
      </c>
      <c r="ER331" s="49" t="s">
        <v>4887</v>
      </c>
      <c r="ES331" s="1"/>
      <c r="ET331" s="1"/>
      <c r="EU331" s="1"/>
      <c r="EV331" s="1"/>
      <c r="EW331" s="1"/>
      <c r="EX331" s="1"/>
      <c r="FC331" t="s">
        <v>2904</v>
      </c>
      <c r="FD331" s="1">
        <v>37393</v>
      </c>
      <c r="FE331" s="1">
        <v>38531</v>
      </c>
      <c r="FI331" s="7" t="s">
        <v>3855</v>
      </c>
      <c r="FJ331" s="7" t="s">
        <v>3856</v>
      </c>
      <c r="FK331">
        <v>1</v>
      </c>
      <c r="FY331">
        <v>471</v>
      </c>
      <c r="FZ331">
        <v>1</v>
      </c>
    </row>
    <row r="332" spans="1:245" x14ac:dyDescent="0.25">
      <c r="A332" s="1">
        <v>36089</v>
      </c>
      <c r="E332" s="13" t="s">
        <v>3122</v>
      </c>
      <c r="F332" s="4" t="s">
        <v>108</v>
      </c>
      <c r="G332" s="45" t="s">
        <v>5512</v>
      </c>
      <c r="H332" s="86"/>
      <c r="I332" s="86"/>
      <c r="J332" s="86"/>
      <c r="K332" s="86"/>
      <c r="L332" s="86"/>
      <c r="M332" s="32" t="s">
        <v>1639</v>
      </c>
      <c r="N332" s="13" t="s">
        <v>479</v>
      </c>
      <c r="O332" s="13" t="s">
        <v>6328</v>
      </c>
      <c r="P332" s="20"/>
      <c r="Q332" s="33" t="s">
        <v>1639</v>
      </c>
      <c r="R332" s="13" t="s">
        <v>479</v>
      </c>
      <c r="S332" s="13" t="s">
        <v>6328</v>
      </c>
      <c r="T332" s="33" t="s">
        <v>1639</v>
      </c>
      <c r="U332" s="13" t="s">
        <v>479</v>
      </c>
      <c r="V332" s="20"/>
      <c r="W332" s="20"/>
      <c r="X332" s="20"/>
      <c r="Y332" s="20"/>
      <c r="Z332" s="20"/>
      <c r="AA332" s="20"/>
      <c r="AB332" s="20"/>
      <c r="AC332" s="20"/>
      <c r="AD332" s="20"/>
      <c r="AF332" s="14">
        <v>0</v>
      </c>
      <c r="AG332" s="14">
        <v>1</v>
      </c>
      <c r="AH332" s="14">
        <v>0</v>
      </c>
      <c r="AI332" s="14">
        <v>0</v>
      </c>
      <c r="AJ332" s="14">
        <v>1</v>
      </c>
      <c r="AK332" s="14">
        <v>0</v>
      </c>
      <c r="AL332" s="14">
        <v>1</v>
      </c>
      <c r="AM332" s="14">
        <v>0</v>
      </c>
      <c r="AO332" s="1">
        <v>33512</v>
      </c>
      <c r="AP332" s="1">
        <v>35156</v>
      </c>
      <c r="BT332" s="14">
        <v>4950000</v>
      </c>
      <c r="BV332" s="16">
        <v>0</v>
      </c>
      <c r="CS332">
        <v>1</v>
      </c>
      <c r="CY332" s="1">
        <v>34717</v>
      </c>
      <c r="CZ332" s="1"/>
      <c r="DB332" s="1">
        <v>34878</v>
      </c>
      <c r="DC332" s="1">
        <v>35509</v>
      </c>
      <c r="DD332" s="14">
        <v>183</v>
      </c>
      <c r="DE332" s="14">
        <v>5</v>
      </c>
      <c r="DF332" t="s">
        <v>513</v>
      </c>
      <c r="DG332" t="s">
        <v>1648</v>
      </c>
      <c r="DP332" s="49" t="s">
        <v>4392</v>
      </c>
      <c r="DQ332" s="1"/>
      <c r="DR332" s="1"/>
      <c r="DS332" s="49" t="s">
        <v>4393</v>
      </c>
      <c r="DT332" s="1"/>
      <c r="DU332" s="1"/>
      <c r="DV332" s="1"/>
      <c r="DY332" t="s">
        <v>2756</v>
      </c>
      <c r="DZ332" s="1">
        <v>36178</v>
      </c>
      <c r="EA332" s="1">
        <v>37335</v>
      </c>
      <c r="EC332" s="7" t="s">
        <v>3853</v>
      </c>
      <c r="EK332" s="7">
        <v>1</v>
      </c>
      <c r="EO332" s="7">
        <v>640</v>
      </c>
      <c r="EP332" s="7">
        <v>4</v>
      </c>
      <c r="EQ332" s="7">
        <v>1</v>
      </c>
    </row>
    <row r="333" spans="1:245" x14ac:dyDescent="0.25">
      <c r="A333" s="1">
        <v>36089</v>
      </c>
      <c r="E333" s="13" t="s">
        <v>3122</v>
      </c>
      <c r="F333" s="4" t="s">
        <v>108</v>
      </c>
      <c r="G333" s="45" t="s">
        <v>5512</v>
      </c>
      <c r="H333" s="86"/>
      <c r="I333" s="86"/>
      <c r="J333" s="86"/>
      <c r="K333" s="86"/>
      <c r="L333" s="86"/>
      <c r="M333" s="32" t="s">
        <v>3457</v>
      </c>
      <c r="N333" s="13" t="s">
        <v>479</v>
      </c>
      <c r="O333" s="13" t="s">
        <v>6328</v>
      </c>
      <c r="P333" s="20"/>
      <c r="Q333" s="20" t="s">
        <v>1639</v>
      </c>
      <c r="R333" s="13" t="s">
        <v>479</v>
      </c>
      <c r="S333" s="13" t="s">
        <v>6328</v>
      </c>
      <c r="T333" s="20" t="s">
        <v>1639</v>
      </c>
      <c r="U333" s="13" t="s">
        <v>479</v>
      </c>
      <c r="V333" s="20"/>
      <c r="W333" s="20"/>
      <c r="X333" s="20"/>
      <c r="Y333" s="20"/>
      <c r="Z333" s="20"/>
      <c r="AA333" s="20"/>
      <c r="AB333" s="20"/>
      <c r="AC333" s="20"/>
      <c r="AD333" s="20"/>
      <c r="AF333" s="14">
        <v>0</v>
      </c>
      <c r="AG333" s="14">
        <v>1</v>
      </c>
      <c r="AH333" s="14">
        <v>0</v>
      </c>
      <c r="AI333" s="14">
        <v>0</v>
      </c>
      <c r="AJ333" s="14">
        <v>1</v>
      </c>
      <c r="AK333" s="14">
        <v>0</v>
      </c>
      <c r="AL333" s="14">
        <v>1</v>
      </c>
      <c r="AM333" s="14">
        <v>0</v>
      </c>
      <c r="AO333" s="1">
        <v>33512</v>
      </c>
      <c r="AP333" s="1">
        <v>35156</v>
      </c>
      <c r="BT333" s="14">
        <v>4950000</v>
      </c>
      <c r="BV333" s="16">
        <v>0</v>
      </c>
      <c r="CS333">
        <v>1</v>
      </c>
      <c r="CY333" s="1">
        <v>34717</v>
      </c>
      <c r="CZ333" s="1"/>
      <c r="DB333" s="1">
        <v>34878</v>
      </c>
      <c r="DC333" s="1">
        <v>35509</v>
      </c>
      <c r="DD333" s="14">
        <v>183</v>
      </c>
      <c r="DE333" s="14">
        <v>5</v>
      </c>
      <c r="DF333" t="s">
        <v>513</v>
      </c>
      <c r="DG333" t="s">
        <v>1648</v>
      </c>
      <c r="DO333" s="1"/>
      <c r="DP333" s="49" t="s">
        <v>4392</v>
      </c>
      <c r="DQ333" s="1"/>
      <c r="DR333" s="1"/>
      <c r="DS333" s="49" t="s">
        <v>4393</v>
      </c>
      <c r="DT333" s="1"/>
      <c r="DU333" s="1"/>
      <c r="DV333" s="1"/>
      <c r="DY333" t="s">
        <v>2756</v>
      </c>
      <c r="DZ333" s="1">
        <v>36178</v>
      </c>
      <c r="EA333" s="1">
        <v>37335</v>
      </c>
      <c r="EC333" s="7" t="s">
        <v>3853</v>
      </c>
      <c r="EK333" s="7">
        <v>1</v>
      </c>
      <c r="EO333" s="7">
        <v>640</v>
      </c>
      <c r="EP333" s="7">
        <v>4</v>
      </c>
      <c r="EQ333" s="7">
        <v>1</v>
      </c>
    </row>
    <row r="334" spans="1:245" x14ac:dyDescent="0.25">
      <c r="A334" s="1">
        <v>36089</v>
      </c>
      <c r="E334" s="13" t="s">
        <v>3122</v>
      </c>
      <c r="F334" s="4" t="s">
        <v>108</v>
      </c>
      <c r="G334" s="45" t="s">
        <v>5512</v>
      </c>
      <c r="H334" s="86"/>
      <c r="I334" s="86"/>
      <c r="J334" s="86"/>
      <c r="K334" s="86"/>
      <c r="L334" s="86"/>
      <c r="M334" s="30" t="s">
        <v>1640</v>
      </c>
      <c r="N334" s="13" t="s">
        <v>479</v>
      </c>
      <c r="O334" s="13" t="s">
        <v>6328</v>
      </c>
      <c r="P334" s="20"/>
      <c r="Q334" s="20" t="s">
        <v>1639</v>
      </c>
      <c r="R334" s="13" t="s">
        <v>479</v>
      </c>
      <c r="S334" s="13" t="s">
        <v>6328</v>
      </c>
      <c r="T334" s="20" t="s">
        <v>1639</v>
      </c>
      <c r="U334" s="13" t="s">
        <v>479</v>
      </c>
      <c r="V334" s="20"/>
      <c r="W334" s="20"/>
      <c r="X334" s="20"/>
      <c r="Y334" s="20"/>
      <c r="Z334" s="20"/>
      <c r="AA334" s="20"/>
      <c r="AB334" s="20"/>
      <c r="AC334" s="20"/>
      <c r="AD334" s="20"/>
      <c r="AF334" s="14">
        <v>0</v>
      </c>
      <c r="AG334" s="14">
        <v>1</v>
      </c>
      <c r="AH334" s="14">
        <v>0</v>
      </c>
      <c r="AI334" s="14">
        <v>0</v>
      </c>
      <c r="AJ334" s="14">
        <v>1</v>
      </c>
      <c r="AK334" s="14">
        <v>0</v>
      </c>
      <c r="AL334" s="14">
        <v>1</v>
      </c>
      <c r="AM334" s="14">
        <v>0</v>
      </c>
      <c r="AO334" s="1">
        <v>33512</v>
      </c>
      <c r="AP334" s="1">
        <v>35156</v>
      </c>
      <c r="BT334" s="14">
        <v>4950000</v>
      </c>
      <c r="CS334">
        <v>1</v>
      </c>
      <c r="CY334" s="1">
        <v>34717</v>
      </c>
      <c r="CZ334" s="1"/>
      <c r="DB334" s="1">
        <v>34878</v>
      </c>
      <c r="DC334" s="1">
        <v>35509</v>
      </c>
      <c r="DD334" s="14">
        <v>183</v>
      </c>
      <c r="DE334" s="14">
        <v>5</v>
      </c>
      <c r="DF334" t="s">
        <v>513</v>
      </c>
      <c r="DG334" t="s">
        <v>1648</v>
      </c>
      <c r="DO334" s="1"/>
      <c r="DP334" s="49" t="s">
        <v>4392</v>
      </c>
      <c r="DQ334" s="1"/>
      <c r="DR334" s="1"/>
      <c r="DS334" s="49" t="s">
        <v>4393</v>
      </c>
      <c r="DT334" s="1"/>
      <c r="DU334" s="1"/>
      <c r="DV334" s="1"/>
      <c r="DY334" t="s">
        <v>2756</v>
      </c>
      <c r="DZ334" s="1">
        <v>36178</v>
      </c>
      <c r="EA334" s="1">
        <v>37335</v>
      </c>
      <c r="EC334" s="7" t="s">
        <v>3853</v>
      </c>
      <c r="EF334" s="7">
        <v>1</v>
      </c>
      <c r="EO334" s="7">
        <v>640</v>
      </c>
      <c r="EP334" s="7">
        <v>4</v>
      </c>
      <c r="EQ334" s="7">
        <v>1</v>
      </c>
      <c r="ER334" s="49" t="s">
        <v>4887</v>
      </c>
      <c r="ES334" s="1"/>
      <c r="ET334" s="1"/>
      <c r="EU334" s="1"/>
      <c r="EV334" s="1"/>
      <c r="EW334" s="1"/>
      <c r="EX334" s="1"/>
      <c r="FC334" t="s">
        <v>2904</v>
      </c>
      <c r="FD334" s="1">
        <v>37405</v>
      </c>
      <c r="FE334" s="1">
        <v>38531</v>
      </c>
      <c r="FI334" s="7" t="s">
        <v>3855</v>
      </c>
      <c r="FJ334" s="7" t="s">
        <v>3856</v>
      </c>
      <c r="FK334">
        <v>1</v>
      </c>
      <c r="FY334">
        <v>471</v>
      </c>
      <c r="FZ334">
        <v>1</v>
      </c>
    </row>
    <row r="335" spans="1:245" x14ac:dyDescent="0.25">
      <c r="A335" s="1">
        <v>36089</v>
      </c>
      <c r="E335" s="13" t="s">
        <v>3122</v>
      </c>
      <c r="F335" s="4" t="s">
        <v>108</v>
      </c>
      <c r="G335" s="45" t="s">
        <v>5512</v>
      </c>
      <c r="H335" s="86"/>
      <c r="I335" s="86"/>
      <c r="J335" s="86"/>
      <c r="K335" s="86"/>
      <c r="L335" s="86"/>
      <c r="M335" s="30" t="s">
        <v>1641</v>
      </c>
      <c r="N335" s="13" t="s">
        <v>570</v>
      </c>
      <c r="O335" s="13" t="s">
        <v>6329</v>
      </c>
      <c r="P335" s="20"/>
      <c r="Q335" s="20" t="s">
        <v>1639</v>
      </c>
      <c r="R335" s="13" t="s">
        <v>479</v>
      </c>
      <c r="S335" s="13" t="s">
        <v>6328</v>
      </c>
      <c r="T335" s="20" t="s">
        <v>1639</v>
      </c>
      <c r="U335" s="13" t="s">
        <v>479</v>
      </c>
      <c r="V335" s="20"/>
      <c r="W335" s="20"/>
      <c r="X335" s="20"/>
      <c r="Y335" s="20"/>
      <c r="Z335" s="20"/>
      <c r="AA335" s="20"/>
      <c r="AB335" s="20"/>
      <c r="AC335" s="20"/>
      <c r="AD335" s="20"/>
      <c r="AF335" s="14">
        <v>0</v>
      </c>
      <c r="AG335" s="14">
        <v>1</v>
      </c>
      <c r="AH335" s="14">
        <v>0</v>
      </c>
      <c r="AI335" s="14">
        <v>0</v>
      </c>
      <c r="AJ335" s="14">
        <v>1</v>
      </c>
      <c r="AK335" s="14">
        <v>0</v>
      </c>
      <c r="AL335" s="14">
        <v>1</v>
      </c>
      <c r="AM335" s="14">
        <v>0</v>
      </c>
      <c r="AO335" s="1">
        <v>33512</v>
      </c>
      <c r="AP335" s="1">
        <v>35156</v>
      </c>
      <c r="BT335" s="14">
        <v>4950000</v>
      </c>
      <c r="CS335">
        <v>1</v>
      </c>
      <c r="CY335" s="1">
        <v>34717</v>
      </c>
      <c r="CZ335" s="1"/>
      <c r="DB335" s="1">
        <v>34878</v>
      </c>
      <c r="DC335" s="1">
        <v>35509</v>
      </c>
      <c r="DD335" s="14">
        <v>183</v>
      </c>
      <c r="DE335" s="14">
        <v>5</v>
      </c>
      <c r="DF335" t="s">
        <v>513</v>
      </c>
      <c r="DG335" t="s">
        <v>1648</v>
      </c>
      <c r="DO335" s="1"/>
      <c r="DP335" s="49" t="s">
        <v>4392</v>
      </c>
      <c r="DQ335" s="1"/>
      <c r="DR335" s="1"/>
      <c r="DS335" s="49" t="s">
        <v>4393</v>
      </c>
      <c r="DT335" s="1"/>
      <c r="DU335" s="1"/>
      <c r="DV335" s="1"/>
      <c r="DY335" t="s">
        <v>2756</v>
      </c>
      <c r="DZ335" s="1">
        <v>36178</v>
      </c>
      <c r="EA335" s="1">
        <v>37335</v>
      </c>
      <c r="EC335" s="7" t="s">
        <v>3853</v>
      </c>
      <c r="EF335" s="7">
        <v>1</v>
      </c>
      <c r="EO335" s="7">
        <v>640</v>
      </c>
      <c r="EP335" s="7">
        <v>4</v>
      </c>
      <c r="EQ335" s="7">
        <v>1</v>
      </c>
      <c r="ER335" s="49" t="s">
        <v>4887</v>
      </c>
      <c r="ES335" s="1"/>
      <c r="ET335" s="1"/>
      <c r="EU335" s="1"/>
      <c r="EV335" s="1"/>
      <c r="EW335" s="1"/>
      <c r="EX335" s="1"/>
      <c r="FC335" t="s">
        <v>2904</v>
      </c>
      <c r="FD335" s="1">
        <v>37405</v>
      </c>
      <c r="FE335" s="1">
        <v>38531</v>
      </c>
      <c r="FI335" s="7" t="s">
        <v>3855</v>
      </c>
      <c r="FJ335" s="7" t="s">
        <v>3856</v>
      </c>
      <c r="FK335">
        <v>1</v>
      </c>
      <c r="FY335">
        <v>471</v>
      </c>
      <c r="FZ335">
        <v>1</v>
      </c>
    </row>
    <row r="336" spans="1:245" x14ac:dyDescent="0.25">
      <c r="A336" s="1">
        <v>36089</v>
      </c>
      <c r="E336" s="13" t="s">
        <v>3122</v>
      </c>
      <c r="F336" s="4" t="s">
        <v>108</v>
      </c>
      <c r="G336" s="45" t="s">
        <v>5512</v>
      </c>
      <c r="H336" s="86"/>
      <c r="I336" s="86"/>
      <c r="J336" s="86"/>
      <c r="K336" s="86"/>
      <c r="L336" s="86"/>
      <c r="M336" s="30" t="s">
        <v>2757</v>
      </c>
      <c r="N336" s="13" t="s">
        <v>479</v>
      </c>
      <c r="O336" s="13" t="s">
        <v>6328</v>
      </c>
      <c r="P336" s="20"/>
      <c r="Q336" s="20" t="s">
        <v>1639</v>
      </c>
      <c r="R336" s="13" t="s">
        <v>479</v>
      </c>
      <c r="S336" s="13" t="s">
        <v>6328</v>
      </c>
      <c r="T336" s="20" t="s">
        <v>1639</v>
      </c>
      <c r="U336" s="13" t="s">
        <v>479</v>
      </c>
      <c r="V336" s="20"/>
      <c r="W336" s="20"/>
      <c r="X336" s="20"/>
      <c r="Y336" s="20"/>
      <c r="Z336" s="20"/>
      <c r="AA336" s="20"/>
      <c r="AB336" s="20"/>
      <c r="AC336" s="20"/>
      <c r="AD336" s="20"/>
      <c r="AF336" s="14">
        <v>0</v>
      </c>
      <c r="AG336" s="14">
        <v>1</v>
      </c>
      <c r="AH336" s="14">
        <v>0</v>
      </c>
      <c r="AI336" s="14">
        <v>0</v>
      </c>
      <c r="AJ336" s="14">
        <v>1</v>
      </c>
      <c r="AK336" s="14">
        <v>0</v>
      </c>
      <c r="AL336" s="14">
        <v>1</v>
      </c>
      <c r="AM336" s="14">
        <v>0</v>
      </c>
      <c r="AO336" s="1">
        <v>33512</v>
      </c>
      <c r="AP336" s="1">
        <v>35156</v>
      </c>
      <c r="BT336" s="14">
        <v>4950000</v>
      </c>
      <c r="CS336">
        <v>1</v>
      </c>
      <c r="CY336" s="1">
        <v>34717</v>
      </c>
      <c r="CZ336" s="1"/>
      <c r="DB336" s="1">
        <v>34878</v>
      </c>
      <c r="DC336" s="1">
        <v>35509</v>
      </c>
      <c r="DD336" s="14">
        <v>183</v>
      </c>
      <c r="DE336" s="14">
        <v>5</v>
      </c>
      <c r="DF336" t="s">
        <v>513</v>
      </c>
      <c r="DG336" t="s">
        <v>1648</v>
      </c>
      <c r="DO336" s="1"/>
      <c r="DP336" s="49" t="s">
        <v>4392</v>
      </c>
      <c r="DQ336" s="1"/>
      <c r="DR336" s="1"/>
      <c r="DS336" s="49" t="s">
        <v>4393</v>
      </c>
      <c r="DT336" s="1"/>
      <c r="DU336" s="1"/>
      <c r="DV336" s="1"/>
      <c r="DY336" t="s">
        <v>2756</v>
      </c>
      <c r="DZ336" s="1">
        <v>36178</v>
      </c>
      <c r="EA336" s="1">
        <v>37335</v>
      </c>
      <c r="EC336" s="7" t="s">
        <v>3853</v>
      </c>
      <c r="EF336" s="7">
        <v>1</v>
      </c>
      <c r="EO336" s="7">
        <v>640</v>
      </c>
      <c r="EP336" s="7">
        <v>4</v>
      </c>
      <c r="EQ336" s="7">
        <v>1</v>
      </c>
      <c r="ER336" s="49" t="s">
        <v>4887</v>
      </c>
      <c r="ES336" s="1"/>
      <c r="ET336" s="1"/>
      <c r="EU336" s="1"/>
      <c r="EV336" s="1"/>
      <c r="EW336" s="1"/>
      <c r="EX336" s="1"/>
      <c r="FC336" t="s">
        <v>2904</v>
      </c>
      <c r="FD336" s="1">
        <v>37405</v>
      </c>
      <c r="FE336" s="1">
        <v>38531</v>
      </c>
      <c r="FI336" s="7" t="s">
        <v>3855</v>
      </c>
      <c r="FJ336" s="7" t="s">
        <v>3856</v>
      </c>
      <c r="FK336">
        <v>1</v>
      </c>
      <c r="FY336">
        <v>471</v>
      </c>
      <c r="FZ336">
        <v>1</v>
      </c>
    </row>
    <row r="337" spans="1:245" x14ac:dyDescent="0.25">
      <c r="A337" s="1">
        <v>36089</v>
      </c>
      <c r="E337" s="13" t="s">
        <v>3122</v>
      </c>
      <c r="F337" s="4" t="s">
        <v>108</v>
      </c>
      <c r="G337" s="45" t="s">
        <v>5512</v>
      </c>
      <c r="H337" s="86"/>
      <c r="I337" s="86"/>
      <c r="J337" s="86"/>
      <c r="K337" s="86"/>
      <c r="L337" s="86"/>
      <c r="M337" s="30" t="s">
        <v>1642</v>
      </c>
      <c r="N337" s="13" t="s">
        <v>570</v>
      </c>
      <c r="O337" s="13" t="s">
        <v>6330</v>
      </c>
      <c r="P337" s="20"/>
      <c r="Q337" s="30" t="s">
        <v>1642</v>
      </c>
      <c r="R337" s="13" t="s">
        <v>570</v>
      </c>
      <c r="S337" s="13" t="s">
        <v>6330</v>
      </c>
      <c r="T337" s="20"/>
      <c r="U337" s="20"/>
      <c r="V337" s="20"/>
      <c r="W337" s="20"/>
      <c r="X337" s="20"/>
      <c r="Y337" s="20"/>
      <c r="Z337" s="20"/>
      <c r="AA337" s="20"/>
      <c r="AB337" s="20"/>
      <c r="AC337" s="20"/>
      <c r="AD337" s="20"/>
      <c r="AF337" s="14">
        <v>0</v>
      </c>
      <c r="AG337" s="14">
        <v>1</v>
      </c>
      <c r="AH337" s="14">
        <v>0</v>
      </c>
      <c r="AI337" s="14">
        <v>0</v>
      </c>
      <c r="AJ337" s="14">
        <v>1</v>
      </c>
      <c r="AK337" s="14">
        <v>0</v>
      </c>
      <c r="AL337" s="14">
        <v>1</v>
      </c>
      <c r="AM337" s="14">
        <v>0</v>
      </c>
      <c r="AO337" s="1">
        <v>34700</v>
      </c>
      <c r="AP337" s="1">
        <v>35156</v>
      </c>
      <c r="BP337" s="14">
        <v>360000</v>
      </c>
      <c r="BQ337" s="3">
        <v>0.2</v>
      </c>
      <c r="CS337">
        <v>1</v>
      </c>
      <c r="CY337" s="1">
        <v>34717</v>
      </c>
      <c r="CZ337" s="1"/>
      <c r="DB337" s="1">
        <v>34878</v>
      </c>
      <c r="DC337" s="1">
        <v>35509</v>
      </c>
      <c r="DD337" s="14">
        <v>183</v>
      </c>
      <c r="DE337" s="14">
        <v>5</v>
      </c>
      <c r="DF337" t="s">
        <v>513</v>
      </c>
      <c r="DG337" t="s">
        <v>1648</v>
      </c>
      <c r="DP337" s="49" t="s">
        <v>4394</v>
      </c>
      <c r="DQ337" s="1"/>
      <c r="DR337" s="1"/>
      <c r="DS337" s="49" t="s">
        <v>4395</v>
      </c>
      <c r="DT337" s="1"/>
      <c r="DU337" s="1"/>
      <c r="DV337" s="1"/>
      <c r="DY337" t="s">
        <v>2740</v>
      </c>
      <c r="DZ337" s="1">
        <v>36180</v>
      </c>
      <c r="EA337" s="1">
        <v>37335</v>
      </c>
      <c r="EC337" s="7" t="s">
        <v>3853</v>
      </c>
      <c r="EF337" s="7">
        <v>1</v>
      </c>
      <c r="EO337" s="7">
        <v>209</v>
      </c>
      <c r="EP337" s="7">
        <v>2</v>
      </c>
      <c r="EQ337" s="7">
        <v>1</v>
      </c>
      <c r="ER337" s="49" t="s">
        <v>4887</v>
      </c>
      <c r="ES337" s="1"/>
      <c r="ET337" s="1"/>
      <c r="EU337" s="1"/>
      <c r="EV337" s="1"/>
      <c r="EW337" s="1"/>
      <c r="EX337" s="1"/>
      <c r="FC337" t="s">
        <v>2904</v>
      </c>
      <c r="FD337" s="1">
        <v>37410</v>
      </c>
      <c r="FE337" s="1">
        <v>38531</v>
      </c>
      <c r="FI337" s="7" t="s">
        <v>3855</v>
      </c>
      <c r="FJ337" s="7" t="s">
        <v>3856</v>
      </c>
      <c r="FK337">
        <v>1</v>
      </c>
      <c r="FY337">
        <v>471</v>
      </c>
      <c r="FZ337">
        <v>1</v>
      </c>
    </row>
    <row r="338" spans="1:245" x14ac:dyDescent="0.25">
      <c r="A338" s="1">
        <v>36089</v>
      </c>
      <c r="E338" s="13" t="s">
        <v>3122</v>
      </c>
      <c r="F338" s="4" t="s">
        <v>108</v>
      </c>
      <c r="G338" s="45" t="s">
        <v>5512</v>
      </c>
      <c r="H338" s="86"/>
      <c r="I338" s="86"/>
      <c r="J338" s="86"/>
      <c r="K338" s="86"/>
      <c r="L338" s="86"/>
      <c r="M338" s="30" t="s">
        <v>1643</v>
      </c>
      <c r="N338" s="13" t="s">
        <v>546</v>
      </c>
      <c r="O338" s="13" t="s">
        <v>6331</v>
      </c>
      <c r="P338" s="20"/>
      <c r="Q338" s="30" t="s">
        <v>1643</v>
      </c>
      <c r="R338" s="13" t="s">
        <v>546</v>
      </c>
      <c r="S338" s="13" t="s">
        <v>6331</v>
      </c>
      <c r="T338" s="20"/>
      <c r="U338" s="20"/>
      <c r="V338" s="20"/>
      <c r="W338" s="20"/>
      <c r="X338" s="20"/>
      <c r="Y338" s="20"/>
      <c r="Z338" s="20"/>
      <c r="AA338" s="20"/>
      <c r="AB338" s="20"/>
      <c r="AC338" s="20"/>
      <c r="AD338" s="20"/>
      <c r="AF338" s="14">
        <v>0</v>
      </c>
      <c r="AG338" s="14">
        <v>1</v>
      </c>
      <c r="AH338" s="14">
        <v>0</v>
      </c>
      <c r="AI338" s="14">
        <v>0</v>
      </c>
      <c r="AJ338" s="14">
        <v>1</v>
      </c>
      <c r="AK338" s="14">
        <v>0</v>
      </c>
      <c r="AL338" s="14">
        <v>1</v>
      </c>
      <c r="AM338" s="14">
        <v>0</v>
      </c>
      <c r="AO338" s="1">
        <v>34759</v>
      </c>
      <c r="AP338" s="1">
        <v>35156</v>
      </c>
      <c r="BP338" s="14">
        <v>700000</v>
      </c>
      <c r="BQ338" s="3">
        <v>0.3</v>
      </c>
      <c r="CS338">
        <v>1</v>
      </c>
      <c r="CY338" s="1">
        <v>34717</v>
      </c>
      <c r="CZ338" s="1"/>
      <c r="DB338" s="1">
        <v>34878</v>
      </c>
      <c r="DC338" s="1">
        <v>35509</v>
      </c>
      <c r="DD338" s="14">
        <v>183</v>
      </c>
      <c r="DE338" s="14">
        <v>5</v>
      </c>
      <c r="DF338" t="s">
        <v>513</v>
      </c>
      <c r="DG338" t="s">
        <v>1648</v>
      </c>
    </row>
    <row r="339" spans="1:245" x14ac:dyDescent="0.25">
      <c r="A339" s="1">
        <v>36089</v>
      </c>
      <c r="E339" s="13" t="s">
        <v>3122</v>
      </c>
      <c r="F339" s="4" t="s">
        <v>108</v>
      </c>
      <c r="G339" s="45" t="s">
        <v>5512</v>
      </c>
      <c r="H339" s="86"/>
      <c r="I339" s="86"/>
      <c r="J339" s="86"/>
      <c r="K339" s="86"/>
      <c r="L339" s="86"/>
      <c r="M339" s="30" t="s">
        <v>1644</v>
      </c>
      <c r="N339" s="13" t="s">
        <v>505</v>
      </c>
      <c r="O339" s="13" t="s">
        <v>6332</v>
      </c>
      <c r="P339" s="20"/>
      <c r="Q339" s="30" t="s">
        <v>1644</v>
      </c>
      <c r="R339" s="13" t="s">
        <v>505</v>
      </c>
      <c r="S339" s="13" t="s">
        <v>6332</v>
      </c>
      <c r="T339" s="20"/>
      <c r="U339" s="20"/>
      <c r="V339" s="20"/>
      <c r="W339" s="20"/>
      <c r="X339" s="20"/>
      <c r="Y339" s="20"/>
      <c r="Z339" s="20"/>
      <c r="AA339" s="20"/>
      <c r="AB339" s="20"/>
      <c r="AC339" s="20"/>
      <c r="AD339" s="20"/>
      <c r="AF339" s="14">
        <v>0</v>
      </c>
      <c r="AG339" s="14">
        <v>1</v>
      </c>
      <c r="AH339" s="14">
        <v>0</v>
      </c>
      <c r="AI339" s="14">
        <v>0</v>
      </c>
      <c r="AJ339" s="14">
        <v>1</v>
      </c>
      <c r="AK339" s="14">
        <v>0</v>
      </c>
      <c r="AL339" s="14">
        <v>1</v>
      </c>
      <c r="AM339" s="14">
        <v>0</v>
      </c>
      <c r="AO339" s="1">
        <v>33178</v>
      </c>
      <c r="AP339" s="1">
        <v>35156</v>
      </c>
      <c r="BP339" s="14">
        <v>8900000</v>
      </c>
      <c r="BQ339" s="3">
        <v>0.3</v>
      </c>
      <c r="CS339">
        <v>1</v>
      </c>
      <c r="CY339" s="1">
        <v>34717</v>
      </c>
      <c r="CZ339" s="1"/>
      <c r="DB339" s="1">
        <v>34878</v>
      </c>
      <c r="DC339" s="1">
        <v>35509</v>
      </c>
      <c r="DD339" s="14">
        <v>183</v>
      </c>
      <c r="DE339" s="14">
        <v>5</v>
      </c>
      <c r="DF339" t="s">
        <v>513</v>
      </c>
      <c r="DG339" t="s">
        <v>1648</v>
      </c>
      <c r="DO339" s="49" t="s">
        <v>4396</v>
      </c>
      <c r="DP339" s="1"/>
      <c r="DQ339" s="1"/>
      <c r="DR339" s="1"/>
      <c r="DS339" s="1"/>
      <c r="DT339" s="1"/>
      <c r="DU339" s="1"/>
      <c r="DV339" s="1"/>
      <c r="DW339" t="s">
        <v>2727</v>
      </c>
      <c r="DX339" s="1" t="s">
        <v>505</v>
      </c>
      <c r="DY339" t="s">
        <v>2726</v>
      </c>
      <c r="DZ339" s="1">
        <v>36181</v>
      </c>
      <c r="EA339" s="1">
        <v>37335</v>
      </c>
      <c r="EC339" s="7" t="s">
        <v>3853</v>
      </c>
      <c r="EF339" s="7">
        <v>1</v>
      </c>
      <c r="EO339" s="7">
        <v>401</v>
      </c>
      <c r="EP339" s="7">
        <v>2</v>
      </c>
      <c r="ER339" s="49" t="s">
        <v>4887</v>
      </c>
      <c r="ES339" s="1"/>
      <c r="ET339" s="1"/>
      <c r="EU339" s="1"/>
      <c r="EV339" s="1"/>
      <c r="EW339" s="1"/>
      <c r="EX339" s="1"/>
      <c r="FC339" t="s">
        <v>2904</v>
      </c>
      <c r="FD339" s="1">
        <v>37410</v>
      </c>
      <c r="FE339" s="1">
        <v>38531</v>
      </c>
      <c r="FI339" s="7" t="s">
        <v>3855</v>
      </c>
      <c r="FJ339" s="7" t="s">
        <v>3856</v>
      </c>
      <c r="FK339">
        <v>1</v>
      </c>
      <c r="FY339">
        <v>471</v>
      </c>
      <c r="FZ339">
        <v>1</v>
      </c>
    </row>
    <row r="340" spans="1:245" x14ac:dyDescent="0.25">
      <c r="A340" s="1">
        <v>36089</v>
      </c>
      <c r="E340" s="13" t="s">
        <v>3122</v>
      </c>
      <c r="F340" s="4" t="s">
        <v>108</v>
      </c>
      <c r="G340" s="45" t="s">
        <v>5512</v>
      </c>
      <c r="H340" s="86"/>
      <c r="I340" s="86"/>
      <c r="J340" s="86"/>
      <c r="K340" s="86"/>
      <c r="L340" s="86"/>
      <c r="M340" s="30" t="s">
        <v>1645</v>
      </c>
      <c r="N340" s="13" t="s">
        <v>479</v>
      </c>
      <c r="O340" s="13" t="s">
        <v>6333</v>
      </c>
      <c r="P340" s="20"/>
      <c r="Q340" s="30" t="s">
        <v>1645</v>
      </c>
      <c r="R340" s="13" t="s">
        <v>479</v>
      </c>
      <c r="S340" s="13" t="s">
        <v>6333</v>
      </c>
      <c r="T340" s="20"/>
      <c r="U340" s="20"/>
      <c r="V340" s="39"/>
      <c r="W340" s="39"/>
      <c r="X340" s="20"/>
      <c r="Y340" s="20"/>
      <c r="Z340" s="20"/>
      <c r="AA340" s="20"/>
      <c r="AB340" s="20"/>
      <c r="AC340" s="20"/>
      <c r="AD340" s="20"/>
      <c r="AE340" s="33" t="s">
        <v>3500</v>
      </c>
      <c r="AF340" s="14">
        <v>0</v>
      </c>
      <c r="AG340" s="14">
        <v>1</v>
      </c>
      <c r="AH340" s="14">
        <v>0</v>
      </c>
      <c r="AI340" s="14">
        <v>0</v>
      </c>
      <c r="AJ340" s="14">
        <v>1</v>
      </c>
      <c r="AK340" s="14">
        <v>0</v>
      </c>
      <c r="AL340" s="14">
        <v>1</v>
      </c>
      <c r="AM340" s="14">
        <v>0</v>
      </c>
      <c r="AO340" s="1">
        <v>33178</v>
      </c>
      <c r="AP340" s="1">
        <v>35156</v>
      </c>
      <c r="BP340" s="14">
        <v>1500000</v>
      </c>
      <c r="BQ340" s="3">
        <v>0.2</v>
      </c>
      <c r="CS340">
        <v>1</v>
      </c>
      <c r="CY340" s="1">
        <v>34717</v>
      </c>
      <c r="CZ340" s="1"/>
      <c r="DB340" s="1">
        <v>34878</v>
      </c>
      <c r="DC340" s="1">
        <v>35509</v>
      </c>
      <c r="DD340" s="14">
        <v>183</v>
      </c>
      <c r="DE340" s="14">
        <v>5</v>
      </c>
      <c r="DF340" t="s">
        <v>513</v>
      </c>
      <c r="DG340" t="s">
        <v>1648</v>
      </c>
      <c r="DO340" s="1"/>
      <c r="DP340" s="49" t="s">
        <v>4397</v>
      </c>
      <c r="DQ340" s="1"/>
      <c r="DR340" s="1"/>
      <c r="DS340" s="49" t="s">
        <v>4398</v>
      </c>
      <c r="DT340" s="1"/>
      <c r="DU340" s="1"/>
      <c r="DV340" s="1"/>
      <c r="DW340" t="s">
        <v>2741</v>
      </c>
      <c r="DX340" t="s">
        <v>479</v>
      </c>
      <c r="DY340" t="s">
        <v>2742</v>
      </c>
      <c r="DZ340" s="1">
        <v>36178</v>
      </c>
      <c r="EA340" s="1">
        <v>37335</v>
      </c>
      <c r="EC340" s="7" t="s">
        <v>3853</v>
      </c>
      <c r="EF340" s="7">
        <v>1</v>
      </c>
      <c r="EO340" s="7">
        <v>389</v>
      </c>
      <c r="EP340" s="7">
        <v>2</v>
      </c>
      <c r="EQ340" s="7">
        <v>1</v>
      </c>
      <c r="ER340" s="49" t="s">
        <v>4887</v>
      </c>
      <c r="ES340" s="1"/>
      <c r="ET340" s="1"/>
      <c r="EU340" s="1"/>
      <c r="EV340" s="1"/>
      <c r="EW340" s="1"/>
      <c r="EX340" s="1"/>
      <c r="EY340" t="s">
        <v>2905</v>
      </c>
      <c r="FC340" t="s">
        <v>2904</v>
      </c>
      <c r="FD340" s="1">
        <v>37410</v>
      </c>
      <c r="FE340" s="1">
        <v>38531</v>
      </c>
      <c r="FI340" s="7" t="s">
        <v>3855</v>
      </c>
      <c r="FJ340" s="7" t="s">
        <v>3856</v>
      </c>
      <c r="FK340">
        <v>1</v>
      </c>
      <c r="FY340">
        <v>471</v>
      </c>
      <c r="FZ340">
        <v>1</v>
      </c>
    </row>
    <row r="341" spans="1:245" x14ac:dyDescent="0.25">
      <c r="A341" s="1">
        <v>36089</v>
      </c>
      <c r="E341" s="13" t="s">
        <v>3122</v>
      </c>
      <c r="F341" s="4" t="s">
        <v>108</v>
      </c>
      <c r="G341" s="45" t="s">
        <v>5512</v>
      </c>
      <c r="H341" s="86"/>
      <c r="I341" s="86"/>
      <c r="J341" s="86"/>
      <c r="K341" s="86"/>
      <c r="L341" s="86"/>
      <c r="M341" s="30" t="s">
        <v>1646</v>
      </c>
      <c r="N341" s="13" t="s">
        <v>520</v>
      </c>
      <c r="O341" s="13" t="s">
        <v>6334</v>
      </c>
      <c r="P341" s="20"/>
      <c r="Q341" s="30" t="s">
        <v>1646</v>
      </c>
      <c r="R341" s="13" t="s">
        <v>520</v>
      </c>
      <c r="S341" s="13" t="s">
        <v>6334</v>
      </c>
      <c r="T341" s="20"/>
      <c r="U341" s="20"/>
      <c r="V341" s="20"/>
      <c r="W341" s="20"/>
      <c r="X341" s="20"/>
      <c r="Y341" s="20"/>
      <c r="Z341" s="20"/>
      <c r="AA341" s="20"/>
      <c r="AB341" s="20"/>
      <c r="AC341" s="20"/>
      <c r="AD341" s="20"/>
      <c r="AF341" s="14">
        <v>0</v>
      </c>
      <c r="AG341" s="14">
        <v>1</v>
      </c>
      <c r="AH341" s="14">
        <v>0</v>
      </c>
      <c r="AI341" s="14">
        <v>0</v>
      </c>
      <c r="AJ341" s="14">
        <v>1</v>
      </c>
      <c r="AK341" s="14">
        <v>0</v>
      </c>
      <c r="AL341" s="14">
        <v>1</v>
      </c>
      <c r="AM341" s="14">
        <v>0</v>
      </c>
      <c r="AO341" s="1">
        <v>34790</v>
      </c>
      <c r="AP341" s="1">
        <v>35156</v>
      </c>
      <c r="BP341" s="14">
        <v>400000</v>
      </c>
      <c r="BR341" s="16">
        <v>300000</v>
      </c>
      <c r="CS341">
        <v>1</v>
      </c>
      <c r="CY341" s="1">
        <v>34717</v>
      </c>
      <c r="CZ341" s="1"/>
      <c r="DB341" s="1">
        <v>34878</v>
      </c>
      <c r="DC341" s="1">
        <v>35509</v>
      </c>
      <c r="DD341" s="14">
        <v>183</v>
      </c>
      <c r="DE341" s="14">
        <v>5</v>
      </c>
      <c r="DF341" t="s">
        <v>513</v>
      </c>
      <c r="DG341" t="s">
        <v>1648</v>
      </c>
      <c r="DO341" s="1"/>
      <c r="DP341" s="49" t="s">
        <v>4399</v>
      </c>
      <c r="DQ341" s="49" t="s">
        <v>4400</v>
      </c>
      <c r="DR341" s="1"/>
      <c r="DS341" s="1"/>
      <c r="DT341" s="1"/>
      <c r="DU341" s="1"/>
      <c r="DV341" s="1"/>
      <c r="DY341" t="s">
        <v>2603</v>
      </c>
      <c r="DZ341" s="1">
        <v>36185</v>
      </c>
      <c r="EA341" s="1">
        <v>37335</v>
      </c>
      <c r="EC341" s="7" t="s">
        <v>3853</v>
      </c>
      <c r="EL341" s="7">
        <v>1</v>
      </c>
      <c r="EO341" s="7">
        <v>131</v>
      </c>
      <c r="EP341" s="7">
        <v>6</v>
      </c>
      <c r="EQ341" s="7">
        <v>1</v>
      </c>
    </row>
    <row r="342" spans="1:245" x14ac:dyDescent="0.25">
      <c r="A342" s="1">
        <v>36089</v>
      </c>
      <c r="E342" s="13" t="s">
        <v>3122</v>
      </c>
      <c r="F342" s="4" t="s">
        <v>108</v>
      </c>
      <c r="G342" s="45" t="s">
        <v>5512</v>
      </c>
      <c r="H342" s="86"/>
      <c r="I342" s="86"/>
      <c r="J342" s="86"/>
      <c r="K342" s="86"/>
      <c r="L342" s="86"/>
      <c r="M342" s="30" t="s">
        <v>1647</v>
      </c>
      <c r="N342" s="13" t="s">
        <v>505</v>
      </c>
      <c r="O342" s="13" t="s">
        <v>6335</v>
      </c>
      <c r="P342" s="20"/>
      <c r="Q342" s="30" t="s">
        <v>1647</v>
      </c>
      <c r="R342" s="13" t="s">
        <v>505</v>
      </c>
      <c r="S342" s="13" t="s">
        <v>6335</v>
      </c>
      <c r="T342" s="20"/>
      <c r="U342" s="20"/>
      <c r="V342" s="20"/>
      <c r="W342" s="20"/>
      <c r="X342" s="20"/>
      <c r="Y342" s="20"/>
      <c r="Z342" s="20"/>
      <c r="AA342" s="20"/>
      <c r="AB342" s="20"/>
      <c r="AC342" s="20"/>
      <c r="AD342" s="20"/>
      <c r="AF342" s="14">
        <v>0</v>
      </c>
      <c r="AG342" s="14">
        <v>1</v>
      </c>
      <c r="AH342" s="14">
        <v>0</v>
      </c>
      <c r="AI342" s="14">
        <v>0</v>
      </c>
      <c r="AJ342" s="14">
        <v>1</v>
      </c>
      <c r="AK342" s="14">
        <v>0</v>
      </c>
      <c r="AL342" s="14">
        <v>1</v>
      </c>
      <c r="AM342" s="14">
        <v>0</v>
      </c>
      <c r="AO342" s="1">
        <v>33178</v>
      </c>
      <c r="AP342" s="1">
        <v>35156</v>
      </c>
      <c r="BP342" s="14">
        <v>3000000</v>
      </c>
      <c r="BQ342" s="3">
        <v>0.3</v>
      </c>
      <c r="CS342">
        <v>1</v>
      </c>
      <c r="CY342" s="1">
        <v>34717</v>
      </c>
      <c r="CZ342" s="1"/>
      <c r="DB342" s="1">
        <v>34878</v>
      </c>
      <c r="DC342" s="1">
        <v>35509</v>
      </c>
      <c r="DD342" s="14">
        <v>183</v>
      </c>
      <c r="DE342" s="14">
        <v>5</v>
      </c>
      <c r="DF342" t="s">
        <v>513</v>
      </c>
      <c r="DG342" t="s">
        <v>1648</v>
      </c>
    </row>
    <row r="343" spans="1:245" x14ac:dyDescent="0.25">
      <c r="A343" s="1">
        <v>35865</v>
      </c>
      <c r="B343" s="1" t="s">
        <v>271</v>
      </c>
      <c r="C343" s="1" t="s">
        <v>272</v>
      </c>
      <c r="D343" s="1"/>
      <c r="E343" s="13" t="s">
        <v>1962</v>
      </c>
      <c r="F343" s="4" t="s">
        <v>103</v>
      </c>
      <c r="G343" s="45" t="s">
        <v>5507</v>
      </c>
      <c r="H343" s="86"/>
      <c r="I343" s="86"/>
      <c r="J343" s="86"/>
      <c r="K343" s="86"/>
      <c r="L343" s="86"/>
      <c r="M343" s="34" t="s">
        <v>5150</v>
      </c>
      <c r="N343" s="13" t="s">
        <v>721</v>
      </c>
      <c r="O343" s="13" t="s">
        <v>6309</v>
      </c>
      <c r="P343" s="20"/>
      <c r="Q343" s="34" t="s">
        <v>5150</v>
      </c>
      <c r="R343" s="13" t="s">
        <v>721</v>
      </c>
      <c r="S343" s="13" t="s">
        <v>6309</v>
      </c>
      <c r="T343" s="20"/>
      <c r="U343" s="20"/>
      <c r="V343" s="33" t="s">
        <v>3287</v>
      </c>
      <c r="W343" s="33" t="s">
        <v>537</v>
      </c>
      <c r="X343" s="20"/>
      <c r="Y343" s="20"/>
      <c r="Z343" s="20"/>
      <c r="AA343" s="20"/>
      <c r="AB343" s="33" t="s">
        <v>3374</v>
      </c>
      <c r="AC343" s="33" t="s">
        <v>537</v>
      </c>
      <c r="AD343" s="20"/>
      <c r="AF343" s="14">
        <v>0</v>
      </c>
      <c r="AG343" s="14">
        <v>0</v>
      </c>
      <c r="AH343" s="14">
        <v>0</v>
      </c>
      <c r="AI343" s="14">
        <v>1</v>
      </c>
      <c r="AJ343" s="14">
        <v>1</v>
      </c>
      <c r="AK343" s="14">
        <v>1</v>
      </c>
      <c r="AL343" s="14">
        <v>0</v>
      </c>
      <c r="AN343" t="s">
        <v>1964</v>
      </c>
      <c r="CS343">
        <v>1</v>
      </c>
      <c r="CT343" s="7">
        <v>1</v>
      </c>
      <c r="CX343" s="1">
        <v>34766</v>
      </c>
      <c r="CY343" s="1">
        <v>33499</v>
      </c>
      <c r="CZ343" s="1"/>
      <c r="DC343" s="1">
        <v>34179</v>
      </c>
      <c r="DD343" s="14">
        <v>280</v>
      </c>
      <c r="DE343" s="14">
        <v>6</v>
      </c>
      <c r="DF343" t="s">
        <v>562</v>
      </c>
      <c r="DG343" t="s">
        <v>1963</v>
      </c>
      <c r="DO343" s="49" t="s">
        <v>4382</v>
      </c>
      <c r="DP343" s="1"/>
      <c r="DQ343" s="1"/>
      <c r="DR343" s="1"/>
      <c r="DS343" s="1"/>
      <c r="DT343" s="1"/>
      <c r="DU343" s="1"/>
      <c r="DV343" s="1"/>
      <c r="DY343" t="s">
        <v>2397</v>
      </c>
      <c r="DZ343" s="1">
        <v>35906</v>
      </c>
      <c r="EA343" s="1">
        <v>37917</v>
      </c>
      <c r="EC343" s="7" t="s">
        <v>3849</v>
      </c>
      <c r="EF343" s="7">
        <v>1</v>
      </c>
      <c r="EO343" s="7">
        <v>212</v>
      </c>
      <c r="EP343" s="7">
        <v>3</v>
      </c>
      <c r="ER343" s="49" t="s">
        <v>4884</v>
      </c>
      <c r="ES343" s="1"/>
      <c r="ET343" s="1"/>
      <c r="EU343" s="1"/>
      <c r="EV343" s="1"/>
      <c r="EW343" s="1"/>
      <c r="EX343" s="1"/>
      <c r="FC343" t="s">
        <v>2784</v>
      </c>
      <c r="FD343" s="1">
        <v>37979</v>
      </c>
      <c r="FE343" s="1">
        <v>38988</v>
      </c>
      <c r="FF343" s="7">
        <v>1</v>
      </c>
      <c r="FH343" s="7" t="s">
        <v>3850</v>
      </c>
      <c r="FK343">
        <v>1</v>
      </c>
      <c r="FY343">
        <v>157</v>
      </c>
      <c r="FZ343">
        <v>2</v>
      </c>
      <c r="HH343" s="44" t="s">
        <v>5757</v>
      </c>
      <c r="HI343">
        <v>1</v>
      </c>
      <c r="HJ343">
        <v>22</v>
      </c>
      <c r="HK343">
        <v>625</v>
      </c>
      <c r="HL343">
        <v>34</v>
      </c>
      <c r="HN343">
        <v>1</v>
      </c>
      <c r="HQ343" s="44" t="s">
        <v>5893</v>
      </c>
      <c r="HR343">
        <v>1</v>
      </c>
      <c r="HS343">
        <v>38</v>
      </c>
      <c r="HT343">
        <v>1254</v>
      </c>
      <c r="HU343">
        <v>32</v>
      </c>
      <c r="HW343">
        <v>1</v>
      </c>
      <c r="HZ343" s="44" t="s">
        <v>6002</v>
      </c>
      <c r="IB343">
        <v>7</v>
      </c>
      <c r="IC343">
        <v>1041</v>
      </c>
      <c r="ID343">
        <v>8</v>
      </c>
      <c r="IF343">
        <v>1</v>
      </c>
    </row>
    <row r="344" spans="1:245" s="4" customFormat="1" x14ac:dyDescent="0.25">
      <c r="A344" s="13">
        <v>35957</v>
      </c>
      <c r="B344" s="13" t="s">
        <v>273</v>
      </c>
      <c r="C344" s="13" t="s">
        <v>274</v>
      </c>
      <c r="D344" s="13"/>
      <c r="E344" s="13" t="s">
        <v>3119</v>
      </c>
      <c r="F344" s="4" t="s">
        <v>104</v>
      </c>
      <c r="G344" s="45" t="s">
        <v>5508</v>
      </c>
      <c r="H344" s="86"/>
      <c r="I344" s="86"/>
      <c r="J344" s="86"/>
      <c r="K344" s="86"/>
      <c r="L344" s="86"/>
      <c r="M344" s="31" t="s">
        <v>523</v>
      </c>
      <c r="N344" s="13" t="s">
        <v>474</v>
      </c>
      <c r="O344" s="13" t="s">
        <v>6310</v>
      </c>
      <c r="P344" s="20"/>
      <c r="Q344" s="31" t="s">
        <v>523</v>
      </c>
      <c r="R344" s="13" t="s">
        <v>474</v>
      </c>
      <c r="S344" s="13" t="s">
        <v>6310</v>
      </c>
      <c r="T344" s="20"/>
      <c r="U344" s="20"/>
      <c r="V344" s="20"/>
      <c r="W344" s="20"/>
      <c r="X344" s="20"/>
      <c r="Y344" s="20"/>
      <c r="Z344" s="20"/>
      <c r="AA344" s="20"/>
      <c r="AB344" s="20"/>
      <c r="AC344" s="20"/>
      <c r="AD344" s="20"/>
      <c r="AE344" s="20"/>
      <c r="AF344" s="18">
        <v>0</v>
      </c>
      <c r="AG344" s="18">
        <v>0</v>
      </c>
      <c r="AH344" s="18">
        <v>1</v>
      </c>
      <c r="AI344" s="18">
        <v>0</v>
      </c>
      <c r="AJ344" s="18">
        <v>0</v>
      </c>
      <c r="AK344" s="18">
        <v>1</v>
      </c>
      <c r="AL344" s="18"/>
      <c r="AM344" s="18"/>
      <c r="AN344" s="4" t="s">
        <v>522</v>
      </c>
      <c r="AP344" s="13"/>
      <c r="BM344" s="17"/>
      <c r="BN344" s="17"/>
      <c r="BO344" s="17"/>
      <c r="BP344" s="18"/>
      <c r="BQ344" s="17"/>
      <c r="BR344" s="19"/>
      <c r="BS344" s="22"/>
      <c r="BT344" s="18"/>
      <c r="BU344" s="85"/>
      <c r="BV344" s="19"/>
      <c r="BW344" s="22"/>
      <c r="BX344" s="18"/>
      <c r="BY344" s="85"/>
      <c r="BZ344" s="19"/>
      <c r="CA344" s="22"/>
      <c r="CB344" s="18"/>
      <c r="CC344" s="85"/>
      <c r="CD344" s="19"/>
      <c r="CE344" s="22"/>
      <c r="CF344" s="18"/>
      <c r="CG344" s="85"/>
      <c r="CH344" s="19"/>
      <c r="CI344" s="18"/>
      <c r="CJ344" s="18"/>
      <c r="CK344" s="19"/>
      <c r="CL344" s="18"/>
      <c r="CM344" s="18"/>
      <c r="CN344" s="19"/>
      <c r="CO344" s="18"/>
      <c r="CP344" s="18"/>
      <c r="CQ344" s="19"/>
      <c r="CR344" s="20"/>
      <c r="CS344" s="4">
        <v>1</v>
      </c>
      <c r="CT344" s="20">
        <v>1</v>
      </c>
      <c r="CU344" s="20"/>
      <c r="DC344" s="13">
        <v>35403</v>
      </c>
      <c r="DD344" s="18">
        <v>135</v>
      </c>
      <c r="DE344" s="18">
        <v>3</v>
      </c>
      <c r="DF344" s="4" t="s">
        <v>562</v>
      </c>
      <c r="DG344" s="4" t="s">
        <v>524</v>
      </c>
      <c r="DO344" s="45" t="s">
        <v>4383</v>
      </c>
      <c r="DP344" s="13"/>
      <c r="DQ344" s="13"/>
      <c r="DR344" s="13"/>
      <c r="DS344" s="13"/>
      <c r="DT344" s="13"/>
      <c r="DU344" s="13"/>
      <c r="DV344" s="13"/>
      <c r="DY344" s="4" t="s">
        <v>2328</v>
      </c>
      <c r="DZ344" s="13">
        <v>36014</v>
      </c>
      <c r="EA344" s="13">
        <v>36872</v>
      </c>
      <c r="EB344" s="20"/>
      <c r="EC344" s="20" t="s">
        <v>3836</v>
      </c>
      <c r="ED344" s="20"/>
      <c r="EE344" s="20"/>
      <c r="EF344" s="20">
        <v>1</v>
      </c>
      <c r="EG344" s="20"/>
      <c r="EH344" s="20"/>
      <c r="EI344" s="20"/>
      <c r="EJ344" s="20"/>
      <c r="EK344" s="20"/>
      <c r="EL344" s="20"/>
      <c r="EM344" s="20"/>
      <c r="EN344" s="20"/>
      <c r="EO344" s="20">
        <v>252</v>
      </c>
      <c r="EP344" s="20">
        <v>2</v>
      </c>
      <c r="EQ344" s="20"/>
      <c r="ER344" s="45" t="s">
        <v>4885</v>
      </c>
      <c r="ES344" s="13"/>
      <c r="ET344" s="13"/>
      <c r="EU344" s="13"/>
      <c r="EV344" s="13"/>
      <c r="EW344" s="13"/>
      <c r="EX344" s="13"/>
      <c r="FC344" s="4" t="s">
        <v>2943</v>
      </c>
      <c r="FD344" s="13">
        <v>36939</v>
      </c>
      <c r="FE344" s="13">
        <v>37553</v>
      </c>
      <c r="FF344" s="20"/>
      <c r="FG344" s="20"/>
      <c r="FH344" s="20" t="s">
        <v>3851</v>
      </c>
      <c r="FI344" s="20"/>
      <c r="FJ344" s="20"/>
      <c r="FK344" s="4">
        <v>1</v>
      </c>
      <c r="FP344" s="20"/>
      <c r="FY344" s="4">
        <v>121</v>
      </c>
      <c r="FZ344" s="4">
        <v>2</v>
      </c>
      <c r="HA344"/>
      <c r="HB344"/>
      <c r="HJ344"/>
      <c r="HK344"/>
      <c r="HT344"/>
      <c r="HU344"/>
      <c r="IC344"/>
      <c r="ID344"/>
      <c r="II344" s="13"/>
      <c r="IJ344" s="13"/>
      <c r="IK344" s="18"/>
    </row>
    <row r="345" spans="1:245" x14ac:dyDescent="0.25">
      <c r="A345" s="1">
        <v>36280</v>
      </c>
      <c r="B345" s="1" t="s">
        <v>286</v>
      </c>
      <c r="C345" s="1" t="s">
        <v>287</v>
      </c>
      <c r="D345" s="1">
        <v>36290</v>
      </c>
      <c r="E345" s="21" t="s">
        <v>3505</v>
      </c>
      <c r="F345" s="4" t="s">
        <v>111</v>
      </c>
      <c r="G345" s="45" t="s">
        <v>5515</v>
      </c>
      <c r="H345" s="86"/>
      <c r="I345" s="86"/>
      <c r="J345" s="86"/>
      <c r="K345" s="86"/>
      <c r="L345" s="86"/>
      <c r="M345" s="31" t="s">
        <v>3506</v>
      </c>
      <c r="N345" s="27" t="s">
        <v>474</v>
      </c>
      <c r="O345" s="13" t="s">
        <v>6227</v>
      </c>
      <c r="P345" s="20"/>
      <c r="Q345" s="31" t="s">
        <v>3506</v>
      </c>
      <c r="R345" s="27" t="s">
        <v>474</v>
      </c>
      <c r="S345" s="13" t="s">
        <v>6227</v>
      </c>
      <c r="T345" s="20"/>
      <c r="U345" s="20"/>
      <c r="V345" s="20"/>
      <c r="W345" s="20"/>
      <c r="X345" s="20"/>
      <c r="Y345" s="20"/>
      <c r="Z345" s="20"/>
      <c r="AA345" s="20"/>
      <c r="AB345" s="20"/>
      <c r="AC345" s="20"/>
      <c r="AD345" s="20"/>
      <c r="AF345" s="14">
        <v>0</v>
      </c>
      <c r="AG345" s="14">
        <v>1</v>
      </c>
      <c r="AH345" s="14">
        <v>0</v>
      </c>
      <c r="AI345" s="14">
        <v>0</v>
      </c>
      <c r="AJ345" s="14">
        <v>1</v>
      </c>
      <c r="AK345" s="14">
        <v>0</v>
      </c>
      <c r="AL345" s="14">
        <v>1</v>
      </c>
      <c r="AM345" s="14">
        <v>0</v>
      </c>
      <c r="AN345" s="5" t="s">
        <v>1071</v>
      </c>
      <c r="AO345" s="1">
        <v>33848</v>
      </c>
      <c r="AP345" s="1">
        <v>34608</v>
      </c>
      <c r="CS345">
        <v>1</v>
      </c>
      <c r="CW345" s="1">
        <v>33849</v>
      </c>
      <c r="CX345" s="1"/>
      <c r="DC345" s="1">
        <v>34430</v>
      </c>
      <c r="DD345" s="14">
        <v>239</v>
      </c>
      <c r="DE345" s="14">
        <v>4</v>
      </c>
      <c r="DF345" s="5" t="s">
        <v>508</v>
      </c>
      <c r="DG345" t="s">
        <v>1072</v>
      </c>
    </row>
    <row r="346" spans="1:245" x14ac:dyDescent="0.25">
      <c r="A346" s="1">
        <v>36280</v>
      </c>
      <c r="B346" s="1"/>
      <c r="C346" s="1"/>
      <c r="D346" s="1">
        <v>36290</v>
      </c>
      <c r="E346" s="21" t="s">
        <v>3505</v>
      </c>
      <c r="F346" s="4" t="s">
        <v>111</v>
      </c>
      <c r="G346" s="45" t="s">
        <v>5515</v>
      </c>
      <c r="H346" s="86"/>
      <c r="I346" s="86"/>
      <c r="J346" s="86"/>
      <c r="K346" s="86"/>
      <c r="L346" s="86"/>
      <c r="M346" s="31" t="s">
        <v>1059</v>
      </c>
      <c r="N346" s="27" t="s">
        <v>479</v>
      </c>
      <c r="O346" s="52" t="s">
        <v>6359</v>
      </c>
      <c r="P346" s="20"/>
      <c r="Q346" s="31" t="s">
        <v>1059</v>
      </c>
      <c r="R346" s="27" t="s">
        <v>479</v>
      </c>
      <c r="S346" s="52" t="s">
        <v>6359</v>
      </c>
      <c r="T346" s="20"/>
      <c r="U346" s="20"/>
      <c r="V346" s="20" t="s">
        <v>4216</v>
      </c>
      <c r="W346" s="33" t="s">
        <v>479</v>
      </c>
      <c r="Z346" s="33"/>
      <c r="AA346" s="33"/>
      <c r="AB346" s="33" t="s">
        <v>3467</v>
      </c>
      <c r="AC346" s="33" t="s">
        <v>479</v>
      </c>
      <c r="AD346" s="20"/>
      <c r="AF346" s="14">
        <v>0</v>
      </c>
      <c r="AG346" s="14">
        <v>1</v>
      </c>
      <c r="AH346" s="14">
        <v>0</v>
      </c>
      <c r="AI346" s="14">
        <v>0</v>
      </c>
      <c r="AJ346" s="14">
        <v>1</v>
      </c>
      <c r="AK346" s="14">
        <v>0</v>
      </c>
      <c r="AL346" s="14">
        <v>1</v>
      </c>
      <c r="AM346" s="14">
        <v>0</v>
      </c>
      <c r="AO346" s="1">
        <v>33848</v>
      </c>
      <c r="AP346" s="1">
        <v>35551</v>
      </c>
      <c r="CS346">
        <v>1</v>
      </c>
      <c r="CW346" s="1">
        <v>33849</v>
      </c>
      <c r="CX346" s="1"/>
      <c r="DC346" s="1">
        <v>34430</v>
      </c>
      <c r="DD346" s="14">
        <v>239</v>
      </c>
      <c r="DE346" s="14">
        <v>4</v>
      </c>
      <c r="DF346" s="5" t="s">
        <v>508</v>
      </c>
      <c r="DG346" t="s">
        <v>1072</v>
      </c>
      <c r="HH346" s="44" t="s">
        <v>5762</v>
      </c>
      <c r="HI346">
        <v>0</v>
      </c>
      <c r="HJ346">
        <v>6</v>
      </c>
      <c r="HK346">
        <v>33</v>
      </c>
      <c r="HL346">
        <v>2</v>
      </c>
      <c r="HN346">
        <v>1</v>
      </c>
    </row>
    <row r="347" spans="1:245" x14ac:dyDescent="0.25">
      <c r="A347" s="1">
        <v>36280</v>
      </c>
      <c r="D347" s="1">
        <v>36290</v>
      </c>
      <c r="E347" s="21" t="s">
        <v>3505</v>
      </c>
      <c r="F347" s="4" t="s">
        <v>111</v>
      </c>
      <c r="G347" s="45" t="s">
        <v>5515</v>
      </c>
      <c r="H347" s="86"/>
      <c r="I347" s="86"/>
      <c r="J347" s="86"/>
      <c r="K347" s="86"/>
      <c r="L347" s="86"/>
      <c r="M347" s="30" t="s">
        <v>1060</v>
      </c>
      <c r="N347" s="27" t="s">
        <v>498</v>
      </c>
      <c r="O347" s="52" t="s">
        <v>6360</v>
      </c>
      <c r="P347" s="20"/>
      <c r="Q347" s="30" t="s">
        <v>1060</v>
      </c>
      <c r="R347" s="27" t="s">
        <v>498</v>
      </c>
      <c r="S347" s="52" t="s">
        <v>6360</v>
      </c>
      <c r="T347" s="20"/>
      <c r="U347" s="20"/>
      <c r="V347" s="20"/>
      <c r="W347" s="20"/>
      <c r="X347" s="33" t="s">
        <v>3483</v>
      </c>
      <c r="Y347" s="33" t="s">
        <v>498</v>
      </c>
      <c r="Z347" s="33" t="s">
        <v>3483</v>
      </c>
      <c r="AA347" s="33" t="s">
        <v>498</v>
      </c>
      <c r="AB347" s="20"/>
      <c r="AC347" s="20"/>
      <c r="AD347" s="20"/>
      <c r="AF347" s="14">
        <v>0</v>
      </c>
      <c r="AG347" s="14">
        <v>1</v>
      </c>
      <c r="AH347" s="14">
        <v>0</v>
      </c>
      <c r="AI347" s="14">
        <v>0</v>
      </c>
      <c r="AJ347" s="14">
        <v>1</v>
      </c>
      <c r="AK347" s="14">
        <v>0</v>
      </c>
      <c r="AL347" s="14">
        <v>1</v>
      </c>
      <c r="AM347" s="14">
        <v>0</v>
      </c>
      <c r="AO347" s="1">
        <v>33848</v>
      </c>
      <c r="AP347" s="1">
        <v>35551</v>
      </c>
      <c r="CS347">
        <v>1</v>
      </c>
      <c r="CW347" s="1">
        <v>33849</v>
      </c>
      <c r="CX347" s="1"/>
      <c r="DC347" s="1">
        <v>34430</v>
      </c>
      <c r="DD347" s="14">
        <v>239</v>
      </c>
      <c r="DE347" s="14">
        <v>4</v>
      </c>
      <c r="DF347" s="5" t="s">
        <v>508</v>
      </c>
      <c r="DG347" t="s">
        <v>1072</v>
      </c>
      <c r="HH347" s="44" t="s">
        <v>5762</v>
      </c>
      <c r="HI347">
        <v>0</v>
      </c>
      <c r="HJ347">
        <v>6</v>
      </c>
      <c r="HK347">
        <v>59</v>
      </c>
      <c r="HL347">
        <v>5</v>
      </c>
      <c r="HM347">
        <v>1</v>
      </c>
    </row>
    <row r="348" spans="1:245" x14ac:dyDescent="0.25">
      <c r="A348" s="1">
        <v>36280</v>
      </c>
      <c r="D348" s="1">
        <v>36290</v>
      </c>
      <c r="E348" s="21" t="s">
        <v>3505</v>
      </c>
      <c r="F348" s="4" t="s">
        <v>111</v>
      </c>
      <c r="G348" s="45" t="s">
        <v>5515</v>
      </c>
      <c r="H348" s="86"/>
      <c r="I348" s="86"/>
      <c r="J348" s="86"/>
      <c r="K348" s="86"/>
      <c r="L348" s="86"/>
      <c r="M348" s="30" t="s">
        <v>1061</v>
      </c>
      <c r="N348" s="27" t="s">
        <v>505</v>
      </c>
      <c r="O348" s="52" t="s">
        <v>6219</v>
      </c>
      <c r="P348" s="20"/>
      <c r="Q348" s="30" t="s">
        <v>1061</v>
      </c>
      <c r="R348" s="27" t="s">
        <v>505</v>
      </c>
      <c r="S348" s="52" t="s">
        <v>6219</v>
      </c>
      <c r="T348" s="20"/>
      <c r="U348" s="20"/>
      <c r="V348" s="20"/>
      <c r="W348" s="20"/>
      <c r="X348" s="33"/>
      <c r="Y348" s="33"/>
      <c r="Z348" s="33"/>
      <c r="AA348" s="33"/>
      <c r="AB348" s="33" t="s">
        <v>3465</v>
      </c>
      <c r="AC348" s="33" t="s">
        <v>505</v>
      </c>
      <c r="AD348" s="20"/>
      <c r="AE348" s="20" t="s">
        <v>4220</v>
      </c>
      <c r="AF348" s="14">
        <v>0</v>
      </c>
      <c r="AG348" s="14">
        <v>1</v>
      </c>
      <c r="AH348" s="14">
        <v>0</v>
      </c>
      <c r="AI348" s="14">
        <v>0</v>
      </c>
      <c r="AJ348" s="14">
        <v>1</v>
      </c>
      <c r="AK348" s="14">
        <v>0</v>
      </c>
      <c r="AL348" s="14">
        <v>1</v>
      </c>
      <c r="AM348" s="14">
        <v>0</v>
      </c>
      <c r="AO348" s="1">
        <v>33848</v>
      </c>
      <c r="AP348" s="1">
        <v>35551</v>
      </c>
      <c r="CS348">
        <v>1</v>
      </c>
      <c r="CW348" s="1">
        <v>33849</v>
      </c>
      <c r="CX348" s="1"/>
      <c r="DC348" s="1">
        <v>34430</v>
      </c>
      <c r="DD348" s="14">
        <v>239</v>
      </c>
      <c r="DE348" s="14">
        <v>4</v>
      </c>
      <c r="DF348" s="5" t="s">
        <v>508</v>
      </c>
      <c r="DG348" t="s">
        <v>1072</v>
      </c>
      <c r="HH348" s="44" t="s">
        <v>5762</v>
      </c>
      <c r="HI348">
        <v>0</v>
      </c>
      <c r="HJ348">
        <v>6</v>
      </c>
      <c r="HK348">
        <v>105</v>
      </c>
      <c r="HL348">
        <v>23</v>
      </c>
      <c r="HN348">
        <v>1</v>
      </c>
    </row>
    <row r="349" spans="1:245" x14ac:dyDescent="0.25">
      <c r="A349" s="1">
        <v>36280</v>
      </c>
      <c r="D349" s="1">
        <v>36290</v>
      </c>
      <c r="E349" s="21" t="s">
        <v>3505</v>
      </c>
      <c r="F349" s="4" t="s">
        <v>111</v>
      </c>
      <c r="G349" s="45" t="s">
        <v>5515</v>
      </c>
      <c r="H349" s="86"/>
      <c r="I349" s="86"/>
      <c r="J349" s="86"/>
      <c r="K349" s="86"/>
      <c r="L349" s="86"/>
      <c r="M349" s="30" t="s">
        <v>1103</v>
      </c>
      <c r="N349" s="27" t="s">
        <v>1070</v>
      </c>
      <c r="O349" s="52" t="s">
        <v>6231</v>
      </c>
      <c r="P349" s="20"/>
      <c r="Q349" s="30" t="s">
        <v>1103</v>
      </c>
      <c r="R349" s="27" t="s">
        <v>1070</v>
      </c>
      <c r="S349" s="52" t="s">
        <v>6231</v>
      </c>
      <c r="T349" s="20"/>
      <c r="U349" s="20"/>
      <c r="V349" s="20"/>
      <c r="W349" s="20"/>
      <c r="X349" s="20"/>
      <c r="Y349" s="20"/>
      <c r="Z349" s="20"/>
      <c r="AA349" s="20"/>
      <c r="AB349" s="20"/>
      <c r="AC349" s="20"/>
      <c r="AD349" s="20"/>
      <c r="AF349" s="14">
        <v>0</v>
      </c>
      <c r="AG349" s="14">
        <v>1</v>
      </c>
      <c r="AH349" s="14">
        <v>0</v>
      </c>
      <c r="AI349" s="14">
        <v>0</v>
      </c>
      <c r="AJ349" s="14">
        <v>1</v>
      </c>
      <c r="AK349" s="14">
        <v>0</v>
      </c>
      <c r="AL349" s="14">
        <v>1</v>
      </c>
      <c r="AM349" s="14">
        <v>0</v>
      </c>
      <c r="AO349" s="1">
        <v>33848</v>
      </c>
      <c r="AP349" s="1">
        <v>35551</v>
      </c>
      <c r="CS349">
        <v>1</v>
      </c>
      <c r="CW349" s="1">
        <v>33849</v>
      </c>
      <c r="CX349" s="1"/>
      <c r="DC349" s="1">
        <v>34430</v>
      </c>
      <c r="DD349" s="14">
        <v>239</v>
      </c>
      <c r="DE349" s="14">
        <v>4</v>
      </c>
      <c r="DF349" s="5" t="s">
        <v>508</v>
      </c>
      <c r="DG349" t="s">
        <v>1072</v>
      </c>
    </row>
    <row r="350" spans="1:245" x14ac:dyDescent="0.25">
      <c r="A350" s="1">
        <v>36280</v>
      </c>
      <c r="D350" s="1">
        <v>36290</v>
      </c>
      <c r="E350" s="21" t="s">
        <v>3505</v>
      </c>
      <c r="F350" s="4" t="s">
        <v>111</v>
      </c>
      <c r="G350" s="45" t="s">
        <v>5515</v>
      </c>
      <c r="H350" s="86"/>
      <c r="I350" s="86"/>
      <c r="J350" s="86"/>
      <c r="K350" s="86"/>
      <c r="L350" s="86"/>
      <c r="M350" s="30" t="s">
        <v>1104</v>
      </c>
      <c r="N350" s="27" t="s">
        <v>498</v>
      </c>
      <c r="O350" s="52" t="s">
        <v>6344</v>
      </c>
      <c r="P350" s="20"/>
      <c r="Q350" s="30" t="s">
        <v>1104</v>
      </c>
      <c r="R350" s="27" t="s">
        <v>498</v>
      </c>
      <c r="S350" s="52" t="s">
        <v>6344</v>
      </c>
      <c r="T350" s="20"/>
      <c r="U350" s="20"/>
      <c r="V350" s="20"/>
      <c r="W350" s="20"/>
      <c r="X350" s="33" t="s">
        <v>3507</v>
      </c>
      <c r="Y350" s="33" t="s">
        <v>498</v>
      </c>
      <c r="Z350" s="33" t="s">
        <v>3507</v>
      </c>
      <c r="AA350" s="33" t="s">
        <v>498</v>
      </c>
      <c r="AB350" s="20"/>
      <c r="AC350" s="20"/>
      <c r="AD350" s="20"/>
      <c r="AF350" s="14">
        <v>0</v>
      </c>
      <c r="AG350" s="14">
        <v>1</v>
      </c>
      <c r="AH350" s="14">
        <v>0</v>
      </c>
      <c r="AI350" s="14">
        <v>0</v>
      </c>
      <c r="AJ350" s="14">
        <v>1</v>
      </c>
      <c r="AK350" s="14">
        <v>0</v>
      </c>
      <c r="AL350" s="14">
        <v>1</v>
      </c>
      <c r="AM350" s="14">
        <v>0</v>
      </c>
      <c r="AO350" s="1">
        <v>33848</v>
      </c>
      <c r="AP350" s="1">
        <v>35551</v>
      </c>
      <c r="CS350">
        <v>1</v>
      </c>
      <c r="CW350" s="1">
        <v>33849</v>
      </c>
      <c r="CX350" s="1"/>
      <c r="DC350" s="1">
        <v>34430</v>
      </c>
      <c r="DD350" s="14">
        <v>239</v>
      </c>
      <c r="DE350" s="14">
        <v>4</v>
      </c>
      <c r="DF350" s="5" t="s">
        <v>508</v>
      </c>
      <c r="DG350" t="s">
        <v>1072</v>
      </c>
      <c r="HH350" s="44" t="s">
        <v>5762</v>
      </c>
      <c r="HI350">
        <v>0</v>
      </c>
      <c r="HJ350">
        <v>6</v>
      </c>
      <c r="HK350">
        <v>86</v>
      </c>
      <c r="HL350">
        <v>4</v>
      </c>
      <c r="HN350">
        <v>1</v>
      </c>
    </row>
    <row r="351" spans="1:245" x14ac:dyDescent="0.25">
      <c r="A351" s="1">
        <v>36280</v>
      </c>
      <c r="D351" s="1">
        <v>36290</v>
      </c>
      <c r="E351" s="21" t="s">
        <v>3505</v>
      </c>
      <c r="F351" s="4" t="s">
        <v>111</v>
      </c>
      <c r="G351" s="45" t="s">
        <v>5515</v>
      </c>
      <c r="H351" s="86"/>
      <c r="I351" s="86"/>
      <c r="J351" s="86"/>
      <c r="K351" s="86"/>
      <c r="L351" s="86"/>
      <c r="M351" s="30" t="s">
        <v>1062</v>
      </c>
      <c r="N351" s="27" t="s">
        <v>506</v>
      </c>
      <c r="O351" s="52" t="s">
        <v>6232</v>
      </c>
      <c r="P351" s="20"/>
      <c r="Q351" s="30" t="s">
        <v>1062</v>
      </c>
      <c r="R351" s="27" t="s">
        <v>506</v>
      </c>
      <c r="S351" s="52" t="s">
        <v>6232</v>
      </c>
      <c r="T351" s="20"/>
      <c r="U351" s="20"/>
      <c r="V351" s="20"/>
      <c r="W351" s="20"/>
      <c r="X351" s="33" t="s">
        <v>3471</v>
      </c>
      <c r="Y351" s="33" t="s">
        <v>506</v>
      </c>
      <c r="Z351" s="33" t="s">
        <v>3471</v>
      </c>
      <c r="AA351" s="33" t="s">
        <v>506</v>
      </c>
      <c r="AB351" s="20"/>
      <c r="AC351" s="20"/>
      <c r="AD351" s="20"/>
      <c r="AF351" s="14">
        <v>0</v>
      </c>
      <c r="AG351" s="14">
        <v>1</v>
      </c>
      <c r="AH351" s="14">
        <v>0</v>
      </c>
      <c r="AI351" s="14">
        <v>0</v>
      </c>
      <c r="AJ351" s="14">
        <v>1</v>
      </c>
      <c r="AK351" s="14">
        <v>0</v>
      </c>
      <c r="AL351" s="14">
        <v>1</v>
      </c>
      <c r="AM351" s="14">
        <v>0</v>
      </c>
      <c r="AO351" s="1">
        <v>33848</v>
      </c>
      <c r="AP351" s="1">
        <v>35551</v>
      </c>
      <c r="CS351">
        <v>1</v>
      </c>
      <c r="CW351" s="1">
        <v>33849</v>
      </c>
      <c r="CX351" s="1"/>
      <c r="DC351" s="1">
        <v>34430</v>
      </c>
      <c r="DD351" s="14">
        <v>239</v>
      </c>
      <c r="DE351" s="14">
        <v>4</v>
      </c>
      <c r="DF351" s="5" t="s">
        <v>508</v>
      </c>
      <c r="DG351" t="s">
        <v>1072</v>
      </c>
      <c r="HH351" s="44" t="s">
        <v>5762</v>
      </c>
      <c r="HI351">
        <v>0</v>
      </c>
      <c r="HJ351">
        <v>6</v>
      </c>
      <c r="HK351">
        <v>74</v>
      </c>
      <c r="HL351">
        <v>3</v>
      </c>
      <c r="HN351">
        <v>1</v>
      </c>
    </row>
    <row r="352" spans="1:245" x14ac:dyDescent="0.25">
      <c r="A352" s="1">
        <v>36280</v>
      </c>
      <c r="D352" s="1">
        <v>36290</v>
      </c>
      <c r="E352" s="21" t="s">
        <v>3505</v>
      </c>
      <c r="F352" s="4" t="s">
        <v>111</v>
      </c>
      <c r="G352" s="45" t="s">
        <v>5515</v>
      </c>
      <c r="H352" s="86"/>
      <c r="I352" s="86"/>
      <c r="J352" s="86"/>
      <c r="K352" s="86"/>
      <c r="L352" s="86"/>
      <c r="M352" s="30" t="s">
        <v>1063</v>
      </c>
      <c r="N352" s="27" t="s">
        <v>498</v>
      </c>
      <c r="O352" s="52" t="s">
        <v>6233</v>
      </c>
      <c r="P352" s="20"/>
      <c r="Q352" s="30" t="s">
        <v>1063</v>
      </c>
      <c r="R352" s="27" t="s">
        <v>498</v>
      </c>
      <c r="S352" s="52" t="s">
        <v>6233</v>
      </c>
      <c r="T352" s="20"/>
      <c r="U352" s="20"/>
      <c r="V352" s="20"/>
      <c r="W352" s="20"/>
      <c r="X352" s="33" t="s">
        <v>3468</v>
      </c>
      <c r="Y352" s="33" t="s">
        <v>498</v>
      </c>
      <c r="Z352" s="33" t="s">
        <v>3468</v>
      </c>
      <c r="AA352" s="33" t="s">
        <v>498</v>
      </c>
      <c r="AB352" s="20"/>
      <c r="AC352" s="20"/>
      <c r="AD352" s="20"/>
      <c r="AF352" s="14">
        <v>0</v>
      </c>
      <c r="AG352" s="14">
        <v>1</v>
      </c>
      <c r="AH352" s="14">
        <v>0</v>
      </c>
      <c r="AI352" s="14">
        <v>0</v>
      </c>
      <c r="AJ352" s="14">
        <v>1</v>
      </c>
      <c r="AK352" s="14">
        <v>0</v>
      </c>
      <c r="AL352" s="14">
        <v>1</v>
      </c>
      <c r="AM352" s="14">
        <v>0</v>
      </c>
      <c r="AO352" s="1">
        <v>33848</v>
      </c>
      <c r="AP352" s="1">
        <v>35551</v>
      </c>
      <c r="CS352">
        <v>1</v>
      </c>
      <c r="CW352" s="1">
        <v>33849</v>
      </c>
      <c r="CX352" s="1"/>
      <c r="DC352" s="1">
        <v>34430</v>
      </c>
      <c r="DD352" s="14">
        <v>239</v>
      </c>
      <c r="DE352" s="14">
        <v>4</v>
      </c>
      <c r="DF352" s="5" t="s">
        <v>508</v>
      </c>
      <c r="DG352" t="s">
        <v>1072</v>
      </c>
      <c r="HH352" s="44" t="s">
        <v>5762</v>
      </c>
      <c r="HI352">
        <v>0</v>
      </c>
      <c r="HJ352">
        <v>6</v>
      </c>
      <c r="HK352">
        <v>73</v>
      </c>
      <c r="HL352">
        <v>6</v>
      </c>
      <c r="HN352">
        <v>1</v>
      </c>
    </row>
    <row r="353" spans="1:245" x14ac:dyDescent="0.25">
      <c r="A353" s="1">
        <v>36280</v>
      </c>
      <c r="D353" s="1">
        <v>36290</v>
      </c>
      <c r="E353" s="21" t="s">
        <v>3505</v>
      </c>
      <c r="F353" s="4" t="s">
        <v>111</v>
      </c>
      <c r="G353" s="45" t="s">
        <v>5515</v>
      </c>
      <c r="H353" s="86"/>
      <c r="I353" s="86"/>
      <c r="J353" s="86"/>
      <c r="K353" s="86"/>
      <c r="L353" s="86"/>
      <c r="M353" s="30" t="s">
        <v>1105</v>
      </c>
      <c r="N353" s="27" t="s">
        <v>497</v>
      </c>
      <c r="O353" s="52" t="s">
        <v>6234</v>
      </c>
      <c r="P353" s="20"/>
      <c r="Q353" s="30" t="s">
        <v>1105</v>
      </c>
      <c r="R353" s="27" t="s">
        <v>497</v>
      </c>
      <c r="S353" s="52" t="s">
        <v>6234</v>
      </c>
      <c r="T353" s="20"/>
      <c r="U353" s="20"/>
      <c r="V353" s="33" t="s">
        <v>5235</v>
      </c>
      <c r="W353" s="33" t="s">
        <v>497</v>
      </c>
      <c r="X353" s="20"/>
      <c r="Y353" s="20"/>
      <c r="Z353" s="20"/>
      <c r="AA353" s="20"/>
      <c r="AB353" s="33" t="s">
        <v>3473</v>
      </c>
      <c r="AC353" s="33" t="s">
        <v>497</v>
      </c>
      <c r="AD353" s="20"/>
      <c r="AF353" s="14">
        <v>0</v>
      </c>
      <c r="AG353" s="14">
        <v>1</v>
      </c>
      <c r="AH353" s="14">
        <v>0</v>
      </c>
      <c r="AI353" s="14">
        <v>0</v>
      </c>
      <c r="AJ353" s="14">
        <v>1</v>
      </c>
      <c r="AK353" s="14">
        <v>0</v>
      </c>
      <c r="AL353" s="14">
        <v>1</v>
      </c>
      <c r="AM353" s="14">
        <v>0</v>
      </c>
      <c r="AO353" s="1">
        <v>33848</v>
      </c>
      <c r="AP353" s="1">
        <v>35551</v>
      </c>
      <c r="CS353">
        <v>1</v>
      </c>
      <c r="CW353" s="1">
        <v>33849</v>
      </c>
      <c r="CX353" s="1"/>
      <c r="DC353" s="1">
        <v>34430</v>
      </c>
      <c r="DD353" s="14">
        <v>239</v>
      </c>
      <c r="DE353" s="14">
        <v>4</v>
      </c>
      <c r="DF353" s="5" t="s">
        <v>508</v>
      </c>
      <c r="DG353" t="s">
        <v>1072</v>
      </c>
      <c r="HH353" s="44" t="s">
        <v>5762</v>
      </c>
      <c r="HI353">
        <v>0</v>
      </c>
      <c r="HJ353">
        <v>6</v>
      </c>
      <c r="HK353">
        <v>23</v>
      </c>
      <c r="HL353">
        <v>2</v>
      </c>
      <c r="HN353">
        <v>1</v>
      </c>
    </row>
    <row r="354" spans="1:245" x14ac:dyDescent="0.25">
      <c r="A354" s="1">
        <v>36280</v>
      </c>
      <c r="D354" s="1">
        <v>36290</v>
      </c>
      <c r="E354" s="21" t="s">
        <v>3505</v>
      </c>
      <c r="F354" s="4" t="s">
        <v>111</v>
      </c>
      <c r="G354" s="45" t="s">
        <v>5515</v>
      </c>
      <c r="H354" s="86"/>
      <c r="I354" s="86"/>
      <c r="J354" s="86"/>
      <c r="K354" s="86"/>
      <c r="L354" s="86"/>
      <c r="M354" s="30" t="s">
        <v>1936</v>
      </c>
      <c r="N354" s="27" t="s">
        <v>537</v>
      </c>
      <c r="O354" s="4" t="s">
        <v>6315</v>
      </c>
      <c r="P354" s="20"/>
      <c r="Q354" s="30" t="s">
        <v>1936</v>
      </c>
      <c r="R354" s="27" t="s">
        <v>537</v>
      </c>
      <c r="S354" s="4" t="s">
        <v>6315</v>
      </c>
      <c r="T354" s="20"/>
      <c r="U354" s="20"/>
      <c r="V354" s="20"/>
      <c r="W354" s="20"/>
      <c r="X354" s="33" t="s">
        <v>3302</v>
      </c>
      <c r="Y354" s="33" t="s">
        <v>502</v>
      </c>
      <c r="Z354" s="33" t="s">
        <v>3302</v>
      </c>
      <c r="AA354" s="33" t="s">
        <v>502</v>
      </c>
      <c r="AB354" s="20"/>
      <c r="AC354" s="20"/>
      <c r="AD354" s="20"/>
      <c r="AF354" s="14">
        <v>0</v>
      </c>
      <c r="AG354" s="14">
        <v>1</v>
      </c>
      <c r="AH354" s="14">
        <v>0</v>
      </c>
      <c r="AI354" s="14">
        <v>0</v>
      </c>
      <c r="AJ354" s="14">
        <v>1</v>
      </c>
      <c r="AK354" s="14">
        <v>0</v>
      </c>
      <c r="AL354" s="14">
        <v>1</v>
      </c>
      <c r="AM354" s="14">
        <v>0</v>
      </c>
      <c r="AO354" s="1">
        <v>33848</v>
      </c>
      <c r="AP354" s="1">
        <v>35551</v>
      </c>
      <c r="CS354">
        <v>1</v>
      </c>
      <c r="CW354" s="1">
        <v>33849</v>
      </c>
      <c r="CX354" s="1"/>
      <c r="DC354" s="1">
        <v>34430</v>
      </c>
      <c r="DD354" s="14">
        <v>239</v>
      </c>
      <c r="DE354" s="14">
        <v>4</v>
      </c>
      <c r="DF354" s="5" t="s">
        <v>508</v>
      </c>
      <c r="DG354" t="s">
        <v>1072</v>
      </c>
      <c r="HH354" s="44" t="s">
        <v>5762</v>
      </c>
      <c r="HI354">
        <v>0</v>
      </c>
      <c r="HJ354">
        <v>6</v>
      </c>
      <c r="HK354">
        <v>144</v>
      </c>
      <c r="HL354">
        <v>16</v>
      </c>
      <c r="HN354">
        <v>1</v>
      </c>
    </row>
    <row r="355" spans="1:245" x14ac:dyDescent="0.25">
      <c r="A355" s="1">
        <v>36280</v>
      </c>
      <c r="D355" s="1">
        <v>36290</v>
      </c>
      <c r="E355" s="21" t="s">
        <v>3505</v>
      </c>
      <c r="F355" s="4" t="s">
        <v>111</v>
      </c>
      <c r="G355" s="45" t="s">
        <v>5515</v>
      </c>
      <c r="H355" s="86"/>
      <c r="I355" s="86"/>
      <c r="J355" s="86"/>
      <c r="K355" s="86"/>
      <c r="L355" s="86"/>
      <c r="M355" s="30" t="s">
        <v>1064</v>
      </c>
      <c r="N355" s="27" t="s">
        <v>538</v>
      </c>
      <c r="O355" s="4" t="s">
        <v>6320</v>
      </c>
      <c r="P355" s="20"/>
      <c r="Q355" s="30" t="s">
        <v>1064</v>
      </c>
      <c r="R355" s="27" t="s">
        <v>538</v>
      </c>
      <c r="S355" s="4" t="s">
        <v>6320</v>
      </c>
      <c r="T355" s="20"/>
      <c r="U355" s="20"/>
      <c r="V355" s="20"/>
      <c r="W355" s="20"/>
      <c r="X355" s="20"/>
      <c r="Y355" s="20"/>
      <c r="Z355" s="20"/>
      <c r="AA355" s="20"/>
      <c r="AB355" s="20"/>
      <c r="AC355" s="20"/>
      <c r="AD355" s="20"/>
      <c r="AF355" s="14">
        <v>0</v>
      </c>
      <c r="AG355" s="14">
        <v>1</v>
      </c>
      <c r="AH355" s="14">
        <v>0</v>
      </c>
      <c r="AI355" s="14">
        <v>0</v>
      </c>
      <c r="AJ355" s="14">
        <v>1</v>
      </c>
      <c r="AK355" s="14">
        <v>0</v>
      </c>
      <c r="AL355" s="14">
        <v>1</v>
      </c>
      <c r="AM355" s="14">
        <v>0</v>
      </c>
      <c r="AO355" s="1">
        <v>33848</v>
      </c>
      <c r="AP355" s="1">
        <v>35551</v>
      </c>
      <c r="CS355">
        <v>1</v>
      </c>
      <c r="CW355" s="1">
        <v>33849</v>
      </c>
      <c r="CX355" s="1"/>
      <c r="DC355" s="1">
        <v>34430</v>
      </c>
      <c r="DD355" s="14">
        <v>239</v>
      </c>
      <c r="DE355" s="14">
        <v>4</v>
      </c>
      <c r="DF355" s="5" t="s">
        <v>508</v>
      </c>
      <c r="DG355" t="s">
        <v>1072</v>
      </c>
    </row>
    <row r="356" spans="1:245" x14ac:dyDescent="0.25">
      <c r="A356" s="1">
        <v>36280</v>
      </c>
      <c r="D356" s="1">
        <v>36290</v>
      </c>
      <c r="E356" s="21" t="s">
        <v>3505</v>
      </c>
      <c r="F356" s="4" t="s">
        <v>111</v>
      </c>
      <c r="G356" s="45" t="s">
        <v>5515</v>
      </c>
      <c r="H356" s="86"/>
      <c r="I356" s="86"/>
      <c r="J356" s="86"/>
      <c r="K356" s="86"/>
      <c r="L356" s="86"/>
      <c r="M356" s="32" t="s">
        <v>1065</v>
      </c>
      <c r="N356" s="27" t="s">
        <v>479</v>
      </c>
      <c r="O356" s="13" t="s">
        <v>6314</v>
      </c>
      <c r="P356" s="33"/>
      <c r="Q356" s="32" t="s">
        <v>1065</v>
      </c>
      <c r="R356" s="27" t="s">
        <v>479</v>
      </c>
      <c r="S356" s="13" t="s">
        <v>6314</v>
      </c>
      <c r="T356" s="33"/>
      <c r="U356" s="33"/>
      <c r="V356" s="33"/>
      <c r="W356" s="33"/>
      <c r="X356" s="20"/>
      <c r="Y356" s="20"/>
      <c r="Z356" s="20"/>
      <c r="AA356" s="20"/>
      <c r="AB356" s="20"/>
      <c r="AC356" s="20"/>
      <c r="AD356" s="20"/>
      <c r="AF356" s="14">
        <v>0</v>
      </c>
      <c r="AG356" s="14">
        <v>1</v>
      </c>
      <c r="AH356" s="14">
        <v>0</v>
      </c>
      <c r="AI356" s="14">
        <v>0</v>
      </c>
      <c r="AJ356" s="14">
        <v>1</v>
      </c>
      <c r="AK356" s="14">
        <v>0</v>
      </c>
      <c r="AL356" s="14">
        <v>1</v>
      </c>
      <c r="AM356" s="14">
        <v>0</v>
      </c>
      <c r="AO356" s="1">
        <v>33848</v>
      </c>
      <c r="AP356" s="1">
        <v>35551</v>
      </c>
      <c r="CS356">
        <v>1</v>
      </c>
      <c r="CW356" s="1">
        <v>33849</v>
      </c>
      <c r="CX356" s="1"/>
      <c r="DC356" s="1">
        <v>34430</v>
      </c>
      <c r="DD356" s="14">
        <v>239</v>
      </c>
      <c r="DE356" s="14">
        <v>4</v>
      </c>
      <c r="DF356" s="5" t="s">
        <v>508</v>
      </c>
      <c r="DG356" t="s">
        <v>1072</v>
      </c>
    </row>
    <row r="357" spans="1:245" x14ac:dyDescent="0.25">
      <c r="A357" s="1">
        <v>36280</v>
      </c>
      <c r="D357" s="1">
        <v>36290</v>
      </c>
      <c r="E357" s="21" t="s">
        <v>3505</v>
      </c>
      <c r="F357" s="4" t="s">
        <v>111</v>
      </c>
      <c r="G357" s="45" t="s">
        <v>5515</v>
      </c>
      <c r="H357" s="86"/>
      <c r="I357" s="86"/>
      <c r="J357" s="86"/>
      <c r="K357" s="86"/>
      <c r="L357" s="86"/>
      <c r="M357" s="30" t="s">
        <v>1066</v>
      </c>
      <c r="N357" s="27" t="s">
        <v>993</v>
      </c>
      <c r="O357" s="52" t="s">
        <v>6345</v>
      </c>
      <c r="P357" s="20"/>
      <c r="Q357" s="30" t="s">
        <v>1066</v>
      </c>
      <c r="R357" s="27" t="s">
        <v>993</v>
      </c>
      <c r="S357" s="52" t="s">
        <v>6345</v>
      </c>
      <c r="T357" s="20"/>
      <c r="U357" s="20"/>
      <c r="V357" s="20"/>
      <c r="W357" s="20"/>
      <c r="X357" s="33" t="s">
        <v>3508</v>
      </c>
      <c r="Y357" s="33" t="s">
        <v>993</v>
      </c>
      <c r="Z357" s="33" t="s">
        <v>3508</v>
      </c>
      <c r="AA357" s="33" t="s">
        <v>993</v>
      </c>
      <c r="AB357" s="20"/>
      <c r="AC357" s="20"/>
      <c r="AD357" s="20"/>
      <c r="AF357" s="14">
        <v>0</v>
      </c>
      <c r="AG357" s="14">
        <v>1</v>
      </c>
      <c r="AH357" s="14">
        <v>0</v>
      </c>
      <c r="AI357" s="14">
        <v>0</v>
      </c>
      <c r="AJ357" s="14">
        <v>1</v>
      </c>
      <c r="AK357" s="14">
        <v>0</v>
      </c>
      <c r="AL357" s="14">
        <v>1</v>
      </c>
      <c r="AM357" s="14">
        <v>0</v>
      </c>
      <c r="AO357" s="1">
        <v>33848</v>
      </c>
      <c r="AP357" s="1">
        <v>35551</v>
      </c>
      <c r="CS357">
        <v>1</v>
      </c>
      <c r="CW357" s="1">
        <v>33849</v>
      </c>
      <c r="CX357" s="1"/>
      <c r="DC357" s="1">
        <v>34430</v>
      </c>
      <c r="DD357" s="14">
        <v>239</v>
      </c>
      <c r="DE357" s="14">
        <v>4</v>
      </c>
      <c r="DF357" s="5" t="s">
        <v>508</v>
      </c>
      <c r="DG357" t="s">
        <v>1072</v>
      </c>
      <c r="HH357" s="44" t="s">
        <v>5762</v>
      </c>
      <c r="HI357">
        <v>0</v>
      </c>
      <c r="HJ357">
        <v>6</v>
      </c>
      <c r="HK357">
        <v>64</v>
      </c>
      <c r="HL357">
        <v>3</v>
      </c>
      <c r="HN357">
        <v>1</v>
      </c>
    </row>
    <row r="358" spans="1:245" x14ac:dyDescent="0.25">
      <c r="A358" s="1">
        <v>36280</v>
      </c>
      <c r="D358" s="1">
        <v>36290</v>
      </c>
      <c r="E358" s="21" t="s">
        <v>3505</v>
      </c>
      <c r="F358" s="4" t="s">
        <v>111</v>
      </c>
      <c r="G358" s="45" t="s">
        <v>5515</v>
      </c>
      <c r="H358" s="86"/>
      <c r="I358" s="86"/>
      <c r="J358" s="86"/>
      <c r="K358" s="86"/>
      <c r="L358" s="86"/>
      <c r="M358" s="30" t="s">
        <v>1067</v>
      </c>
      <c r="N358" s="27" t="s">
        <v>538</v>
      </c>
      <c r="O358" s="52" t="s">
        <v>6318</v>
      </c>
      <c r="P358" s="20"/>
      <c r="Q358" s="30" t="s">
        <v>1067</v>
      </c>
      <c r="R358" s="27" t="s">
        <v>538</v>
      </c>
      <c r="S358" s="52" t="s">
        <v>6318</v>
      </c>
      <c r="T358" s="20"/>
      <c r="U358" s="20"/>
      <c r="V358" s="33" t="s">
        <v>3509</v>
      </c>
      <c r="W358" s="33" t="s">
        <v>538</v>
      </c>
      <c r="X358" s="20"/>
      <c r="Y358" s="20"/>
      <c r="Z358" s="20"/>
      <c r="AA358" s="20"/>
      <c r="AB358" s="33" t="s">
        <v>3497</v>
      </c>
      <c r="AC358" s="33" t="s">
        <v>3498</v>
      </c>
      <c r="AD358" s="20"/>
      <c r="AF358" s="14">
        <v>0</v>
      </c>
      <c r="AG358" s="14">
        <v>1</v>
      </c>
      <c r="AH358" s="14">
        <v>0</v>
      </c>
      <c r="AI358" s="14">
        <v>0</v>
      </c>
      <c r="AJ358" s="14">
        <v>1</v>
      </c>
      <c r="AK358" s="14">
        <v>0</v>
      </c>
      <c r="AL358" s="14">
        <v>1</v>
      </c>
      <c r="AM358" s="14">
        <v>0</v>
      </c>
      <c r="AO358" s="1">
        <v>33848</v>
      </c>
      <c r="AP358" s="1">
        <v>35551</v>
      </c>
      <c r="CS358">
        <v>1</v>
      </c>
      <c r="CW358" s="1">
        <v>33849</v>
      </c>
      <c r="CX358" s="1"/>
      <c r="DC358" s="1">
        <v>34430</v>
      </c>
      <c r="DD358" s="14">
        <v>239</v>
      </c>
      <c r="DE358" s="14">
        <v>4</v>
      </c>
      <c r="DF358" s="5" t="s">
        <v>508</v>
      </c>
      <c r="DG358" t="s">
        <v>1072</v>
      </c>
      <c r="HH358" s="44" t="s">
        <v>5762</v>
      </c>
      <c r="HI358">
        <v>0</v>
      </c>
      <c r="HJ358">
        <v>6</v>
      </c>
      <c r="HK358">
        <v>46</v>
      </c>
      <c r="HL358">
        <v>1</v>
      </c>
      <c r="HN358">
        <v>1</v>
      </c>
    </row>
    <row r="359" spans="1:245" x14ac:dyDescent="0.25">
      <c r="A359" s="1">
        <v>36280</v>
      </c>
      <c r="D359" s="1">
        <v>36290</v>
      </c>
      <c r="E359" s="21" t="s">
        <v>3505</v>
      </c>
      <c r="F359" s="4" t="s">
        <v>111</v>
      </c>
      <c r="G359" s="45" t="s">
        <v>5515</v>
      </c>
      <c r="H359" s="86"/>
      <c r="I359" s="86"/>
      <c r="J359" s="86"/>
      <c r="K359" s="86"/>
      <c r="L359" s="86"/>
      <c r="M359" s="30" t="s">
        <v>1068</v>
      </c>
      <c r="N359" s="27" t="s">
        <v>538</v>
      </c>
      <c r="O359" s="4" t="s">
        <v>6319</v>
      </c>
      <c r="P359" s="20"/>
      <c r="Q359" s="30" t="s">
        <v>1068</v>
      </c>
      <c r="R359" s="27" t="s">
        <v>538</v>
      </c>
      <c r="S359" s="4" t="s">
        <v>6319</v>
      </c>
      <c r="T359" s="20"/>
      <c r="U359" s="20"/>
      <c r="V359" s="20"/>
      <c r="W359" s="20"/>
      <c r="X359" s="33" t="s">
        <v>3499</v>
      </c>
      <c r="Y359" s="33" t="s">
        <v>3498</v>
      </c>
      <c r="Z359" s="33" t="s">
        <v>3499</v>
      </c>
      <c r="AA359" s="33" t="s">
        <v>3498</v>
      </c>
      <c r="AB359" s="20"/>
      <c r="AC359" s="20"/>
      <c r="AD359" s="20"/>
      <c r="AF359" s="14">
        <v>0</v>
      </c>
      <c r="AG359" s="14">
        <v>1</v>
      </c>
      <c r="AH359" s="14">
        <v>0</v>
      </c>
      <c r="AI359" s="14">
        <v>0</v>
      </c>
      <c r="AJ359" s="14">
        <v>1</v>
      </c>
      <c r="AK359" s="14">
        <v>0</v>
      </c>
      <c r="AL359" s="14">
        <v>1</v>
      </c>
      <c r="AM359" s="14">
        <v>0</v>
      </c>
      <c r="AO359" s="1">
        <v>33848</v>
      </c>
      <c r="AP359" s="1">
        <v>35551</v>
      </c>
      <c r="CS359">
        <v>1</v>
      </c>
      <c r="CW359" s="1">
        <v>33849</v>
      </c>
      <c r="CX359" s="1"/>
      <c r="DC359" s="1">
        <v>34430</v>
      </c>
      <c r="DD359" s="14">
        <v>239</v>
      </c>
      <c r="DE359" s="14">
        <v>4</v>
      </c>
      <c r="DF359" s="5" t="s">
        <v>508</v>
      </c>
      <c r="DG359" t="s">
        <v>1072</v>
      </c>
      <c r="HH359" s="44" t="s">
        <v>5762</v>
      </c>
      <c r="HI359">
        <v>0</v>
      </c>
      <c r="HJ359">
        <v>6</v>
      </c>
      <c r="HK359">
        <v>37</v>
      </c>
      <c r="HL359">
        <v>2</v>
      </c>
      <c r="HN359">
        <v>1</v>
      </c>
    </row>
    <row r="360" spans="1:245" x14ac:dyDescent="0.25">
      <c r="A360" s="1">
        <v>36280</v>
      </c>
      <c r="B360" s="1"/>
      <c r="C360" s="1"/>
      <c r="D360" s="1">
        <v>36290</v>
      </c>
      <c r="E360" s="21" t="s">
        <v>3505</v>
      </c>
      <c r="F360" s="4" t="s">
        <v>111</v>
      </c>
      <c r="G360" s="45" t="s">
        <v>5515</v>
      </c>
      <c r="H360" s="86"/>
      <c r="I360" s="86"/>
      <c r="J360" s="86"/>
      <c r="K360" s="86"/>
      <c r="L360" s="86"/>
      <c r="M360" s="31" t="s">
        <v>1069</v>
      </c>
      <c r="N360" s="27" t="s">
        <v>993</v>
      </c>
      <c r="O360" s="52" t="s">
        <v>6361</v>
      </c>
      <c r="P360" s="20"/>
      <c r="Q360" s="31" t="s">
        <v>1069</v>
      </c>
      <c r="R360" s="27" t="s">
        <v>993</v>
      </c>
      <c r="S360" s="52" t="s">
        <v>6361</v>
      </c>
      <c r="T360" s="20"/>
      <c r="U360" s="20"/>
      <c r="V360" s="20"/>
      <c r="W360" s="20"/>
      <c r="X360" s="20"/>
      <c r="Y360" s="20"/>
      <c r="Z360" s="20"/>
      <c r="AA360" s="20"/>
      <c r="AB360" s="20"/>
      <c r="AC360" s="20"/>
      <c r="AD360" s="20"/>
      <c r="AF360" s="14">
        <v>0</v>
      </c>
      <c r="AG360" s="14">
        <v>1</v>
      </c>
      <c r="AH360" s="14">
        <v>0</v>
      </c>
      <c r="AI360" s="14">
        <v>0</v>
      </c>
      <c r="AJ360" s="14">
        <v>1</v>
      </c>
      <c r="AK360" s="14">
        <v>0</v>
      </c>
      <c r="AL360" s="14">
        <v>1</v>
      </c>
      <c r="AM360" s="14">
        <v>0</v>
      </c>
      <c r="AO360" s="1">
        <v>33848</v>
      </c>
      <c r="AP360" s="1">
        <v>35551</v>
      </c>
      <c r="CS360">
        <v>1</v>
      </c>
      <c r="CW360" s="1">
        <v>33849</v>
      </c>
      <c r="CX360" s="1"/>
      <c r="DC360" s="1">
        <v>34430</v>
      </c>
      <c r="DD360" s="14">
        <v>239</v>
      </c>
      <c r="DE360" s="14">
        <v>4</v>
      </c>
      <c r="DF360" s="5" t="s">
        <v>508</v>
      </c>
      <c r="DG360" t="s">
        <v>1072</v>
      </c>
    </row>
    <row r="361" spans="1:245" x14ac:dyDescent="0.25">
      <c r="A361" s="1">
        <v>36355</v>
      </c>
      <c r="B361" s="1" t="s">
        <v>288</v>
      </c>
      <c r="C361" s="1" t="s">
        <v>289</v>
      </c>
      <c r="D361" s="1"/>
      <c r="E361" s="13" t="s">
        <v>3124</v>
      </c>
      <c r="F361" s="4" t="s">
        <v>112</v>
      </c>
      <c r="G361" s="45" t="s">
        <v>5516</v>
      </c>
      <c r="H361" s="86"/>
      <c r="I361" s="86"/>
      <c r="J361" s="86"/>
      <c r="K361" s="86"/>
      <c r="L361" s="86"/>
      <c r="M361" s="31" t="s">
        <v>1984</v>
      </c>
      <c r="N361" s="27" t="s">
        <v>537</v>
      </c>
      <c r="O361" s="52" t="s">
        <v>6346</v>
      </c>
      <c r="P361" s="20"/>
      <c r="Q361" s="31" t="s">
        <v>1984</v>
      </c>
      <c r="R361" s="27" t="s">
        <v>537</v>
      </c>
      <c r="S361" s="52" t="s">
        <v>6346</v>
      </c>
      <c r="T361" s="20"/>
      <c r="U361" s="20"/>
      <c r="V361" s="20"/>
      <c r="W361" s="20"/>
      <c r="X361" s="33" t="s">
        <v>3377</v>
      </c>
      <c r="Y361" s="33" t="s">
        <v>537</v>
      </c>
      <c r="Z361" s="33" t="s">
        <v>3377</v>
      </c>
      <c r="AA361" s="33" t="s">
        <v>537</v>
      </c>
      <c r="AB361" s="20"/>
      <c r="AC361" s="20"/>
      <c r="AD361" s="20"/>
      <c r="AF361" s="14">
        <v>0</v>
      </c>
      <c r="AG361" s="14">
        <v>0</v>
      </c>
      <c r="AH361" s="14">
        <v>1</v>
      </c>
      <c r="AI361" s="14">
        <v>0</v>
      </c>
      <c r="AJ361" s="14">
        <v>0</v>
      </c>
      <c r="AK361" s="14">
        <v>1</v>
      </c>
      <c r="AN361" t="s">
        <v>1985</v>
      </c>
      <c r="AO361" s="1">
        <v>33604</v>
      </c>
      <c r="BP361" s="14">
        <v>6800000</v>
      </c>
      <c r="CS361">
        <v>1</v>
      </c>
      <c r="CY361" s="1">
        <v>34159</v>
      </c>
      <c r="CZ361" s="1"/>
      <c r="DC361" s="1">
        <v>35419</v>
      </c>
      <c r="DD361" s="14">
        <v>123</v>
      </c>
      <c r="DE361" s="14">
        <v>4</v>
      </c>
      <c r="DF361" t="s">
        <v>562</v>
      </c>
      <c r="DG361" t="s">
        <v>1986</v>
      </c>
      <c r="DO361" s="49" t="s">
        <v>4405</v>
      </c>
      <c r="DP361" s="1"/>
      <c r="DQ361" s="1"/>
      <c r="DR361" s="1"/>
      <c r="DS361" s="1"/>
      <c r="DT361" s="1"/>
      <c r="DU361" s="1"/>
      <c r="DV361" s="1"/>
      <c r="DY361" t="s">
        <v>2260</v>
      </c>
      <c r="DZ361" s="1">
        <v>36434</v>
      </c>
      <c r="EA361" s="1">
        <v>37972</v>
      </c>
      <c r="EC361" s="7" t="s">
        <v>3862</v>
      </c>
      <c r="EF361" s="7">
        <v>1</v>
      </c>
      <c r="EO361" s="7">
        <v>320</v>
      </c>
      <c r="EP361" s="7">
        <v>2</v>
      </c>
      <c r="ER361" s="49" t="s">
        <v>4896</v>
      </c>
      <c r="ES361" s="1"/>
      <c r="ET361" s="1"/>
      <c r="EU361" s="1"/>
      <c r="EV361" s="1"/>
      <c r="EW361" s="1"/>
      <c r="EX361" s="1"/>
      <c r="FC361" t="s">
        <v>2938</v>
      </c>
      <c r="FD361" s="1">
        <v>38042</v>
      </c>
      <c r="FE361" s="1">
        <v>39156</v>
      </c>
      <c r="FG361" s="7" t="s">
        <v>3863</v>
      </c>
      <c r="FJ361" s="7" t="s">
        <v>3798</v>
      </c>
      <c r="FK361">
        <v>1</v>
      </c>
      <c r="FY361">
        <v>152</v>
      </c>
      <c r="FZ361">
        <v>2</v>
      </c>
      <c r="HH361" s="44" t="s">
        <v>5763</v>
      </c>
      <c r="HI361">
        <v>1</v>
      </c>
      <c r="HJ361">
        <v>79</v>
      </c>
      <c r="HK361">
        <v>1516</v>
      </c>
      <c r="HL361">
        <v>48</v>
      </c>
      <c r="HN361">
        <v>1</v>
      </c>
      <c r="HQ361" s="44" t="s">
        <v>5898</v>
      </c>
      <c r="HR361">
        <v>1</v>
      </c>
      <c r="HS361">
        <v>25</v>
      </c>
      <c r="HT361">
        <v>1382</v>
      </c>
      <c r="HU361">
        <v>9</v>
      </c>
      <c r="HV361">
        <v>1</v>
      </c>
      <c r="HZ361" s="44" t="s">
        <v>6005</v>
      </c>
      <c r="IA361">
        <v>1</v>
      </c>
      <c r="IB361">
        <v>22</v>
      </c>
      <c r="IC361">
        <v>1899</v>
      </c>
      <c r="ID361">
        <v>20</v>
      </c>
      <c r="IE361">
        <v>1</v>
      </c>
    </row>
    <row r="362" spans="1:245" x14ac:dyDescent="0.25">
      <c r="A362" s="1">
        <v>36361</v>
      </c>
      <c r="B362" s="1" t="s">
        <v>290</v>
      </c>
      <c r="C362" s="1" t="s">
        <v>291</v>
      </c>
      <c r="D362" s="1"/>
      <c r="E362" s="13" t="s">
        <v>3125</v>
      </c>
      <c r="F362" s="4" t="s">
        <v>113</v>
      </c>
      <c r="G362" s="45" t="s">
        <v>5517</v>
      </c>
      <c r="H362" s="86"/>
      <c r="I362" s="86"/>
      <c r="J362" s="86"/>
      <c r="K362" s="86"/>
      <c r="L362" s="86"/>
      <c r="M362" s="31" t="s">
        <v>473</v>
      </c>
      <c r="N362" s="13" t="s">
        <v>474</v>
      </c>
      <c r="O362" s="13" t="s">
        <v>6347</v>
      </c>
      <c r="P362" s="20" t="s">
        <v>3398</v>
      </c>
      <c r="Q362" s="31" t="s">
        <v>473</v>
      </c>
      <c r="R362" s="13" t="s">
        <v>474</v>
      </c>
      <c r="S362" s="13" t="s">
        <v>6347</v>
      </c>
      <c r="T362" s="20"/>
      <c r="U362" s="20"/>
      <c r="V362" s="20"/>
      <c r="W362" s="20"/>
      <c r="X362" s="20"/>
      <c r="Y362" s="20"/>
      <c r="Z362" s="20"/>
      <c r="AA362" s="20"/>
      <c r="AB362" s="20"/>
      <c r="AC362" s="20"/>
      <c r="AD362" s="20"/>
      <c r="AF362" s="14">
        <v>0</v>
      </c>
      <c r="AG362" s="14">
        <v>0</v>
      </c>
      <c r="AH362" s="14">
        <v>1</v>
      </c>
      <c r="AI362" s="14">
        <v>0</v>
      </c>
      <c r="AJ362" s="14">
        <v>0</v>
      </c>
      <c r="AK362" s="14">
        <v>1</v>
      </c>
      <c r="AN362" t="s">
        <v>475</v>
      </c>
      <c r="AO362" s="1">
        <v>35396</v>
      </c>
      <c r="AP362" s="1">
        <v>35768</v>
      </c>
      <c r="BP362" s="14">
        <v>1000</v>
      </c>
      <c r="CV362" s="1">
        <v>36032</v>
      </c>
      <c r="DD362" s="14">
        <v>125</v>
      </c>
      <c r="DE362" s="14">
        <v>4</v>
      </c>
      <c r="DF362" t="s">
        <v>513</v>
      </c>
      <c r="DG362" t="s">
        <v>477</v>
      </c>
    </row>
    <row r="363" spans="1:245" x14ac:dyDescent="0.25">
      <c r="A363" s="1">
        <v>36502</v>
      </c>
      <c r="B363" s="1" t="s">
        <v>294</v>
      </c>
      <c r="C363" s="1" t="s">
        <v>295</v>
      </c>
      <c r="D363" s="1"/>
      <c r="E363" s="13" t="s">
        <v>3127</v>
      </c>
      <c r="F363" s="4" t="s">
        <v>115</v>
      </c>
      <c r="G363" s="45" t="s">
        <v>5519</v>
      </c>
      <c r="H363" s="86"/>
      <c r="I363" s="86"/>
      <c r="J363" s="86"/>
      <c r="K363" s="86"/>
      <c r="L363" s="86"/>
      <c r="M363" s="31" t="s">
        <v>1798</v>
      </c>
      <c r="N363" s="27" t="s">
        <v>479</v>
      </c>
      <c r="O363" s="52" t="s">
        <v>6350</v>
      </c>
      <c r="P363" s="20"/>
      <c r="Q363" s="31" t="s">
        <v>1798</v>
      </c>
      <c r="R363" s="27" t="s">
        <v>479</v>
      </c>
      <c r="S363" s="52" t="s">
        <v>6350</v>
      </c>
      <c r="T363" s="20"/>
      <c r="U363" s="20"/>
      <c r="V363" s="20"/>
      <c r="W363" s="20"/>
      <c r="X363" s="20"/>
      <c r="Y363" s="20"/>
      <c r="Z363" s="20"/>
      <c r="AA363" s="20"/>
      <c r="AB363" s="20"/>
      <c r="AC363" s="20"/>
      <c r="AD363" s="20"/>
      <c r="AE363" s="20" t="s">
        <v>3510</v>
      </c>
      <c r="AF363" s="14">
        <v>0</v>
      </c>
      <c r="AG363" s="14">
        <v>1</v>
      </c>
      <c r="AH363" s="14">
        <v>0</v>
      </c>
      <c r="AI363" s="14">
        <v>0</v>
      </c>
      <c r="AJ363" s="14">
        <v>1</v>
      </c>
      <c r="AK363" s="14">
        <v>0</v>
      </c>
      <c r="AL363" s="14">
        <v>1</v>
      </c>
      <c r="AM363" s="14">
        <v>0</v>
      </c>
      <c r="AN363" t="s">
        <v>866</v>
      </c>
      <c r="AO363" s="1">
        <v>32874</v>
      </c>
      <c r="AP363" s="1">
        <v>34700</v>
      </c>
      <c r="AQ363" s="1">
        <v>34190</v>
      </c>
      <c r="AR363" s="1">
        <v>35544</v>
      </c>
      <c r="BP363" s="14">
        <v>13500000</v>
      </c>
      <c r="BR363" s="16">
        <v>12600000</v>
      </c>
      <c r="CS363">
        <v>1</v>
      </c>
      <c r="CV363">
        <v>1</v>
      </c>
      <c r="DB363" s="1">
        <v>34669</v>
      </c>
      <c r="DC363" s="1">
        <v>36180</v>
      </c>
      <c r="DD363" s="14">
        <v>175</v>
      </c>
      <c r="DE363" s="14">
        <v>6</v>
      </c>
      <c r="DF363" t="s">
        <v>508</v>
      </c>
      <c r="DG363" t="s">
        <v>1804</v>
      </c>
      <c r="DK363" s="1">
        <v>34669</v>
      </c>
      <c r="DO363" s="49" t="s">
        <v>4407</v>
      </c>
      <c r="DP363" s="1"/>
      <c r="DQ363" s="1"/>
      <c r="DR363" s="1"/>
      <c r="DS363" s="1"/>
      <c r="DT363" s="1"/>
      <c r="DU363" s="1"/>
      <c r="DV363" s="1"/>
      <c r="DY363" t="s">
        <v>2565</v>
      </c>
      <c r="DZ363" s="1">
        <v>36584</v>
      </c>
      <c r="EA363" s="1">
        <v>38176</v>
      </c>
      <c r="EC363" s="7" t="s">
        <v>3866</v>
      </c>
      <c r="EL363" s="7">
        <v>1</v>
      </c>
      <c r="EO363" s="7">
        <v>317</v>
      </c>
      <c r="EP363" s="7">
        <v>3</v>
      </c>
      <c r="ER363" s="49" t="s">
        <v>4899</v>
      </c>
      <c r="ES363" s="1"/>
      <c r="ET363" s="1"/>
      <c r="EU363" s="1"/>
      <c r="EV363" s="1"/>
      <c r="EW363" s="1"/>
      <c r="EX363" s="1"/>
      <c r="FC363" t="s">
        <v>2828</v>
      </c>
      <c r="FD363" s="1">
        <v>38253</v>
      </c>
      <c r="FE363" s="1">
        <v>39107</v>
      </c>
      <c r="FK363">
        <v>1</v>
      </c>
      <c r="FY363">
        <v>76</v>
      </c>
      <c r="FZ363">
        <v>2</v>
      </c>
      <c r="II363" s="1">
        <v>34669</v>
      </c>
      <c r="IJ363" s="1">
        <v>36502</v>
      </c>
      <c r="IK363" s="14">
        <v>6</v>
      </c>
    </row>
    <row r="364" spans="1:245" x14ac:dyDescent="0.25">
      <c r="A364" s="1">
        <v>36502</v>
      </c>
      <c r="E364" s="13" t="s">
        <v>3127</v>
      </c>
      <c r="F364" s="4" t="s">
        <v>115</v>
      </c>
      <c r="G364" s="45" t="s">
        <v>5519</v>
      </c>
      <c r="H364" s="86"/>
      <c r="I364" s="86"/>
      <c r="J364" s="86"/>
      <c r="K364" s="86"/>
      <c r="L364" s="86"/>
      <c r="M364" s="30" t="s">
        <v>1799</v>
      </c>
      <c r="N364" s="27" t="s">
        <v>474</v>
      </c>
      <c r="O364" s="52" t="s">
        <v>6351</v>
      </c>
      <c r="P364" s="20"/>
      <c r="Q364" s="30" t="s">
        <v>1799</v>
      </c>
      <c r="R364" s="27" t="s">
        <v>474</v>
      </c>
      <c r="S364" s="52" t="s">
        <v>6351</v>
      </c>
      <c r="T364" s="20"/>
      <c r="U364" s="20"/>
      <c r="V364" s="20"/>
      <c r="W364" s="20"/>
      <c r="X364" s="33" t="s">
        <v>3511</v>
      </c>
      <c r="Y364" s="33" t="s">
        <v>474</v>
      </c>
      <c r="Z364" s="33" t="s">
        <v>3511</v>
      </c>
      <c r="AA364" s="33" t="s">
        <v>474</v>
      </c>
      <c r="AB364" s="20"/>
      <c r="AC364" s="20"/>
      <c r="AD364" s="20"/>
      <c r="AF364" s="14">
        <v>0</v>
      </c>
      <c r="AG364" s="14">
        <v>1</v>
      </c>
      <c r="AH364" s="14">
        <v>0</v>
      </c>
      <c r="AI364" s="14">
        <v>0</v>
      </c>
      <c r="AJ364" s="14">
        <v>1</v>
      </c>
      <c r="AK364" s="14">
        <v>0</v>
      </c>
      <c r="AL364" s="14">
        <v>1</v>
      </c>
      <c r="AM364" s="14">
        <v>0</v>
      </c>
      <c r="AO364" s="1">
        <v>32874</v>
      </c>
      <c r="AP364" s="1">
        <v>34700</v>
      </c>
      <c r="AQ364" s="1">
        <v>33443</v>
      </c>
      <c r="AR364" s="1">
        <v>36280</v>
      </c>
      <c r="BP364" s="14">
        <v>8100000</v>
      </c>
      <c r="BQ364" s="3">
        <v>0.4</v>
      </c>
      <c r="CS364">
        <v>1</v>
      </c>
      <c r="CV364">
        <v>1</v>
      </c>
      <c r="DB364" s="1">
        <v>34669</v>
      </c>
      <c r="DC364" s="1">
        <v>36180</v>
      </c>
      <c r="DD364" s="14">
        <v>175</v>
      </c>
      <c r="DE364" s="14">
        <v>6</v>
      </c>
      <c r="DF364" t="s">
        <v>508</v>
      </c>
      <c r="DG364" t="s">
        <v>1804</v>
      </c>
      <c r="DK364" s="1">
        <v>34669</v>
      </c>
      <c r="GY364" s="44" t="s">
        <v>5684</v>
      </c>
      <c r="GZ364" s="1">
        <v>34685</v>
      </c>
      <c r="HA364">
        <v>8</v>
      </c>
      <c r="HB364">
        <v>8</v>
      </c>
      <c r="HC364">
        <v>2</v>
      </c>
      <c r="HE364">
        <v>1</v>
      </c>
      <c r="HH364" s="44" t="s">
        <v>5764</v>
      </c>
      <c r="HI364">
        <v>1</v>
      </c>
      <c r="HJ364">
        <v>30</v>
      </c>
      <c r="HK364">
        <v>47</v>
      </c>
      <c r="HL364">
        <v>5</v>
      </c>
      <c r="HN364">
        <v>1</v>
      </c>
      <c r="II364" s="1">
        <v>34669</v>
      </c>
      <c r="IJ364" s="1">
        <v>36502</v>
      </c>
      <c r="IK364" s="14">
        <v>6</v>
      </c>
    </row>
    <row r="365" spans="1:245" x14ac:dyDescent="0.25">
      <c r="A365" s="1">
        <v>36502</v>
      </c>
      <c r="E365" s="13" t="s">
        <v>3127</v>
      </c>
      <c r="F365" s="4" t="s">
        <v>115</v>
      </c>
      <c r="G365" s="45" t="s">
        <v>5519</v>
      </c>
      <c r="H365" s="86"/>
      <c r="I365" s="86"/>
      <c r="J365" s="86"/>
      <c r="K365" s="86"/>
      <c r="L365" s="86"/>
      <c r="M365" s="30" t="s">
        <v>1878</v>
      </c>
      <c r="N365" s="13" t="s">
        <v>537</v>
      </c>
      <c r="O365" s="13" t="s">
        <v>6352</v>
      </c>
      <c r="P365" s="20"/>
      <c r="Q365" s="30" t="s">
        <v>1878</v>
      </c>
      <c r="R365" s="13" t="s">
        <v>537</v>
      </c>
      <c r="S365" s="13" t="s">
        <v>6352</v>
      </c>
      <c r="T365" s="20"/>
      <c r="U365" s="20"/>
      <c r="V365" s="20"/>
      <c r="W365" s="20"/>
      <c r="X365" s="53">
        <v>953191</v>
      </c>
      <c r="Y365" s="53" t="s">
        <v>537</v>
      </c>
      <c r="Z365" s="33">
        <v>953191</v>
      </c>
      <c r="AA365" s="53" t="s">
        <v>537</v>
      </c>
      <c r="AB365" s="20"/>
      <c r="AC365" s="20"/>
      <c r="AD365" s="20"/>
      <c r="AE365" s="33" t="s">
        <v>4219</v>
      </c>
      <c r="AF365" s="14">
        <v>0</v>
      </c>
      <c r="AG365" s="14">
        <v>1</v>
      </c>
      <c r="AH365" s="14">
        <v>0</v>
      </c>
      <c r="AI365" s="14">
        <v>0</v>
      </c>
      <c r="AJ365" s="14">
        <v>1</v>
      </c>
      <c r="AK365" s="14">
        <v>0</v>
      </c>
      <c r="AL365" s="14">
        <v>1</v>
      </c>
      <c r="AM365" s="14">
        <v>0</v>
      </c>
      <c r="AO365" s="1">
        <v>32874</v>
      </c>
      <c r="AP365" s="1">
        <v>34366</v>
      </c>
      <c r="AQ365" s="1">
        <v>33443</v>
      </c>
      <c r="AR365" s="1">
        <v>34366</v>
      </c>
      <c r="BP365" s="14">
        <v>12600000</v>
      </c>
      <c r="BR365" s="16">
        <v>11700000</v>
      </c>
      <c r="CS365">
        <v>1</v>
      </c>
      <c r="CV365">
        <v>1</v>
      </c>
      <c r="DB365" s="1">
        <v>34669</v>
      </c>
      <c r="DC365" s="1">
        <v>36180</v>
      </c>
      <c r="DD365" s="14">
        <v>175</v>
      </c>
      <c r="DE365" s="14">
        <v>6</v>
      </c>
      <c r="DF365" t="s">
        <v>508</v>
      </c>
      <c r="DG365" t="s">
        <v>1804</v>
      </c>
      <c r="DK365" s="1">
        <v>34669</v>
      </c>
      <c r="DO365" s="49" t="s">
        <v>4408</v>
      </c>
      <c r="DP365" s="1"/>
      <c r="DQ365" s="1"/>
      <c r="DR365" s="1"/>
      <c r="DS365" s="1"/>
      <c r="DT365" s="1"/>
      <c r="DU365" s="1"/>
      <c r="DV365" s="1"/>
      <c r="DW365" t="s">
        <v>2442</v>
      </c>
      <c r="DX365" t="s">
        <v>537</v>
      </c>
      <c r="DY365" t="s">
        <v>2443</v>
      </c>
      <c r="DZ365" s="1">
        <v>36584</v>
      </c>
      <c r="EA365" s="1">
        <v>38176</v>
      </c>
      <c r="EC365" s="7" t="s">
        <v>3866</v>
      </c>
      <c r="EL365" s="7">
        <v>1</v>
      </c>
      <c r="EO365" s="7">
        <v>227</v>
      </c>
      <c r="EP365" s="7">
        <v>3</v>
      </c>
      <c r="GY365" s="44" t="s">
        <v>5684</v>
      </c>
      <c r="GZ365" s="1">
        <v>34685</v>
      </c>
      <c r="HA365">
        <v>8</v>
      </c>
      <c r="HB365">
        <v>64</v>
      </c>
      <c r="HC365">
        <v>5</v>
      </c>
      <c r="HE365">
        <v>1</v>
      </c>
      <c r="HH365" s="44" t="s">
        <v>5764</v>
      </c>
      <c r="HI365">
        <v>1</v>
      </c>
      <c r="HJ365">
        <v>30</v>
      </c>
      <c r="HK365">
        <v>268</v>
      </c>
      <c r="HL365">
        <v>27</v>
      </c>
      <c r="HN365">
        <v>1</v>
      </c>
      <c r="HQ365" s="44" t="s">
        <v>5899</v>
      </c>
      <c r="HR365">
        <v>1</v>
      </c>
      <c r="HS365">
        <v>9</v>
      </c>
      <c r="HT365">
        <v>590</v>
      </c>
      <c r="HU365">
        <v>3</v>
      </c>
      <c r="HV365">
        <v>1</v>
      </c>
      <c r="II365" s="1">
        <v>34669</v>
      </c>
      <c r="IJ365" s="1">
        <v>36502</v>
      </c>
      <c r="IK365" s="14">
        <v>6</v>
      </c>
    </row>
    <row r="366" spans="1:245" x14ac:dyDescent="0.25">
      <c r="A366" s="1">
        <v>36502</v>
      </c>
      <c r="E366" s="13" t="s">
        <v>3127</v>
      </c>
      <c r="F366" s="4" t="s">
        <v>115</v>
      </c>
      <c r="G366" s="45" t="s">
        <v>5519</v>
      </c>
      <c r="H366" s="86"/>
      <c r="I366" s="86"/>
      <c r="J366" s="86"/>
      <c r="K366" s="86"/>
      <c r="L366" s="86"/>
      <c r="M366" s="30" t="s">
        <v>1800</v>
      </c>
      <c r="N366" s="27" t="s">
        <v>520</v>
      </c>
      <c r="O366" s="52" t="s">
        <v>6353</v>
      </c>
      <c r="P366" s="20"/>
      <c r="Q366" s="30" t="s">
        <v>1800</v>
      </c>
      <c r="R366" s="27" t="s">
        <v>520</v>
      </c>
      <c r="S366" s="52" t="s">
        <v>6353</v>
      </c>
      <c r="T366" s="20"/>
      <c r="U366" s="20"/>
      <c r="V366" s="20"/>
      <c r="W366" s="20"/>
      <c r="X366" s="20"/>
      <c r="Y366" s="20"/>
      <c r="Z366" s="20"/>
      <c r="AA366" s="20"/>
      <c r="AB366" s="20"/>
      <c r="AC366" s="20"/>
      <c r="AD366" s="20"/>
      <c r="AF366" s="14">
        <v>0</v>
      </c>
      <c r="AG366" s="14">
        <v>1</v>
      </c>
      <c r="AH366" s="14">
        <v>0</v>
      </c>
      <c r="AI366" s="14">
        <v>0</v>
      </c>
      <c r="AJ366" s="14">
        <v>1</v>
      </c>
      <c r="AK366" s="14">
        <v>0</v>
      </c>
      <c r="AL366" s="14">
        <v>1</v>
      </c>
      <c r="AM366" s="14">
        <v>0</v>
      </c>
      <c r="AO366" s="1">
        <v>32874</v>
      </c>
      <c r="AP366" s="1">
        <v>34700</v>
      </c>
      <c r="AQ366" s="1">
        <v>33576</v>
      </c>
      <c r="AR366" s="1">
        <v>36280</v>
      </c>
      <c r="BP366" s="14">
        <v>10800000</v>
      </c>
      <c r="BQ366" s="3">
        <v>0.2</v>
      </c>
      <c r="BR366" s="16">
        <v>10080000</v>
      </c>
      <c r="CS366">
        <v>1</v>
      </c>
      <c r="CV366">
        <v>1</v>
      </c>
      <c r="DB366" s="1">
        <v>34669</v>
      </c>
      <c r="DC366" s="1">
        <v>36180</v>
      </c>
      <c r="DD366" s="14">
        <v>175</v>
      </c>
      <c r="DE366" s="14">
        <v>6</v>
      </c>
      <c r="DF366" t="s">
        <v>508</v>
      </c>
      <c r="DG366" t="s">
        <v>1804</v>
      </c>
      <c r="DO366" s="49" t="s">
        <v>4409</v>
      </c>
      <c r="DP366" s="1"/>
      <c r="DQ366" s="1"/>
      <c r="DR366" s="1"/>
      <c r="DS366" s="1"/>
      <c r="DT366" s="1"/>
      <c r="DU366" s="1"/>
      <c r="DV366" s="1"/>
      <c r="DY366" t="s">
        <v>2436</v>
      </c>
      <c r="DZ366" s="1">
        <v>36584</v>
      </c>
      <c r="EA366" s="1">
        <v>38176</v>
      </c>
      <c r="EC366" s="7" t="s">
        <v>3866</v>
      </c>
      <c r="EL366" s="7">
        <v>1</v>
      </c>
      <c r="EO366" s="7">
        <v>350</v>
      </c>
      <c r="EP366" s="7">
        <v>4</v>
      </c>
      <c r="ER366" s="49" t="s">
        <v>4900</v>
      </c>
      <c r="ES366" s="1"/>
      <c r="ET366" s="1"/>
      <c r="EU366" s="1"/>
      <c r="EV366" s="1"/>
      <c r="EW366" s="1"/>
      <c r="EX366" s="1"/>
      <c r="FC366" t="s">
        <v>2831</v>
      </c>
      <c r="FD366" s="1">
        <v>38254</v>
      </c>
      <c r="FE366" s="1">
        <v>39107</v>
      </c>
      <c r="FH366" s="7" t="s">
        <v>3867</v>
      </c>
      <c r="FJ366" s="7" t="s">
        <v>3868</v>
      </c>
      <c r="FK366">
        <v>1</v>
      </c>
      <c r="FY366">
        <v>163</v>
      </c>
      <c r="FZ366">
        <v>2</v>
      </c>
      <c r="II366" s="1">
        <v>34669</v>
      </c>
      <c r="IJ366" s="1">
        <v>36502</v>
      </c>
      <c r="IK366" s="14">
        <v>6</v>
      </c>
    </row>
    <row r="367" spans="1:245" x14ac:dyDescent="0.25">
      <c r="A367" s="1">
        <v>36502</v>
      </c>
      <c r="E367" s="13" t="s">
        <v>3127</v>
      </c>
      <c r="F367" s="4" t="s">
        <v>115</v>
      </c>
      <c r="G367" s="45" t="s">
        <v>5519</v>
      </c>
      <c r="H367" s="86"/>
      <c r="I367" s="86"/>
      <c r="J367" s="86"/>
      <c r="K367" s="86"/>
      <c r="L367" s="86"/>
      <c r="M367" s="30" t="s">
        <v>5151</v>
      </c>
      <c r="N367" s="27" t="s">
        <v>498</v>
      </c>
      <c r="O367" s="52" t="s">
        <v>6354</v>
      </c>
      <c r="P367" s="20"/>
      <c r="Q367" s="30" t="s">
        <v>5151</v>
      </c>
      <c r="R367" s="27" t="s">
        <v>498</v>
      </c>
      <c r="S367" s="52" t="s">
        <v>6354</v>
      </c>
      <c r="T367" s="20"/>
      <c r="U367" s="20"/>
      <c r="V367" s="20"/>
      <c r="W367" s="20"/>
      <c r="X367" s="33" t="s">
        <v>3512</v>
      </c>
      <c r="Y367" s="33" t="s">
        <v>498</v>
      </c>
      <c r="Z367" s="33" t="s">
        <v>3512</v>
      </c>
      <c r="AA367" s="33" t="s">
        <v>498</v>
      </c>
      <c r="AB367" s="20"/>
      <c r="AC367" s="20"/>
      <c r="AD367" s="20"/>
      <c r="AF367" s="14">
        <v>0</v>
      </c>
      <c r="AG367" s="14">
        <v>1</v>
      </c>
      <c r="AH367" s="14">
        <v>0</v>
      </c>
      <c r="AI367" s="14">
        <v>0</v>
      </c>
      <c r="AJ367" s="14">
        <v>1</v>
      </c>
      <c r="AK367" s="14">
        <v>0</v>
      </c>
      <c r="AL367" s="14">
        <v>1</v>
      </c>
      <c r="AM367" s="14">
        <v>0</v>
      </c>
      <c r="AO367" s="1">
        <v>32874</v>
      </c>
      <c r="AP367" s="1">
        <v>34700</v>
      </c>
      <c r="BP367" s="14">
        <v>13500000</v>
      </c>
      <c r="BR367" s="16">
        <v>10935000</v>
      </c>
      <c r="CS367">
        <v>1</v>
      </c>
      <c r="CV367">
        <v>1</v>
      </c>
      <c r="DB367" s="1">
        <v>34669</v>
      </c>
      <c r="DC367" s="1">
        <v>36180</v>
      </c>
      <c r="DD367" s="14">
        <v>175</v>
      </c>
      <c r="DE367" s="14">
        <v>6</v>
      </c>
      <c r="DF367" t="s">
        <v>508</v>
      </c>
      <c r="DG367" t="s">
        <v>1804</v>
      </c>
      <c r="DO367" s="49" t="s">
        <v>4410</v>
      </c>
      <c r="DP367" s="1"/>
      <c r="DQ367" s="1"/>
      <c r="DR367" s="1"/>
      <c r="DS367" s="1"/>
      <c r="DT367" s="1"/>
      <c r="DU367" s="1"/>
      <c r="DV367" s="1"/>
      <c r="DY367" t="s">
        <v>2391</v>
      </c>
      <c r="DZ367" s="1">
        <v>36619</v>
      </c>
      <c r="EA367" s="1">
        <v>38176</v>
      </c>
      <c r="EC367" s="7" t="s">
        <v>3866</v>
      </c>
      <c r="EL367" s="7">
        <v>1</v>
      </c>
      <c r="EO367" s="7">
        <v>592</v>
      </c>
      <c r="EP367" s="7">
        <v>5</v>
      </c>
      <c r="ER367" s="49" t="s">
        <v>4901</v>
      </c>
      <c r="ES367" s="1"/>
      <c r="ET367" s="1"/>
      <c r="EU367" s="1"/>
      <c r="EV367" s="1"/>
      <c r="EW367" s="1"/>
      <c r="EX367" s="1"/>
      <c r="FC367" t="s">
        <v>2833</v>
      </c>
      <c r="FD367" s="1">
        <v>38252</v>
      </c>
      <c r="FE367" s="1">
        <v>39107</v>
      </c>
      <c r="FH367" s="7" t="s">
        <v>3867</v>
      </c>
      <c r="FJ367" s="7" t="s">
        <v>3868</v>
      </c>
      <c r="FK367">
        <v>1</v>
      </c>
      <c r="FY367">
        <v>126</v>
      </c>
      <c r="FZ367">
        <v>2</v>
      </c>
      <c r="GY367" s="44" t="s">
        <v>5684</v>
      </c>
      <c r="GZ367" s="1">
        <v>34685</v>
      </c>
      <c r="HA367">
        <v>8</v>
      </c>
      <c r="HB367">
        <v>39</v>
      </c>
      <c r="HC367">
        <v>1</v>
      </c>
      <c r="HE367">
        <v>1</v>
      </c>
      <c r="HH367" s="44" t="s">
        <v>5764</v>
      </c>
      <c r="HI367">
        <v>1</v>
      </c>
      <c r="HJ367">
        <v>30</v>
      </c>
      <c r="HK367">
        <v>174</v>
      </c>
      <c r="HL367">
        <v>12</v>
      </c>
      <c r="HM367">
        <v>1</v>
      </c>
      <c r="HQ367" s="44" t="s">
        <v>5899</v>
      </c>
      <c r="HR367">
        <v>1</v>
      </c>
      <c r="HS367">
        <v>9</v>
      </c>
      <c r="HT367">
        <v>307</v>
      </c>
      <c r="HU367">
        <v>5</v>
      </c>
      <c r="HV367">
        <v>1</v>
      </c>
      <c r="HZ367" s="44" t="s">
        <v>6006</v>
      </c>
      <c r="IA367">
        <v>1</v>
      </c>
      <c r="IB367">
        <v>26</v>
      </c>
      <c r="IC367">
        <v>592</v>
      </c>
      <c r="ID367">
        <v>16</v>
      </c>
      <c r="IE367">
        <v>1</v>
      </c>
      <c r="II367" s="1">
        <v>34669</v>
      </c>
      <c r="IJ367" s="1">
        <v>36502</v>
      </c>
      <c r="IK367" s="14">
        <v>6</v>
      </c>
    </row>
    <row r="368" spans="1:245" x14ac:dyDescent="0.25">
      <c r="A368" s="1">
        <v>36502</v>
      </c>
      <c r="E368" s="13" t="s">
        <v>3127</v>
      </c>
      <c r="F368" s="4" t="s">
        <v>115</v>
      </c>
      <c r="G368" s="45" t="s">
        <v>5519</v>
      </c>
      <c r="H368" s="86"/>
      <c r="I368" s="86"/>
      <c r="J368" s="86"/>
      <c r="K368" s="86"/>
      <c r="L368" s="86"/>
      <c r="M368" s="30" t="s">
        <v>1801</v>
      </c>
      <c r="N368" s="27" t="s">
        <v>498</v>
      </c>
      <c r="O368" s="52" t="s">
        <v>6355</v>
      </c>
      <c r="P368" s="20"/>
      <c r="Q368" s="30" t="s">
        <v>1801</v>
      </c>
      <c r="R368" s="27" t="s">
        <v>498</v>
      </c>
      <c r="S368" s="52" t="s">
        <v>6355</v>
      </c>
      <c r="T368" s="20"/>
      <c r="U368" s="20"/>
      <c r="V368" s="20"/>
      <c r="W368" s="20"/>
      <c r="X368" s="53" t="s">
        <v>7447</v>
      </c>
      <c r="Y368" s="33" t="s">
        <v>498</v>
      </c>
      <c r="Z368" s="53" t="s">
        <v>7447</v>
      </c>
      <c r="AA368" s="33" t="s">
        <v>498</v>
      </c>
      <c r="AB368" s="20"/>
      <c r="AC368" s="20"/>
      <c r="AD368" s="20"/>
      <c r="AF368" s="14">
        <v>0</v>
      </c>
      <c r="AG368" s="14">
        <v>1</v>
      </c>
      <c r="AH368" s="14">
        <v>0</v>
      </c>
      <c r="AI368" s="14">
        <v>0</v>
      </c>
      <c r="AJ368" s="14">
        <v>1</v>
      </c>
      <c r="AK368" s="14">
        <v>0</v>
      </c>
      <c r="AL368" s="14">
        <v>1</v>
      </c>
      <c r="AM368" s="14">
        <v>0</v>
      </c>
      <c r="AO368" s="1">
        <v>32874</v>
      </c>
      <c r="AP368" s="1">
        <v>34700</v>
      </c>
      <c r="BP368" s="14">
        <v>13500000</v>
      </c>
      <c r="BR368" s="16">
        <v>10935000</v>
      </c>
      <c r="CS368">
        <v>1</v>
      </c>
      <c r="CV368">
        <v>1</v>
      </c>
      <c r="DB368" s="1">
        <v>34669</v>
      </c>
      <c r="DC368" s="1">
        <v>36180</v>
      </c>
      <c r="DD368" s="14">
        <v>175</v>
      </c>
      <c r="DE368" s="14">
        <v>6</v>
      </c>
      <c r="DF368" t="s">
        <v>508</v>
      </c>
      <c r="DG368" t="s">
        <v>1804</v>
      </c>
      <c r="DO368" s="49" t="s">
        <v>4410</v>
      </c>
      <c r="DP368" s="1"/>
      <c r="DQ368" s="1"/>
      <c r="DR368" s="1"/>
      <c r="DS368" s="1"/>
      <c r="DT368" s="1"/>
      <c r="DU368" s="1"/>
      <c r="DV368" s="1"/>
      <c r="DY368" t="s">
        <v>2391</v>
      </c>
      <c r="DZ368" s="1">
        <v>36619</v>
      </c>
      <c r="EA368" s="1">
        <v>38176</v>
      </c>
      <c r="EC368" s="7" t="s">
        <v>3866</v>
      </c>
      <c r="EL368" s="7">
        <v>1</v>
      </c>
      <c r="EO368" s="7">
        <v>592</v>
      </c>
      <c r="EP368" s="7">
        <v>5</v>
      </c>
      <c r="ER368" s="49" t="s">
        <v>4901</v>
      </c>
      <c r="ES368" s="1"/>
      <c r="ET368" s="1"/>
      <c r="EU368" s="1"/>
      <c r="EV368" s="1"/>
      <c r="EW368" s="1"/>
      <c r="EX368" s="1"/>
      <c r="FC368" t="s">
        <v>2833</v>
      </c>
      <c r="FD368" s="1">
        <v>38252</v>
      </c>
      <c r="FE368" s="1">
        <v>39107</v>
      </c>
      <c r="FH368" s="7" t="s">
        <v>3867</v>
      </c>
      <c r="FJ368" s="7" t="s">
        <v>3868</v>
      </c>
      <c r="FK368">
        <v>1</v>
      </c>
      <c r="FY368">
        <v>126</v>
      </c>
      <c r="FZ368">
        <v>2</v>
      </c>
      <c r="GY368" s="44" t="s">
        <v>5684</v>
      </c>
      <c r="GZ368" s="1">
        <v>34685</v>
      </c>
      <c r="HA368">
        <v>8</v>
      </c>
      <c r="HB368">
        <v>105</v>
      </c>
      <c r="HC368">
        <v>8</v>
      </c>
      <c r="HD368">
        <v>1</v>
      </c>
      <c r="HH368" s="44" t="s">
        <v>5764</v>
      </c>
      <c r="HI368">
        <v>1</v>
      </c>
      <c r="HJ368">
        <v>30</v>
      </c>
      <c r="HK368">
        <v>284</v>
      </c>
      <c r="HL368">
        <v>11</v>
      </c>
      <c r="HN368">
        <v>1</v>
      </c>
      <c r="HQ368" s="44" t="s">
        <v>5899</v>
      </c>
      <c r="HR368">
        <v>1</v>
      </c>
      <c r="HS368">
        <v>9</v>
      </c>
      <c r="HT368">
        <v>930</v>
      </c>
      <c r="HU368">
        <v>2</v>
      </c>
      <c r="HW368">
        <v>1</v>
      </c>
      <c r="HZ368" s="44" t="s">
        <v>6006</v>
      </c>
      <c r="IA368">
        <v>1</v>
      </c>
      <c r="IB368">
        <v>26</v>
      </c>
      <c r="IC368">
        <v>1548</v>
      </c>
      <c r="ID368">
        <v>20</v>
      </c>
      <c r="IE368">
        <v>1</v>
      </c>
      <c r="II368" s="1">
        <v>34669</v>
      </c>
      <c r="IJ368" s="1">
        <v>36502</v>
      </c>
      <c r="IK368" s="14">
        <v>6</v>
      </c>
    </row>
    <row r="369" spans="1:245" x14ac:dyDescent="0.25">
      <c r="A369" s="1">
        <v>36502</v>
      </c>
      <c r="E369" s="13" t="s">
        <v>3127</v>
      </c>
      <c r="F369" s="4" t="s">
        <v>115</v>
      </c>
      <c r="G369" s="45" t="s">
        <v>5519</v>
      </c>
      <c r="H369" s="86"/>
      <c r="I369" s="86"/>
      <c r="J369" s="86"/>
      <c r="K369" s="86"/>
      <c r="L369" s="86"/>
      <c r="M369" s="30" t="s">
        <v>1803</v>
      </c>
      <c r="N369" s="27" t="s">
        <v>498</v>
      </c>
      <c r="O369" s="52" t="s">
        <v>6357</v>
      </c>
      <c r="P369" s="20"/>
      <c r="Q369" s="30" t="s">
        <v>1803</v>
      </c>
      <c r="R369" s="27" t="s">
        <v>498</v>
      </c>
      <c r="S369" s="52" t="s">
        <v>6357</v>
      </c>
      <c r="T369" s="20"/>
      <c r="U369" s="20"/>
      <c r="V369" s="20"/>
      <c r="W369" s="20"/>
      <c r="X369" s="20"/>
      <c r="Y369" s="20"/>
      <c r="Z369" s="20"/>
      <c r="AA369" s="20"/>
      <c r="AB369" s="20"/>
      <c r="AC369" s="20"/>
      <c r="AD369" s="20"/>
      <c r="AE369" s="33" t="s">
        <v>3513</v>
      </c>
      <c r="AF369" s="14">
        <v>0</v>
      </c>
      <c r="AG369" s="14">
        <v>1</v>
      </c>
      <c r="AH369" s="14">
        <v>0</v>
      </c>
      <c r="AI369" s="14">
        <v>0</v>
      </c>
      <c r="AJ369" s="14">
        <v>1</v>
      </c>
      <c r="AK369" s="14">
        <v>0</v>
      </c>
      <c r="AL369" s="14">
        <v>1</v>
      </c>
      <c r="AM369" s="14">
        <v>0</v>
      </c>
      <c r="AO369" s="1">
        <v>32874</v>
      </c>
      <c r="AP369" s="1">
        <v>34700</v>
      </c>
      <c r="BP369" s="14">
        <v>13500000</v>
      </c>
      <c r="BR369" s="16">
        <v>10935000</v>
      </c>
      <c r="CS369">
        <v>1</v>
      </c>
      <c r="CV369">
        <v>1</v>
      </c>
      <c r="DB369" s="1">
        <v>34669</v>
      </c>
      <c r="DC369" s="1">
        <v>36180</v>
      </c>
      <c r="DD369" s="14">
        <v>175</v>
      </c>
      <c r="DE369" s="14">
        <v>6</v>
      </c>
      <c r="DF369" t="s">
        <v>508</v>
      </c>
      <c r="DG369" t="s">
        <v>1804</v>
      </c>
      <c r="DO369" s="49" t="s">
        <v>4410</v>
      </c>
      <c r="DP369" s="1"/>
      <c r="DQ369" s="1"/>
      <c r="DR369" s="1"/>
      <c r="DS369" s="1"/>
      <c r="DT369" s="1"/>
      <c r="DU369" s="1"/>
      <c r="DV369" s="1"/>
      <c r="DW369" t="s">
        <v>2392</v>
      </c>
      <c r="DX369" t="s">
        <v>498</v>
      </c>
      <c r="DY369" t="s">
        <v>2391</v>
      </c>
      <c r="DZ369" s="1">
        <v>36619</v>
      </c>
      <c r="EA369" s="1">
        <v>38176</v>
      </c>
      <c r="EC369" s="7" t="s">
        <v>3866</v>
      </c>
      <c r="EL369" s="7">
        <v>1</v>
      </c>
      <c r="EO369" s="7">
        <v>592</v>
      </c>
      <c r="EP369" s="7">
        <v>5</v>
      </c>
      <c r="ER369" s="49" t="s">
        <v>4901</v>
      </c>
      <c r="ES369" s="1"/>
      <c r="ET369" s="1"/>
      <c r="EU369" s="1"/>
      <c r="EV369" s="1"/>
      <c r="EW369" s="1"/>
      <c r="EX369" s="1"/>
      <c r="FC369" t="s">
        <v>2833</v>
      </c>
      <c r="FD369" s="1">
        <v>38252</v>
      </c>
      <c r="FE369" s="1">
        <v>39107</v>
      </c>
      <c r="FH369" s="7" t="s">
        <v>3867</v>
      </c>
      <c r="FJ369" s="7" t="s">
        <v>3868</v>
      </c>
      <c r="FK369">
        <v>1</v>
      </c>
      <c r="FY369">
        <v>126</v>
      </c>
      <c r="FZ369">
        <v>2</v>
      </c>
      <c r="HH369" s="44" t="s">
        <v>5764</v>
      </c>
      <c r="HI369">
        <v>1</v>
      </c>
      <c r="HJ369">
        <v>30</v>
      </c>
      <c r="HK369">
        <v>120</v>
      </c>
      <c r="HL369">
        <v>7</v>
      </c>
      <c r="HN369">
        <v>1</v>
      </c>
      <c r="II369" s="1">
        <v>34669</v>
      </c>
      <c r="IJ369" s="1">
        <v>36502</v>
      </c>
      <c r="IK369" s="14">
        <v>6</v>
      </c>
    </row>
    <row r="370" spans="1:245" x14ac:dyDescent="0.25">
      <c r="A370" s="1">
        <v>36502</v>
      </c>
      <c r="E370" s="13" t="s">
        <v>3127</v>
      </c>
      <c r="F370" s="4" t="s">
        <v>115</v>
      </c>
      <c r="G370" s="45" t="s">
        <v>5519</v>
      </c>
      <c r="H370" s="86"/>
      <c r="I370" s="86"/>
      <c r="J370" s="86"/>
      <c r="K370" s="86"/>
      <c r="L370" s="86"/>
      <c r="M370" s="30" t="s">
        <v>1802</v>
      </c>
      <c r="N370" s="27" t="s">
        <v>498</v>
      </c>
      <c r="O370" s="52" t="s">
        <v>6356</v>
      </c>
      <c r="P370" s="20"/>
      <c r="Q370" s="30" t="s">
        <v>1802</v>
      </c>
      <c r="R370" s="27" t="s">
        <v>498</v>
      </c>
      <c r="S370" s="52" t="s">
        <v>6356</v>
      </c>
      <c r="T370" s="20"/>
      <c r="U370" s="20"/>
      <c r="V370" s="20"/>
      <c r="W370" s="20"/>
      <c r="X370" s="33" t="s">
        <v>3514</v>
      </c>
      <c r="Y370" s="33" t="s">
        <v>498</v>
      </c>
      <c r="Z370" s="33" t="s">
        <v>3514</v>
      </c>
      <c r="AA370" s="33" t="s">
        <v>498</v>
      </c>
      <c r="AB370" s="20"/>
      <c r="AC370" s="20"/>
      <c r="AD370" s="20"/>
      <c r="AE370" s="33" t="s">
        <v>3513</v>
      </c>
      <c r="AF370" s="14">
        <v>0</v>
      </c>
      <c r="AG370" s="14">
        <v>1</v>
      </c>
      <c r="AH370" s="14">
        <v>0</v>
      </c>
      <c r="AI370" s="14">
        <v>0</v>
      </c>
      <c r="AJ370" s="14">
        <v>1</v>
      </c>
      <c r="AK370" s="14">
        <v>0</v>
      </c>
      <c r="AL370" s="14">
        <v>1</v>
      </c>
      <c r="AM370" s="14">
        <v>0</v>
      </c>
      <c r="AO370" s="1">
        <v>32874</v>
      </c>
      <c r="AP370" s="1">
        <v>34700</v>
      </c>
      <c r="BP370" s="14">
        <v>13500000</v>
      </c>
      <c r="CS370">
        <v>1</v>
      </c>
      <c r="CV370">
        <v>1</v>
      </c>
      <c r="DB370" s="1">
        <v>34669</v>
      </c>
      <c r="DC370" s="1">
        <v>36180</v>
      </c>
      <c r="DD370" s="14">
        <v>175</v>
      </c>
      <c r="DE370" s="14">
        <v>6</v>
      </c>
      <c r="DF370" t="s">
        <v>508</v>
      </c>
      <c r="DG370" t="s">
        <v>1804</v>
      </c>
      <c r="DO370" s="49" t="s">
        <v>4410</v>
      </c>
      <c r="DP370" s="1"/>
      <c r="DQ370" s="1"/>
      <c r="DR370" s="1"/>
      <c r="DS370" s="1"/>
      <c r="DT370" s="1"/>
      <c r="DU370" s="1"/>
      <c r="DV370" s="1"/>
      <c r="DY370" t="s">
        <v>2391</v>
      </c>
      <c r="DZ370" s="1">
        <v>36619</v>
      </c>
      <c r="EA370" s="1">
        <v>38176</v>
      </c>
      <c r="EC370" s="7" t="s">
        <v>3866</v>
      </c>
      <c r="EL370" s="7">
        <v>1</v>
      </c>
      <c r="EO370" s="7">
        <v>592</v>
      </c>
      <c r="EP370" s="7">
        <v>5</v>
      </c>
      <c r="ER370" s="49" t="s">
        <v>4901</v>
      </c>
      <c r="ES370" s="1"/>
      <c r="ET370" s="1"/>
      <c r="EU370" s="1"/>
      <c r="EV370" s="1"/>
      <c r="EW370" s="1"/>
      <c r="EX370" s="1"/>
      <c r="EY370" t="s">
        <v>2834</v>
      </c>
      <c r="EZ370" t="s">
        <v>498</v>
      </c>
      <c r="FC370" t="s">
        <v>2833</v>
      </c>
      <c r="FD370" s="1">
        <v>38252</v>
      </c>
      <c r="FE370" s="1">
        <v>39107</v>
      </c>
      <c r="FH370" s="7" t="s">
        <v>3867</v>
      </c>
      <c r="FJ370" s="7" t="s">
        <v>3868</v>
      </c>
      <c r="FK370">
        <v>1</v>
      </c>
      <c r="FY370">
        <v>126</v>
      </c>
      <c r="FZ370">
        <v>2</v>
      </c>
      <c r="GY370" s="44" t="s">
        <v>5684</v>
      </c>
      <c r="GZ370" s="1">
        <v>34685</v>
      </c>
      <c r="HA370">
        <v>8</v>
      </c>
      <c r="HB370">
        <v>17</v>
      </c>
      <c r="HC370">
        <v>1</v>
      </c>
      <c r="HE370">
        <v>1</v>
      </c>
      <c r="HH370" s="44" t="s">
        <v>5764</v>
      </c>
      <c r="HI370">
        <v>1</v>
      </c>
      <c r="HJ370">
        <v>30</v>
      </c>
      <c r="HK370">
        <v>174</v>
      </c>
      <c r="HL370">
        <v>14</v>
      </c>
      <c r="HN370">
        <v>1</v>
      </c>
      <c r="HQ370" s="44" t="s">
        <v>5899</v>
      </c>
      <c r="HR370">
        <v>1</v>
      </c>
      <c r="HS370">
        <v>9</v>
      </c>
      <c r="HT370">
        <v>551</v>
      </c>
      <c r="HU370">
        <v>1</v>
      </c>
      <c r="HV370">
        <v>1</v>
      </c>
      <c r="HZ370" s="44" t="s">
        <v>6006</v>
      </c>
      <c r="IA370">
        <v>1</v>
      </c>
      <c r="IB370">
        <v>26</v>
      </c>
      <c r="IC370">
        <v>861</v>
      </c>
      <c r="ID370">
        <v>22</v>
      </c>
      <c r="IE370">
        <v>1</v>
      </c>
      <c r="II370" s="1">
        <v>34669</v>
      </c>
      <c r="IJ370" s="1">
        <v>36502</v>
      </c>
      <c r="IK370" s="14">
        <v>6</v>
      </c>
    </row>
    <row r="371" spans="1:245" x14ac:dyDescent="0.25">
      <c r="A371" s="1">
        <v>36201</v>
      </c>
      <c r="B371" s="1" t="s">
        <v>284</v>
      </c>
      <c r="C371" s="1" t="s">
        <v>285</v>
      </c>
      <c r="D371" s="1"/>
      <c r="E371" s="13" t="s">
        <v>5119</v>
      </c>
      <c r="F371" s="4" t="s">
        <v>110</v>
      </c>
      <c r="G371" s="45" t="s">
        <v>5514</v>
      </c>
      <c r="H371" s="86"/>
      <c r="I371" s="86"/>
      <c r="J371" s="86"/>
      <c r="K371" s="86"/>
      <c r="L371" s="86"/>
      <c r="M371" s="34" t="s">
        <v>1322</v>
      </c>
      <c r="N371" s="13" t="s">
        <v>546</v>
      </c>
      <c r="O371" s="13" t="s">
        <v>6343</v>
      </c>
      <c r="P371" s="20"/>
      <c r="Q371" s="34" t="s">
        <v>1322</v>
      </c>
      <c r="R371" s="13" t="s">
        <v>546</v>
      </c>
      <c r="S371" s="13" t="s">
        <v>6343</v>
      </c>
      <c r="T371" s="20"/>
      <c r="U371" s="20"/>
      <c r="V371" s="20"/>
      <c r="W371" s="20"/>
      <c r="X371" s="20"/>
      <c r="Y371" s="20"/>
      <c r="Z371" s="20"/>
      <c r="AA371" s="20"/>
      <c r="AB371" s="20"/>
      <c r="AC371" s="20"/>
      <c r="AD371" s="89" t="s">
        <v>544</v>
      </c>
      <c r="AF371" s="14">
        <v>0</v>
      </c>
      <c r="AG371" s="14">
        <v>0</v>
      </c>
      <c r="AH371" s="14">
        <v>1</v>
      </c>
      <c r="AI371" s="14">
        <v>0</v>
      </c>
      <c r="AJ371" s="14">
        <v>0</v>
      </c>
      <c r="AK371" s="14">
        <v>1</v>
      </c>
      <c r="AN371" t="s">
        <v>1323</v>
      </c>
      <c r="CS371">
        <v>1</v>
      </c>
      <c r="CT371" s="7">
        <v>1</v>
      </c>
      <c r="CV371">
        <v>1</v>
      </c>
      <c r="DC371" s="1">
        <v>35570</v>
      </c>
      <c r="DD371" s="14">
        <v>63</v>
      </c>
      <c r="DE371" s="14">
        <v>3</v>
      </c>
      <c r="DF371" t="s">
        <v>562</v>
      </c>
      <c r="DG371" t="s">
        <v>1324</v>
      </c>
    </row>
    <row r="372" spans="1:245" x14ac:dyDescent="0.25">
      <c r="A372" s="1">
        <v>36459</v>
      </c>
      <c r="B372" s="1" t="s">
        <v>292</v>
      </c>
      <c r="C372" s="1" t="s">
        <v>293</v>
      </c>
      <c r="D372" s="1"/>
      <c r="E372" s="13" t="s">
        <v>3126</v>
      </c>
      <c r="F372" s="4" t="s">
        <v>114</v>
      </c>
      <c r="G372" s="45" t="s">
        <v>5518</v>
      </c>
      <c r="H372" s="86"/>
      <c r="I372" s="86"/>
      <c r="J372" s="86"/>
      <c r="K372" s="86"/>
      <c r="L372" s="86"/>
      <c r="M372" s="31" t="s">
        <v>2761</v>
      </c>
      <c r="N372" s="27" t="s">
        <v>502</v>
      </c>
      <c r="O372" s="52" t="s">
        <v>6348</v>
      </c>
      <c r="P372" s="20"/>
      <c r="Q372" s="31" t="s">
        <v>2761</v>
      </c>
      <c r="R372" s="27" t="s">
        <v>502</v>
      </c>
      <c r="S372" s="52" t="s">
        <v>6348</v>
      </c>
      <c r="T372" s="20"/>
      <c r="U372" s="20"/>
      <c r="V372" s="20"/>
      <c r="W372" s="20"/>
      <c r="X372" s="20"/>
      <c r="Y372" s="20"/>
      <c r="Z372" s="20"/>
      <c r="AA372" s="20"/>
      <c r="AB372" s="20"/>
      <c r="AC372" s="20"/>
      <c r="AD372" s="20" t="s">
        <v>920</v>
      </c>
      <c r="AF372" s="14">
        <v>0</v>
      </c>
      <c r="AG372" s="14">
        <v>1</v>
      </c>
      <c r="AH372" s="14">
        <v>0</v>
      </c>
      <c r="AI372" s="14">
        <v>0</v>
      </c>
      <c r="AJ372" s="14">
        <v>1</v>
      </c>
      <c r="AK372" s="14">
        <v>0</v>
      </c>
      <c r="AL372" s="14">
        <v>0</v>
      </c>
      <c r="AN372" t="s">
        <v>1118</v>
      </c>
      <c r="AO372" s="1">
        <v>31482</v>
      </c>
      <c r="AP372" s="1">
        <v>34390</v>
      </c>
      <c r="BP372" s="14">
        <v>4400000</v>
      </c>
      <c r="CS372">
        <v>1</v>
      </c>
      <c r="CY372" s="1">
        <v>33316</v>
      </c>
      <c r="CZ372" s="1"/>
      <c r="DB372" s="1">
        <v>34676</v>
      </c>
      <c r="DC372" s="1">
        <v>35249</v>
      </c>
      <c r="DD372" s="14">
        <v>153</v>
      </c>
      <c r="DE372" s="14">
        <v>7</v>
      </c>
      <c r="DF372" t="s">
        <v>562</v>
      </c>
      <c r="DG372" t="s">
        <v>1117</v>
      </c>
      <c r="DK372" s="1"/>
      <c r="DO372" s="49" t="s">
        <v>4406</v>
      </c>
      <c r="DP372" s="1"/>
      <c r="DQ372" s="1"/>
      <c r="DR372" s="1"/>
      <c r="DS372" s="1"/>
      <c r="DT372" s="1"/>
      <c r="DU372" s="1"/>
      <c r="DV372" s="1"/>
      <c r="DY372" t="s">
        <v>2763</v>
      </c>
      <c r="DZ372" s="1">
        <v>36539</v>
      </c>
      <c r="EA372" s="1">
        <v>37971</v>
      </c>
      <c r="EC372" s="7" t="s">
        <v>3864</v>
      </c>
      <c r="EF372" s="7">
        <v>1</v>
      </c>
      <c r="EO372" s="7">
        <v>443</v>
      </c>
      <c r="EP372" s="7">
        <v>3</v>
      </c>
      <c r="ER372" s="49" t="s">
        <v>4897</v>
      </c>
      <c r="ES372" s="1"/>
      <c r="ET372" s="1"/>
      <c r="EU372" s="1"/>
      <c r="EV372" s="1"/>
      <c r="EW372" s="1"/>
      <c r="EX372" s="1"/>
      <c r="FC372" t="s">
        <v>2934</v>
      </c>
      <c r="FD372" s="1">
        <v>38043</v>
      </c>
      <c r="FE372" s="1">
        <v>38981</v>
      </c>
      <c r="FH372" s="7" t="s">
        <v>3865</v>
      </c>
      <c r="FJ372" s="7" t="s">
        <v>3798</v>
      </c>
      <c r="FS372">
        <v>1</v>
      </c>
      <c r="FY372">
        <v>221</v>
      </c>
      <c r="FZ372">
        <v>4</v>
      </c>
    </row>
    <row r="373" spans="1:245" x14ac:dyDescent="0.25">
      <c r="A373" s="1">
        <v>36459</v>
      </c>
      <c r="B373" s="1"/>
      <c r="C373" s="1"/>
      <c r="D373" s="1"/>
      <c r="E373" s="13" t="s">
        <v>3126</v>
      </c>
      <c r="F373" s="4" t="s">
        <v>114</v>
      </c>
      <c r="G373" s="45" t="s">
        <v>5518</v>
      </c>
      <c r="H373" s="86"/>
      <c r="I373" s="86"/>
      <c r="J373" s="86"/>
      <c r="K373" s="86"/>
      <c r="L373" s="86"/>
      <c r="M373" s="31" t="s">
        <v>2762</v>
      </c>
      <c r="N373" s="27" t="s">
        <v>502</v>
      </c>
      <c r="O373" s="52" t="s">
        <v>6349</v>
      </c>
      <c r="P373" s="20"/>
      <c r="Q373" s="31" t="s">
        <v>2762</v>
      </c>
      <c r="R373" s="27" t="s">
        <v>502</v>
      </c>
      <c r="S373" s="52" t="s">
        <v>6349</v>
      </c>
      <c r="T373" s="20"/>
      <c r="U373" s="20"/>
      <c r="V373" s="20"/>
      <c r="W373" s="20"/>
      <c r="X373" s="20"/>
      <c r="Y373" s="20"/>
      <c r="Z373" s="20"/>
      <c r="AA373" s="20"/>
      <c r="AB373" s="20"/>
      <c r="AC373" s="20"/>
      <c r="AD373" s="20"/>
      <c r="AF373" s="14">
        <v>0</v>
      </c>
      <c r="AG373" s="14">
        <v>1</v>
      </c>
      <c r="AH373" s="14">
        <v>0</v>
      </c>
      <c r="AI373" s="14">
        <v>0</v>
      </c>
      <c r="AJ373" s="14">
        <v>1</v>
      </c>
      <c r="AK373" s="14">
        <v>0</v>
      </c>
      <c r="AL373" s="14">
        <v>0</v>
      </c>
      <c r="AO373" s="1">
        <v>31482</v>
      </c>
      <c r="AP373" s="1">
        <v>34390</v>
      </c>
      <c r="BP373" s="14">
        <v>2150000</v>
      </c>
      <c r="CS373">
        <v>1</v>
      </c>
      <c r="CY373" s="1">
        <v>33316</v>
      </c>
      <c r="CZ373" s="1"/>
      <c r="DB373" s="1">
        <v>34676</v>
      </c>
      <c r="DC373" s="1">
        <v>35249</v>
      </c>
      <c r="DD373" s="14">
        <v>153</v>
      </c>
      <c r="DE373" s="14">
        <v>7</v>
      </c>
      <c r="DF373" t="s">
        <v>562</v>
      </c>
      <c r="DG373" t="s">
        <v>1117</v>
      </c>
      <c r="DO373" s="49" t="s">
        <v>4406</v>
      </c>
      <c r="DP373" s="1"/>
      <c r="DQ373" s="1"/>
      <c r="DR373" s="1"/>
      <c r="DS373" s="1"/>
      <c r="DT373" s="1"/>
      <c r="DU373" s="1"/>
      <c r="DV373" s="1"/>
      <c r="DY373" t="s">
        <v>2763</v>
      </c>
      <c r="DZ373" s="1">
        <v>36539</v>
      </c>
      <c r="EA373" s="1">
        <v>37971</v>
      </c>
      <c r="EC373" s="7" t="s">
        <v>3864</v>
      </c>
      <c r="EF373" s="7">
        <v>1</v>
      </c>
      <c r="EO373" s="7">
        <v>443</v>
      </c>
      <c r="EP373" s="7">
        <v>3</v>
      </c>
      <c r="ER373" s="49" t="s">
        <v>4898</v>
      </c>
      <c r="ES373" s="1"/>
      <c r="ET373" s="1"/>
      <c r="EU373" s="1"/>
      <c r="EV373" s="1"/>
      <c r="EW373" s="1"/>
      <c r="EX373" s="1"/>
      <c r="FC373" t="s">
        <v>2926</v>
      </c>
      <c r="FD373" s="1">
        <v>38043</v>
      </c>
      <c r="FE373" s="1">
        <v>38981</v>
      </c>
      <c r="FH373" s="7" t="s">
        <v>3865</v>
      </c>
      <c r="FJ373" s="7" t="s">
        <v>3798</v>
      </c>
      <c r="FS373">
        <v>1</v>
      </c>
      <c r="FY373">
        <v>214</v>
      </c>
      <c r="FZ373">
        <v>4</v>
      </c>
    </row>
    <row r="374" spans="1:245" x14ac:dyDescent="0.25">
      <c r="A374" s="1">
        <v>36712</v>
      </c>
      <c r="B374" s="1" t="s">
        <v>300</v>
      </c>
      <c r="C374" s="1" t="s">
        <v>301</v>
      </c>
      <c r="D374" s="1"/>
      <c r="E374" s="13" t="s">
        <v>3130</v>
      </c>
      <c r="F374" s="4" t="s">
        <v>19</v>
      </c>
      <c r="G374" s="45" t="s">
        <v>5522</v>
      </c>
      <c r="H374" s="86"/>
      <c r="I374" s="86"/>
      <c r="J374" s="86"/>
      <c r="K374" s="86"/>
      <c r="L374" s="86"/>
      <c r="M374" s="31" t="s">
        <v>1501</v>
      </c>
      <c r="N374" s="13" t="s">
        <v>474</v>
      </c>
      <c r="O374" s="13" t="s">
        <v>6369</v>
      </c>
      <c r="P374" s="20"/>
      <c r="Q374" s="31" t="s">
        <v>1501</v>
      </c>
      <c r="R374" s="13" t="s">
        <v>474</v>
      </c>
      <c r="S374" s="13" t="s">
        <v>6369</v>
      </c>
      <c r="T374" s="20"/>
      <c r="U374" s="20"/>
      <c r="V374" s="20"/>
      <c r="W374" s="20"/>
      <c r="X374" s="20"/>
      <c r="Y374" s="20"/>
      <c r="Z374" s="20"/>
      <c r="AA374" s="20"/>
      <c r="AB374" s="20"/>
      <c r="AC374" s="20"/>
      <c r="AD374" s="20"/>
      <c r="AF374" s="14">
        <v>0</v>
      </c>
      <c r="AG374" s="14">
        <v>1</v>
      </c>
      <c r="AH374" s="14">
        <v>0</v>
      </c>
      <c r="AI374" s="14">
        <v>0</v>
      </c>
      <c r="AJ374" s="14">
        <v>1</v>
      </c>
      <c r="AK374" s="14">
        <v>0</v>
      </c>
      <c r="AN374" t="s">
        <v>1504</v>
      </c>
      <c r="AO374" s="1">
        <v>34700</v>
      </c>
      <c r="AP374" s="1">
        <v>35796</v>
      </c>
      <c r="BP374" s="14">
        <v>60000</v>
      </c>
      <c r="CS374">
        <v>1</v>
      </c>
      <c r="CT374" s="7">
        <v>1</v>
      </c>
      <c r="CV374" s="1">
        <v>35541</v>
      </c>
      <c r="DC374" s="1">
        <v>35972</v>
      </c>
      <c r="DD374" s="14">
        <v>135</v>
      </c>
      <c r="DE374" s="14">
        <v>4</v>
      </c>
      <c r="DF374" t="s">
        <v>513</v>
      </c>
      <c r="DG374" t="s">
        <v>1503</v>
      </c>
      <c r="DN374" t="s">
        <v>474</v>
      </c>
    </row>
    <row r="375" spans="1:245" x14ac:dyDescent="0.25">
      <c r="A375" s="1">
        <v>36712</v>
      </c>
      <c r="B375" s="1"/>
      <c r="C375" s="1"/>
      <c r="D375" s="1"/>
      <c r="E375" s="13" t="s">
        <v>3130</v>
      </c>
      <c r="F375" s="4" t="s">
        <v>19</v>
      </c>
      <c r="G375" s="45" t="s">
        <v>5522</v>
      </c>
      <c r="H375" s="86"/>
      <c r="I375" s="86"/>
      <c r="J375" s="86"/>
      <c r="K375" s="86"/>
      <c r="L375" s="86"/>
      <c r="M375" s="31" t="s">
        <v>1502</v>
      </c>
      <c r="N375" s="4" t="s">
        <v>517</v>
      </c>
      <c r="O375" s="4" t="s">
        <v>6370</v>
      </c>
      <c r="P375" s="20"/>
      <c r="Q375" s="31" t="s">
        <v>1502</v>
      </c>
      <c r="R375" s="4" t="s">
        <v>517</v>
      </c>
      <c r="S375" s="4" t="s">
        <v>6370</v>
      </c>
      <c r="T375" s="20"/>
      <c r="U375" s="20"/>
      <c r="V375" s="20"/>
      <c r="W375" s="20"/>
      <c r="X375" s="20"/>
      <c r="Y375" s="20"/>
      <c r="Z375" s="20"/>
      <c r="AA375" s="20"/>
      <c r="AB375" s="20"/>
      <c r="AC375" s="20"/>
      <c r="AD375" s="20"/>
      <c r="AF375" s="14">
        <v>0</v>
      </c>
      <c r="AG375" s="14">
        <v>1</v>
      </c>
      <c r="AH375" s="14">
        <v>0</v>
      </c>
      <c r="AI375" s="14">
        <v>0</v>
      </c>
      <c r="AJ375" s="14">
        <v>1</v>
      </c>
      <c r="AK375" s="14">
        <v>0</v>
      </c>
      <c r="AO375" s="1">
        <v>34700</v>
      </c>
      <c r="AP375" s="1">
        <v>35796</v>
      </c>
      <c r="BP375" s="14">
        <v>1000</v>
      </c>
      <c r="CS375">
        <v>1</v>
      </c>
      <c r="CT375" s="7">
        <v>1</v>
      </c>
      <c r="CV375" s="1">
        <v>35541</v>
      </c>
      <c r="DC375" s="1">
        <v>35972</v>
      </c>
      <c r="DD375" s="14">
        <v>135</v>
      </c>
      <c r="DE375" s="14">
        <v>4</v>
      </c>
      <c r="DF375" t="s">
        <v>513</v>
      </c>
      <c r="DG375" t="s">
        <v>1503</v>
      </c>
    </row>
    <row r="376" spans="1:245" x14ac:dyDescent="0.25">
      <c r="A376" s="1">
        <v>36662</v>
      </c>
      <c r="B376" s="1" t="s">
        <v>296</v>
      </c>
      <c r="C376" s="1" t="s">
        <v>297</v>
      </c>
      <c r="D376" s="1"/>
      <c r="E376" s="13" t="s">
        <v>3128</v>
      </c>
      <c r="F376" s="4" t="s">
        <v>17</v>
      </c>
      <c r="G376" s="45" t="s">
        <v>5520</v>
      </c>
      <c r="H376" s="86"/>
      <c r="I376" s="86"/>
      <c r="J376" s="86"/>
      <c r="K376" s="86"/>
      <c r="L376" s="86"/>
      <c r="M376" s="31" t="s">
        <v>1101</v>
      </c>
      <c r="N376" s="13" t="s">
        <v>474</v>
      </c>
      <c r="O376" s="13" t="s">
        <v>6358</v>
      </c>
      <c r="P376" s="20"/>
      <c r="Q376" s="31" t="s">
        <v>1101</v>
      </c>
      <c r="R376" s="13" t="s">
        <v>474</v>
      </c>
      <c r="S376" s="13" t="s">
        <v>6358</v>
      </c>
      <c r="T376" s="20"/>
      <c r="U376" s="20"/>
      <c r="V376" s="20"/>
      <c r="W376" s="20"/>
      <c r="X376" s="20"/>
      <c r="Y376" s="20"/>
      <c r="Z376" s="20"/>
      <c r="AA376" s="20"/>
      <c r="AB376" s="20"/>
      <c r="AC376" s="20"/>
      <c r="AD376" s="20"/>
      <c r="AF376" s="14">
        <v>0</v>
      </c>
      <c r="AG376" s="14">
        <v>1</v>
      </c>
      <c r="AH376" s="18">
        <v>0</v>
      </c>
      <c r="AI376" s="42">
        <v>0</v>
      </c>
      <c r="AJ376" s="14">
        <v>1</v>
      </c>
      <c r="AK376" s="18">
        <v>0</v>
      </c>
      <c r="AL376" s="14">
        <v>1</v>
      </c>
      <c r="AM376" s="14">
        <v>0</v>
      </c>
      <c r="AN376" t="s">
        <v>1108</v>
      </c>
      <c r="AO376" s="1">
        <v>33302</v>
      </c>
      <c r="BP376" s="14">
        <v>134000</v>
      </c>
      <c r="BQ376" s="3">
        <v>0.1</v>
      </c>
      <c r="BR376" s="16">
        <v>0</v>
      </c>
      <c r="CS376">
        <v>1</v>
      </c>
      <c r="CY376" s="1">
        <v>33434</v>
      </c>
      <c r="CZ376" s="1"/>
      <c r="DC376" s="1">
        <v>34443</v>
      </c>
      <c r="DD376" s="14">
        <v>208</v>
      </c>
      <c r="DE376" s="14">
        <v>6</v>
      </c>
      <c r="DF376" t="s">
        <v>508</v>
      </c>
      <c r="DG376" t="s">
        <v>1109</v>
      </c>
      <c r="DO376" s="49" t="s">
        <v>4411</v>
      </c>
      <c r="DP376" s="1"/>
      <c r="DQ376" s="1"/>
      <c r="DR376" s="1"/>
      <c r="DS376" s="1"/>
      <c r="DT376" s="1"/>
      <c r="DU376" s="1"/>
      <c r="DV376" s="1"/>
      <c r="DY376" t="s">
        <v>2268</v>
      </c>
      <c r="DZ376" s="1">
        <v>36749</v>
      </c>
      <c r="EA376" s="1">
        <v>37699</v>
      </c>
      <c r="EC376" s="7" t="s">
        <v>3842</v>
      </c>
      <c r="EL376" s="7">
        <v>1</v>
      </c>
      <c r="EO376" s="7">
        <v>518</v>
      </c>
      <c r="EP376" s="7">
        <v>4</v>
      </c>
      <c r="ER376" s="49" t="s">
        <v>4902</v>
      </c>
      <c r="ES376" s="1"/>
      <c r="ET376" s="1"/>
      <c r="EU376" s="1"/>
      <c r="EV376" s="1"/>
      <c r="EW376" s="1"/>
      <c r="EX376" s="1"/>
      <c r="FA376">
        <v>1</v>
      </c>
      <c r="FC376" t="s">
        <v>2889</v>
      </c>
      <c r="FD376" s="1">
        <v>37774</v>
      </c>
      <c r="FE376" s="1">
        <v>38288</v>
      </c>
      <c r="FF376" s="7">
        <v>1</v>
      </c>
      <c r="FH376" s="7" t="s">
        <v>3869</v>
      </c>
      <c r="FL376">
        <v>1</v>
      </c>
      <c r="FY376">
        <v>66</v>
      </c>
      <c r="FZ376">
        <v>2</v>
      </c>
      <c r="IJ376" s="1">
        <v>36662</v>
      </c>
      <c r="IK376" s="14">
        <v>11</v>
      </c>
    </row>
    <row r="377" spans="1:245" x14ac:dyDescent="0.25">
      <c r="A377" s="1">
        <v>36662</v>
      </c>
      <c r="E377" s="13" t="s">
        <v>3128</v>
      </c>
      <c r="F377" s="4" t="s">
        <v>17</v>
      </c>
      <c r="G377" s="45" t="s">
        <v>5520</v>
      </c>
      <c r="H377" s="86"/>
      <c r="I377" s="86"/>
      <c r="J377" s="86"/>
      <c r="K377" s="86"/>
      <c r="L377" s="86"/>
      <c r="M377" s="30" t="s">
        <v>1059</v>
      </c>
      <c r="N377" s="4" t="s">
        <v>479</v>
      </c>
      <c r="O377" s="52" t="s">
        <v>6359</v>
      </c>
      <c r="P377" s="20"/>
      <c r="Q377" s="30" t="s">
        <v>1059</v>
      </c>
      <c r="R377" s="4" t="s">
        <v>479</v>
      </c>
      <c r="S377" s="52" t="s">
        <v>6359</v>
      </c>
      <c r="T377" s="20"/>
      <c r="U377" s="20"/>
      <c r="V377" s="20" t="s">
        <v>4216</v>
      </c>
      <c r="W377" s="33" t="s">
        <v>479</v>
      </c>
      <c r="Z377" s="33"/>
      <c r="AA377" s="33"/>
      <c r="AB377" s="33" t="s">
        <v>3467</v>
      </c>
      <c r="AC377" s="33" t="s">
        <v>479</v>
      </c>
      <c r="AD377" s="20"/>
      <c r="AE377" s="20" t="s">
        <v>4215</v>
      </c>
      <c r="AF377" s="14">
        <v>0</v>
      </c>
      <c r="AG377" s="14">
        <v>1</v>
      </c>
      <c r="AH377" s="18">
        <v>0</v>
      </c>
      <c r="AI377" s="42">
        <v>0</v>
      </c>
      <c r="AJ377" s="14">
        <v>1</v>
      </c>
      <c r="AK377" s="18">
        <v>0</v>
      </c>
      <c r="AL377" s="14">
        <v>1</v>
      </c>
      <c r="AM377" s="14">
        <v>0</v>
      </c>
      <c r="AO377" s="1">
        <v>33302</v>
      </c>
      <c r="BP377" s="14">
        <v>368000</v>
      </c>
      <c r="BQ377" s="3">
        <v>0.1</v>
      </c>
      <c r="BR377" s="16">
        <v>0</v>
      </c>
      <c r="CS377">
        <v>1</v>
      </c>
      <c r="CY377" s="1">
        <v>33434</v>
      </c>
      <c r="CZ377" s="1"/>
      <c r="DC377" s="1">
        <v>34443</v>
      </c>
      <c r="DD377" s="14">
        <v>208</v>
      </c>
      <c r="DE377" s="14">
        <v>6</v>
      </c>
      <c r="DF377" t="s">
        <v>508</v>
      </c>
      <c r="DG377" t="s">
        <v>1109</v>
      </c>
      <c r="DO377" s="49" t="s">
        <v>4411</v>
      </c>
      <c r="DP377" s="1"/>
      <c r="DQ377" s="1"/>
      <c r="DR377" s="1"/>
      <c r="DS377" s="1"/>
      <c r="DT377" s="1"/>
      <c r="DU377" s="1"/>
      <c r="DV377" s="1"/>
      <c r="DY377" t="s">
        <v>2268</v>
      </c>
      <c r="DZ377" s="1">
        <v>36749</v>
      </c>
      <c r="EA377" s="1">
        <v>37699</v>
      </c>
      <c r="EC377" s="7" t="s">
        <v>3842</v>
      </c>
      <c r="EL377" s="7">
        <v>1</v>
      </c>
      <c r="EO377" s="7">
        <v>518</v>
      </c>
      <c r="EP377" s="7">
        <v>4</v>
      </c>
      <c r="ER377" s="49" t="s">
        <v>4902</v>
      </c>
      <c r="ES377" s="1"/>
      <c r="ET377" s="1"/>
      <c r="EU377" s="1"/>
      <c r="EV377" s="1"/>
      <c r="EW377" s="1"/>
      <c r="EX377" s="1"/>
      <c r="FA377">
        <v>1</v>
      </c>
      <c r="FC377" t="s">
        <v>2889</v>
      </c>
      <c r="FD377" s="1">
        <v>37774</v>
      </c>
      <c r="FE377" s="1">
        <v>38288</v>
      </c>
      <c r="FF377" s="7">
        <v>1</v>
      </c>
      <c r="FH377" s="7" t="s">
        <v>3869</v>
      </c>
      <c r="FL377">
        <v>1</v>
      </c>
      <c r="FY377">
        <v>66</v>
      </c>
      <c r="FZ377">
        <v>2</v>
      </c>
      <c r="HH377" s="44" t="s">
        <v>5765</v>
      </c>
      <c r="HI377">
        <v>1</v>
      </c>
      <c r="HJ377">
        <v>20</v>
      </c>
      <c r="HK377">
        <v>74</v>
      </c>
      <c r="HL377">
        <v>4</v>
      </c>
      <c r="HM377">
        <v>1</v>
      </c>
      <c r="HQ377" s="44" t="s">
        <v>5900</v>
      </c>
      <c r="HR377">
        <v>0</v>
      </c>
      <c r="HS377">
        <v>1</v>
      </c>
      <c r="HT377">
        <v>18</v>
      </c>
      <c r="HU377">
        <v>0</v>
      </c>
      <c r="HZ377" s="44"/>
      <c r="IA377">
        <v>0</v>
      </c>
      <c r="IB377">
        <v>0</v>
      </c>
      <c r="IC377">
        <v>28</v>
      </c>
      <c r="ID377">
        <v>0</v>
      </c>
      <c r="IJ377" s="1">
        <v>36662</v>
      </c>
      <c r="IK377" s="14">
        <v>11</v>
      </c>
    </row>
    <row r="378" spans="1:245" x14ac:dyDescent="0.25">
      <c r="A378" s="1">
        <v>36662</v>
      </c>
      <c r="E378" s="13" t="s">
        <v>3128</v>
      </c>
      <c r="F378" s="4" t="s">
        <v>17</v>
      </c>
      <c r="G378" s="45" t="s">
        <v>5520</v>
      </c>
      <c r="H378" s="86"/>
      <c r="I378" s="86"/>
      <c r="J378" s="86"/>
      <c r="K378" s="86"/>
      <c r="L378" s="86"/>
      <c r="M378" s="30" t="s">
        <v>1060</v>
      </c>
      <c r="N378" s="4" t="s">
        <v>498</v>
      </c>
      <c r="O378" s="52" t="s">
        <v>6360</v>
      </c>
      <c r="P378" s="20"/>
      <c r="Q378" s="30" t="s">
        <v>1060</v>
      </c>
      <c r="R378" s="4" t="s">
        <v>498</v>
      </c>
      <c r="S378" s="52" t="s">
        <v>6360</v>
      </c>
      <c r="T378" s="20"/>
      <c r="U378" s="20"/>
      <c r="V378" s="20"/>
      <c r="W378" s="20"/>
      <c r="X378" s="33" t="s">
        <v>3483</v>
      </c>
      <c r="Y378" s="33" t="s">
        <v>498</v>
      </c>
      <c r="Z378" s="33" t="s">
        <v>3483</v>
      </c>
      <c r="AA378" s="33" t="s">
        <v>498</v>
      </c>
      <c r="AB378" s="20"/>
      <c r="AC378" s="20"/>
      <c r="AD378" s="20"/>
      <c r="AF378" s="14">
        <v>0</v>
      </c>
      <c r="AG378" s="14">
        <v>1</v>
      </c>
      <c r="AH378" s="18">
        <v>0</v>
      </c>
      <c r="AI378" s="42">
        <v>0</v>
      </c>
      <c r="AJ378" s="14">
        <v>1</v>
      </c>
      <c r="AK378" s="18">
        <v>0</v>
      </c>
      <c r="AL378" s="14">
        <v>1</v>
      </c>
      <c r="AM378" s="14">
        <v>0</v>
      </c>
      <c r="AO378" s="1">
        <v>33302</v>
      </c>
      <c r="BP378" s="14">
        <v>620000</v>
      </c>
      <c r="BQ378" s="3">
        <v>0.1</v>
      </c>
      <c r="BR378" s="16">
        <v>0</v>
      </c>
      <c r="CS378">
        <v>1</v>
      </c>
      <c r="CY378" s="1">
        <v>33434</v>
      </c>
      <c r="CZ378" s="1"/>
      <c r="DC378" s="1">
        <v>34443</v>
      </c>
      <c r="DD378" s="14">
        <v>208</v>
      </c>
      <c r="DE378" s="14">
        <v>6</v>
      </c>
      <c r="DF378" t="s">
        <v>508</v>
      </c>
      <c r="DG378" t="s">
        <v>1109</v>
      </c>
      <c r="DO378" s="49" t="s">
        <v>4411</v>
      </c>
      <c r="DP378" s="1"/>
      <c r="DQ378" s="1"/>
      <c r="DR378" s="1"/>
      <c r="DS378" s="1"/>
      <c r="DT378" s="1"/>
      <c r="DU378" s="1"/>
      <c r="DV378" s="1"/>
      <c r="DY378" t="s">
        <v>2268</v>
      </c>
      <c r="DZ378" s="1">
        <v>36749</v>
      </c>
      <c r="EA378" s="1">
        <v>37699</v>
      </c>
      <c r="EC378" s="7" t="s">
        <v>3842</v>
      </c>
      <c r="EL378" s="7">
        <v>1</v>
      </c>
      <c r="EO378" s="7">
        <v>518</v>
      </c>
      <c r="EP378" s="7">
        <v>4</v>
      </c>
      <c r="ER378" s="49" t="s">
        <v>4902</v>
      </c>
      <c r="ES378" s="1"/>
      <c r="ET378" s="1"/>
      <c r="EU378" s="1"/>
      <c r="EV378" s="1"/>
      <c r="EW378" s="1"/>
      <c r="EX378" s="1"/>
      <c r="FA378">
        <v>1</v>
      </c>
      <c r="FC378" t="s">
        <v>2889</v>
      </c>
      <c r="FD378" s="1">
        <v>37774</v>
      </c>
      <c r="FE378" s="1">
        <v>38288</v>
      </c>
      <c r="FF378" s="7">
        <v>1</v>
      </c>
      <c r="FH378" s="7" t="s">
        <v>3869</v>
      </c>
      <c r="FL378">
        <v>1</v>
      </c>
      <c r="FY378">
        <v>66</v>
      </c>
      <c r="FZ378">
        <v>2</v>
      </c>
      <c r="HH378" s="44" t="s">
        <v>5765</v>
      </c>
      <c r="HI378">
        <v>1</v>
      </c>
      <c r="HJ378">
        <v>20</v>
      </c>
      <c r="HK378">
        <v>49</v>
      </c>
      <c r="HL378">
        <v>4</v>
      </c>
      <c r="HN378">
        <v>1</v>
      </c>
      <c r="HQ378" s="44" t="s">
        <v>5900</v>
      </c>
      <c r="HR378">
        <v>0</v>
      </c>
      <c r="HS378">
        <v>1</v>
      </c>
      <c r="HT378">
        <v>72</v>
      </c>
      <c r="HU378">
        <v>0</v>
      </c>
      <c r="HZ378" s="44"/>
      <c r="IA378">
        <v>0</v>
      </c>
      <c r="IB378">
        <v>0</v>
      </c>
      <c r="IC378">
        <v>166</v>
      </c>
      <c r="ID378">
        <v>0</v>
      </c>
      <c r="IJ378" s="1">
        <v>36662</v>
      </c>
      <c r="IK378" s="14">
        <v>11</v>
      </c>
    </row>
    <row r="379" spans="1:245" x14ac:dyDescent="0.25">
      <c r="A379" s="1">
        <v>36662</v>
      </c>
      <c r="E379" s="13" t="s">
        <v>3128</v>
      </c>
      <c r="F379" s="4" t="s">
        <v>17</v>
      </c>
      <c r="G379" s="45" t="s">
        <v>5520</v>
      </c>
      <c r="H379" s="86"/>
      <c r="I379" s="86"/>
      <c r="J379" s="86"/>
      <c r="K379" s="86"/>
      <c r="L379" s="86"/>
      <c r="M379" s="32" t="s">
        <v>1102</v>
      </c>
      <c r="N379" s="4" t="s">
        <v>505</v>
      </c>
      <c r="O379" s="52" t="s">
        <v>6219</v>
      </c>
      <c r="P379" s="20"/>
      <c r="Q379" s="32" t="s">
        <v>1102</v>
      </c>
      <c r="R379" s="4" t="s">
        <v>505</v>
      </c>
      <c r="S379" s="52" t="s">
        <v>6219</v>
      </c>
      <c r="T379" s="20"/>
      <c r="U379" s="20"/>
      <c r="V379" s="20"/>
      <c r="W379" s="20"/>
      <c r="AB379" s="33" t="s">
        <v>3465</v>
      </c>
      <c r="AC379" s="33" t="s">
        <v>505</v>
      </c>
      <c r="AD379" s="20"/>
      <c r="AE379" s="33" t="s">
        <v>4217</v>
      </c>
      <c r="AF379" s="14">
        <v>0</v>
      </c>
      <c r="AG379" s="14">
        <v>1</v>
      </c>
      <c r="AH379" s="18">
        <v>0</v>
      </c>
      <c r="AI379" s="42">
        <v>0</v>
      </c>
      <c r="AJ379" s="14">
        <v>1</v>
      </c>
      <c r="AK379" s="18">
        <v>0</v>
      </c>
      <c r="AL379" s="14">
        <v>1</v>
      </c>
      <c r="AM379" s="14">
        <v>0</v>
      </c>
      <c r="AO379" s="1">
        <v>33302</v>
      </c>
      <c r="BP379" s="14">
        <v>836000</v>
      </c>
      <c r="BQ379" s="3">
        <v>0.1</v>
      </c>
      <c r="CS379">
        <v>1</v>
      </c>
      <c r="CY379" s="1">
        <v>33434</v>
      </c>
      <c r="CZ379" s="1"/>
      <c r="DC379" s="1">
        <v>34443</v>
      </c>
      <c r="DD379" s="14">
        <v>208</v>
      </c>
      <c r="DE379" s="14">
        <v>6</v>
      </c>
      <c r="DF379" t="s">
        <v>508</v>
      </c>
      <c r="DG379" t="s">
        <v>1109</v>
      </c>
      <c r="DO379" s="1"/>
      <c r="DP379" s="1"/>
      <c r="DQ379" s="1"/>
      <c r="DR379" s="1"/>
      <c r="DS379" s="1"/>
      <c r="DT379" s="1"/>
      <c r="DU379" s="1"/>
      <c r="DV379" s="1"/>
      <c r="EA379" s="1"/>
      <c r="ER379" s="1"/>
      <c r="ES379" s="1"/>
      <c r="ET379" s="1"/>
      <c r="EU379" s="1"/>
      <c r="EV379" s="1"/>
      <c r="EW379" s="1"/>
      <c r="EX379" s="1"/>
      <c r="FD379" s="1"/>
      <c r="FE379" s="1"/>
      <c r="HH379" s="44" t="s">
        <v>5765</v>
      </c>
      <c r="HI379">
        <v>1</v>
      </c>
      <c r="HJ379">
        <v>20</v>
      </c>
      <c r="HK379">
        <v>160</v>
      </c>
      <c r="HL379">
        <v>8</v>
      </c>
      <c r="HN379">
        <v>1</v>
      </c>
      <c r="IJ379" s="1">
        <v>36662</v>
      </c>
      <c r="IK379" s="14">
        <v>11</v>
      </c>
    </row>
    <row r="380" spans="1:245" x14ac:dyDescent="0.25">
      <c r="A380" s="1">
        <v>36662</v>
      </c>
      <c r="E380" s="13" t="s">
        <v>3128</v>
      </c>
      <c r="F380" s="4" t="s">
        <v>17</v>
      </c>
      <c r="G380" s="45" t="s">
        <v>5520</v>
      </c>
      <c r="H380" s="86"/>
      <c r="I380" s="86"/>
      <c r="J380" s="86"/>
      <c r="K380" s="86"/>
      <c r="L380" s="86"/>
      <c r="M380" s="30" t="s">
        <v>1103</v>
      </c>
      <c r="N380" s="4" t="s">
        <v>1070</v>
      </c>
      <c r="O380" s="52" t="s">
        <v>6231</v>
      </c>
      <c r="P380" s="20"/>
      <c r="Q380" s="30" t="s">
        <v>1103</v>
      </c>
      <c r="R380" s="4" t="s">
        <v>1070</v>
      </c>
      <c r="S380" s="52" t="s">
        <v>6231</v>
      </c>
      <c r="T380" s="20"/>
      <c r="U380" s="20"/>
      <c r="V380" s="20"/>
      <c r="W380" s="20"/>
      <c r="X380" s="20"/>
      <c r="Y380" s="20"/>
      <c r="Z380" s="20"/>
      <c r="AA380" s="20"/>
      <c r="AB380" s="20"/>
      <c r="AC380" s="20"/>
      <c r="AD380" s="20"/>
      <c r="AF380" s="14">
        <v>0</v>
      </c>
      <c r="AG380" s="14">
        <v>1</v>
      </c>
      <c r="AH380" s="18">
        <v>0</v>
      </c>
      <c r="AI380" s="42">
        <v>0</v>
      </c>
      <c r="AJ380" s="14">
        <v>1</v>
      </c>
      <c r="AK380" s="18">
        <v>0</v>
      </c>
      <c r="AL380" s="14">
        <v>1</v>
      </c>
      <c r="AM380" s="14">
        <v>0</v>
      </c>
      <c r="AO380" s="1">
        <v>33302</v>
      </c>
      <c r="BP380" s="14">
        <v>134000</v>
      </c>
      <c r="BQ380" s="3">
        <v>0.1</v>
      </c>
      <c r="BR380" s="16">
        <v>0</v>
      </c>
      <c r="CS380">
        <v>1</v>
      </c>
      <c r="CY380" s="1">
        <v>33434</v>
      </c>
      <c r="CZ380" s="1"/>
      <c r="DC380" s="1">
        <v>34443</v>
      </c>
      <c r="DD380" s="14">
        <v>208</v>
      </c>
      <c r="DE380" s="14">
        <v>6</v>
      </c>
      <c r="DF380" t="s">
        <v>508</v>
      </c>
      <c r="DG380" t="s">
        <v>1109</v>
      </c>
      <c r="DO380" s="49" t="s">
        <v>4411</v>
      </c>
      <c r="DP380" s="1"/>
      <c r="DQ380" s="1"/>
      <c r="DR380" s="1"/>
      <c r="DS380" s="1"/>
      <c r="DT380" s="1"/>
      <c r="DU380" s="1"/>
      <c r="DV380" s="1"/>
      <c r="DY380" t="s">
        <v>2268</v>
      </c>
      <c r="DZ380" s="1">
        <v>36749</v>
      </c>
      <c r="EA380" s="1">
        <v>37699</v>
      </c>
      <c r="EC380" s="7" t="s">
        <v>3842</v>
      </c>
      <c r="EL380" s="7">
        <v>1</v>
      </c>
      <c r="EO380" s="7">
        <v>518</v>
      </c>
      <c r="EP380" s="7">
        <v>4</v>
      </c>
      <c r="ER380" s="49" t="s">
        <v>4902</v>
      </c>
      <c r="ES380" s="1"/>
      <c r="ET380" s="1"/>
      <c r="EU380" s="1"/>
      <c r="EV380" s="1"/>
      <c r="EW380" s="1"/>
      <c r="EX380" s="1"/>
      <c r="FA380">
        <v>1</v>
      </c>
      <c r="FC380" t="s">
        <v>2889</v>
      </c>
      <c r="FD380" s="1">
        <v>37774</v>
      </c>
      <c r="FE380" s="1">
        <v>38288</v>
      </c>
      <c r="FF380" s="7">
        <v>1</v>
      </c>
      <c r="FH380" s="7" t="s">
        <v>3869</v>
      </c>
      <c r="FL380">
        <v>1</v>
      </c>
      <c r="FY380">
        <v>66</v>
      </c>
      <c r="FZ380">
        <v>2</v>
      </c>
      <c r="HQ380" s="44"/>
      <c r="IJ380" s="1">
        <v>36662</v>
      </c>
      <c r="IK380" s="14">
        <v>11</v>
      </c>
    </row>
    <row r="381" spans="1:245" x14ac:dyDescent="0.25">
      <c r="A381" s="1">
        <v>36662</v>
      </c>
      <c r="E381" s="13" t="s">
        <v>3128</v>
      </c>
      <c r="F381" s="4" t="s">
        <v>17</v>
      </c>
      <c r="G381" s="45" t="s">
        <v>5520</v>
      </c>
      <c r="H381" s="86"/>
      <c r="I381" s="86"/>
      <c r="J381" s="86"/>
      <c r="K381" s="86"/>
      <c r="L381" s="86"/>
      <c r="M381" s="30" t="s">
        <v>1104</v>
      </c>
      <c r="N381" s="4" t="s">
        <v>498</v>
      </c>
      <c r="O381" s="52" t="s">
        <v>6344</v>
      </c>
      <c r="P381" s="20"/>
      <c r="Q381" s="30" t="s">
        <v>1104</v>
      </c>
      <c r="R381" s="4" t="s">
        <v>498</v>
      </c>
      <c r="S381" s="52" t="s">
        <v>6344</v>
      </c>
      <c r="T381" s="20"/>
      <c r="U381" s="20"/>
      <c r="V381" s="20"/>
      <c r="W381" s="20"/>
      <c r="X381" s="33" t="s">
        <v>3507</v>
      </c>
      <c r="Y381" s="33" t="s">
        <v>498</v>
      </c>
      <c r="Z381" s="33" t="s">
        <v>3507</v>
      </c>
      <c r="AA381" s="33" t="s">
        <v>498</v>
      </c>
      <c r="AB381" s="20"/>
      <c r="AC381" s="20"/>
      <c r="AD381" s="20"/>
      <c r="AF381" s="14">
        <v>0</v>
      </c>
      <c r="AG381" s="14">
        <v>1</v>
      </c>
      <c r="AH381" s="18">
        <v>0</v>
      </c>
      <c r="AI381" s="42">
        <v>0</v>
      </c>
      <c r="AJ381" s="14">
        <v>1</v>
      </c>
      <c r="AK381" s="18">
        <v>0</v>
      </c>
      <c r="AL381" s="14">
        <v>1</v>
      </c>
      <c r="AM381" s="14">
        <v>0</v>
      </c>
      <c r="AO381" s="1">
        <v>33302</v>
      </c>
      <c r="BP381" s="14">
        <v>620000</v>
      </c>
      <c r="BQ381" s="3">
        <v>0.1</v>
      </c>
      <c r="BR381" s="16">
        <v>0</v>
      </c>
      <c r="CS381">
        <v>1</v>
      </c>
      <c r="CY381" s="1">
        <v>33434</v>
      </c>
      <c r="CZ381" s="1"/>
      <c r="DC381" s="1">
        <v>34443</v>
      </c>
      <c r="DD381" s="14">
        <v>208</v>
      </c>
      <c r="DE381" s="14">
        <v>6</v>
      </c>
      <c r="DF381" t="s">
        <v>508</v>
      </c>
      <c r="DG381" t="s">
        <v>1109</v>
      </c>
      <c r="DO381" s="49" t="s">
        <v>4411</v>
      </c>
      <c r="DP381" s="1"/>
      <c r="DQ381" s="1"/>
      <c r="DR381" s="1"/>
      <c r="DS381" s="1"/>
      <c r="DT381" s="1"/>
      <c r="DU381" s="1"/>
      <c r="DV381" s="1"/>
      <c r="DY381" t="s">
        <v>2268</v>
      </c>
      <c r="DZ381" s="1">
        <v>36749</v>
      </c>
      <c r="EA381" s="1">
        <v>37699</v>
      </c>
      <c r="EC381" s="7" t="s">
        <v>3842</v>
      </c>
      <c r="EL381" s="7">
        <v>1</v>
      </c>
      <c r="EO381" s="7">
        <v>518</v>
      </c>
      <c r="EP381" s="7">
        <v>4</v>
      </c>
      <c r="ER381" s="49" t="s">
        <v>4902</v>
      </c>
      <c r="ES381" s="1"/>
      <c r="ET381" s="1"/>
      <c r="EU381" s="1"/>
      <c r="EV381" s="1"/>
      <c r="EW381" s="1"/>
      <c r="EX381" s="1"/>
      <c r="FA381">
        <v>1</v>
      </c>
      <c r="FC381" t="s">
        <v>2889</v>
      </c>
      <c r="FD381" s="1">
        <v>37774</v>
      </c>
      <c r="FE381" s="1">
        <v>38288</v>
      </c>
      <c r="FF381" s="7">
        <v>1</v>
      </c>
      <c r="FH381" s="7" t="s">
        <v>3869</v>
      </c>
      <c r="FL381">
        <v>1</v>
      </c>
      <c r="FY381">
        <v>66</v>
      </c>
      <c r="FZ381">
        <v>2</v>
      </c>
      <c r="HH381" s="44" t="s">
        <v>5765</v>
      </c>
      <c r="HI381">
        <v>1</v>
      </c>
      <c r="HJ381">
        <v>20</v>
      </c>
      <c r="HK381">
        <v>85</v>
      </c>
      <c r="HL381">
        <v>12</v>
      </c>
      <c r="HN381">
        <v>1</v>
      </c>
      <c r="HQ381" s="44" t="s">
        <v>5900</v>
      </c>
      <c r="HR381">
        <v>0</v>
      </c>
      <c r="HS381">
        <v>1</v>
      </c>
      <c r="HT381">
        <v>95</v>
      </c>
      <c r="HU381">
        <v>1</v>
      </c>
      <c r="HV381">
        <v>1</v>
      </c>
      <c r="HZ381" s="44"/>
      <c r="IA381">
        <v>0</v>
      </c>
      <c r="IB381">
        <v>0</v>
      </c>
      <c r="IC381">
        <v>240</v>
      </c>
      <c r="ID381">
        <v>0</v>
      </c>
      <c r="IJ381" s="1">
        <v>36662</v>
      </c>
      <c r="IK381" s="14">
        <v>11</v>
      </c>
    </row>
    <row r="382" spans="1:245" x14ac:dyDescent="0.25">
      <c r="A382" s="1">
        <v>36662</v>
      </c>
      <c r="E382" s="13" t="s">
        <v>3128</v>
      </c>
      <c r="F382" s="4" t="s">
        <v>17</v>
      </c>
      <c r="G382" s="45" t="s">
        <v>5520</v>
      </c>
      <c r="H382" s="86"/>
      <c r="I382" s="86"/>
      <c r="J382" s="86"/>
      <c r="K382" s="86"/>
      <c r="L382" s="86"/>
      <c r="M382" s="30" t="s">
        <v>1062</v>
      </c>
      <c r="N382" s="4" t="s">
        <v>506</v>
      </c>
      <c r="O382" s="52" t="s">
        <v>6232</v>
      </c>
      <c r="P382" s="20"/>
      <c r="Q382" s="30" t="s">
        <v>1062</v>
      </c>
      <c r="R382" s="4" t="s">
        <v>506</v>
      </c>
      <c r="S382" s="52" t="s">
        <v>6232</v>
      </c>
      <c r="T382" s="20"/>
      <c r="U382" s="20"/>
      <c r="V382" s="20"/>
      <c r="W382" s="20"/>
      <c r="X382" s="33" t="s">
        <v>3471</v>
      </c>
      <c r="Y382" s="33" t="s">
        <v>506</v>
      </c>
      <c r="Z382" s="33" t="s">
        <v>3471</v>
      </c>
      <c r="AA382" s="33" t="s">
        <v>506</v>
      </c>
      <c r="AB382" s="20"/>
      <c r="AC382" s="20"/>
      <c r="AD382" s="20"/>
      <c r="AF382" s="14">
        <v>0</v>
      </c>
      <c r="AG382" s="14">
        <v>1</v>
      </c>
      <c r="AH382" s="18">
        <v>0</v>
      </c>
      <c r="AI382" s="42">
        <v>0</v>
      </c>
      <c r="AJ382" s="14">
        <v>1</v>
      </c>
      <c r="AK382" s="18">
        <v>0</v>
      </c>
      <c r="AL382" s="14">
        <v>1</v>
      </c>
      <c r="AM382" s="14">
        <v>0</v>
      </c>
      <c r="AO382" s="1">
        <v>33302</v>
      </c>
      <c r="BP382" s="14">
        <v>368000</v>
      </c>
      <c r="BQ382" s="3">
        <v>0.1</v>
      </c>
      <c r="BR382" s="16">
        <v>0</v>
      </c>
      <c r="CS382">
        <v>1</v>
      </c>
      <c r="CY382" s="1">
        <v>33434</v>
      </c>
      <c r="CZ382" s="1"/>
      <c r="DC382" s="1">
        <v>34443</v>
      </c>
      <c r="DD382" s="14">
        <v>208</v>
      </c>
      <c r="DE382" s="14">
        <v>6</v>
      </c>
      <c r="DF382" t="s">
        <v>508</v>
      </c>
      <c r="DG382" t="s">
        <v>1109</v>
      </c>
      <c r="DO382" s="49" t="s">
        <v>4411</v>
      </c>
      <c r="DP382" s="1"/>
      <c r="DQ382" s="1"/>
      <c r="DR382" s="1"/>
      <c r="DS382" s="1"/>
      <c r="DT382" s="1"/>
      <c r="DU382" s="1"/>
      <c r="DV382" s="1"/>
      <c r="DY382" t="s">
        <v>2268</v>
      </c>
      <c r="DZ382" s="1">
        <v>36749</v>
      </c>
      <c r="EA382" s="1">
        <v>37699</v>
      </c>
      <c r="EC382" s="7" t="s">
        <v>3842</v>
      </c>
      <c r="EL382" s="7">
        <v>1</v>
      </c>
      <c r="EO382" s="7">
        <v>518</v>
      </c>
      <c r="EP382" s="7">
        <v>4</v>
      </c>
      <c r="ER382" s="49" t="s">
        <v>4902</v>
      </c>
      <c r="ES382" s="1"/>
      <c r="ET382" s="1"/>
      <c r="EU382" s="1"/>
      <c r="EV382" s="1"/>
      <c r="EW382" s="1"/>
      <c r="EX382" s="1"/>
      <c r="FA382">
        <v>1</v>
      </c>
      <c r="FC382" t="s">
        <v>2889</v>
      </c>
      <c r="FD382" s="1">
        <v>37774</v>
      </c>
      <c r="FE382" s="1">
        <v>38288</v>
      </c>
      <c r="FF382" s="7">
        <v>1</v>
      </c>
      <c r="FH382" s="7" t="s">
        <v>3869</v>
      </c>
      <c r="FL382">
        <v>1</v>
      </c>
      <c r="FY382">
        <v>66</v>
      </c>
      <c r="FZ382">
        <v>2</v>
      </c>
      <c r="HH382" s="44" t="s">
        <v>5765</v>
      </c>
      <c r="HI382">
        <v>1</v>
      </c>
      <c r="HJ382">
        <v>20</v>
      </c>
      <c r="HK382">
        <v>85</v>
      </c>
      <c r="HL382">
        <v>3</v>
      </c>
      <c r="HM382">
        <v>1</v>
      </c>
      <c r="HQ382" s="44" t="s">
        <v>5900</v>
      </c>
      <c r="HR382">
        <v>0</v>
      </c>
      <c r="HS382">
        <v>1</v>
      </c>
      <c r="HT382">
        <v>144</v>
      </c>
      <c r="HU382">
        <v>12</v>
      </c>
      <c r="HW382">
        <v>1</v>
      </c>
      <c r="HZ382" s="44"/>
      <c r="IA382">
        <v>0</v>
      </c>
      <c r="IB382">
        <v>0</v>
      </c>
      <c r="IC382">
        <v>83</v>
      </c>
      <c r="ID382">
        <v>1</v>
      </c>
      <c r="IE382">
        <v>1</v>
      </c>
      <c r="IJ382" s="1">
        <v>36662</v>
      </c>
      <c r="IK382" s="14">
        <v>11</v>
      </c>
    </row>
    <row r="383" spans="1:245" x14ac:dyDescent="0.25">
      <c r="A383" s="1">
        <v>36662</v>
      </c>
      <c r="E383" s="13" t="s">
        <v>3128</v>
      </c>
      <c r="F383" s="4" t="s">
        <v>17</v>
      </c>
      <c r="G383" s="45" t="s">
        <v>5520</v>
      </c>
      <c r="H383" s="86"/>
      <c r="I383" s="86"/>
      <c r="J383" s="86"/>
      <c r="K383" s="86"/>
      <c r="L383" s="86"/>
      <c r="M383" s="30" t="s">
        <v>1063</v>
      </c>
      <c r="N383" s="4" t="s">
        <v>498</v>
      </c>
      <c r="O383" s="52" t="s">
        <v>6233</v>
      </c>
      <c r="P383" s="20"/>
      <c r="Q383" s="30" t="s">
        <v>1063</v>
      </c>
      <c r="R383" s="4" t="s">
        <v>498</v>
      </c>
      <c r="S383" s="52" t="s">
        <v>6233</v>
      </c>
      <c r="T383" s="20"/>
      <c r="U383" s="20"/>
      <c r="V383" s="20"/>
      <c r="W383" s="20"/>
      <c r="X383" s="33" t="s">
        <v>3468</v>
      </c>
      <c r="Y383" s="33" t="s">
        <v>498</v>
      </c>
      <c r="Z383" s="33" t="s">
        <v>3468</v>
      </c>
      <c r="AA383" s="33" t="s">
        <v>498</v>
      </c>
      <c r="AB383" s="20"/>
      <c r="AC383" s="20"/>
      <c r="AD383" s="20"/>
      <c r="AF383" s="14">
        <v>0</v>
      </c>
      <c r="AG383" s="14">
        <v>1</v>
      </c>
      <c r="AH383" s="18">
        <v>0</v>
      </c>
      <c r="AI383" s="42">
        <v>0</v>
      </c>
      <c r="AJ383" s="14">
        <v>1</v>
      </c>
      <c r="AK383" s="18">
        <v>0</v>
      </c>
      <c r="AL383" s="14">
        <v>1</v>
      </c>
      <c r="AM383" s="14">
        <v>0</v>
      </c>
      <c r="AO383" s="1">
        <v>33302</v>
      </c>
      <c r="BP383" s="14">
        <v>620000</v>
      </c>
      <c r="BQ383" s="3">
        <v>0.1</v>
      </c>
      <c r="BR383" s="16">
        <v>0</v>
      </c>
      <c r="CS383">
        <v>1</v>
      </c>
      <c r="CY383" s="1">
        <v>33434</v>
      </c>
      <c r="CZ383" s="1"/>
      <c r="DC383" s="1">
        <v>34443</v>
      </c>
      <c r="DD383" s="14">
        <v>208</v>
      </c>
      <c r="DE383" s="14">
        <v>6</v>
      </c>
      <c r="DF383" t="s">
        <v>508</v>
      </c>
      <c r="DG383" t="s">
        <v>1109</v>
      </c>
      <c r="DO383" s="49" t="s">
        <v>4411</v>
      </c>
      <c r="DP383" s="1"/>
      <c r="DQ383" s="1"/>
      <c r="DR383" s="1"/>
      <c r="DS383" s="1"/>
      <c r="DT383" s="1"/>
      <c r="DU383" s="1"/>
      <c r="DV383" s="1"/>
      <c r="DY383" t="s">
        <v>2268</v>
      </c>
      <c r="DZ383" s="1">
        <v>36749</v>
      </c>
      <c r="EA383" s="1">
        <v>37699</v>
      </c>
      <c r="EC383" s="7" t="s">
        <v>3842</v>
      </c>
      <c r="EL383" s="7">
        <v>1</v>
      </c>
      <c r="EO383" s="7">
        <v>518</v>
      </c>
      <c r="EP383" s="7">
        <v>4</v>
      </c>
      <c r="ER383" s="49" t="s">
        <v>4902</v>
      </c>
      <c r="ES383" s="1"/>
      <c r="ET383" s="1"/>
      <c r="EU383" s="1"/>
      <c r="EV383" s="1"/>
      <c r="EW383" s="1"/>
      <c r="EX383" s="1"/>
      <c r="FA383">
        <v>1</v>
      </c>
      <c r="FC383" t="s">
        <v>2889</v>
      </c>
      <c r="FD383" s="1">
        <v>37774</v>
      </c>
      <c r="FE383" s="1">
        <v>38288</v>
      </c>
      <c r="FF383" s="7">
        <v>1</v>
      </c>
      <c r="FH383" s="7" t="s">
        <v>3869</v>
      </c>
      <c r="FL383">
        <v>1</v>
      </c>
      <c r="FY383">
        <v>66</v>
      </c>
      <c r="FZ383">
        <v>2</v>
      </c>
      <c r="HH383" s="44" t="s">
        <v>5765</v>
      </c>
      <c r="HI383">
        <v>1</v>
      </c>
      <c r="HJ383">
        <v>20</v>
      </c>
      <c r="HK383">
        <v>108</v>
      </c>
      <c r="HL383">
        <v>15</v>
      </c>
      <c r="HN383">
        <v>1</v>
      </c>
      <c r="HQ383" s="44" t="s">
        <v>5900</v>
      </c>
      <c r="HR383">
        <v>0</v>
      </c>
      <c r="HS383">
        <v>1</v>
      </c>
      <c r="HT383">
        <v>91</v>
      </c>
      <c r="HU383">
        <v>0</v>
      </c>
      <c r="HZ383" s="44"/>
      <c r="IA383">
        <v>0</v>
      </c>
      <c r="IB383">
        <v>0</v>
      </c>
      <c r="IC383">
        <v>217</v>
      </c>
      <c r="ID383">
        <v>3</v>
      </c>
      <c r="IF383">
        <v>1</v>
      </c>
      <c r="IJ383" s="1">
        <v>36662</v>
      </c>
      <c r="IK383" s="14">
        <v>11</v>
      </c>
    </row>
    <row r="384" spans="1:245" x14ac:dyDescent="0.25">
      <c r="A384" s="1">
        <v>36662</v>
      </c>
      <c r="E384" s="13" t="s">
        <v>3128</v>
      </c>
      <c r="F384" s="4" t="s">
        <v>17</v>
      </c>
      <c r="G384" s="45" t="s">
        <v>5520</v>
      </c>
      <c r="H384" s="86"/>
      <c r="I384" s="86"/>
      <c r="J384" s="86"/>
      <c r="K384" s="86"/>
      <c r="L384" s="86"/>
      <c r="M384" s="30" t="s">
        <v>1105</v>
      </c>
      <c r="N384" s="4" t="s">
        <v>497</v>
      </c>
      <c r="O384" s="52" t="s">
        <v>6234</v>
      </c>
      <c r="P384" s="20"/>
      <c r="Q384" s="30" t="s">
        <v>1105</v>
      </c>
      <c r="R384" s="4" t="s">
        <v>497</v>
      </c>
      <c r="S384" s="52" t="s">
        <v>6234</v>
      </c>
      <c r="T384" s="20"/>
      <c r="U384" s="20"/>
      <c r="V384" s="33" t="s">
        <v>5235</v>
      </c>
      <c r="W384" s="33" t="s">
        <v>497</v>
      </c>
      <c r="X384" s="20"/>
      <c r="Y384" s="20"/>
      <c r="Z384" s="20"/>
      <c r="AA384" s="20"/>
      <c r="AB384" s="33" t="s">
        <v>3473</v>
      </c>
      <c r="AC384" s="33" t="s">
        <v>497</v>
      </c>
      <c r="AD384" s="20"/>
      <c r="AF384" s="14">
        <v>0</v>
      </c>
      <c r="AG384" s="14">
        <v>1</v>
      </c>
      <c r="AH384" s="18">
        <v>0</v>
      </c>
      <c r="AI384" s="42">
        <v>0</v>
      </c>
      <c r="AJ384" s="14">
        <v>1</v>
      </c>
      <c r="AK384" s="18">
        <v>0</v>
      </c>
      <c r="AL384" s="14">
        <v>1</v>
      </c>
      <c r="AM384" s="14">
        <v>0</v>
      </c>
      <c r="AO384" s="1">
        <v>33302</v>
      </c>
      <c r="BP384" s="14">
        <v>134000</v>
      </c>
      <c r="BQ384" s="3">
        <v>0.1</v>
      </c>
      <c r="BR384" s="16">
        <v>0</v>
      </c>
      <c r="CS384">
        <v>1</v>
      </c>
      <c r="CY384" s="1">
        <v>33434</v>
      </c>
      <c r="CZ384" s="1"/>
      <c r="DC384" s="1">
        <v>34443</v>
      </c>
      <c r="DD384" s="14">
        <v>208</v>
      </c>
      <c r="DE384" s="14">
        <v>6</v>
      </c>
      <c r="DF384" t="s">
        <v>508</v>
      </c>
      <c r="DG384" t="s">
        <v>1109</v>
      </c>
      <c r="DO384" s="49" t="s">
        <v>4411</v>
      </c>
      <c r="DP384" s="1"/>
      <c r="DQ384" s="1"/>
      <c r="DR384" s="1"/>
      <c r="DS384" s="1"/>
      <c r="DT384" s="1"/>
      <c r="DU384" s="1"/>
      <c r="DV384" s="1"/>
      <c r="DY384" t="s">
        <v>2268</v>
      </c>
      <c r="DZ384" s="1">
        <v>36749</v>
      </c>
      <c r="EA384" s="1">
        <v>37699</v>
      </c>
      <c r="EC384" s="7" t="s">
        <v>3842</v>
      </c>
      <c r="EL384" s="7">
        <v>1</v>
      </c>
      <c r="EO384" s="7">
        <v>518</v>
      </c>
      <c r="EP384" s="7">
        <v>4</v>
      </c>
      <c r="ER384" s="49" t="s">
        <v>4902</v>
      </c>
      <c r="ES384" s="1"/>
      <c r="ET384" s="1"/>
      <c r="EU384" s="1"/>
      <c r="EV384" s="1"/>
      <c r="EW384" s="1"/>
      <c r="EX384" s="1"/>
      <c r="FA384">
        <v>1</v>
      </c>
      <c r="FC384" t="s">
        <v>2889</v>
      </c>
      <c r="FD384" s="1">
        <v>37774</v>
      </c>
      <c r="FE384" s="1">
        <v>38288</v>
      </c>
      <c r="FF384" s="7">
        <v>1</v>
      </c>
      <c r="FH384" s="7" t="s">
        <v>3869</v>
      </c>
      <c r="FL384">
        <v>1</v>
      </c>
      <c r="FY384">
        <v>66</v>
      </c>
      <c r="FZ384">
        <v>2</v>
      </c>
      <c r="HH384" s="44" t="s">
        <v>5765</v>
      </c>
      <c r="HI384">
        <v>1</v>
      </c>
      <c r="HJ384">
        <v>20</v>
      </c>
      <c r="HK384">
        <v>20</v>
      </c>
      <c r="HL384">
        <v>0</v>
      </c>
      <c r="HQ384" s="44" t="s">
        <v>5900</v>
      </c>
      <c r="HR384">
        <v>0</v>
      </c>
      <c r="HS384">
        <v>1</v>
      </c>
      <c r="HT384">
        <v>65</v>
      </c>
      <c r="HU384">
        <v>4</v>
      </c>
      <c r="HV384">
        <v>1</v>
      </c>
      <c r="HZ384" s="44"/>
      <c r="IA384">
        <v>0</v>
      </c>
      <c r="IB384">
        <v>0</v>
      </c>
      <c r="IC384">
        <v>159</v>
      </c>
      <c r="ID384">
        <v>1</v>
      </c>
      <c r="IF384">
        <v>1</v>
      </c>
      <c r="IJ384" s="1">
        <v>36662</v>
      </c>
      <c r="IK384" s="14">
        <v>11</v>
      </c>
    </row>
    <row r="385" spans="1:245" x14ac:dyDescent="0.25">
      <c r="A385" s="1">
        <v>36662</v>
      </c>
      <c r="E385" s="13" t="s">
        <v>3128</v>
      </c>
      <c r="F385" s="4" t="s">
        <v>17</v>
      </c>
      <c r="G385" s="45" t="s">
        <v>5520</v>
      </c>
      <c r="H385" s="86"/>
      <c r="I385" s="86"/>
      <c r="J385" s="86"/>
      <c r="K385" s="86"/>
      <c r="L385" s="86"/>
      <c r="M385" s="30" t="s">
        <v>1936</v>
      </c>
      <c r="N385" s="4" t="s">
        <v>537</v>
      </c>
      <c r="O385" s="4" t="s">
        <v>6315</v>
      </c>
      <c r="P385" s="20"/>
      <c r="Q385" s="30" t="s">
        <v>1936</v>
      </c>
      <c r="R385" s="4" t="s">
        <v>537</v>
      </c>
      <c r="S385" s="4" t="s">
        <v>6315</v>
      </c>
      <c r="T385" s="20"/>
      <c r="U385" s="20"/>
      <c r="V385" s="20"/>
      <c r="W385" s="20"/>
      <c r="X385" s="33" t="s">
        <v>3302</v>
      </c>
      <c r="Y385" s="33" t="s">
        <v>502</v>
      </c>
      <c r="Z385" s="33" t="s">
        <v>3302</v>
      </c>
      <c r="AA385" s="33" t="s">
        <v>502</v>
      </c>
      <c r="AB385" s="20"/>
      <c r="AC385" s="20"/>
      <c r="AD385" s="20"/>
      <c r="AE385" s="33" t="s">
        <v>4218</v>
      </c>
      <c r="AF385" s="14">
        <v>0</v>
      </c>
      <c r="AG385" s="14">
        <v>1</v>
      </c>
      <c r="AH385" s="18">
        <v>0</v>
      </c>
      <c r="AI385" s="42">
        <v>0</v>
      </c>
      <c r="AJ385" s="14">
        <v>1</v>
      </c>
      <c r="AK385" s="18">
        <v>0</v>
      </c>
      <c r="AL385" s="14">
        <v>1</v>
      </c>
      <c r="AM385" s="14">
        <v>0</v>
      </c>
      <c r="AO385" s="1">
        <v>33302</v>
      </c>
      <c r="BP385" s="14">
        <v>1240000</v>
      </c>
      <c r="BQ385" s="3">
        <v>0.1</v>
      </c>
      <c r="BR385" s="16">
        <v>0</v>
      </c>
      <c r="CS385">
        <v>1</v>
      </c>
      <c r="CY385" s="1">
        <v>33434</v>
      </c>
      <c r="CZ385" s="1"/>
      <c r="DC385" s="1">
        <v>34443</v>
      </c>
      <c r="DD385" s="14">
        <v>208</v>
      </c>
      <c r="DE385" s="14">
        <v>6</v>
      </c>
      <c r="DF385" t="s">
        <v>508</v>
      </c>
      <c r="DG385" t="s">
        <v>1109</v>
      </c>
      <c r="DO385" s="49" t="s">
        <v>4411</v>
      </c>
      <c r="DP385" s="1"/>
      <c r="DQ385" s="1"/>
      <c r="DR385" s="1"/>
      <c r="DS385" s="1"/>
      <c r="DT385" s="1"/>
      <c r="DU385" s="1"/>
      <c r="DV385" s="1"/>
      <c r="DY385" t="s">
        <v>2268</v>
      </c>
      <c r="DZ385" s="1">
        <v>36749</v>
      </c>
      <c r="EA385" s="1">
        <v>37699</v>
      </c>
      <c r="EC385" s="7" t="s">
        <v>3842</v>
      </c>
      <c r="EL385" s="7">
        <v>1</v>
      </c>
      <c r="EO385" s="7">
        <v>518</v>
      </c>
      <c r="EP385" s="7">
        <v>4</v>
      </c>
      <c r="ER385" s="49" t="s">
        <v>4902</v>
      </c>
      <c r="ES385" s="1"/>
      <c r="ET385" s="1"/>
      <c r="EU385" s="1"/>
      <c r="EV385" s="1"/>
      <c r="EW385" s="1"/>
      <c r="EX385" s="1"/>
      <c r="FA385">
        <v>1</v>
      </c>
      <c r="FC385" t="s">
        <v>2889</v>
      </c>
      <c r="FD385" s="1">
        <v>37774</v>
      </c>
      <c r="FE385" s="1">
        <v>38288</v>
      </c>
      <c r="FF385" s="7">
        <v>1</v>
      </c>
      <c r="FH385" s="7" t="s">
        <v>3869</v>
      </c>
      <c r="FL385">
        <v>1</v>
      </c>
      <c r="FY385">
        <v>66</v>
      </c>
      <c r="FZ385">
        <v>2</v>
      </c>
      <c r="HH385" s="44" t="s">
        <v>5765</v>
      </c>
      <c r="HI385">
        <v>1</v>
      </c>
      <c r="HJ385">
        <v>20</v>
      </c>
      <c r="HK385">
        <v>60</v>
      </c>
      <c r="HL385">
        <v>8</v>
      </c>
      <c r="HN385">
        <v>1</v>
      </c>
      <c r="HQ385" s="44" t="s">
        <v>5900</v>
      </c>
      <c r="HR385">
        <v>0</v>
      </c>
      <c r="HS385">
        <v>1</v>
      </c>
      <c r="HT385">
        <v>54</v>
      </c>
      <c r="HU385">
        <v>1</v>
      </c>
      <c r="HV385">
        <v>1</v>
      </c>
      <c r="HZ385" s="44"/>
      <c r="IA385">
        <v>0</v>
      </c>
      <c r="IB385">
        <v>0</v>
      </c>
      <c r="IC385">
        <v>163</v>
      </c>
      <c r="ID385">
        <v>0</v>
      </c>
      <c r="IJ385" s="1">
        <v>36662</v>
      </c>
      <c r="IK385" s="14">
        <v>11</v>
      </c>
    </row>
    <row r="386" spans="1:245" x14ac:dyDescent="0.25">
      <c r="A386" s="1">
        <v>36662</v>
      </c>
      <c r="E386" s="13" t="s">
        <v>3128</v>
      </c>
      <c r="F386" s="4" t="s">
        <v>17</v>
      </c>
      <c r="G386" s="45" t="s">
        <v>5520</v>
      </c>
      <c r="H386" s="86"/>
      <c r="I386" s="86"/>
      <c r="J386" s="86"/>
      <c r="K386" s="86"/>
      <c r="L386" s="86"/>
      <c r="M386" s="30" t="s">
        <v>1064</v>
      </c>
      <c r="N386" s="4" t="s">
        <v>538</v>
      </c>
      <c r="O386" s="4" t="s">
        <v>6320</v>
      </c>
      <c r="P386" s="20"/>
      <c r="Q386" s="30" t="s">
        <v>1064</v>
      </c>
      <c r="R386" s="4" t="s">
        <v>538</v>
      </c>
      <c r="S386" s="4" t="s">
        <v>6320</v>
      </c>
      <c r="T386" s="20"/>
      <c r="U386" s="20"/>
      <c r="V386" s="20"/>
      <c r="W386" s="20"/>
      <c r="X386" s="20"/>
      <c r="Y386" s="20"/>
      <c r="Z386" s="20"/>
      <c r="AA386" s="20"/>
      <c r="AB386" s="20"/>
      <c r="AC386" s="20"/>
      <c r="AD386" s="20"/>
      <c r="AF386" s="14">
        <v>0</v>
      </c>
      <c r="AG386" s="14">
        <v>1</v>
      </c>
      <c r="AH386" s="18">
        <v>0</v>
      </c>
      <c r="AI386" s="42">
        <v>0</v>
      </c>
      <c r="AJ386" s="14">
        <v>1</v>
      </c>
      <c r="AK386" s="18">
        <v>0</v>
      </c>
      <c r="AL386" s="14">
        <v>1</v>
      </c>
      <c r="AM386" s="14">
        <v>0</v>
      </c>
      <c r="AO386" s="1">
        <v>33302</v>
      </c>
      <c r="BP386" s="14">
        <v>134000</v>
      </c>
      <c r="BQ386" s="3">
        <v>0.1</v>
      </c>
      <c r="BR386" s="16">
        <v>0</v>
      </c>
      <c r="CS386">
        <v>1</v>
      </c>
      <c r="CY386" s="1">
        <v>33434</v>
      </c>
      <c r="CZ386" s="1"/>
      <c r="DC386" s="1">
        <v>34443</v>
      </c>
      <c r="DD386" s="14">
        <v>208</v>
      </c>
      <c r="DE386" s="14">
        <v>6</v>
      </c>
      <c r="DF386" t="s">
        <v>508</v>
      </c>
      <c r="DG386" t="s">
        <v>1109</v>
      </c>
      <c r="DO386" s="49" t="s">
        <v>4411</v>
      </c>
      <c r="DP386" s="1"/>
      <c r="DQ386" s="1"/>
      <c r="DR386" s="1"/>
      <c r="DS386" s="1"/>
      <c r="DT386" s="1"/>
      <c r="DU386" s="1"/>
      <c r="DV386" s="1"/>
      <c r="DY386" t="s">
        <v>2268</v>
      </c>
      <c r="DZ386" s="1">
        <v>36749</v>
      </c>
      <c r="EA386" s="1">
        <v>37699</v>
      </c>
      <c r="EC386" s="7" t="s">
        <v>3842</v>
      </c>
      <c r="EL386" s="7">
        <v>1</v>
      </c>
      <c r="EO386" s="7">
        <v>518</v>
      </c>
      <c r="EP386" s="7">
        <v>4</v>
      </c>
      <c r="ER386" s="49" t="s">
        <v>4902</v>
      </c>
      <c r="ES386" s="1"/>
      <c r="ET386" s="1"/>
      <c r="EU386" s="1"/>
      <c r="EV386" s="1"/>
      <c r="EW386" s="1"/>
      <c r="EX386" s="1"/>
      <c r="FA386">
        <v>1</v>
      </c>
      <c r="FC386" t="s">
        <v>2889</v>
      </c>
      <c r="FD386" s="1">
        <v>37774</v>
      </c>
      <c r="FE386" s="1">
        <v>38288</v>
      </c>
      <c r="FF386" s="7">
        <v>1</v>
      </c>
      <c r="FH386" s="7" t="s">
        <v>3869</v>
      </c>
      <c r="FL386">
        <v>1</v>
      </c>
      <c r="FY386">
        <v>66</v>
      </c>
      <c r="FZ386">
        <v>2</v>
      </c>
      <c r="HQ386" s="44"/>
      <c r="IJ386" s="1">
        <v>36662</v>
      </c>
      <c r="IK386" s="14">
        <v>11</v>
      </c>
    </row>
    <row r="387" spans="1:245" x14ac:dyDescent="0.25">
      <c r="A387" s="1">
        <v>36662</v>
      </c>
      <c r="B387" s="1"/>
      <c r="C387" s="1"/>
      <c r="D387" s="1"/>
      <c r="E387" s="13" t="s">
        <v>3128</v>
      </c>
      <c r="F387" s="4" t="s">
        <v>17</v>
      </c>
      <c r="G387" s="45" t="s">
        <v>5520</v>
      </c>
      <c r="H387" s="86"/>
      <c r="I387" s="86"/>
      <c r="J387" s="86"/>
      <c r="K387" s="86"/>
      <c r="L387" s="86"/>
      <c r="M387" s="31" t="s">
        <v>1106</v>
      </c>
      <c r="N387" s="4" t="s">
        <v>479</v>
      </c>
      <c r="O387" s="13" t="s">
        <v>6314</v>
      </c>
      <c r="P387" s="20"/>
      <c r="Q387" s="31" t="s">
        <v>1106</v>
      </c>
      <c r="R387" s="4" t="s">
        <v>479</v>
      </c>
      <c r="S387" s="13" t="s">
        <v>6314</v>
      </c>
      <c r="T387" s="20"/>
      <c r="U387" s="20"/>
      <c r="V387" s="20"/>
      <c r="W387" s="20"/>
      <c r="X387" s="20"/>
      <c r="Y387" s="20"/>
      <c r="Z387" s="20"/>
      <c r="AA387" s="20"/>
      <c r="AB387" s="20"/>
      <c r="AC387" s="20"/>
      <c r="AD387" s="20"/>
      <c r="AF387" s="14">
        <v>0</v>
      </c>
      <c r="AG387" s="14">
        <v>1</v>
      </c>
      <c r="AH387" s="18">
        <v>0</v>
      </c>
      <c r="AI387" s="42">
        <v>0</v>
      </c>
      <c r="AJ387" s="14">
        <v>1</v>
      </c>
      <c r="AK387" s="18">
        <v>0</v>
      </c>
      <c r="AL387" s="14">
        <v>1</v>
      </c>
      <c r="AM387" s="14">
        <v>0</v>
      </c>
      <c r="AO387" s="1">
        <v>33302</v>
      </c>
      <c r="BP387" s="14">
        <v>368000</v>
      </c>
      <c r="BQ387" s="3">
        <v>0.1</v>
      </c>
      <c r="BR387" s="16">
        <v>0</v>
      </c>
      <c r="CS387">
        <v>1</v>
      </c>
      <c r="CY387" s="1">
        <v>33434</v>
      </c>
      <c r="CZ387" s="1"/>
      <c r="DC387" s="1">
        <v>34443</v>
      </c>
      <c r="DD387" s="14">
        <v>208</v>
      </c>
      <c r="DE387" s="14">
        <v>6</v>
      </c>
      <c r="DF387" t="s">
        <v>508</v>
      </c>
      <c r="DG387" t="s">
        <v>1109</v>
      </c>
      <c r="DO387" s="49" t="s">
        <v>4411</v>
      </c>
      <c r="DP387" s="1"/>
      <c r="DQ387" s="1"/>
      <c r="DR387" s="1"/>
      <c r="DS387" s="1"/>
      <c r="DT387" s="1"/>
      <c r="DU387" s="1"/>
      <c r="DV387" s="1"/>
      <c r="DW387" t="s">
        <v>2267</v>
      </c>
      <c r="DX387" t="s">
        <v>479</v>
      </c>
      <c r="DY387" t="s">
        <v>2268</v>
      </c>
      <c r="DZ387" s="1">
        <v>36749</v>
      </c>
      <c r="EA387" s="1">
        <v>37699</v>
      </c>
      <c r="EC387" s="7" t="s">
        <v>3842</v>
      </c>
      <c r="EL387" s="7">
        <v>1</v>
      </c>
      <c r="EO387" s="7">
        <v>518</v>
      </c>
      <c r="EP387" s="7">
        <v>4</v>
      </c>
      <c r="ER387" s="49" t="s">
        <v>4902</v>
      </c>
      <c r="ES387" s="1"/>
      <c r="ET387" s="1"/>
      <c r="EU387" s="1"/>
      <c r="EV387" s="1"/>
      <c r="EW387" s="1"/>
      <c r="EX387" s="1"/>
      <c r="FA387">
        <v>1</v>
      </c>
      <c r="FC387" t="s">
        <v>2889</v>
      </c>
      <c r="FD387" s="1">
        <v>37774</v>
      </c>
      <c r="FE387" s="1">
        <v>38288</v>
      </c>
      <c r="FF387" s="7">
        <v>1</v>
      </c>
      <c r="FH387" s="7" t="s">
        <v>3869</v>
      </c>
      <c r="FL387">
        <v>1</v>
      </c>
      <c r="FY387">
        <v>66</v>
      </c>
      <c r="FZ387">
        <v>2</v>
      </c>
      <c r="HQ387" s="44"/>
      <c r="IJ387" s="1">
        <v>36662</v>
      </c>
      <c r="IK387" s="14">
        <v>11</v>
      </c>
    </row>
    <row r="388" spans="1:245" x14ac:dyDescent="0.25">
      <c r="A388" s="1">
        <v>36662</v>
      </c>
      <c r="B388" s="1"/>
      <c r="C388" s="1"/>
      <c r="D388" s="1"/>
      <c r="E388" s="13" t="s">
        <v>3128</v>
      </c>
      <c r="F388" s="4" t="s">
        <v>17</v>
      </c>
      <c r="G388" s="45" t="s">
        <v>5520</v>
      </c>
      <c r="H388" s="86"/>
      <c r="I388" s="86"/>
      <c r="J388" s="86"/>
      <c r="K388" s="86"/>
      <c r="L388" s="86"/>
      <c r="M388" s="31" t="s">
        <v>1066</v>
      </c>
      <c r="N388" s="4" t="s">
        <v>993</v>
      </c>
      <c r="O388" s="52" t="s">
        <v>6345</v>
      </c>
      <c r="P388" s="20"/>
      <c r="Q388" s="31" t="s">
        <v>1066</v>
      </c>
      <c r="R388" s="4" t="s">
        <v>993</v>
      </c>
      <c r="S388" s="52" t="s">
        <v>6345</v>
      </c>
      <c r="T388" s="20"/>
      <c r="U388" s="20"/>
      <c r="V388" s="20"/>
      <c r="W388" s="20"/>
      <c r="X388" s="33" t="s">
        <v>3508</v>
      </c>
      <c r="Y388" s="33" t="s">
        <v>993</v>
      </c>
      <c r="Z388" s="33" t="s">
        <v>3508</v>
      </c>
      <c r="AA388" s="33" t="s">
        <v>993</v>
      </c>
      <c r="AB388" s="20"/>
      <c r="AC388" s="20"/>
      <c r="AD388" s="20"/>
      <c r="AF388" s="14">
        <v>0</v>
      </c>
      <c r="AG388" s="14">
        <v>1</v>
      </c>
      <c r="AH388" s="18">
        <v>0</v>
      </c>
      <c r="AI388" s="42">
        <v>0</v>
      </c>
      <c r="AJ388" s="14">
        <v>1</v>
      </c>
      <c r="AK388" s="18">
        <v>0</v>
      </c>
      <c r="AL388" s="14">
        <v>1</v>
      </c>
      <c r="AM388" s="14">
        <v>0</v>
      </c>
      <c r="AO388" s="1">
        <v>33302</v>
      </c>
      <c r="BP388" s="14">
        <v>368000</v>
      </c>
      <c r="BQ388" s="3">
        <v>0.1</v>
      </c>
      <c r="BR388" s="16">
        <v>0</v>
      </c>
      <c r="CS388">
        <v>1</v>
      </c>
      <c r="CY388" s="1">
        <v>33434</v>
      </c>
      <c r="CZ388" s="1"/>
      <c r="DC388" s="1">
        <v>34443</v>
      </c>
      <c r="DD388" s="14">
        <v>208</v>
      </c>
      <c r="DE388" s="14">
        <v>6</v>
      </c>
      <c r="DF388" t="s">
        <v>508</v>
      </c>
      <c r="DG388" t="s">
        <v>1109</v>
      </c>
      <c r="DO388" s="49" t="s">
        <v>4411</v>
      </c>
      <c r="DP388" s="1"/>
      <c r="DQ388" s="1"/>
      <c r="DR388" s="1"/>
      <c r="DS388" s="1"/>
      <c r="DT388" s="1"/>
      <c r="DU388" s="1"/>
      <c r="DV388" s="1"/>
      <c r="DY388" t="s">
        <v>2268</v>
      </c>
      <c r="DZ388" s="1">
        <v>36749</v>
      </c>
      <c r="EA388" s="1">
        <v>37699</v>
      </c>
      <c r="EC388" s="7" t="s">
        <v>3842</v>
      </c>
      <c r="EL388" s="7">
        <v>1</v>
      </c>
      <c r="EO388" s="7">
        <v>518</v>
      </c>
      <c r="EP388" s="7">
        <v>4</v>
      </c>
      <c r="ER388" s="49" t="s">
        <v>4902</v>
      </c>
      <c r="ES388" s="1"/>
      <c r="ET388" s="1"/>
      <c r="EU388" s="1"/>
      <c r="EV388" s="1"/>
      <c r="EW388" s="1"/>
      <c r="EX388" s="1"/>
      <c r="FA388">
        <v>1</v>
      </c>
      <c r="FC388" t="s">
        <v>2889</v>
      </c>
      <c r="FD388" s="1">
        <v>37774</v>
      </c>
      <c r="FE388" s="1">
        <v>38288</v>
      </c>
      <c r="FF388" s="7">
        <v>1</v>
      </c>
      <c r="FH388" s="7" t="s">
        <v>3869</v>
      </c>
      <c r="FL388">
        <v>1</v>
      </c>
      <c r="FY388">
        <v>66</v>
      </c>
      <c r="FZ388">
        <v>2</v>
      </c>
      <c r="HH388" s="44" t="s">
        <v>5765</v>
      </c>
      <c r="HI388">
        <v>1</v>
      </c>
      <c r="HJ388">
        <v>20</v>
      </c>
      <c r="HK388">
        <v>48</v>
      </c>
      <c r="HL388">
        <v>3</v>
      </c>
      <c r="HN388">
        <v>1</v>
      </c>
      <c r="HQ388" s="44" t="s">
        <v>5900</v>
      </c>
      <c r="HR388">
        <v>0</v>
      </c>
      <c r="HS388">
        <v>1</v>
      </c>
      <c r="HT388">
        <v>140</v>
      </c>
      <c r="HU388">
        <v>4</v>
      </c>
      <c r="HW388">
        <v>1</v>
      </c>
      <c r="HZ388" s="44"/>
      <c r="IA388">
        <v>0</v>
      </c>
      <c r="IB388">
        <v>0</v>
      </c>
      <c r="IC388">
        <v>188</v>
      </c>
      <c r="ID388">
        <v>4</v>
      </c>
      <c r="IE388">
        <v>1</v>
      </c>
      <c r="IJ388" s="1">
        <v>36662</v>
      </c>
      <c r="IK388" s="14">
        <v>11</v>
      </c>
    </row>
    <row r="389" spans="1:245" ht="12.75" customHeight="1" x14ac:dyDescent="0.25">
      <c r="A389" s="1">
        <v>36662</v>
      </c>
      <c r="B389" s="1"/>
      <c r="C389" s="1"/>
      <c r="D389" s="1"/>
      <c r="E389" s="13" t="s">
        <v>3128</v>
      </c>
      <c r="F389" s="4" t="s">
        <v>17</v>
      </c>
      <c r="G389" s="45" t="s">
        <v>5520</v>
      </c>
      <c r="H389" s="86"/>
      <c r="I389" s="86"/>
      <c r="J389" s="86"/>
      <c r="K389" s="86"/>
      <c r="L389" s="86"/>
      <c r="M389" s="34" t="s">
        <v>1067</v>
      </c>
      <c r="N389" s="4" t="s">
        <v>538</v>
      </c>
      <c r="O389" s="52" t="s">
        <v>6318</v>
      </c>
      <c r="P389" s="20"/>
      <c r="Q389" s="34" t="s">
        <v>1067</v>
      </c>
      <c r="R389" s="4" t="s">
        <v>538</v>
      </c>
      <c r="S389" s="52" t="s">
        <v>6318</v>
      </c>
      <c r="T389" s="20"/>
      <c r="U389" s="20"/>
      <c r="V389" s="33" t="s">
        <v>3509</v>
      </c>
      <c r="W389" s="33" t="s">
        <v>538</v>
      </c>
      <c r="AB389" s="33" t="s">
        <v>3497</v>
      </c>
      <c r="AC389" s="33" t="s">
        <v>3498</v>
      </c>
      <c r="AD389" s="20"/>
      <c r="AF389" s="14">
        <v>0</v>
      </c>
      <c r="AG389" s="14">
        <v>1</v>
      </c>
      <c r="AH389" s="18">
        <v>0</v>
      </c>
      <c r="AI389" s="42">
        <v>0</v>
      </c>
      <c r="AJ389" s="14">
        <v>1</v>
      </c>
      <c r="AK389" s="18">
        <v>0</v>
      </c>
      <c r="AL389" s="14">
        <v>1</v>
      </c>
      <c r="AM389" s="14">
        <v>0</v>
      </c>
      <c r="AO389" s="1">
        <v>33302</v>
      </c>
      <c r="BP389" s="14">
        <v>620000</v>
      </c>
      <c r="BQ389" s="3">
        <v>0.1</v>
      </c>
      <c r="BR389" s="16">
        <v>0</v>
      </c>
      <c r="CS389">
        <v>1</v>
      </c>
      <c r="CY389" s="1">
        <v>33434</v>
      </c>
      <c r="CZ389" s="1"/>
      <c r="DC389" s="1">
        <v>34443</v>
      </c>
      <c r="DD389" s="14">
        <v>208</v>
      </c>
      <c r="DE389" s="14">
        <v>6</v>
      </c>
      <c r="DF389" t="s">
        <v>508</v>
      </c>
      <c r="DG389" t="s">
        <v>1109</v>
      </c>
      <c r="DO389" s="49" t="s">
        <v>4411</v>
      </c>
      <c r="DP389" s="1"/>
      <c r="DQ389" s="1"/>
      <c r="DR389" s="1"/>
      <c r="DS389" s="1"/>
      <c r="DT389" s="1"/>
      <c r="DU389" s="1"/>
      <c r="DV389" s="1"/>
      <c r="DY389" t="s">
        <v>2268</v>
      </c>
      <c r="DZ389" s="1">
        <v>36749</v>
      </c>
      <c r="EA389" s="1">
        <v>37699</v>
      </c>
      <c r="EC389" s="7" t="s">
        <v>3842</v>
      </c>
      <c r="EL389" s="7">
        <v>1</v>
      </c>
      <c r="EO389" s="7">
        <v>518</v>
      </c>
      <c r="EP389" s="7">
        <v>4</v>
      </c>
      <c r="ER389" s="49" t="s">
        <v>4902</v>
      </c>
      <c r="ES389" s="1"/>
      <c r="ET389" s="1"/>
      <c r="EU389" s="1"/>
      <c r="EV389" s="1"/>
      <c r="EW389" s="1"/>
      <c r="EX389" s="1"/>
      <c r="FA389">
        <v>1</v>
      </c>
      <c r="FC389" t="s">
        <v>2889</v>
      </c>
      <c r="FD389" s="1">
        <v>37774</v>
      </c>
      <c r="FE389" s="1">
        <v>38288</v>
      </c>
      <c r="FF389" s="7">
        <v>1</v>
      </c>
      <c r="FH389" s="7" t="s">
        <v>3869</v>
      </c>
      <c r="FL389">
        <v>1</v>
      </c>
      <c r="FY389">
        <v>66</v>
      </c>
      <c r="FZ389">
        <v>2</v>
      </c>
      <c r="HH389" s="44" t="s">
        <v>5765</v>
      </c>
      <c r="HI389">
        <v>1</v>
      </c>
      <c r="HJ389">
        <v>20</v>
      </c>
      <c r="HK389">
        <v>62</v>
      </c>
      <c r="HL389">
        <v>1</v>
      </c>
      <c r="HN389">
        <v>1</v>
      </c>
      <c r="HQ389" s="44" t="s">
        <v>5900</v>
      </c>
      <c r="HR389">
        <v>0</v>
      </c>
      <c r="HS389">
        <v>1</v>
      </c>
      <c r="HT389">
        <v>295</v>
      </c>
      <c r="HU389">
        <v>31</v>
      </c>
      <c r="HW389">
        <v>1</v>
      </c>
      <c r="HZ389" s="44"/>
      <c r="IA389">
        <v>0</v>
      </c>
      <c r="IB389">
        <v>0</v>
      </c>
      <c r="IC389">
        <v>59</v>
      </c>
      <c r="ID389">
        <v>1</v>
      </c>
      <c r="IF389">
        <v>1</v>
      </c>
      <c r="IJ389" s="1">
        <v>36662</v>
      </c>
      <c r="IK389" s="14">
        <v>11</v>
      </c>
    </row>
    <row r="390" spans="1:245" x14ac:dyDescent="0.25">
      <c r="A390" s="1">
        <v>36662</v>
      </c>
      <c r="B390" s="1"/>
      <c r="C390" s="1"/>
      <c r="D390" s="1"/>
      <c r="E390" s="13" t="s">
        <v>3128</v>
      </c>
      <c r="F390" s="4" t="s">
        <v>17</v>
      </c>
      <c r="G390" s="45" t="s">
        <v>5520</v>
      </c>
      <c r="H390" s="86"/>
      <c r="I390" s="86"/>
      <c r="J390" s="86"/>
      <c r="K390" s="86"/>
      <c r="L390" s="86"/>
      <c r="M390" s="31" t="s">
        <v>1107</v>
      </c>
      <c r="N390" s="4" t="s">
        <v>993</v>
      </c>
      <c r="O390" s="52" t="s">
        <v>6361</v>
      </c>
      <c r="P390" s="20"/>
      <c r="Q390" s="31" t="s">
        <v>1107</v>
      </c>
      <c r="R390" s="4" t="s">
        <v>993</v>
      </c>
      <c r="S390" s="52" t="s">
        <v>6361</v>
      </c>
      <c r="T390" s="20"/>
      <c r="U390" s="20"/>
      <c r="V390" s="20"/>
      <c r="W390" s="20"/>
      <c r="X390" s="33" t="s">
        <v>3499</v>
      </c>
      <c r="Y390" s="33" t="s">
        <v>3498</v>
      </c>
      <c r="Z390" s="33" t="s">
        <v>3499</v>
      </c>
      <c r="AA390" s="33" t="s">
        <v>3498</v>
      </c>
      <c r="AB390" s="20"/>
      <c r="AC390" s="20"/>
      <c r="AD390" s="20"/>
      <c r="AF390" s="14">
        <v>0</v>
      </c>
      <c r="AG390" s="14">
        <v>1</v>
      </c>
      <c r="AH390" s="18">
        <v>0</v>
      </c>
      <c r="AI390" s="42">
        <v>0</v>
      </c>
      <c r="AJ390" s="14">
        <v>1</v>
      </c>
      <c r="AK390" s="18">
        <v>0</v>
      </c>
      <c r="AL390" s="14">
        <v>1</v>
      </c>
      <c r="AM390" s="14">
        <v>0</v>
      </c>
      <c r="AO390" s="1">
        <v>33302</v>
      </c>
      <c r="BP390" s="14">
        <v>368000</v>
      </c>
      <c r="BQ390" s="3">
        <v>0.1</v>
      </c>
      <c r="BR390" s="16">
        <v>0</v>
      </c>
      <c r="CS390">
        <v>1</v>
      </c>
      <c r="CY390" s="1">
        <v>33434</v>
      </c>
      <c r="CZ390" s="1"/>
      <c r="DC390" s="1">
        <v>34443</v>
      </c>
      <c r="DD390" s="14">
        <v>208</v>
      </c>
      <c r="DE390" s="14">
        <v>6</v>
      </c>
      <c r="DF390" t="s">
        <v>508</v>
      </c>
      <c r="DG390" t="s">
        <v>1109</v>
      </c>
      <c r="DO390" s="49" t="s">
        <v>4411</v>
      </c>
      <c r="DP390" s="1"/>
      <c r="DQ390" s="1"/>
      <c r="DR390" s="1"/>
      <c r="DS390" s="1"/>
      <c r="DT390" s="1"/>
      <c r="DU390" s="1"/>
      <c r="DV390" s="1"/>
      <c r="DY390" t="s">
        <v>2268</v>
      </c>
      <c r="DZ390" s="1">
        <v>36749</v>
      </c>
      <c r="EA390" s="1">
        <v>37699</v>
      </c>
      <c r="EC390" s="7" t="s">
        <v>3842</v>
      </c>
      <c r="EL390" s="7">
        <v>1</v>
      </c>
      <c r="EO390" s="7">
        <v>518</v>
      </c>
      <c r="EP390" s="7">
        <v>4</v>
      </c>
      <c r="ER390" s="49" t="s">
        <v>4902</v>
      </c>
      <c r="ES390" s="1"/>
      <c r="ET390" s="1"/>
      <c r="EU390" s="1"/>
      <c r="EV390" s="1"/>
      <c r="EW390" s="1"/>
      <c r="EX390" s="1"/>
      <c r="FA390">
        <v>1</v>
      </c>
      <c r="FC390" t="s">
        <v>2889</v>
      </c>
      <c r="FD390" s="1">
        <v>37774</v>
      </c>
      <c r="FE390" s="1">
        <v>38288</v>
      </c>
      <c r="FF390" s="7">
        <v>1</v>
      </c>
      <c r="FH390" s="7" t="s">
        <v>3869</v>
      </c>
      <c r="FL390">
        <v>1</v>
      </c>
      <c r="FY390">
        <v>66</v>
      </c>
      <c r="FZ390">
        <v>2</v>
      </c>
      <c r="HH390" s="44" t="s">
        <v>5765</v>
      </c>
      <c r="HI390">
        <v>1</v>
      </c>
      <c r="HJ390">
        <v>20</v>
      </c>
      <c r="HK390">
        <v>26</v>
      </c>
      <c r="HL390">
        <v>2</v>
      </c>
      <c r="HM390">
        <v>1</v>
      </c>
      <c r="HQ390" s="44" t="s">
        <v>5900</v>
      </c>
      <c r="HR390">
        <v>0</v>
      </c>
      <c r="HS390">
        <v>1</v>
      </c>
      <c r="HT390">
        <v>107</v>
      </c>
      <c r="HU390">
        <v>8</v>
      </c>
      <c r="HW390">
        <v>1</v>
      </c>
      <c r="HZ390" s="44"/>
      <c r="IA390">
        <v>0</v>
      </c>
      <c r="IB390">
        <v>0</v>
      </c>
      <c r="IC390">
        <v>542</v>
      </c>
      <c r="ID390">
        <v>3</v>
      </c>
      <c r="IE390">
        <v>1</v>
      </c>
      <c r="IJ390" s="1">
        <v>36662</v>
      </c>
      <c r="IK390" s="14">
        <v>11</v>
      </c>
    </row>
    <row r="391" spans="1:245" x14ac:dyDescent="0.25">
      <c r="A391" s="1">
        <v>36684</v>
      </c>
      <c r="B391" s="1" t="s">
        <v>298</v>
      </c>
      <c r="C391" s="1" t="s">
        <v>299</v>
      </c>
      <c r="D391" s="1"/>
      <c r="E391" s="13" t="s">
        <v>3129</v>
      </c>
      <c r="F391" s="4" t="s">
        <v>18</v>
      </c>
      <c r="G391" s="45" t="s">
        <v>5521</v>
      </c>
      <c r="H391" s="86"/>
      <c r="I391" s="86"/>
      <c r="J391" s="86"/>
      <c r="K391" s="86"/>
      <c r="L391" s="86"/>
      <c r="M391" s="31" t="s">
        <v>531</v>
      </c>
      <c r="N391" s="13" t="s">
        <v>500</v>
      </c>
      <c r="O391" s="13" t="s">
        <v>6362</v>
      </c>
      <c r="P391" s="20"/>
      <c r="Q391" s="39" t="s">
        <v>531</v>
      </c>
      <c r="R391" s="13" t="s">
        <v>500</v>
      </c>
      <c r="S391" s="13" t="s">
        <v>6362</v>
      </c>
      <c r="T391" s="39" t="s">
        <v>531</v>
      </c>
      <c r="U391" s="13" t="s">
        <v>500</v>
      </c>
      <c r="V391" s="20"/>
      <c r="W391" s="20"/>
      <c r="X391" s="20" t="s">
        <v>3324</v>
      </c>
      <c r="Y391" s="33" t="s">
        <v>500</v>
      </c>
      <c r="Z391" s="20" t="s">
        <v>3324</v>
      </c>
      <c r="AA391" s="20" t="s">
        <v>500</v>
      </c>
      <c r="AB391" s="20"/>
      <c r="AC391" s="20"/>
      <c r="AD391" s="20"/>
      <c r="AF391" s="14">
        <v>0</v>
      </c>
      <c r="AG391" s="18">
        <v>1</v>
      </c>
      <c r="AH391" s="18">
        <v>0</v>
      </c>
      <c r="AI391" s="42">
        <v>0</v>
      </c>
      <c r="AJ391" s="18">
        <v>1</v>
      </c>
      <c r="AK391" s="18">
        <v>0</v>
      </c>
      <c r="AL391" s="14">
        <v>1</v>
      </c>
      <c r="AM391" s="14">
        <v>1</v>
      </c>
      <c r="AN391" t="s">
        <v>539</v>
      </c>
      <c r="AO391" s="1">
        <v>33778</v>
      </c>
      <c r="AP391" s="1">
        <v>34877</v>
      </c>
      <c r="BT391" s="14">
        <v>47300000</v>
      </c>
      <c r="BU391" s="3">
        <v>0.1</v>
      </c>
      <c r="BV391" s="16">
        <v>43875000</v>
      </c>
      <c r="DA391">
        <v>1</v>
      </c>
      <c r="DB391" s="1">
        <v>35592</v>
      </c>
      <c r="DC391" s="1">
        <v>36097</v>
      </c>
      <c r="DD391" s="14">
        <v>445</v>
      </c>
      <c r="DE391" s="14">
        <v>4</v>
      </c>
      <c r="DF391" t="s">
        <v>508</v>
      </c>
      <c r="DG391" t="s">
        <v>540</v>
      </c>
      <c r="DJ391">
        <v>1</v>
      </c>
      <c r="DK391" s="1"/>
      <c r="DL391" s="1">
        <v>34877</v>
      </c>
      <c r="DM391" s="7">
        <v>1</v>
      </c>
      <c r="DO391" s="49" t="s">
        <v>4412</v>
      </c>
      <c r="DP391" s="1"/>
      <c r="DQ391" s="1"/>
      <c r="DR391" s="1"/>
      <c r="DS391" s="1"/>
      <c r="DT391" s="1"/>
      <c r="DU391" s="1"/>
      <c r="DV391" s="1"/>
      <c r="DY391" t="s">
        <v>2255</v>
      </c>
      <c r="DZ391" s="1">
        <v>36763</v>
      </c>
      <c r="EA391" s="1">
        <v>37811</v>
      </c>
      <c r="EC391" s="7" t="s">
        <v>3870</v>
      </c>
      <c r="EM391" s="7">
        <v>1</v>
      </c>
      <c r="EO391" s="7">
        <v>381</v>
      </c>
      <c r="EP391" s="7">
        <v>3</v>
      </c>
      <c r="ER391" s="49" t="s">
        <v>4903</v>
      </c>
      <c r="ES391" s="1"/>
      <c r="ET391" s="1"/>
      <c r="EU391" s="1"/>
      <c r="EV391" s="1"/>
      <c r="EW391" s="1"/>
      <c r="EX391" s="1"/>
      <c r="FC391" t="s">
        <v>2835</v>
      </c>
      <c r="FD391" s="1">
        <v>37883</v>
      </c>
      <c r="FE391" s="1">
        <v>38855</v>
      </c>
      <c r="FH391" s="7" t="s">
        <v>3871</v>
      </c>
      <c r="FJ391" s="7" t="s">
        <v>3856</v>
      </c>
      <c r="FK391">
        <v>1</v>
      </c>
      <c r="FY391">
        <v>108</v>
      </c>
      <c r="FZ391">
        <v>2</v>
      </c>
      <c r="GY391" s="44" t="s">
        <v>5685</v>
      </c>
      <c r="GZ391" s="1">
        <v>35592</v>
      </c>
      <c r="HA391">
        <v>31</v>
      </c>
      <c r="HB391">
        <v>390</v>
      </c>
      <c r="HC391">
        <v>48</v>
      </c>
      <c r="HD391">
        <v>1</v>
      </c>
      <c r="HH391" s="44" t="s">
        <v>5685</v>
      </c>
      <c r="HI391">
        <v>1</v>
      </c>
      <c r="HJ391">
        <v>23</v>
      </c>
      <c r="HK391">
        <v>89</v>
      </c>
      <c r="HL391">
        <v>11</v>
      </c>
      <c r="HN391">
        <v>1</v>
      </c>
      <c r="HQ391" s="44" t="s">
        <v>5901</v>
      </c>
      <c r="HR391">
        <v>1</v>
      </c>
      <c r="HS391">
        <v>12</v>
      </c>
      <c r="HT391">
        <v>225</v>
      </c>
      <c r="HU391">
        <v>11</v>
      </c>
      <c r="HW391">
        <v>1</v>
      </c>
      <c r="HZ391" s="44" t="s">
        <v>6007</v>
      </c>
      <c r="IA391">
        <v>1</v>
      </c>
      <c r="IB391">
        <v>15</v>
      </c>
      <c r="IC391">
        <v>469</v>
      </c>
      <c r="ID391">
        <v>11</v>
      </c>
      <c r="IE391">
        <v>1</v>
      </c>
      <c r="II391" s="1">
        <v>35592</v>
      </c>
      <c r="IJ391" s="1">
        <v>36684</v>
      </c>
      <c r="IK391" s="14">
        <v>7</v>
      </c>
    </row>
    <row r="392" spans="1:245" x14ac:dyDescent="0.25">
      <c r="A392" s="1">
        <v>36684</v>
      </c>
      <c r="E392" s="13" t="s">
        <v>3129</v>
      </c>
      <c r="F392" s="4" t="s">
        <v>18</v>
      </c>
      <c r="G392" s="45" t="s">
        <v>5521</v>
      </c>
      <c r="H392" s="86"/>
      <c r="I392" s="86"/>
      <c r="J392" s="86"/>
      <c r="K392" s="86"/>
      <c r="L392" s="86"/>
      <c r="M392" s="30" t="s">
        <v>5152</v>
      </c>
      <c r="N392" s="4" t="s">
        <v>537</v>
      </c>
      <c r="O392" s="4" t="s">
        <v>6363</v>
      </c>
      <c r="P392" s="20"/>
      <c r="Q392" s="39" t="s">
        <v>531</v>
      </c>
      <c r="R392" s="13" t="s">
        <v>500</v>
      </c>
      <c r="S392" s="13" t="s">
        <v>6362</v>
      </c>
      <c r="T392" s="39" t="s">
        <v>531</v>
      </c>
      <c r="U392" s="13" t="s">
        <v>500</v>
      </c>
      <c r="V392" s="20"/>
      <c r="W392" s="20"/>
      <c r="X392" s="20"/>
      <c r="Y392" s="20"/>
      <c r="Z392" s="20" t="s">
        <v>3324</v>
      </c>
      <c r="AA392" s="20" t="s">
        <v>500</v>
      </c>
      <c r="AD392" s="20"/>
      <c r="AF392" s="14">
        <v>0</v>
      </c>
      <c r="AG392" s="14">
        <v>1</v>
      </c>
      <c r="AH392" s="14">
        <v>0</v>
      </c>
      <c r="AI392" s="14">
        <v>0</v>
      </c>
      <c r="AJ392" s="14">
        <v>1</v>
      </c>
      <c r="AK392" s="14">
        <v>0</v>
      </c>
      <c r="AL392" s="14">
        <v>1</v>
      </c>
      <c r="AM392" s="14">
        <v>1</v>
      </c>
      <c r="AO392" s="1">
        <v>33778</v>
      </c>
      <c r="AP392" s="1">
        <v>34877</v>
      </c>
      <c r="BT392" s="14">
        <v>47300000</v>
      </c>
      <c r="BU392" s="3">
        <v>0.1</v>
      </c>
      <c r="BV392" s="16">
        <v>43875000</v>
      </c>
      <c r="DA392">
        <v>1</v>
      </c>
      <c r="DB392" s="1">
        <v>35592</v>
      </c>
      <c r="DC392" s="1">
        <v>36097</v>
      </c>
      <c r="DD392" s="14">
        <v>445</v>
      </c>
      <c r="DE392" s="14">
        <v>4</v>
      </c>
      <c r="DF392" t="s">
        <v>508</v>
      </c>
      <c r="DG392" t="s">
        <v>540</v>
      </c>
      <c r="DJ392">
        <v>1</v>
      </c>
      <c r="DM392">
        <v>1</v>
      </c>
      <c r="DO392" s="49" t="s">
        <v>4412</v>
      </c>
      <c r="DP392" s="1"/>
      <c r="DQ392" s="1"/>
      <c r="DR392" s="1"/>
      <c r="DS392" s="1"/>
      <c r="DT392" s="1"/>
      <c r="DU392" s="1"/>
      <c r="DV392" s="1"/>
      <c r="DY392" t="s">
        <v>2255</v>
      </c>
      <c r="DZ392" s="1">
        <v>36763</v>
      </c>
      <c r="EA392" s="1">
        <v>37811</v>
      </c>
      <c r="EC392" s="7" t="s">
        <v>3870</v>
      </c>
      <c r="EM392" s="7">
        <v>1</v>
      </c>
      <c r="EO392" s="7">
        <v>381</v>
      </c>
      <c r="EP392" s="7">
        <v>3</v>
      </c>
      <c r="ER392" s="49" t="s">
        <v>4903</v>
      </c>
      <c r="ES392" s="1"/>
      <c r="ET392" s="1"/>
      <c r="EU392" s="1"/>
      <c r="EV392" s="1"/>
      <c r="EW392" s="1"/>
      <c r="EX392" s="1"/>
      <c r="FC392" t="s">
        <v>2835</v>
      </c>
      <c r="FD392" s="1">
        <v>37883</v>
      </c>
      <c r="FE392" s="1">
        <v>38855</v>
      </c>
      <c r="FH392" s="7" t="s">
        <v>3871</v>
      </c>
      <c r="FJ392" s="7" t="s">
        <v>3856</v>
      </c>
      <c r="FK392">
        <v>1</v>
      </c>
      <c r="FY392">
        <v>108</v>
      </c>
      <c r="FZ392">
        <v>2</v>
      </c>
      <c r="GY392" s="44" t="s">
        <v>5685</v>
      </c>
      <c r="GZ392" s="1">
        <v>35592</v>
      </c>
      <c r="HA392">
        <v>31</v>
      </c>
      <c r="HB392">
        <v>390</v>
      </c>
      <c r="HC392">
        <v>48</v>
      </c>
      <c r="HD392">
        <v>1</v>
      </c>
      <c r="HH392" s="44" t="s">
        <v>5685</v>
      </c>
      <c r="HI392">
        <v>1</v>
      </c>
      <c r="HJ392">
        <v>23</v>
      </c>
      <c r="HK392">
        <v>89</v>
      </c>
      <c r="HL392">
        <v>11</v>
      </c>
      <c r="HN392">
        <v>1</v>
      </c>
      <c r="HQ392" s="44" t="s">
        <v>5901</v>
      </c>
      <c r="HR392">
        <v>1</v>
      </c>
      <c r="HS392">
        <v>12</v>
      </c>
      <c r="HT392">
        <v>225</v>
      </c>
      <c r="HU392">
        <v>11</v>
      </c>
      <c r="HW392">
        <v>1</v>
      </c>
      <c r="HZ392" s="44" t="s">
        <v>6007</v>
      </c>
      <c r="IA392">
        <v>1</v>
      </c>
      <c r="IB392">
        <v>15</v>
      </c>
      <c r="IC392">
        <v>469</v>
      </c>
      <c r="ID392">
        <v>11</v>
      </c>
      <c r="IE392">
        <v>1</v>
      </c>
      <c r="II392" s="1">
        <v>35592</v>
      </c>
      <c r="IJ392" s="1">
        <v>36684</v>
      </c>
      <c r="IK392" s="14">
        <v>7</v>
      </c>
    </row>
    <row r="393" spans="1:245" x14ac:dyDescent="0.25">
      <c r="A393" s="1">
        <v>36684</v>
      </c>
      <c r="E393" s="13" t="s">
        <v>3129</v>
      </c>
      <c r="F393" s="4" t="s">
        <v>18</v>
      </c>
      <c r="G393" s="45" t="s">
        <v>5521</v>
      </c>
      <c r="H393" s="86"/>
      <c r="I393" s="86"/>
      <c r="J393" s="86"/>
      <c r="K393" s="86"/>
      <c r="L393" s="86"/>
      <c r="M393" s="30" t="s">
        <v>1170</v>
      </c>
      <c r="N393" s="4" t="s">
        <v>498</v>
      </c>
      <c r="O393" s="4" t="s">
        <v>6364</v>
      </c>
      <c r="P393" s="20"/>
      <c r="Q393" s="30" t="s">
        <v>1170</v>
      </c>
      <c r="R393" s="4" t="s">
        <v>498</v>
      </c>
      <c r="S393" s="4" t="s">
        <v>6364</v>
      </c>
      <c r="T393" s="30" t="s">
        <v>1170</v>
      </c>
      <c r="U393" s="4" t="s">
        <v>498</v>
      </c>
      <c r="V393" s="20"/>
      <c r="W393" s="20"/>
      <c r="X393" s="33" t="s">
        <v>3515</v>
      </c>
      <c r="Y393" s="33" t="s">
        <v>498</v>
      </c>
      <c r="Z393" s="33" t="s">
        <v>3515</v>
      </c>
      <c r="AA393" s="33" t="s">
        <v>498</v>
      </c>
      <c r="AB393" s="20"/>
      <c r="AC393" s="20"/>
      <c r="AD393" s="20"/>
      <c r="AF393" s="14">
        <v>0</v>
      </c>
      <c r="AG393" s="14">
        <v>1</v>
      </c>
      <c r="AH393" s="14">
        <v>0</v>
      </c>
      <c r="AI393" s="14">
        <v>0</v>
      </c>
      <c r="AJ393" s="14">
        <v>1</v>
      </c>
      <c r="AK393" s="14">
        <v>0</v>
      </c>
      <c r="AL393" s="14">
        <v>1</v>
      </c>
      <c r="AM393" s="14">
        <v>1</v>
      </c>
      <c r="AO393" s="1">
        <v>33055</v>
      </c>
      <c r="AP393" s="1">
        <v>34877</v>
      </c>
      <c r="BT393" s="14">
        <v>28300000</v>
      </c>
      <c r="BU393" s="3">
        <v>0.5</v>
      </c>
      <c r="DA393">
        <v>1</v>
      </c>
      <c r="DB393" s="1">
        <v>35592</v>
      </c>
      <c r="DC393" s="1">
        <v>36097</v>
      </c>
      <c r="DD393" s="14">
        <v>445</v>
      </c>
      <c r="DE393" s="14">
        <v>4</v>
      </c>
      <c r="DF393" t="s">
        <v>508</v>
      </c>
      <c r="DG393" t="s">
        <v>540</v>
      </c>
      <c r="DI393">
        <v>1</v>
      </c>
      <c r="DM393">
        <v>1</v>
      </c>
      <c r="GY393" s="44" t="s">
        <v>5685</v>
      </c>
      <c r="GZ393" s="1">
        <v>35592</v>
      </c>
      <c r="HA393">
        <v>31</v>
      </c>
      <c r="HB393">
        <v>91</v>
      </c>
      <c r="HC393">
        <v>8</v>
      </c>
      <c r="HD393">
        <v>1</v>
      </c>
      <c r="HH393" s="44" t="s">
        <v>5685</v>
      </c>
      <c r="HI393">
        <v>1</v>
      </c>
      <c r="HJ393">
        <v>23</v>
      </c>
      <c r="HK393">
        <v>117</v>
      </c>
      <c r="HL393">
        <v>5</v>
      </c>
      <c r="HN393">
        <v>1</v>
      </c>
      <c r="II393" s="1">
        <v>35592</v>
      </c>
      <c r="IJ393" s="1">
        <v>36684</v>
      </c>
      <c r="IK393" s="14">
        <v>7</v>
      </c>
    </row>
    <row r="394" spans="1:245" x14ac:dyDescent="0.25">
      <c r="A394" s="1">
        <v>36684</v>
      </c>
      <c r="E394" s="13" t="s">
        <v>3129</v>
      </c>
      <c r="F394" s="4" t="s">
        <v>18</v>
      </c>
      <c r="G394" s="45" t="s">
        <v>5521</v>
      </c>
      <c r="H394" s="86"/>
      <c r="I394" s="86"/>
      <c r="J394" s="86"/>
      <c r="K394" s="86"/>
      <c r="L394" s="86"/>
      <c r="M394" s="30" t="s">
        <v>532</v>
      </c>
      <c r="N394" s="4" t="s">
        <v>474</v>
      </c>
      <c r="O394" s="4" t="s">
        <v>6365</v>
      </c>
      <c r="P394" s="20"/>
      <c r="Q394" s="30" t="s">
        <v>1170</v>
      </c>
      <c r="R394" s="4" t="s">
        <v>498</v>
      </c>
      <c r="S394" s="4" t="s">
        <v>6364</v>
      </c>
      <c r="T394" s="30" t="s">
        <v>1170</v>
      </c>
      <c r="U394" s="4" t="s">
        <v>498</v>
      </c>
      <c r="V394" s="20"/>
      <c r="W394" s="20"/>
      <c r="X394" s="20"/>
      <c r="Y394" s="20"/>
      <c r="Z394" s="33" t="s">
        <v>3515</v>
      </c>
      <c r="AA394" s="33" t="s">
        <v>498</v>
      </c>
      <c r="AD394" s="20"/>
      <c r="AF394" s="14">
        <v>0</v>
      </c>
      <c r="AG394" s="14">
        <v>1</v>
      </c>
      <c r="AH394" s="14">
        <v>0</v>
      </c>
      <c r="AI394" s="14">
        <v>0</v>
      </c>
      <c r="AJ394" s="14">
        <v>1</v>
      </c>
      <c r="AK394" s="14">
        <v>0</v>
      </c>
      <c r="AL394" s="14">
        <v>1</v>
      </c>
      <c r="AM394" s="14">
        <v>0</v>
      </c>
      <c r="AO394" s="1">
        <v>33055</v>
      </c>
      <c r="AP394" s="1">
        <v>34877</v>
      </c>
      <c r="BT394" s="14">
        <v>28300000</v>
      </c>
      <c r="BU394" s="3">
        <v>0.5</v>
      </c>
      <c r="DA394">
        <v>1</v>
      </c>
      <c r="DB394" s="1">
        <v>35592</v>
      </c>
      <c r="DC394" s="1">
        <v>36097</v>
      </c>
      <c r="DD394" s="14">
        <v>445</v>
      </c>
      <c r="DE394" s="14">
        <v>4</v>
      </c>
      <c r="DF394" t="s">
        <v>508</v>
      </c>
      <c r="DG394" t="s">
        <v>540</v>
      </c>
      <c r="DJ394">
        <v>1</v>
      </c>
      <c r="DM394">
        <v>1</v>
      </c>
      <c r="GY394" s="44" t="s">
        <v>5685</v>
      </c>
      <c r="GZ394" s="1">
        <v>35592</v>
      </c>
      <c r="HA394">
        <v>31</v>
      </c>
      <c r="HB394">
        <v>91</v>
      </c>
      <c r="HC394">
        <v>8</v>
      </c>
      <c r="HD394">
        <v>1</v>
      </c>
      <c r="HH394" s="44" t="s">
        <v>5685</v>
      </c>
      <c r="HI394">
        <v>1</v>
      </c>
      <c r="HJ394">
        <v>23</v>
      </c>
      <c r="HK394">
        <v>117</v>
      </c>
      <c r="HL394">
        <v>5</v>
      </c>
      <c r="HN394">
        <v>1</v>
      </c>
      <c r="II394" s="1">
        <v>35592</v>
      </c>
      <c r="IJ394" s="1">
        <v>36684</v>
      </c>
      <c r="IK394" s="14">
        <v>7</v>
      </c>
    </row>
    <row r="395" spans="1:245" x14ac:dyDescent="0.25">
      <c r="A395" s="1">
        <v>36684</v>
      </c>
      <c r="E395" s="13" t="s">
        <v>3129</v>
      </c>
      <c r="F395" s="4" t="s">
        <v>18</v>
      </c>
      <c r="G395" s="45" t="s">
        <v>5521</v>
      </c>
      <c r="H395" s="86"/>
      <c r="I395" s="86"/>
      <c r="J395" s="86"/>
      <c r="K395" s="86"/>
      <c r="L395" s="86"/>
      <c r="M395" s="30" t="s">
        <v>5153</v>
      </c>
      <c r="N395" s="4" t="s">
        <v>498</v>
      </c>
      <c r="O395" s="4" t="s">
        <v>6366</v>
      </c>
      <c r="P395" s="20"/>
      <c r="Q395" s="39" t="s">
        <v>5153</v>
      </c>
      <c r="R395" s="4" t="s">
        <v>498</v>
      </c>
      <c r="S395" s="4" t="s">
        <v>6366</v>
      </c>
      <c r="T395" s="39" t="s">
        <v>5153</v>
      </c>
      <c r="U395" s="4" t="s">
        <v>498</v>
      </c>
      <c r="V395" s="20"/>
      <c r="W395" s="20"/>
      <c r="X395" s="33" t="s">
        <v>3516</v>
      </c>
      <c r="Y395" s="33" t="s">
        <v>498</v>
      </c>
      <c r="Z395" s="33" t="s">
        <v>3516</v>
      </c>
      <c r="AA395" s="33" t="s">
        <v>498</v>
      </c>
      <c r="AC395" s="20"/>
      <c r="AD395" s="20"/>
      <c r="AF395" s="14">
        <v>0</v>
      </c>
      <c r="AG395" s="14">
        <v>1</v>
      </c>
      <c r="AH395" s="14">
        <v>0</v>
      </c>
      <c r="AI395" s="14">
        <v>0</v>
      </c>
      <c r="AJ395" s="14">
        <v>1</v>
      </c>
      <c r="AK395" s="14">
        <v>0</v>
      </c>
      <c r="AL395" s="14">
        <v>1</v>
      </c>
      <c r="AM395" s="14">
        <v>0</v>
      </c>
      <c r="AO395" s="1">
        <v>33055</v>
      </c>
      <c r="AP395" s="1">
        <v>34877</v>
      </c>
      <c r="BT395" s="14">
        <v>13200000</v>
      </c>
      <c r="BU395" s="3">
        <v>0.3</v>
      </c>
      <c r="DA395">
        <v>1</v>
      </c>
      <c r="DB395" s="1">
        <v>35592</v>
      </c>
      <c r="DC395" s="1">
        <v>36097</v>
      </c>
      <c r="DD395" s="14">
        <v>445</v>
      </c>
      <c r="DE395" s="14">
        <v>4</v>
      </c>
      <c r="DF395" t="s">
        <v>508</v>
      </c>
      <c r="DG395" t="s">
        <v>540</v>
      </c>
      <c r="DJ395">
        <v>1</v>
      </c>
      <c r="DM395">
        <v>1</v>
      </c>
      <c r="DO395" s="49" t="s">
        <v>4413</v>
      </c>
      <c r="DP395" s="1"/>
      <c r="DQ395" s="1"/>
      <c r="DR395" s="1"/>
      <c r="DS395" s="1"/>
      <c r="DT395" s="1"/>
      <c r="DU395" s="1"/>
      <c r="DV395" s="1"/>
      <c r="DY395" t="s">
        <v>2256</v>
      </c>
      <c r="DZ395" s="1">
        <v>36763</v>
      </c>
      <c r="EA395" s="1">
        <v>37811</v>
      </c>
      <c r="EC395" s="7" t="s">
        <v>3870</v>
      </c>
      <c r="EF395" s="7">
        <v>1</v>
      </c>
      <c r="EO395" s="7">
        <v>116</v>
      </c>
      <c r="EP395" s="7">
        <v>2</v>
      </c>
      <c r="GY395" s="44" t="s">
        <v>5685</v>
      </c>
      <c r="GZ395" s="1">
        <v>35592</v>
      </c>
      <c r="HA395">
        <v>31</v>
      </c>
      <c r="HB395">
        <v>52</v>
      </c>
      <c r="HC395">
        <v>7</v>
      </c>
      <c r="HD395">
        <v>1</v>
      </c>
      <c r="HH395" s="44" t="s">
        <v>5685</v>
      </c>
      <c r="HI395">
        <v>1</v>
      </c>
      <c r="HJ395">
        <v>23</v>
      </c>
      <c r="HK395">
        <v>115</v>
      </c>
      <c r="HL395">
        <v>9</v>
      </c>
      <c r="HN395">
        <v>1</v>
      </c>
      <c r="HQ395" s="44" t="s">
        <v>5901</v>
      </c>
      <c r="HR395">
        <v>1</v>
      </c>
      <c r="HS395">
        <v>12</v>
      </c>
      <c r="HT395">
        <v>125</v>
      </c>
      <c r="HU395">
        <v>2</v>
      </c>
      <c r="HV395">
        <v>1</v>
      </c>
      <c r="II395" s="1">
        <v>35592</v>
      </c>
      <c r="IJ395" s="1">
        <v>36684</v>
      </c>
      <c r="IK395" s="14">
        <v>7</v>
      </c>
    </row>
    <row r="396" spans="1:245" x14ac:dyDescent="0.25">
      <c r="A396" s="1">
        <v>36684</v>
      </c>
      <c r="E396" s="13" t="s">
        <v>3129</v>
      </c>
      <c r="F396" s="4" t="s">
        <v>18</v>
      </c>
      <c r="G396" s="45" t="s">
        <v>5521</v>
      </c>
      <c r="H396" s="86"/>
      <c r="I396" s="86"/>
      <c r="J396" s="86"/>
      <c r="K396" s="86"/>
      <c r="L396" s="86"/>
      <c r="M396" s="30" t="s">
        <v>533</v>
      </c>
      <c r="N396" s="4" t="s">
        <v>479</v>
      </c>
      <c r="O396" s="4" t="s">
        <v>6367</v>
      </c>
      <c r="P396" s="20"/>
      <c r="Q396" s="39" t="s">
        <v>5153</v>
      </c>
      <c r="R396" s="4" t="s">
        <v>498</v>
      </c>
      <c r="S396" s="4" t="s">
        <v>6366</v>
      </c>
      <c r="T396" s="39" t="s">
        <v>5153</v>
      </c>
      <c r="U396" s="4" t="s">
        <v>498</v>
      </c>
      <c r="V396" s="20"/>
      <c r="W396" s="20"/>
      <c r="X396" s="20"/>
      <c r="Y396" s="20"/>
      <c r="Z396" s="33" t="s">
        <v>3516</v>
      </c>
      <c r="AA396" s="33" t="s">
        <v>498</v>
      </c>
      <c r="AD396" s="20"/>
      <c r="AF396" s="14">
        <v>0</v>
      </c>
      <c r="AG396" s="14">
        <v>1</v>
      </c>
      <c r="AH396" s="14">
        <v>0</v>
      </c>
      <c r="AI396" s="14">
        <v>0</v>
      </c>
      <c r="AJ396" s="14">
        <v>1</v>
      </c>
      <c r="AK396" s="14">
        <v>0</v>
      </c>
      <c r="AL396" s="14">
        <v>1</v>
      </c>
      <c r="AM396" s="14">
        <v>0</v>
      </c>
      <c r="AO396" s="1">
        <v>33055</v>
      </c>
      <c r="AP396" s="1">
        <v>34877</v>
      </c>
      <c r="BT396" s="14">
        <v>13200000</v>
      </c>
      <c r="BU396" s="3">
        <v>0.3</v>
      </c>
      <c r="DA396">
        <v>1</v>
      </c>
      <c r="DB396" s="1">
        <v>35592</v>
      </c>
      <c r="DC396" s="1">
        <v>36097</v>
      </c>
      <c r="DD396" s="14">
        <v>445</v>
      </c>
      <c r="DE396" s="14">
        <v>4</v>
      </c>
      <c r="DF396" t="s">
        <v>508</v>
      </c>
      <c r="DG396" t="s">
        <v>540</v>
      </c>
      <c r="DJ396">
        <v>1</v>
      </c>
      <c r="DM396">
        <v>1</v>
      </c>
      <c r="DO396" s="49" t="s">
        <v>4413</v>
      </c>
      <c r="DP396" s="1"/>
      <c r="DQ396" s="1"/>
      <c r="DR396" s="1"/>
      <c r="DS396" s="1"/>
      <c r="DT396" s="1"/>
      <c r="DU396" s="1"/>
      <c r="DV396" s="1"/>
      <c r="DY396" t="s">
        <v>2256</v>
      </c>
      <c r="DZ396" s="1">
        <v>36763</v>
      </c>
      <c r="EA396" s="1">
        <v>37811</v>
      </c>
      <c r="EC396" s="7" t="s">
        <v>3870</v>
      </c>
      <c r="EF396" s="7">
        <v>1</v>
      </c>
      <c r="EO396" s="7">
        <v>116</v>
      </c>
      <c r="EP396" s="7">
        <v>2</v>
      </c>
      <c r="GY396" s="44" t="s">
        <v>5685</v>
      </c>
      <c r="GZ396" s="1">
        <v>35592</v>
      </c>
      <c r="HA396">
        <v>31</v>
      </c>
      <c r="HB396">
        <v>52</v>
      </c>
      <c r="HC396">
        <v>7</v>
      </c>
      <c r="HD396">
        <v>1</v>
      </c>
      <c r="HH396" s="44" t="s">
        <v>5685</v>
      </c>
      <c r="HI396">
        <v>1</v>
      </c>
      <c r="HJ396">
        <v>23</v>
      </c>
      <c r="HK396">
        <v>115</v>
      </c>
      <c r="HL396">
        <v>9</v>
      </c>
      <c r="HN396">
        <v>1</v>
      </c>
      <c r="HQ396" s="44" t="s">
        <v>5901</v>
      </c>
      <c r="HR396">
        <v>1</v>
      </c>
      <c r="HS396">
        <v>12</v>
      </c>
      <c r="HT396">
        <v>125</v>
      </c>
      <c r="HU396">
        <v>2</v>
      </c>
      <c r="HV396">
        <v>1</v>
      </c>
      <c r="II396" s="1">
        <v>35592</v>
      </c>
      <c r="IJ396" s="1">
        <v>36684</v>
      </c>
      <c r="IK396" s="14">
        <v>7</v>
      </c>
    </row>
    <row r="397" spans="1:245" x14ac:dyDescent="0.25">
      <c r="A397" s="1">
        <v>36684</v>
      </c>
      <c r="E397" s="13" t="s">
        <v>3129</v>
      </c>
      <c r="F397" s="4" t="s">
        <v>18</v>
      </c>
      <c r="G397" s="45" t="s">
        <v>5521</v>
      </c>
      <c r="H397" s="86"/>
      <c r="I397" s="86"/>
      <c r="J397" s="86"/>
      <c r="K397" s="86"/>
      <c r="L397" s="86"/>
      <c r="M397" s="30" t="s">
        <v>534</v>
      </c>
      <c r="N397" s="4" t="s">
        <v>538</v>
      </c>
      <c r="O397" s="4" t="s">
        <v>6456</v>
      </c>
      <c r="P397" s="20"/>
      <c r="Q397" s="39" t="s">
        <v>534</v>
      </c>
      <c r="R397" s="4" t="s">
        <v>538</v>
      </c>
      <c r="S397" s="4" t="s">
        <v>6456</v>
      </c>
      <c r="T397" s="39" t="s">
        <v>534</v>
      </c>
      <c r="U397" s="4" t="s">
        <v>538</v>
      </c>
      <c r="V397" s="20"/>
      <c r="W397" s="20"/>
      <c r="X397" s="20" t="s">
        <v>3325</v>
      </c>
      <c r="Y397" s="33" t="s">
        <v>3498</v>
      </c>
      <c r="Z397" s="20" t="s">
        <v>3325</v>
      </c>
      <c r="AA397" s="33" t="s">
        <v>3498</v>
      </c>
      <c r="AB397" s="20"/>
      <c r="AC397" s="20"/>
      <c r="AD397" s="20"/>
      <c r="AE397" s="20" t="s">
        <v>4214</v>
      </c>
      <c r="AF397" s="14">
        <v>0</v>
      </c>
      <c r="AG397" s="14">
        <v>1</v>
      </c>
      <c r="AH397" s="14">
        <v>0</v>
      </c>
      <c r="AI397" s="14">
        <v>0</v>
      </c>
      <c r="AJ397" s="14">
        <v>1</v>
      </c>
      <c r="AK397" s="14">
        <v>0</v>
      </c>
      <c r="AL397" s="14">
        <v>1</v>
      </c>
      <c r="AM397" s="14">
        <v>0</v>
      </c>
      <c r="AO397" s="1">
        <v>33055</v>
      </c>
      <c r="AP397" s="1">
        <v>34877</v>
      </c>
      <c r="BT397" s="14">
        <v>8900000</v>
      </c>
      <c r="BU397" s="3">
        <v>0.5</v>
      </c>
      <c r="BV397" s="16">
        <v>7128240</v>
      </c>
      <c r="DA397">
        <v>1</v>
      </c>
      <c r="DB397" s="1">
        <v>35592</v>
      </c>
      <c r="DC397" s="1">
        <v>36097</v>
      </c>
      <c r="DD397" s="14">
        <v>445</v>
      </c>
      <c r="DE397" s="14">
        <v>4</v>
      </c>
      <c r="DF397" t="s">
        <v>508</v>
      </c>
      <c r="DG397" t="s">
        <v>540</v>
      </c>
      <c r="DJ397">
        <v>1</v>
      </c>
      <c r="DM397">
        <v>1</v>
      </c>
      <c r="DO397" s="49" t="s">
        <v>4414</v>
      </c>
      <c r="DP397" s="1"/>
      <c r="DQ397" s="1"/>
      <c r="DR397" s="1"/>
      <c r="DS397" s="1"/>
      <c r="DT397" s="1"/>
      <c r="DU397" s="1"/>
      <c r="DV397" s="1"/>
      <c r="DY397" t="s">
        <v>2254</v>
      </c>
      <c r="DZ397" s="1">
        <v>36768</v>
      </c>
      <c r="EA397" s="1">
        <v>37811</v>
      </c>
      <c r="EC397" s="7" t="s">
        <v>3870</v>
      </c>
      <c r="EM397" s="7">
        <v>1</v>
      </c>
      <c r="EO397" s="7">
        <v>157</v>
      </c>
      <c r="EP397" s="7">
        <v>4</v>
      </c>
      <c r="GY397" s="44" t="s">
        <v>5685</v>
      </c>
      <c r="GZ397" s="1">
        <v>35592</v>
      </c>
      <c r="HA397">
        <v>31</v>
      </c>
      <c r="HB397">
        <v>3</v>
      </c>
      <c r="HC397">
        <v>0</v>
      </c>
      <c r="HH397" s="44" t="s">
        <v>5685</v>
      </c>
      <c r="HI397">
        <v>1</v>
      </c>
      <c r="HJ397">
        <v>23</v>
      </c>
      <c r="HK397">
        <v>10</v>
      </c>
      <c r="HL397">
        <v>1</v>
      </c>
      <c r="HN397">
        <v>1</v>
      </c>
      <c r="HQ397" s="44" t="s">
        <v>5901</v>
      </c>
      <c r="HR397">
        <v>1</v>
      </c>
      <c r="HS397">
        <v>12</v>
      </c>
      <c r="HT397">
        <v>44</v>
      </c>
      <c r="HU397">
        <v>2</v>
      </c>
      <c r="HV397">
        <v>1</v>
      </c>
      <c r="II397" s="1">
        <v>35592</v>
      </c>
      <c r="IJ397" s="1">
        <v>36684</v>
      </c>
      <c r="IK397" s="14">
        <v>7</v>
      </c>
    </row>
    <row r="398" spans="1:245" ht="11.25" customHeight="1" x14ac:dyDescent="0.25">
      <c r="A398" s="1">
        <v>36684</v>
      </c>
      <c r="E398" s="13" t="s">
        <v>3129</v>
      </c>
      <c r="F398" s="4" t="s">
        <v>18</v>
      </c>
      <c r="G398" s="45" t="s">
        <v>5521</v>
      </c>
      <c r="H398" s="86"/>
      <c r="I398" s="86"/>
      <c r="J398" s="86"/>
      <c r="K398" s="86"/>
      <c r="L398" s="86"/>
      <c r="M398" s="30" t="s">
        <v>535</v>
      </c>
      <c r="N398" s="4" t="s">
        <v>479</v>
      </c>
      <c r="O398" s="4" t="s">
        <v>6368</v>
      </c>
      <c r="P398" s="20"/>
      <c r="Q398" s="39" t="s">
        <v>534</v>
      </c>
      <c r="R398" s="4" t="s">
        <v>538</v>
      </c>
      <c r="S398" s="4" t="s">
        <v>6456</v>
      </c>
      <c r="T398" s="39" t="s">
        <v>534</v>
      </c>
      <c r="U398" s="4" t="s">
        <v>538</v>
      </c>
      <c r="V398" s="20"/>
      <c r="W398" s="20"/>
      <c r="X398" s="20"/>
      <c r="Y398" s="20"/>
      <c r="Z398" s="20" t="s">
        <v>3325</v>
      </c>
      <c r="AA398" s="33" t="s">
        <v>3498</v>
      </c>
      <c r="AD398" s="20"/>
      <c r="AF398" s="14">
        <v>0</v>
      </c>
      <c r="AG398" s="14">
        <v>1</v>
      </c>
      <c r="AH398" s="14">
        <v>0</v>
      </c>
      <c r="AI398" s="14">
        <v>0</v>
      </c>
      <c r="AJ398" s="14">
        <v>1</v>
      </c>
      <c r="AK398" s="14">
        <v>0</v>
      </c>
      <c r="AL398" s="14">
        <v>1</v>
      </c>
      <c r="AM398" s="14">
        <v>0</v>
      </c>
      <c r="AO398" s="1">
        <v>33055</v>
      </c>
      <c r="AP398" s="1">
        <v>34877</v>
      </c>
      <c r="BT398" s="14">
        <v>8900000</v>
      </c>
      <c r="BU398" s="3">
        <v>0.5</v>
      </c>
      <c r="BV398" s="16">
        <v>7128240</v>
      </c>
      <c r="DA398">
        <v>1</v>
      </c>
      <c r="DB398" s="1">
        <v>35592</v>
      </c>
      <c r="DC398" s="1">
        <v>36097</v>
      </c>
      <c r="DD398" s="14">
        <v>445</v>
      </c>
      <c r="DE398" s="14">
        <v>4</v>
      </c>
      <c r="DF398" t="s">
        <v>508</v>
      </c>
      <c r="DG398" t="s">
        <v>540</v>
      </c>
      <c r="DJ398">
        <v>1</v>
      </c>
      <c r="DM398">
        <v>1</v>
      </c>
      <c r="DO398" s="49" t="s">
        <v>4414</v>
      </c>
      <c r="DP398" s="1"/>
      <c r="DQ398" s="1"/>
      <c r="DR398" s="1"/>
      <c r="DS398" s="1"/>
      <c r="DT398" s="1"/>
      <c r="DU398" s="1"/>
      <c r="DV398" s="1"/>
      <c r="DY398" t="s">
        <v>2254</v>
      </c>
      <c r="DZ398" s="1">
        <v>36768</v>
      </c>
      <c r="EA398" s="1">
        <v>37811</v>
      </c>
      <c r="EC398" s="7" t="s">
        <v>3870</v>
      </c>
      <c r="EM398" s="7">
        <v>1</v>
      </c>
      <c r="EO398" s="7">
        <v>157</v>
      </c>
      <c r="EP398" s="7">
        <v>4</v>
      </c>
      <c r="GY398" s="44" t="s">
        <v>5685</v>
      </c>
      <c r="GZ398" s="1">
        <v>35592</v>
      </c>
      <c r="HA398">
        <v>31</v>
      </c>
      <c r="HB398">
        <v>3</v>
      </c>
      <c r="HC398">
        <v>0</v>
      </c>
      <c r="HH398" s="44" t="s">
        <v>5685</v>
      </c>
      <c r="HI398">
        <v>1</v>
      </c>
      <c r="HJ398">
        <v>23</v>
      </c>
      <c r="HK398">
        <v>10</v>
      </c>
      <c r="HL398">
        <v>1</v>
      </c>
      <c r="HN398">
        <v>1</v>
      </c>
      <c r="HQ398" s="44" t="s">
        <v>5901</v>
      </c>
      <c r="HR398">
        <v>1</v>
      </c>
      <c r="HS398">
        <v>12</v>
      </c>
      <c r="HT398">
        <v>44</v>
      </c>
      <c r="HU398">
        <v>2</v>
      </c>
      <c r="HV398">
        <v>1</v>
      </c>
      <c r="II398" s="1">
        <v>35592</v>
      </c>
      <c r="IJ398" s="1">
        <v>36684</v>
      </c>
      <c r="IK398" s="14">
        <v>7</v>
      </c>
    </row>
    <row r="399" spans="1:245" x14ac:dyDescent="0.25">
      <c r="A399" s="1">
        <v>36684</v>
      </c>
      <c r="E399" s="13" t="s">
        <v>3129</v>
      </c>
      <c r="F399" s="4" t="s">
        <v>18</v>
      </c>
      <c r="G399" s="45" t="s">
        <v>5521</v>
      </c>
      <c r="H399" s="86"/>
      <c r="I399" s="86"/>
      <c r="J399" s="86"/>
      <c r="K399" s="86"/>
      <c r="L399" s="86"/>
      <c r="M399" s="30" t="s">
        <v>536</v>
      </c>
      <c r="N399" s="4" t="s">
        <v>538</v>
      </c>
      <c r="O399" s="13" t="s">
        <v>6457</v>
      </c>
      <c r="P399" s="20"/>
      <c r="Q399" s="30" t="s">
        <v>536</v>
      </c>
      <c r="R399" s="4" t="s">
        <v>538</v>
      </c>
      <c r="S399" s="13" t="s">
        <v>6457</v>
      </c>
      <c r="T399" s="20"/>
      <c r="U399" s="20"/>
      <c r="V399" s="20"/>
      <c r="W399" s="20"/>
      <c r="X399" s="20"/>
      <c r="Y399" s="20"/>
      <c r="Z399" s="20"/>
      <c r="AA399" s="20"/>
      <c r="AB399" s="20"/>
      <c r="AC399" s="20"/>
      <c r="AD399" s="20"/>
      <c r="AF399" s="14">
        <v>0</v>
      </c>
      <c r="AG399" s="14">
        <v>1</v>
      </c>
      <c r="AH399" s="14">
        <v>0</v>
      </c>
      <c r="AI399" s="14">
        <v>0</v>
      </c>
      <c r="AJ399" s="14">
        <v>1</v>
      </c>
      <c r="AK399" s="14">
        <v>0</v>
      </c>
      <c r="AL399" s="14">
        <v>1</v>
      </c>
      <c r="AM399" s="14">
        <v>0</v>
      </c>
      <c r="AO399" s="1">
        <v>33843</v>
      </c>
      <c r="AP399" s="1">
        <v>34877</v>
      </c>
      <c r="BP399" s="14">
        <v>12200000</v>
      </c>
      <c r="BQ399" s="3">
        <v>0.3</v>
      </c>
      <c r="BR399" s="16">
        <v>10080000</v>
      </c>
      <c r="DA399">
        <v>1</v>
      </c>
      <c r="DB399" s="1">
        <v>35592</v>
      </c>
      <c r="DC399" s="1">
        <v>36097</v>
      </c>
      <c r="DD399" s="14">
        <v>445</v>
      </c>
      <c r="DE399" s="14">
        <v>4</v>
      </c>
      <c r="DF399" t="s">
        <v>508</v>
      </c>
      <c r="DG399" t="s">
        <v>540</v>
      </c>
      <c r="DJ399">
        <v>1</v>
      </c>
      <c r="DM399">
        <v>1</v>
      </c>
      <c r="DO399" s="49" t="s">
        <v>4415</v>
      </c>
      <c r="DP399" s="1"/>
      <c r="DQ399" s="1"/>
      <c r="DR399" s="1"/>
      <c r="DS399" s="1"/>
      <c r="DT399" s="1"/>
      <c r="DU399" s="1"/>
      <c r="DV399" s="1"/>
      <c r="DY399" t="s">
        <v>2257</v>
      </c>
      <c r="DZ399" s="1">
        <v>36761</v>
      </c>
      <c r="EA399" s="1">
        <v>37811</v>
      </c>
      <c r="EC399" s="7" t="s">
        <v>3870</v>
      </c>
      <c r="EM399" s="7">
        <v>1</v>
      </c>
      <c r="EO399" s="7">
        <v>232</v>
      </c>
      <c r="EP399" s="7">
        <v>3</v>
      </c>
      <c r="II399" s="1">
        <v>35592</v>
      </c>
      <c r="IJ399" s="1">
        <v>36684</v>
      </c>
      <c r="IK399" s="14">
        <v>7</v>
      </c>
    </row>
    <row r="400" spans="1:245" x14ac:dyDescent="0.25">
      <c r="A400" s="1">
        <v>36789</v>
      </c>
      <c r="B400" s="1" t="s">
        <v>302</v>
      </c>
      <c r="C400" s="1" t="s">
        <v>303</v>
      </c>
      <c r="D400" s="1"/>
      <c r="E400" s="13" t="s">
        <v>3131</v>
      </c>
      <c r="F400" s="4" t="s">
        <v>20</v>
      </c>
      <c r="G400" s="45" t="s">
        <v>5523</v>
      </c>
      <c r="H400" s="86"/>
      <c r="I400" s="86"/>
      <c r="J400" s="86"/>
      <c r="K400" s="86"/>
      <c r="L400" s="86"/>
      <c r="M400" s="31" t="s">
        <v>1533</v>
      </c>
      <c r="N400" s="13" t="s">
        <v>502</v>
      </c>
      <c r="O400" s="13" t="s">
        <v>6371</v>
      </c>
      <c r="P400" s="20"/>
      <c r="Q400" s="39" t="s">
        <v>1534</v>
      </c>
      <c r="R400" s="13" t="s">
        <v>502</v>
      </c>
      <c r="S400" s="13" t="s">
        <v>6371</v>
      </c>
      <c r="T400" s="39" t="s">
        <v>1534</v>
      </c>
      <c r="U400" s="13" t="s">
        <v>502</v>
      </c>
      <c r="V400" s="20" t="s">
        <v>3517</v>
      </c>
      <c r="W400" s="53" t="s">
        <v>500</v>
      </c>
      <c r="X400" s="20"/>
      <c r="Y400" s="20"/>
      <c r="Z400" s="20"/>
      <c r="AA400" s="20"/>
      <c r="AB400" s="20" t="s">
        <v>3518</v>
      </c>
      <c r="AC400" s="20" t="s">
        <v>500</v>
      </c>
      <c r="AD400" s="20"/>
      <c r="AF400" s="14">
        <v>0</v>
      </c>
      <c r="AG400" s="14">
        <v>1</v>
      </c>
      <c r="AH400" s="14">
        <v>0</v>
      </c>
      <c r="AI400" s="14">
        <v>0</v>
      </c>
      <c r="AJ400" s="14">
        <v>1</v>
      </c>
      <c r="AK400" s="14">
        <v>0</v>
      </c>
      <c r="AL400" s="14">
        <v>0</v>
      </c>
      <c r="AN400" t="s">
        <v>1535</v>
      </c>
      <c r="AO400" s="1">
        <v>35308</v>
      </c>
      <c r="AP400" s="1">
        <v>35796</v>
      </c>
      <c r="BT400" s="14">
        <v>43000000</v>
      </c>
      <c r="BV400" s="16">
        <v>35475000</v>
      </c>
      <c r="CS400">
        <v>1</v>
      </c>
      <c r="CV400">
        <v>1</v>
      </c>
      <c r="DB400" s="1">
        <v>35410</v>
      </c>
      <c r="DC400" s="1">
        <v>36271</v>
      </c>
      <c r="DD400" s="14">
        <v>202</v>
      </c>
      <c r="DE400" s="14">
        <v>5</v>
      </c>
      <c r="DF400" t="s">
        <v>562</v>
      </c>
      <c r="DG400" t="s">
        <v>1536</v>
      </c>
      <c r="DK400" s="1"/>
      <c r="DO400" s="49" t="s">
        <v>4416</v>
      </c>
      <c r="DP400" s="1"/>
      <c r="DQ400" s="1"/>
      <c r="DR400" s="1"/>
      <c r="DS400" s="1"/>
      <c r="DT400" s="1"/>
      <c r="DU400" s="1"/>
      <c r="DV400" s="1"/>
      <c r="DY400" t="s">
        <v>2176</v>
      </c>
      <c r="DZ400" s="1">
        <v>36860</v>
      </c>
      <c r="EA400" s="1">
        <v>37915</v>
      </c>
      <c r="EC400" s="7" t="s">
        <v>3866</v>
      </c>
      <c r="EL400" s="7">
        <v>1</v>
      </c>
      <c r="EO400" s="7">
        <v>206</v>
      </c>
      <c r="EP400" s="7">
        <v>4</v>
      </c>
      <c r="ER400" s="49" t="s">
        <v>4904</v>
      </c>
      <c r="ES400" s="1"/>
      <c r="ET400" s="1"/>
      <c r="EU400" s="1"/>
      <c r="EV400" s="1"/>
      <c r="EW400" s="1"/>
      <c r="EX400" s="1"/>
      <c r="FC400" t="s">
        <v>2785</v>
      </c>
      <c r="FD400" s="1">
        <v>37984</v>
      </c>
      <c r="FE400" s="1">
        <v>38813</v>
      </c>
      <c r="FH400" s="7" t="s">
        <v>3872</v>
      </c>
      <c r="FJ400" s="7" t="s">
        <v>3856</v>
      </c>
      <c r="FK400">
        <v>1</v>
      </c>
      <c r="FY400">
        <v>91</v>
      </c>
      <c r="FZ400">
        <v>2</v>
      </c>
      <c r="GY400" s="44" t="s">
        <v>5686</v>
      </c>
      <c r="GZ400" s="1">
        <v>35475</v>
      </c>
      <c r="HA400">
        <v>15</v>
      </c>
      <c r="HB400">
        <v>3644</v>
      </c>
      <c r="HC400">
        <v>124</v>
      </c>
      <c r="HD400">
        <v>1</v>
      </c>
      <c r="HH400" s="44" t="s">
        <v>5766</v>
      </c>
      <c r="HI400">
        <v>1</v>
      </c>
      <c r="HJ400">
        <v>44</v>
      </c>
      <c r="HK400">
        <v>4134</v>
      </c>
      <c r="HL400">
        <v>145</v>
      </c>
      <c r="HN400">
        <v>1</v>
      </c>
      <c r="HQ400" s="44" t="s">
        <v>5902</v>
      </c>
      <c r="HR400">
        <v>1</v>
      </c>
      <c r="HS400">
        <v>12</v>
      </c>
      <c r="HT400">
        <v>5251</v>
      </c>
      <c r="HU400">
        <v>90</v>
      </c>
      <c r="HW400">
        <v>1</v>
      </c>
      <c r="HZ400" s="44" t="s">
        <v>6008</v>
      </c>
      <c r="IA400">
        <v>1</v>
      </c>
      <c r="IB400">
        <v>18</v>
      </c>
      <c r="IC400">
        <v>9558</v>
      </c>
      <c r="ID400">
        <v>123</v>
      </c>
      <c r="IE400">
        <v>1</v>
      </c>
    </row>
    <row r="401" spans="1:245" x14ac:dyDescent="0.25">
      <c r="A401" s="1">
        <v>36789</v>
      </c>
      <c r="B401" s="1"/>
      <c r="C401" s="1"/>
      <c r="D401" s="1"/>
      <c r="E401" s="13" t="s">
        <v>3131</v>
      </c>
      <c r="F401" s="4" t="s">
        <v>20</v>
      </c>
      <c r="G401" s="45" t="s">
        <v>5523</v>
      </c>
      <c r="H401" s="86"/>
      <c r="I401" s="86"/>
      <c r="J401" s="86"/>
      <c r="K401" s="86"/>
      <c r="L401" s="86"/>
      <c r="M401" s="31" t="s">
        <v>1534</v>
      </c>
      <c r="N401" s="13" t="s">
        <v>502</v>
      </c>
      <c r="O401" s="13" t="s">
        <v>6371</v>
      </c>
      <c r="P401" s="20"/>
      <c r="Q401" s="39" t="s">
        <v>1534</v>
      </c>
      <c r="R401" s="13" t="s">
        <v>502</v>
      </c>
      <c r="S401" s="13" t="s">
        <v>6371</v>
      </c>
      <c r="T401" s="39" t="s">
        <v>1534</v>
      </c>
      <c r="U401" s="13" t="s">
        <v>502</v>
      </c>
      <c r="V401" s="20" t="s">
        <v>3517</v>
      </c>
      <c r="W401" s="53" t="s">
        <v>500</v>
      </c>
      <c r="X401" s="20"/>
      <c r="Y401" s="20"/>
      <c r="Z401" s="20"/>
      <c r="AA401" s="20"/>
      <c r="AB401" s="20" t="s">
        <v>3518</v>
      </c>
      <c r="AC401" s="20" t="s">
        <v>500</v>
      </c>
      <c r="AD401" s="20"/>
      <c r="AF401" s="14">
        <v>0</v>
      </c>
      <c r="AG401" s="14">
        <v>1</v>
      </c>
      <c r="AH401" s="14">
        <v>0</v>
      </c>
      <c r="AI401" s="14">
        <v>0</v>
      </c>
      <c r="AJ401" s="14">
        <v>1</v>
      </c>
      <c r="AK401" s="14">
        <v>0</v>
      </c>
      <c r="AL401" s="14">
        <v>0</v>
      </c>
      <c r="AO401" s="1">
        <v>35308</v>
      </c>
      <c r="AP401" s="1">
        <v>35796</v>
      </c>
      <c r="BT401" s="14">
        <v>43000000</v>
      </c>
      <c r="BV401" s="16">
        <v>35475000</v>
      </c>
      <c r="CS401">
        <v>1</v>
      </c>
      <c r="CV401">
        <v>1</v>
      </c>
      <c r="DB401" s="1">
        <v>35410</v>
      </c>
      <c r="DC401" s="1">
        <v>36271</v>
      </c>
      <c r="DD401" s="14">
        <v>202</v>
      </c>
      <c r="DE401" s="14">
        <v>5</v>
      </c>
      <c r="DF401" t="s">
        <v>562</v>
      </c>
      <c r="DG401" t="s">
        <v>1536</v>
      </c>
      <c r="DO401" s="49" t="s">
        <v>4416</v>
      </c>
      <c r="DP401" s="1"/>
      <c r="DQ401" s="1"/>
      <c r="DR401" s="1"/>
      <c r="DS401" s="1"/>
      <c r="DT401" s="1"/>
      <c r="DU401" s="1"/>
      <c r="DV401" s="1"/>
      <c r="DY401" t="s">
        <v>2176</v>
      </c>
      <c r="DZ401" s="1">
        <v>36860</v>
      </c>
      <c r="EA401" s="1">
        <v>37915</v>
      </c>
      <c r="EC401" s="7" t="s">
        <v>3866</v>
      </c>
      <c r="EL401" s="7">
        <v>1</v>
      </c>
      <c r="EO401" s="7">
        <v>206</v>
      </c>
      <c r="EP401" s="7">
        <v>4</v>
      </c>
      <c r="ER401" s="49" t="s">
        <v>4904</v>
      </c>
      <c r="ES401" s="1"/>
      <c r="ET401" s="1"/>
      <c r="EU401" s="1"/>
      <c r="EV401" s="1"/>
      <c r="EW401" s="1"/>
      <c r="EX401" s="1"/>
      <c r="EY401" t="s">
        <v>2786</v>
      </c>
      <c r="EZ401" s="1" t="s">
        <v>502</v>
      </c>
      <c r="FC401" t="s">
        <v>2785</v>
      </c>
      <c r="FD401" s="1">
        <v>37984</v>
      </c>
      <c r="FE401" s="1">
        <v>38813</v>
      </c>
      <c r="FH401" s="7" t="s">
        <v>3872</v>
      </c>
      <c r="FJ401" s="7" t="s">
        <v>3856</v>
      </c>
      <c r="FK401">
        <v>1</v>
      </c>
      <c r="FY401">
        <v>91</v>
      </c>
      <c r="FZ401">
        <v>2</v>
      </c>
      <c r="GY401" s="44" t="s">
        <v>5686</v>
      </c>
      <c r="GZ401" s="1">
        <v>35475</v>
      </c>
      <c r="HA401">
        <v>15</v>
      </c>
      <c r="HB401">
        <v>3644</v>
      </c>
      <c r="HC401">
        <v>124</v>
      </c>
      <c r="HD401">
        <v>1</v>
      </c>
      <c r="HH401" s="44" t="s">
        <v>5766</v>
      </c>
      <c r="HI401">
        <v>1</v>
      </c>
      <c r="HJ401">
        <v>44</v>
      </c>
      <c r="HK401">
        <v>4134</v>
      </c>
      <c r="HL401">
        <v>145</v>
      </c>
      <c r="HN401">
        <v>1</v>
      </c>
      <c r="HQ401" s="44" t="s">
        <v>5902</v>
      </c>
      <c r="HR401">
        <v>1</v>
      </c>
      <c r="HS401">
        <v>12</v>
      </c>
      <c r="HT401">
        <v>5251</v>
      </c>
      <c r="HU401">
        <v>90</v>
      </c>
      <c r="HW401">
        <v>1</v>
      </c>
      <c r="HZ401" s="44" t="s">
        <v>6008</v>
      </c>
      <c r="IA401">
        <v>1</v>
      </c>
      <c r="IB401">
        <v>18</v>
      </c>
      <c r="IC401">
        <v>9558</v>
      </c>
      <c r="ID401">
        <v>123</v>
      </c>
      <c r="IE401">
        <v>1</v>
      </c>
    </row>
    <row r="402" spans="1:245" s="4" customFormat="1" x14ac:dyDescent="0.25">
      <c r="A402" s="13">
        <v>36873</v>
      </c>
      <c r="B402" s="13" t="s">
        <v>304</v>
      </c>
      <c r="C402" s="13" t="s">
        <v>305</v>
      </c>
      <c r="D402" s="13"/>
      <c r="E402" s="13" t="s">
        <v>3074</v>
      </c>
      <c r="F402" s="4" t="s">
        <v>23</v>
      </c>
      <c r="G402" s="45" t="s">
        <v>5459</v>
      </c>
      <c r="H402" s="86"/>
      <c r="I402" s="86"/>
      <c r="J402" s="86"/>
      <c r="K402" s="86"/>
      <c r="L402" s="86"/>
      <c r="M402" s="59" t="s">
        <v>2412</v>
      </c>
      <c r="N402" s="13" t="s">
        <v>517</v>
      </c>
      <c r="O402" s="13" t="s">
        <v>6080</v>
      </c>
      <c r="P402" s="20"/>
      <c r="Q402" s="59" t="s">
        <v>2412</v>
      </c>
      <c r="R402" s="13" t="s">
        <v>517</v>
      </c>
      <c r="S402" s="13" t="s">
        <v>6080</v>
      </c>
      <c r="T402" s="20"/>
      <c r="U402" s="20"/>
      <c r="V402" s="20"/>
      <c r="W402" s="20"/>
      <c r="X402" s="20" t="s">
        <v>3293</v>
      </c>
      <c r="Y402" s="33" t="s">
        <v>517</v>
      </c>
      <c r="Z402" s="20" t="s">
        <v>3293</v>
      </c>
      <c r="AA402" s="33" t="s">
        <v>517</v>
      </c>
      <c r="AB402" s="20"/>
      <c r="AC402" s="20"/>
      <c r="AD402" s="20"/>
      <c r="AE402" s="20"/>
      <c r="AF402" s="18">
        <v>0</v>
      </c>
      <c r="AG402" s="18">
        <v>1</v>
      </c>
      <c r="AH402" s="18">
        <v>0</v>
      </c>
      <c r="AI402" s="18">
        <v>0</v>
      </c>
      <c r="AJ402" s="18">
        <v>1</v>
      </c>
      <c r="AK402" s="18">
        <v>0</v>
      </c>
      <c r="AL402" s="18">
        <v>1</v>
      </c>
      <c r="AM402" s="18">
        <v>0</v>
      </c>
      <c r="AN402" s="4" t="s">
        <v>1834</v>
      </c>
      <c r="AO402" s="13">
        <v>31778</v>
      </c>
      <c r="AP402" s="13"/>
      <c r="BM402" s="17"/>
      <c r="BN402" s="17"/>
      <c r="BO402" s="17"/>
      <c r="BP402" s="18">
        <v>3000000</v>
      </c>
      <c r="BQ402" s="17"/>
      <c r="BR402" s="19">
        <v>2250000</v>
      </c>
      <c r="BS402" s="22">
        <v>0</v>
      </c>
      <c r="BT402" s="18"/>
      <c r="BU402" s="85"/>
      <c r="BV402" s="19"/>
      <c r="BW402" s="22"/>
      <c r="BX402" s="18"/>
      <c r="BY402" s="85"/>
      <c r="BZ402" s="19"/>
      <c r="CA402" s="22"/>
      <c r="CB402" s="18"/>
      <c r="CC402" s="85"/>
      <c r="CD402" s="19"/>
      <c r="CE402" s="22"/>
      <c r="CF402" s="18"/>
      <c r="CG402" s="85"/>
      <c r="CH402" s="19"/>
      <c r="CI402" s="18"/>
      <c r="CJ402" s="18"/>
      <c r="CK402" s="19"/>
      <c r="CL402" s="18"/>
      <c r="CM402" s="18"/>
      <c r="CN402" s="19"/>
      <c r="CO402" s="18"/>
      <c r="CP402" s="18"/>
      <c r="CQ402" s="19"/>
      <c r="CR402" s="20"/>
      <c r="CT402" s="20"/>
      <c r="CU402" s="20">
        <v>1</v>
      </c>
      <c r="DC402" s="13"/>
      <c r="DD402" s="18">
        <v>78</v>
      </c>
      <c r="DE402" s="18">
        <v>3</v>
      </c>
      <c r="DF402" s="4" t="s">
        <v>562</v>
      </c>
      <c r="DG402" s="4" t="s">
        <v>558</v>
      </c>
      <c r="DN402" s="4" t="s">
        <v>1838</v>
      </c>
      <c r="DO402" s="45" t="s">
        <v>4310</v>
      </c>
      <c r="DP402" s="13"/>
      <c r="DQ402" s="13"/>
      <c r="DR402" s="13"/>
      <c r="DS402" s="13"/>
      <c r="DT402" s="13"/>
      <c r="DU402" s="13"/>
      <c r="DV402" s="13"/>
      <c r="DW402" s="4" t="s">
        <v>2412</v>
      </c>
      <c r="DX402" s="13" t="s">
        <v>517</v>
      </c>
      <c r="DY402" s="4" t="s">
        <v>2413</v>
      </c>
      <c r="DZ402" s="13">
        <v>36962</v>
      </c>
      <c r="EA402" s="13">
        <v>40164</v>
      </c>
      <c r="EB402" s="20"/>
      <c r="EC402" s="20" t="s">
        <v>3797</v>
      </c>
      <c r="ED402" s="20"/>
      <c r="EE402" s="20"/>
      <c r="EF402" s="20"/>
      <c r="EG402" s="20"/>
      <c r="EH402" s="20"/>
      <c r="EI402" s="20"/>
      <c r="EJ402" s="20"/>
      <c r="EK402" s="20"/>
      <c r="EL402" s="20">
        <v>1</v>
      </c>
      <c r="EM402" s="20"/>
      <c r="EN402" s="20"/>
      <c r="EO402" s="20">
        <v>350</v>
      </c>
      <c r="EP402" s="20">
        <v>5</v>
      </c>
      <c r="EQ402" s="20"/>
      <c r="ER402" s="45" t="s">
        <v>4849</v>
      </c>
      <c r="ES402" s="13"/>
      <c r="ET402" s="13"/>
      <c r="EU402" s="13"/>
      <c r="EV402" s="13"/>
      <c r="EW402" s="13"/>
      <c r="EX402" s="13"/>
      <c r="FC402" s="4" t="s">
        <v>2931</v>
      </c>
      <c r="FD402" s="13">
        <v>40235</v>
      </c>
      <c r="FE402" s="13">
        <v>40841</v>
      </c>
      <c r="FF402" s="20"/>
      <c r="FG402" s="20"/>
      <c r="FH402" s="20"/>
      <c r="FI402" s="20" t="s">
        <v>3799</v>
      </c>
      <c r="FJ402" s="20" t="s">
        <v>3798</v>
      </c>
      <c r="FP402" s="20"/>
      <c r="FQ402" s="4">
        <v>1</v>
      </c>
      <c r="FU402" s="4">
        <v>1</v>
      </c>
      <c r="FY402" s="4">
        <v>73</v>
      </c>
      <c r="FZ402" s="4">
        <v>3</v>
      </c>
      <c r="HA402"/>
      <c r="HB402"/>
      <c r="HJ402"/>
      <c r="HK402"/>
      <c r="HQ402" s="46"/>
      <c r="HR402" s="4">
        <v>0</v>
      </c>
      <c r="HS402" s="4">
        <v>0</v>
      </c>
      <c r="HT402">
        <v>391</v>
      </c>
      <c r="HU402">
        <v>2</v>
      </c>
      <c r="HW402" s="4">
        <v>1</v>
      </c>
      <c r="HZ402" s="46" t="s">
        <v>5991</v>
      </c>
      <c r="IA402" s="4">
        <v>0</v>
      </c>
      <c r="IB402" s="4">
        <v>4</v>
      </c>
      <c r="IC402">
        <v>695</v>
      </c>
      <c r="ID402">
        <v>10</v>
      </c>
      <c r="IE402" s="4">
        <v>1</v>
      </c>
      <c r="II402" s="13"/>
      <c r="IJ402" s="13"/>
      <c r="IK402" s="18"/>
    </row>
    <row r="403" spans="1:245" x14ac:dyDescent="0.25">
      <c r="A403" s="1">
        <v>36873</v>
      </c>
      <c r="B403" s="1" t="s">
        <v>306</v>
      </c>
      <c r="C403" s="1" t="s">
        <v>307</v>
      </c>
      <c r="D403" s="1"/>
      <c r="E403" s="13" t="s">
        <v>3076</v>
      </c>
      <c r="F403" s="4" t="s">
        <v>21</v>
      </c>
      <c r="G403" s="45" t="s">
        <v>5460</v>
      </c>
      <c r="H403" s="86"/>
      <c r="I403" s="86"/>
      <c r="J403" s="86"/>
      <c r="K403" s="86"/>
      <c r="L403" s="86"/>
      <c r="M403" s="59" t="s">
        <v>2412</v>
      </c>
      <c r="N403" s="13" t="s">
        <v>517</v>
      </c>
      <c r="O403" s="13" t="s">
        <v>6080</v>
      </c>
      <c r="P403" s="20"/>
      <c r="Q403" s="59" t="s">
        <v>2412</v>
      </c>
      <c r="R403" s="13" t="s">
        <v>517</v>
      </c>
      <c r="S403" s="13" t="s">
        <v>6080</v>
      </c>
      <c r="T403" s="20"/>
      <c r="U403" s="20"/>
      <c r="V403" s="20"/>
      <c r="W403" s="20"/>
      <c r="X403" s="20" t="s">
        <v>3293</v>
      </c>
      <c r="Y403" s="33" t="s">
        <v>517</v>
      </c>
      <c r="Z403" s="20" t="s">
        <v>3293</v>
      </c>
      <c r="AA403" s="33" t="s">
        <v>517</v>
      </c>
      <c r="AB403" s="20"/>
      <c r="AC403" s="20"/>
      <c r="AD403" s="20"/>
      <c r="AF403" s="14">
        <v>0</v>
      </c>
      <c r="AG403" s="14">
        <v>0</v>
      </c>
      <c r="AH403" s="14">
        <v>1</v>
      </c>
      <c r="AI403" s="14">
        <v>0</v>
      </c>
      <c r="AJ403" s="14">
        <v>0</v>
      </c>
      <c r="AK403" s="14">
        <v>1</v>
      </c>
      <c r="AN403" t="s">
        <v>1832</v>
      </c>
      <c r="AO403" s="1">
        <v>30317</v>
      </c>
      <c r="BP403" s="14">
        <v>20000000</v>
      </c>
      <c r="BR403" s="16">
        <v>19000000</v>
      </c>
      <c r="BS403" s="23">
        <v>0</v>
      </c>
      <c r="CU403" s="7">
        <v>1</v>
      </c>
      <c r="DD403" s="14">
        <v>207</v>
      </c>
      <c r="DE403" s="14">
        <v>2</v>
      </c>
      <c r="DF403" t="s">
        <v>513</v>
      </c>
      <c r="DG403" t="s">
        <v>558</v>
      </c>
      <c r="DN403" t="s">
        <v>1839</v>
      </c>
      <c r="DO403" s="49" t="s">
        <v>4312</v>
      </c>
      <c r="DP403" s="1"/>
      <c r="DQ403" s="1"/>
      <c r="DR403" s="1"/>
      <c r="DS403" s="1"/>
      <c r="DT403" s="1"/>
      <c r="DU403" s="1"/>
      <c r="DV403" s="1"/>
      <c r="DW403" t="s">
        <v>2412</v>
      </c>
      <c r="DX403" s="1" t="s">
        <v>517</v>
      </c>
      <c r="DY403" t="s">
        <v>2414</v>
      </c>
      <c r="DZ403" s="1">
        <v>36962</v>
      </c>
      <c r="EA403" s="1">
        <v>40164</v>
      </c>
      <c r="EC403" s="7" t="s">
        <v>3797</v>
      </c>
      <c r="EM403" s="7">
        <v>1</v>
      </c>
      <c r="EO403" s="7">
        <v>560</v>
      </c>
      <c r="EP403" s="7">
        <v>4</v>
      </c>
      <c r="ER403" s="49" t="s">
        <v>4850</v>
      </c>
      <c r="ES403" s="1"/>
      <c r="ET403" s="1"/>
      <c r="EU403" s="1"/>
      <c r="EV403" s="1"/>
      <c r="EW403" s="1"/>
      <c r="EX403" s="1"/>
      <c r="FC403" t="s">
        <v>2933</v>
      </c>
      <c r="FD403" s="1">
        <v>40235</v>
      </c>
      <c r="FE403" s="1">
        <v>40841</v>
      </c>
      <c r="FI403" s="7" t="s">
        <v>3801</v>
      </c>
      <c r="FJ403" s="7" t="s">
        <v>3798</v>
      </c>
      <c r="FQ403">
        <v>1</v>
      </c>
      <c r="FU403">
        <v>1</v>
      </c>
      <c r="FY403">
        <v>76</v>
      </c>
      <c r="FZ403">
        <v>3</v>
      </c>
      <c r="HQ403" s="44"/>
      <c r="HR403">
        <v>0</v>
      </c>
      <c r="HS403">
        <v>0</v>
      </c>
      <c r="HT403">
        <v>391</v>
      </c>
      <c r="HU403">
        <v>2</v>
      </c>
      <c r="HW403">
        <v>1</v>
      </c>
      <c r="HZ403" s="44" t="s">
        <v>5991</v>
      </c>
      <c r="IA403">
        <v>0</v>
      </c>
      <c r="IB403">
        <v>4</v>
      </c>
      <c r="IC403">
        <v>695</v>
      </c>
      <c r="ID403">
        <v>10</v>
      </c>
      <c r="IE403">
        <v>1</v>
      </c>
    </row>
    <row r="404" spans="1:245" x14ac:dyDescent="0.25">
      <c r="A404" s="1">
        <v>36873</v>
      </c>
      <c r="B404" s="1" t="s">
        <v>308</v>
      </c>
      <c r="C404" s="1" t="s">
        <v>309</v>
      </c>
      <c r="D404" s="1"/>
      <c r="E404" s="13" t="s">
        <v>3078</v>
      </c>
      <c r="F404" s="4" t="s">
        <v>22</v>
      </c>
      <c r="G404" s="45" t="s">
        <v>5463</v>
      </c>
      <c r="H404" s="86"/>
      <c r="I404" s="86"/>
      <c r="J404" s="86"/>
      <c r="K404" s="86"/>
      <c r="L404" s="86"/>
      <c r="M404" s="31" t="s">
        <v>1690</v>
      </c>
      <c r="N404" s="13" t="s">
        <v>537</v>
      </c>
      <c r="O404" s="52" t="s">
        <v>6213</v>
      </c>
      <c r="P404" s="20"/>
      <c r="Q404" s="31" t="s">
        <v>1690</v>
      </c>
      <c r="R404" s="13" t="s">
        <v>537</v>
      </c>
      <c r="S404" s="52" t="s">
        <v>6213</v>
      </c>
      <c r="T404" s="20"/>
      <c r="U404" s="20"/>
      <c r="V404" s="20"/>
      <c r="W404" s="20"/>
      <c r="X404" s="20" t="s">
        <v>3294</v>
      </c>
      <c r="Y404" s="33" t="s">
        <v>537</v>
      </c>
      <c r="Z404" s="20" t="s">
        <v>3294</v>
      </c>
      <c r="AA404" s="33" t="s">
        <v>537</v>
      </c>
      <c r="AB404" s="20"/>
      <c r="AC404" s="20"/>
      <c r="AD404" s="20"/>
      <c r="AF404" s="14">
        <v>0</v>
      </c>
      <c r="AG404" s="14">
        <v>0</v>
      </c>
      <c r="AH404" s="14">
        <v>1</v>
      </c>
      <c r="AI404" s="14">
        <v>0</v>
      </c>
      <c r="AJ404" s="14">
        <v>0</v>
      </c>
      <c r="AK404" s="14">
        <v>1</v>
      </c>
      <c r="AN404" t="s">
        <v>1836</v>
      </c>
      <c r="AO404" s="1">
        <v>30317</v>
      </c>
      <c r="AP404" s="1">
        <v>32874</v>
      </c>
      <c r="BP404" s="14">
        <v>10000000</v>
      </c>
      <c r="BR404" s="16">
        <v>8000000</v>
      </c>
      <c r="CU404" s="7">
        <v>1</v>
      </c>
      <c r="DD404" s="14">
        <v>172</v>
      </c>
      <c r="DE404" s="14">
        <v>3</v>
      </c>
      <c r="DF404" t="s">
        <v>562</v>
      </c>
      <c r="DG404" t="s">
        <v>558</v>
      </c>
      <c r="DN404" s="1" t="s">
        <v>1837</v>
      </c>
      <c r="DO404" s="49" t="s">
        <v>4315</v>
      </c>
      <c r="DP404" s="1"/>
      <c r="DQ404" s="1"/>
      <c r="DR404" s="1"/>
      <c r="DS404" s="1"/>
      <c r="DT404" s="1"/>
      <c r="DU404" s="1"/>
      <c r="DV404" s="1"/>
      <c r="DW404" s="1"/>
      <c r="DX404" s="1"/>
      <c r="DY404" t="s">
        <v>2395</v>
      </c>
      <c r="DZ404" s="1">
        <v>36970</v>
      </c>
      <c r="EA404" s="1">
        <v>40354</v>
      </c>
      <c r="EC404" s="7" t="s">
        <v>3797</v>
      </c>
      <c r="EL404" s="7">
        <v>1</v>
      </c>
      <c r="EO404" s="7">
        <v>455</v>
      </c>
      <c r="EP404" s="7">
        <v>5</v>
      </c>
      <c r="HQ404" s="44" t="s">
        <v>5878</v>
      </c>
      <c r="HR404">
        <v>0</v>
      </c>
      <c r="HS404">
        <v>2</v>
      </c>
      <c r="HT404">
        <v>137</v>
      </c>
      <c r="HU404">
        <v>1</v>
      </c>
      <c r="HV404">
        <v>1</v>
      </c>
    </row>
    <row r="405" spans="1:245" s="4" customFormat="1" x14ac:dyDescent="0.25">
      <c r="A405" s="13">
        <v>36881</v>
      </c>
      <c r="B405" s="13" t="s">
        <v>310</v>
      </c>
      <c r="C405" s="13" t="s">
        <v>311</v>
      </c>
      <c r="D405" s="13"/>
      <c r="E405" s="13" t="s">
        <v>3132</v>
      </c>
      <c r="F405" s="4" t="s">
        <v>24</v>
      </c>
      <c r="G405" s="45" t="s">
        <v>5524</v>
      </c>
      <c r="H405" s="86"/>
      <c r="I405" s="86"/>
      <c r="J405" s="86"/>
      <c r="K405" s="86"/>
      <c r="L405" s="86"/>
      <c r="M405" s="31" t="s">
        <v>1389</v>
      </c>
      <c r="N405" s="13" t="s">
        <v>537</v>
      </c>
      <c r="O405" s="13" t="s">
        <v>6372</v>
      </c>
      <c r="P405" s="20"/>
      <c r="Q405" s="31" t="s">
        <v>1389</v>
      </c>
      <c r="R405" s="13" t="s">
        <v>537</v>
      </c>
      <c r="S405" s="13" t="s">
        <v>6372</v>
      </c>
      <c r="T405" s="20"/>
      <c r="U405" s="20"/>
      <c r="V405" s="20"/>
      <c r="W405" s="20"/>
      <c r="X405" s="20"/>
      <c r="Y405" s="20"/>
      <c r="Z405" s="20"/>
      <c r="AA405" s="20"/>
      <c r="AB405" s="20"/>
      <c r="AC405" s="20"/>
      <c r="AD405" s="20"/>
      <c r="AE405" s="20"/>
      <c r="AF405" s="18">
        <v>0</v>
      </c>
      <c r="AG405" s="18">
        <v>1</v>
      </c>
      <c r="AH405" s="18">
        <v>0</v>
      </c>
      <c r="AI405" s="18">
        <v>0</v>
      </c>
      <c r="AJ405" s="18">
        <v>1</v>
      </c>
      <c r="AK405" s="18">
        <v>0</v>
      </c>
      <c r="AL405" s="18">
        <v>0</v>
      </c>
      <c r="AM405" s="18"/>
      <c r="AN405" s="4" t="s">
        <v>1391</v>
      </c>
      <c r="AO405" s="13">
        <v>32143</v>
      </c>
      <c r="AP405" s="13">
        <v>35795</v>
      </c>
      <c r="BM405" s="17"/>
      <c r="BN405" s="17"/>
      <c r="BO405" s="17"/>
      <c r="BP405" s="18">
        <v>39614000</v>
      </c>
      <c r="BQ405" s="17"/>
      <c r="BR405" s="19">
        <v>30000000</v>
      </c>
      <c r="BS405" s="22">
        <v>30864000</v>
      </c>
      <c r="BT405" s="18"/>
      <c r="BU405" s="85"/>
      <c r="BV405" s="19"/>
      <c r="BW405" s="22"/>
      <c r="BX405" s="18"/>
      <c r="BY405" s="85"/>
      <c r="BZ405" s="19"/>
      <c r="CA405" s="22"/>
      <c r="CB405" s="18"/>
      <c r="CC405" s="85"/>
      <c r="CD405" s="19"/>
      <c r="CE405" s="22"/>
      <c r="CF405" s="18"/>
      <c r="CG405" s="85"/>
      <c r="CH405" s="19"/>
      <c r="CI405" s="18"/>
      <c r="CJ405" s="18"/>
      <c r="CK405" s="19"/>
      <c r="CL405" s="18"/>
      <c r="CM405" s="18"/>
      <c r="CN405" s="19"/>
      <c r="CO405" s="18"/>
      <c r="CP405" s="18"/>
      <c r="CQ405" s="19"/>
      <c r="CR405" s="20"/>
      <c r="CS405" s="4">
        <v>1</v>
      </c>
      <c r="CT405" s="20">
        <v>1</v>
      </c>
      <c r="CU405" s="20"/>
      <c r="CY405" s="13">
        <v>35110</v>
      </c>
      <c r="CZ405" s="13"/>
      <c r="DB405" s="13">
        <v>35374</v>
      </c>
      <c r="DC405" s="13">
        <v>35878</v>
      </c>
      <c r="DD405" s="18">
        <v>261</v>
      </c>
      <c r="DE405" s="18">
        <v>7</v>
      </c>
      <c r="DF405" s="4" t="s">
        <v>513</v>
      </c>
      <c r="DG405" s="4" t="s">
        <v>1390</v>
      </c>
      <c r="DK405" s="13"/>
      <c r="DO405" s="45" t="s">
        <v>4417</v>
      </c>
      <c r="DP405" s="13"/>
      <c r="DQ405" s="13"/>
      <c r="DR405" s="13"/>
      <c r="DS405" s="13"/>
      <c r="DT405" s="13"/>
      <c r="DU405" s="13"/>
      <c r="DV405" s="13"/>
      <c r="DY405" s="4" t="s">
        <v>2390</v>
      </c>
      <c r="DZ405" s="13">
        <v>36972</v>
      </c>
      <c r="EA405" s="13">
        <v>37999</v>
      </c>
      <c r="EB405" s="20"/>
      <c r="EC405" s="20" t="s">
        <v>3873</v>
      </c>
      <c r="ED405" s="20"/>
      <c r="EE405" s="20"/>
      <c r="EF405" s="20"/>
      <c r="EG405" s="20"/>
      <c r="EH405" s="20"/>
      <c r="EI405" s="20"/>
      <c r="EJ405" s="20"/>
      <c r="EK405" s="20"/>
      <c r="EL405" s="20">
        <v>1</v>
      </c>
      <c r="EM405" s="20"/>
      <c r="EN405" s="20"/>
      <c r="EO405" s="20">
        <v>195</v>
      </c>
      <c r="EP405" s="20">
        <v>6</v>
      </c>
      <c r="EQ405" s="20"/>
      <c r="ER405" s="45" t="s">
        <v>4905</v>
      </c>
      <c r="ES405" s="13"/>
      <c r="ET405" s="13"/>
      <c r="EU405" s="13"/>
      <c r="EV405" s="13"/>
      <c r="EW405" s="13"/>
      <c r="EX405" s="13"/>
      <c r="FB405" s="4">
        <v>1</v>
      </c>
      <c r="FC405" s="4" t="s">
        <v>2913</v>
      </c>
      <c r="FD405" s="13">
        <v>38082</v>
      </c>
      <c r="FE405" s="13">
        <v>38981</v>
      </c>
      <c r="FF405" s="20"/>
      <c r="FG405" s="20"/>
      <c r="FH405" s="20" t="s">
        <v>3874</v>
      </c>
      <c r="FI405" s="20"/>
      <c r="FJ405" s="20" t="s">
        <v>3875</v>
      </c>
      <c r="FK405" s="4">
        <v>1</v>
      </c>
      <c r="FM405" s="4">
        <v>1</v>
      </c>
      <c r="FP405" s="20"/>
      <c r="FS405" s="4">
        <v>1</v>
      </c>
      <c r="FW405" s="4">
        <v>1</v>
      </c>
      <c r="FY405" s="4">
        <v>246</v>
      </c>
      <c r="FZ405" s="4">
        <v>5</v>
      </c>
      <c r="HA405"/>
      <c r="HB405"/>
      <c r="HJ405"/>
      <c r="HK405"/>
      <c r="HT405"/>
      <c r="HU405"/>
      <c r="IC405"/>
      <c r="ID405"/>
      <c r="II405" s="13"/>
      <c r="IJ405" s="13"/>
      <c r="IK405" s="18"/>
    </row>
    <row r="406" spans="1:245" ht="12.75" customHeight="1" x14ac:dyDescent="0.25">
      <c r="A406" s="1">
        <v>36970</v>
      </c>
      <c r="B406" s="1" t="s">
        <v>312</v>
      </c>
      <c r="C406" s="1" t="s">
        <v>313</v>
      </c>
      <c r="D406" s="1"/>
      <c r="E406" s="13" t="s">
        <v>960</v>
      </c>
      <c r="F406" s="4" t="s">
        <v>25</v>
      </c>
      <c r="G406" s="45" t="s">
        <v>5525</v>
      </c>
      <c r="H406" s="86"/>
      <c r="I406" s="86"/>
      <c r="J406" s="86"/>
      <c r="K406" s="86"/>
      <c r="L406" s="86"/>
      <c r="M406" s="31" t="s">
        <v>960</v>
      </c>
      <c r="N406" s="13" t="s">
        <v>479</v>
      </c>
      <c r="O406" s="52" t="s">
        <v>7102</v>
      </c>
      <c r="P406" s="20"/>
      <c r="Q406" s="31" t="s">
        <v>960</v>
      </c>
      <c r="R406" s="13" t="s">
        <v>479</v>
      </c>
      <c r="S406" s="52" t="s">
        <v>7102</v>
      </c>
      <c r="T406" s="20"/>
      <c r="U406" s="20"/>
      <c r="V406" s="20"/>
      <c r="W406" s="20"/>
      <c r="X406" s="20" t="s">
        <v>3326</v>
      </c>
      <c r="Y406" s="20" t="s">
        <v>479</v>
      </c>
      <c r="Z406" s="20" t="s">
        <v>3326</v>
      </c>
      <c r="AA406" s="20" t="s">
        <v>479</v>
      </c>
      <c r="AB406" s="20"/>
      <c r="AC406" s="20"/>
      <c r="AD406" s="20"/>
      <c r="AF406" s="14">
        <v>0</v>
      </c>
      <c r="AG406" s="14">
        <v>0</v>
      </c>
      <c r="AH406" s="14">
        <v>1</v>
      </c>
      <c r="AI406" s="14">
        <v>0</v>
      </c>
      <c r="AJ406" s="14">
        <v>0</v>
      </c>
      <c r="AK406" s="14">
        <v>1</v>
      </c>
      <c r="AN406" t="s">
        <v>961</v>
      </c>
      <c r="AO406" s="1">
        <v>27030</v>
      </c>
      <c r="AP406" s="1">
        <v>36526</v>
      </c>
      <c r="AQ406" s="1">
        <v>32874</v>
      </c>
      <c r="AR406" s="1">
        <v>34700</v>
      </c>
      <c r="BP406" s="14">
        <v>24000000</v>
      </c>
      <c r="CS406">
        <v>1</v>
      </c>
      <c r="CT406" s="7">
        <v>1</v>
      </c>
      <c r="CY406" s="1">
        <v>34522</v>
      </c>
      <c r="CZ406" s="1"/>
      <c r="DC406" s="1">
        <v>36745</v>
      </c>
      <c r="DD406" s="14">
        <v>52</v>
      </c>
      <c r="DE406" s="14">
        <v>5</v>
      </c>
      <c r="DF406" t="s">
        <v>562</v>
      </c>
      <c r="DG406" t="s">
        <v>958</v>
      </c>
      <c r="HH406" s="44" t="s">
        <v>5766</v>
      </c>
      <c r="HI406">
        <v>1</v>
      </c>
      <c r="HJ406">
        <v>56</v>
      </c>
      <c r="HK406">
        <v>517</v>
      </c>
      <c r="HL406">
        <v>36</v>
      </c>
      <c r="HN406">
        <v>1</v>
      </c>
    </row>
    <row r="407" spans="1:245" x14ac:dyDescent="0.25">
      <c r="A407" s="1">
        <v>37001</v>
      </c>
      <c r="B407" s="1" t="s">
        <v>314</v>
      </c>
      <c r="C407" s="1" t="s">
        <v>315</v>
      </c>
      <c r="D407" s="1"/>
      <c r="E407" s="13" t="s">
        <v>3133</v>
      </c>
      <c r="F407" s="4" t="s">
        <v>26</v>
      </c>
      <c r="G407" s="45" t="s">
        <v>5526</v>
      </c>
      <c r="H407" s="86"/>
      <c r="I407" s="86"/>
      <c r="J407" s="86"/>
      <c r="K407" s="86"/>
      <c r="L407" s="86"/>
      <c r="M407" s="31" t="s">
        <v>995</v>
      </c>
      <c r="N407" s="13" t="s">
        <v>479</v>
      </c>
      <c r="O407" s="13" t="s">
        <v>6373</v>
      </c>
      <c r="P407" s="20"/>
      <c r="Q407" s="31" t="s">
        <v>995</v>
      </c>
      <c r="R407" s="13" t="s">
        <v>479</v>
      </c>
      <c r="S407" s="13" t="s">
        <v>6373</v>
      </c>
      <c r="T407" s="20"/>
      <c r="U407" s="20"/>
      <c r="V407" s="20"/>
      <c r="W407" s="20"/>
      <c r="X407" s="20"/>
      <c r="Y407" s="20"/>
      <c r="Z407" s="20"/>
      <c r="AA407" s="20"/>
      <c r="AB407" s="20"/>
      <c r="AC407" s="20"/>
      <c r="AD407" s="20"/>
      <c r="AF407" s="14">
        <v>0</v>
      </c>
      <c r="AG407" s="14">
        <v>0</v>
      </c>
      <c r="AH407" s="14">
        <v>1</v>
      </c>
      <c r="AI407" s="14">
        <v>0</v>
      </c>
      <c r="AJ407" s="14">
        <v>0</v>
      </c>
      <c r="AK407" s="14">
        <v>1</v>
      </c>
      <c r="AN407" t="s">
        <v>996</v>
      </c>
      <c r="CS407">
        <v>1</v>
      </c>
      <c r="CT407" s="7">
        <v>1</v>
      </c>
      <c r="CY407" s="1">
        <v>33849</v>
      </c>
      <c r="CZ407" s="1"/>
      <c r="DC407" s="1">
        <v>36741</v>
      </c>
      <c r="DD407" s="14">
        <v>167</v>
      </c>
      <c r="DE407" s="14">
        <v>8</v>
      </c>
      <c r="DF407" t="s">
        <v>562</v>
      </c>
      <c r="DG407" t="s">
        <v>997</v>
      </c>
      <c r="DO407" s="49" t="s">
        <v>4418</v>
      </c>
      <c r="DP407" s="1"/>
      <c r="DQ407" s="1"/>
      <c r="DR407" s="1"/>
      <c r="DS407" s="1"/>
      <c r="DT407" s="1"/>
      <c r="DU407" s="1"/>
      <c r="DV407" s="1"/>
      <c r="DY407" t="s">
        <v>2318</v>
      </c>
      <c r="DZ407" s="1">
        <v>37077</v>
      </c>
      <c r="EA407" s="1">
        <v>39226</v>
      </c>
      <c r="EC407" s="7" t="s">
        <v>3876</v>
      </c>
      <c r="EF407" s="7">
        <v>1</v>
      </c>
      <c r="EO407" s="7">
        <v>214</v>
      </c>
      <c r="EP407" s="7">
        <v>3</v>
      </c>
      <c r="ER407" s="49" t="s">
        <v>4906</v>
      </c>
      <c r="ES407" s="1"/>
      <c r="ET407" s="1"/>
      <c r="EU407" s="1"/>
      <c r="EV407" s="1"/>
      <c r="EW407" s="1"/>
      <c r="EX407" s="1"/>
      <c r="FC407" t="s">
        <v>2839</v>
      </c>
      <c r="FD407" s="1">
        <v>39302</v>
      </c>
      <c r="FE407" s="1">
        <v>40010</v>
      </c>
      <c r="FI407" s="7" t="s">
        <v>3877</v>
      </c>
      <c r="FJ407" s="7" t="s">
        <v>3825</v>
      </c>
      <c r="FK407">
        <v>1</v>
      </c>
      <c r="FY407">
        <v>198</v>
      </c>
      <c r="FZ407">
        <v>2</v>
      </c>
    </row>
    <row r="408" spans="1:245" x14ac:dyDescent="0.25">
      <c r="A408" s="1">
        <v>37230</v>
      </c>
      <c r="B408" s="1" t="s">
        <v>331</v>
      </c>
      <c r="C408" s="1" t="s">
        <v>332</v>
      </c>
      <c r="D408" s="1"/>
      <c r="E408" s="13" t="s">
        <v>956</v>
      </c>
      <c r="F408" s="4" t="s">
        <v>38</v>
      </c>
      <c r="G408" s="45" t="s">
        <v>5535</v>
      </c>
      <c r="H408" s="86"/>
      <c r="I408" s="86"/>
      <c r="J408" s="86"/>
      <c r="K408" s="86"/>
      <c r="L408" s="86"/>
      <c r="M408" s="31" t="s">
        <v>956</v>
      </c>
      <c r="N408" s="13" t="s">
        <v>517</v>
      </c>
      <c r="O408" s="13" t="s">
        <v>6398</v>
      </c>
      <c r="P408" s="20"/>
      <c r="Q408" s="31" t="s">
        <v>956</v>
      </c>
      <c r="R408" s="13" t="s">
        <v>517</v>
      </c>
      <c r="S408" s="13" t="s">
        <v>6398</v>
      </c>
      <c r="T408" s="20"/>
      <c r="U408" s="20"/>
      <c r="V408" s="20"/>
      <c r="W408" s="20"/>
      <c r="X408" s="20"/>
      <c r="Y408" s="20"/>
      <c r="Z408" s="20"/>
      <c r="AA408" s="20"/>
      <c r="AB408" s="20"/>
      <c r="AC408" s="20"/>
      <c r="AD408" s="89" t="s">
        <v>959</v>
      </c>
      <c r="AF408" s="14">
        <v>0</v>
      </c>
      <c r="AG408" s="14">
        <v>0</v>
      </c>
      <c r="AH408" s="14">
        <v>1</v>
      </c>
      <c r="AI408" s="14">
        <v>0</v>
      </c>
      <c r="AJ408" s="14">
        <v>0</v>
      </c>
      <c r="AK408" s="14">
        <v>1</v>
      </c>
      <c r="AN408" s="14" t="s">
        <v>957</v>
      </c>
      <c r="AO408" s="1">
        <v>36098</v>
      </c>
      <c r="AP408" s="1">
        <v>37069</v>
      </c>
      <c r="BP408" s="14">
        <v>2500000</v>
      </c>
      <c r="CY408" s="1">
        <v>36623</v>
      </c>
      <c r="CZ408" s="1"/>
      <c r="DC408" s="1">
        <v>37048</v>
      </c>
      <c r="DD408" s="14">
        <v>94</v>
      </c>
      <c r="DE408" s="14">
        <v>3</v>
      </c>
      <c r="DF408" t="s">
        <v>562</v>
      </c>
      <c r="DG408" t="s">
        <v>958</v>
      </c>
    </row>
    <row r="409" spans="1:245" x14ac:dyDescent="0.25">
      <c r="A409" s="1">
        <v>37230</v>
      </c>
      <c r="B409" s="1" t="s">
        <v>333</v>
      </c>
      <c r="C409" s="1" t="s">
        <v>334</v>
      </c>
      <c r="D409" s="1"/>
      <c r="E409" s="13" t="s">
        <v>3142</v>
      </c>
      <c r="F409" s="4" t="s">
        <v>37</v>
      </c>
      <c r="G409" s="45" t="s">
        <v>5536</v>
      </c>
      <c r="H409" s="86"/>
      <c r="I409" s="86"/>
      <c r="J409" s="86"/>
      <c r="K409" s="86"/>
      <c r="L409" s="86"/>
      <c r="M409" s="34" t="s">
        <v>909</v>
      </c>
      <c r="N409" s="13" t="s">
        <v>500</v>
      </c>
      <c r="O409" s="13" t="s">
        <v>6362</v>
      </c>
      <c r="P409" s="20"/>
      <c r="Q409" s="34" t="s">
        <v>909</v>
      </c>
      <c r="R409" s="13" t="s">
        <v>500</v>
      </c>
      <c r="S409" s="13" t="s">
        <v>6362</v>
      </c>
      <c r="T409" s="20"/>
      <c r="U409" s="20"/>
      <c r="V409" s="20"/>
      <c r="W409" s="20"/>
      <c r="X409" s="20" t="s">
        <v>3324</v>
      </c>
      <c r="Y409" s="33" t="s">
        <v>500</v>
      </c>
      <c r="Z409" s="20" t="s">
        <v>3324</v>
      </c>
      <c r="AA409" s="33" t="s">
        <v>500</v>
      </c>
      <c r="AB409" s="20"/>
      <c r="AC409" s="20"/>
      <c r="AD409" s="20"/>
      <c r="AF409" s="14">
        <v>0</v>
      </c>
      <c r="AG409" s="14">
        <v>1</v>
      </c>
      <c r="AH409" s="14">
        <v>0</v>
      </c>
      <c r="AI409" s="14">
        <v>0</v>
      </c>
      <c r="AJ409" s="14">
        <v>1</v>
      </c>
      <c r="AK409" s="14">
        <v>0</v>
      </c>
      <c r="AL409" s="14">
        <v>1</v>
      </c>
      <c r="AM409" s="14">
        <v>1</v>
      </c>
      <c r="AO409" s="1">
        <v>33298</v>
      </c>
      <c r="AP409" s="1">
        <v>34820</v>
      </c>
      <c r="BO409" s="12"/>
      <c r="BP409" s="14">
        <v>39690000</v>
      </c>
      <c r="BQ409" s="12">
        <v>0.5</v>
      </c>
      <c r="BS409" s="23">
        <v>29400000</v>
      </c>
      <c r="CV409" s="1">
        <v>34926</v>
      </c>
      <c r="DC409" s="1">
        <v>36613</v>
      </c>
      <c r="DD409" s="14">
        <v>336</v>
      </c>
      <c r="DE409" s="14">
        <v>5</v>
      </c>
      <c r="DF409" t="s">
        <v>508</v>
      </c>
      <c r="DG409" t="s">
        <v>914</v>
      </c>
      <c r="DJ409">
        <v>1</v>
      </c>
      <c r="DL409" s="1">
        <v>34926</v>
      </c>
      <c r="DM409" s="14">
        <v>1</v>
      </c>
      <c r="DO409" s="49" t="s">
        <v>4428</v>
      </c>
      <c r="DP409" s="1"/>
      <c r="DQ409" s="1"/>
      <c r="DR409" s="1"/>
      <c r="DS409" s="1"/>
      <c r="DT409" s="1"/>
      <c r="DU409" s="1"/>
      <c r="DV409" s="1"/>
      <c r="DY409" t="s">
        <v>2411</v>
      </c>
      <c r="DZ409" s="1">
        <v>37315</v>
      </c>
      <c r="EA409" s="1">
        <v>38987</v>
      </c>
      <c r="EC409" s="7" t="s">
        <v>3883</v>
      </c>
      <c r="EL409" s="7">
        <v>1</v>
      </c>
      <c r="EO409" s="7">
        <v>448</v>
      </c>
      <c r="EP409" s="7">
        <v>5</v>
      </c>
      <c r="ER409" s="49" t="s">
        <v>4911</v>
      </c>
      <c r="ES409" s="1"/>
      <c r="ET409" s="1"/>
      <c r="EU409" s="1"/>
      <c r="EV409" s="1"/>
      <c r="EW409" s="1"/>
      <c r="EX409" s="1"/>
      <c r="FC409" t="s">
        <v>2792</v>
      </c>
      <c r="FD409" s="1">
        <v>39062</v>
      </c>
      <c r="FE409" s="1">
        <v>40003</v>
      </c>
      <c r="FH409" s="7" t="s">
        <v>3886</v>
      </c>
      <c r="FJ409" s="7" t="s">
        <v>3887</v>
      </c>
      <c r="FS409">
        <v>1</v>
      </c>
      <c r="FV409">
        <v>1</v>
      </c>
      <c r="FY409">
        <v>167</v>
      </c>
      <c r="FZ409">
        <v>7</v>
      </c>
      <c r="HH409" s="44" t="s">
        <v>5775</v>
      </c>
      <c r="HI409">
        <v>0</v>
      </c>
      <c r="HJ409">
        <v>26</v>
      </c>
      <c r="HK409">
        <v>282</v>
      </c>
      <c r="HL409">
        <v>18</v>
      </c>
      <c r="HN409">
        <v>1</v>
      </c>
      <c r="HQ409" s="44" t="s">
        <v>5910</v>
      </c>
      <c r="HR409">
        <v>1</v>
      </c>
      <c r="HS409">
        <v>21</v>
      </c>
      <c r="HT409">
        <v>314</v>
      </c>
      <c r="HU409">
        <v>28</v>
      </c>
      <c r="HV409">
        <v>1</v>
      </c>
      <c r="HZ409" s="44" t="s">
        <v>6011</v>
      </c>
      <c r="IA409">
        <v>0</v>
      </c>
      <c r="IB409">
        <v>7</v>
      </c>
      <c r="IC409">
        <v>335</v>
      </c>
      <c r="ID409">
        <v>3</v>
      </c>
      <c r="IF409">
        <v>1</v>
      </c>
      <c r="IJ409" s="1">
        <v>37230</v>
      </c>
      <c r="IK409" s="14">
        <v>4</v>
      </c>
    </row>
    <row r="410" spans="1:245" x14ac:dyDescent="0.25">
      <c r="A410" s="1">
        <v>37230</v>
      </c>
      <c r="B410" s="1"/>
      <c r="C410" s="1"/>
      <c r="D410" s="1"/>
      <c r="E410" s="13" t="s">
        <v>3142</v>
      </c>
      <c r="F410" s="4" t="s">
        <v>37</v>
      </c>
      <c r="G410" s="45" t="s">
        <v>5536</v>
      </c>
      <c r="H410" s="86"/>
      <c r="I410" s="86"/>
      <c r="J410" s="86"/>
      <c r="K410" s="86"/>
      <c r="L410" s="86"/>
      <c r="M410" s="31" t="s">
        <v>910</v>
      </c>
      <c r="N410" s="4" t="s">
        <v>502</v>
      </c>
      <c r="O410" s="13" t="s">
        <v>6399</v>
      </c>
      <c r="P410" s="20"/>
      <c r="Q410" s="31" t="s">
        <v>910</v>
      </c>
      <c r="R410" s="4" t="s">
        <v>502</v>
      </c>
      <c r="S410" s="13" t="s">
        <v>6399</v>
      </c>
      <c r="T410" s="20"/>
      <c r="U410" s="20"/>
      <c r="V410" s="33"/>
      <c r="W410" s="33"/>
      <c r="X410" s="20"/>
      <c r="Y410" s="20"/>
      <c r="Z410" s="20"/>
      <c r="AA410" s="20"/>
      <c r="AB410" s="33"/>
      <c r="AC410" s="33"/>
      <c r="AD410" s="20"/>
      <c r="AE410" s="53" t="s">
        <v>7436</v>
      </c>
      <c r="AF410" s="14">
        <v>0</v>
      </c>
      <c r="AG410" s="14">
        <v>1</v>
      </c>
      <c r="AH410" s="14">
        <v>0</v>
      </c>
      <c r="AI410" s="14">
        <v>0</v>
      </c>
      <c r="AJ410" s="14">
        <v>1</v>
      </c>
      <c r="AK410" s="14">
        <v>0</v>
      </c>
      <c r="AL410" s="14">
        <v>1</v>
      </c>
      <c r="AM410" s="14">
        <v>0</v>
      </c>
      <c r="AO410" s="1">
        <v>33725</v>
      </c>
      <c r="AP410" s="1">
        <v>34820</v>
      </c>
      <c r="BO410" s="12"/>
      <c r="BP410" s="14">
        <v>170000</v>
      </c>
      <c r="BQ410" s="12">
        <v>0.9</v>
      </c>
      <c r="CV410" s="1">
        <v>34926</v>
      </c>
      <c r="DC410" s="1">
        <v>36613</v>
      </c>
      <c r="DD410" s="14">
        <v>336</v>
      </c>
      <c r="DE410" s="14">
        <v>5</v>
      </c>
      <c r="DF410" t="s">
        <v>508</v>
      </c>
      <c r="DG410" t="s">
        <v>914</v>
      </c>
      <c r="DJ410">
        <v>1</v>
      </c>
      <c r="DM410">
        <v>1</v>
      </c>
      <c r="HH410" s="44" t="s">
        <v>5775</v>
      </c>
      <c r="HI410">
        <v>0</v>
      </c>
      <c r="HJ410">
        <v>26</v>
      </c>
      <c r="HK410">
        <v>49</v>
      </c>
      <c r="HL410">
        <v>2</v>
      </c>
      <c r="HM410">
        <v>1</v>
      </c>
      <c r="IJ410" s="1">
        <v>37230</v>
      </c>
      <c r="IK410" s="14">
        <v>4</v>
      </c>
    </row>
    <row r="411" spans="1:245" x14ac:dyDescent="0.25">
      <c r="A411" s="1">
        <v>37230</v>
      </c>
      <c r="B411" s="1"/>
      <c r="C411" s="1"/>
      <c r="D411" s="1"/>
      <c r="E411" s="13" t="s">
        <v>3142</v>
      </c>
      <c r="F411" s="4" t="s">
        <v>37</v>
      </c>
      <c r="G411" s="45" t="s">
        <v>5536</v>
      </c>
      <c r="H411" s="86"/>
      <c r="I411" s="86"/>
      <c r="J411" s="86"/>
      <c r="K411" s="86"/>
      <c r="L411" s="86"/>
      <c r="M411" s="31" t="s">
        <v>911</v>
      </c>
      <c r="N411" s="4" t="s">
        <v>501</v>
      </c>
      <c r="O411" s="13" t="s">
        <v>6387</v>
      </c>
      <c r="P411" s="20"/>
      <c r="Q411" s="31" t="s">
        <v>911</v>
      </c>
      <c r="R411" s="4" t="s">
        <v>501</v>
      </c>
      <c r="S411" s="13" t="s">
        <v>6387</v>
      </c>
      <c r="T411" s="20"/>
      <c r="U411" s="20"/>
      <c r="V411" s="20" t="s">
        <v>3529</v>
      </c>
      <c r="W411" s="20" t="s">
        <v>501</v>
      </c>
      <c r="X411" s="20"/>
      <c r="Y411" s="20"/>
      <c r="Z411" s="20"/>
      <c r="AA411" s="20"/>
      <c r="AB411" s="20" t="s">
        <v>3327</v>
      </c>
      <c r="AC411" s="20" t="s">
        <v>501</v>
      </c>
      <c r="AD411" s="20"/>
      <c r="AF411" s="14">
        <v>0</v>
      </c>
      <c r="AG411" s="14">
        <v>1</v>
      </c>
      <c r="AH411" s="14">
        <v>0</v>
      </c>
      <c r="AI411" s="14">
        <v>0</v>
      </c>
      <c r="AJ411" s="14">
        <v>1</v>
      </c>
      <c r="AK411" s="14">
        <v>0</v>
      </c>
      <c r="AL411" s="14">
        <v>1</v>
      </c>
      <c r="AM411" s="14">
        <v>1</v>
      </c>
      <c r="AO411" s="1">
        <v>33298</v>
      </c>
      <c r="AP411" s="1">
        <v>34820</v>
      </c>
      <c r="BO411" s="12"/>
      <c r="BP411" s="14">
        <v>63500000</v>
      </c>
      <c r="BQ411" s="12">
        <v>0.2</v>
      </c>
      <c r="CV411" s="1">
        <v>34926</v>
      </c>
      <c r="DC411" s="1">
        <v>36613</v>
      </c>
      <c r="DD411" s="14">
        <v>336</v>
      </c>
      <c r="DE411" s="14">
        <v>5</v>
      </c>
      <c r="DF411" t="s">
        <v>508</v>
      </c>
      <c r="DG411" t="s">
        <v>914</v>
      </c>
      <c r="DM411">
        <v>1</v>
      </c>
      <c r="HH411" s="44" t="s">
        <v>5775</v>
      </c>
      <c r="HI411">
        <v>0</v>
      </c>
      <c r="HJ411">
        <v>26</v>
      </c>
      <c r="HK411">
        <v>1138</v>
      </c>
      <c r="HL411">
        <v>77</v>
      </c>
      <c r="HN411">
        <v>1</v>
      </c>
      <c r="IJ411" s="1">
        <v>37230</v>
      </c>
      <c r="IK411" s="14">
        <v>4</v>
      </c>
    </row>
    <row r="412" spans="1:245" x14ac:dyDescent="0.25">
      <c r="A412" s="1">
        <v>37230</v>
      </c>
      <c r="B412" s="1"/>
      <c r="C412" s="1"/>
      <c r="D412" s="1"/>
      <c r="E412" s="13" t="s">
        <v>3142</v>
      </c>
      <c r="F412" s="4" t="s">
        <v>37</v>
      </c>
      <c r="G412" s="45" t="s">
        <v>5536</v>
      </c>
      <c r="H412" s="86"/>
      <c r="I412" s="86"/>
      <c r="J412" s="86"/>
      <c r="K412" s="86"/>
      <c r="L412" s="86"/>
      <c r="M412" s="31" t="s">
        <v>912</v>
      </c>
      <c r="N412" s="4" t="s">
        <v>500</v>
      </c>
      <c r="O412" s="13" t="s">
        <v>6400</v>
      </c>
      <c r="P412" s="20"/>
      <c r="Q412" s="31" t="s">
        <v>912</v>
      </c>
      <c r="R412" s="4" t="s">
        <v>500</v>
      </c>
      <c r="S412" s="13" t="s">
        <v>6400</v>
      </c>
      <c r="T412" s="20"/>
      <c r="U412" s="20"/>
      <c r="V412" s="33" t="s">
        <v>478</v>
      </c>
      <c r="W412" s="33" t="s">
        <v>479</v>
      </c>
      <c r="Y412" s="20"/>
      <c r="Z412" s="20"/>
      <c r="AA412" s="20"/>
      <c r="AB412" s="20" t="s">
        <v>3292</v>
      </c>
      <c r="AC412" s="33" t="s">
        <v>479</v>
      </c>
      <c r="AD412" s="20"/>
      <c r="AF412" s="14">
        <v>0</v>
      </c>
      <c r="AG412" s="14">
        <v>1</v>
      </c>
      <c r="AH412" s="14">
        <v>0</v>
      </c>
      <c r="AI412" s="14">
        <v>0</v>
      </c>
      <c r="AJ412" s="14">
        <v>1</v>
      </c>
      <c r="AK412" s="14">
        <v>0</v>
      </c>
      <c r="AL412" s="14">
        <v>1</v>
      </c>
      <c r="AM412" s="14">
        <v>0</v>
      </c>
      <c r="AO412" s="1">
        <v>33298</v>
      </c>
      <c r="AP412" s="1">
        <v>34820</v>
      </c>
      <c r="BO412" s="12"/>
      <c r="BP412" s="14">
        <v>14220000</v>
      </c>
      <c r="BQ412" s="12">
        <v>0.3</v>
      </c>
      <c r="CV412" s="1">
        <v>34926</v>
      </c>
      <c r="DC412" s="1">
        <v>36613</v>
      </c>
      <c r="DD412" s="14">
        <v>336</v>
      </c>
      <c r="DE412" s="14">
        <v>5</v>
      </c>
      <c r="DF412" t="s">
        <v>508</v>
      </c>
      <c r="DG412" t="s">
        <v>914</v>
      </c>
      <c r="DJ412">
        <v>1</v>
      </c>
      <c r="DM412">
        <v>1</v>
      </c>
      <c r="HH412" s="44" t="s">
        <v>5775</v>
      </c>
      <c r="HI412">
        <v>0</v>
      </c>
      <c r="HJ412">
        <v>26</v>
      </c>
      <c r="HK412">
        <v>1478</v>
      </c>
      <c r="HL412">
        <v>63</v>
      </c>
      <c r="HN412">
        <v>1</v>
      </c>
      <c r="IJ412" s="1">
        <v>37230</v>
      </c>
      <c r="IK412" s="14">
        <v>4</v>
      </c>
    </row>
    <row r="413" spans="1:245" x14ac:dyDescent="0.25">
      <c r="A413" s="1">
        <v>37230</v>
      </c>
      <c r="B413" s="1"/>
      <c r="C413" s="1"/>
      <c r="D413" s="1"/>
      <c r="E413" s="13" t="s">
        <v>3142</v>
      </c>
      <c r="F413" s="4" t="s">
        <v>37</v>
      </c>
      <c r="G413" s="45" t="s">
        <v>5536</v>
      </c>
      <c r="H413" s="86"/>
      <c r="I413" s="86"/>
      <c r="J413" s="86"/>
      <c r="K413" s="86"/>
      <c r="L413" s="86"/>
      <c r="M413" s="31" t="s">
        <v>913</v>
      </c>
      <c r="N413" s="4" t="s">
        <v>501</v>
      </c>
      <c r="O413" s="13" t="s">
        <v>6401</v>
      </c>
      <c r="P413" s="20"/>
      <c r="Q413" s="31" t="s">
        <v>913</v>
      </c>
      <c r="R413" s="4" t="s">
        <v>501</v>
      </c>
      <c r="S413" s="13" t="s">
        <v>6401</v>
      </c>
      <c r="T413" s="20"/>
      <c r="U413" s="20"/>
      <c r="V413" s="20"/>
      <c r="W413" s="20"/>
      <c r="X413" s="20"/>
      <c r="Y413" s="20"/>
      <c r="Z413" s="20"/>
      <c r="AA413" s="20"/>
      <c r="AB413" s="20"/>
      <c r="AC413" s="20"/>
      <c r="AD413" s="20"/>
      <c r="AE413" s="20" t="s">
        <v>3740</v>
      </c>
      <c r="AF413" s="14">
        <v>0</v>
      </c>
      <c r="AG413" s="14">
        <v>1</v>
      </c>
      <c r="AH413" s="14">
        <v>0</v>
      </c>
      <c r="AI413" s="14">
        <v>0</v>
      </c>
      <c r="AJ413" s="14">
        <v>1</v>
      </c>
      <c r="AK413" s="14">
        <v>0</v>
      </c>
      <c r="AL413" s="14">
        <v>1</v>
      </c>
      <c r="AM413" s="14">
        <v>0</v>
      </c>
      <c r="AO413" s="1">
        <v>33298</v>
      </c>
      <c r="AP413" s="1">
        <v>34820</v>
      </c>
      <c r="BO413" s="12"/>
      <c r="BP413" s="14">
        <v>17640000</v>
      </c>
      <c r="BQ413" s="12">
        <v>0.4</v>
      </c>
      <c r="CV413" s="1">
        <v>34926</v>
      </c>
      <c r="DC413" s="1">
        <v>36613</v>
      </c>
      <c r="DD413" s="14">
        <v>336</v>
      </c>
      <c r="DE413" s="14">
        <v>5</v>
      </c>
      <c r="DF413" t="s">
        <v>508</v>
      </c>
      <c r="DG413" t="s">
        <v>914</v>
      </c>
      <c r="DJ413">
        <v>1</v>
      </c>
      <c r="DM413">
        <v>1</v>
      </c>
      <c r="DO413" s="49" t="s">
        <v>4429</v>
      </c>
      <c r="DP413" s="1"/>
      <c r="DQ413" s="1"/>
      <c r="DR413" s="1"/>
      <c r="DS413" s="1"/>
      <c r="DT413" s="1"/>
      <c r="DU413" s="1"/>
      <c r="DV413" s="1"/>
      <c r="DY413" t="s">
        <v>2568</v>
      </c>
      <c r="DZ413" s="1">
        <v>37312</v>
      </c>
      <c r="EA413" s="1">
        <v>38987</v>
      </c>
      <c r="EC413" s="7" t="s">
        <v>3883</v>
      </c>
      <c r="EF413" s="7">
        <v>1</v>
      </c>
      <c r="EO413" s="7">
        <v>388</v>
      </c>
      <c r="EP413" s="7">
        <v>3</v>
      </c>
      <c r="IJ413" s="1">
        <v>37230</v>
      </c>
      <c r="IK413" s="14">
        <v>4</v>
      </c>
    </row>
    <row r="414" spans="1:245" x14ac:dyDescent="0.25">
      <c r="A414" s="1">
        <v>37230</v>
      </c>
      <c r="B414" s="1" t="s">
        <v>335</v>
      </c>
      <c r="C414" s="1" t="s">
        <v>336</v>
      </c>
      <c r="D414" s="1"/>
      <c r="E414" s="13" t="s">
        <v>3143</v>
      </c>
      <c r="F414" s="4" t="s">
        <v>36</v>
      </c>
      <c r="G414" s="45" t="s">
        <v>5537</v>
      </c>
      <c r="H414" s="86"/>
      <c r="I414" s="86"/>
      <c r="J414" s="86"/>
      <c r="K414" s="86"/>
      <c r="L414" s="86"/>
      <c r="M414" s="31" t="s">
        <v>1417</v>
      </c>
      <c r="N414" s="4" t="s">
        <v>496</v>
      </c>
      <c r="O414" s="13" t="s">
        <v>6405</v>
      </c>
      <c r="P414" s="20"/>
      <c r="Q414" s="31" t="s">
        <v>1417</v>
      </c>
      <c r="R414" s="4" t="s">
        <v>496</v>
      </c>
      <c r="S414" s="13" t="s">
        <v>6405</v>
      </c>
      <c r="T414" s="20"/>
      <c r="U414" s="20"/>
      <c r="V414" s="20"/>
      <c r="W414" s="20"/>
      <c r="X414" s="20"/>
      <c r="Y414" s="20"/>
      <c r="Z414" s="20"/>
      <c r="AA414" s="20"/>
      <c r="AB414" s="20"/>
      <c r="AC414" s="20"/>
      <c r="AD414" s="20"/>
      <c r="AF414" s="14">
        <v>0</v>
      </c>
      <c r="AG414" s="14">
        <v>1</v>
      </c>
      <c r="AH414" s="14">
        <v>0</v>
      </c>
      <c r="AI414" s="14">
        <v>0</v>
      </c>
      <c r="AJ414" s="14">
        <v>1</v>
      </c>
      <c r="AK414" s="14">
        <v>0</v>
      </c>
      <c r="AL414" s="14">
        <v>1</v>
      </c>
      <c r="AM414" s="14">
        <v>0</v>
      </c>
      <c r="AN414" t="s">
        <v>1420</v>
      </c>
      <c r="AO414" s="1">
        <v>31328</v>
      </c>
      <c r="AP414" s="1">
        <v>36572</v>
      </c>
      <c r="BO414" s="3">
        <v>1</v>
      </c>
      <c r="BP414" s="14">
        <v>0</v>
      </c>
      <c r="BQ414" s="3">
        <v>1</v>
      </c>
      <c r="DA414" s="1">
        <v>36572</v>
      </c>
      <c r="DC414" s="1">
        <v>36798</v>
      </c>
      <c r="DD414" s="14">
        <v>109</v>
      </c>
      <c r="DE414" s="14">
        <v>4</v>
      </c>
      <c r="DF414" t="s">
        <v>562</v>
      </c>
      <c r="DG414" t="s">
        <v>1421</v>
      </c>
      <c r="DI414" s="1">
        <v>36572</v>
      </c>
      <c r="IJ414" s="1">
        <v>37230</v>
      </c>
      <c r="IK414" s="14">
        <v>1</v>
      </c>
    </row>
    <row r="415" spans="1:245" x14ac:dyDescent="0.25">
      <c r="A415" s="1">
        <v>37230</v>
      </c>
      <c r="B415" s="1"/>
      <c r="C415" s="1"/>
      <c r="D415" s="1"/>
      <c r="E415" s="13" t="s">
        <v>3143</v>
      </c>
      <c r="F415" s="4" t="s">
        <v>36</v>
      </c>
      <c r="G415" s="45" t="s">
        <v>5537</v>
      </c>
      <c r="H415" s="86"/>
      <c r="I415" s="86"/>
      <c r="J415" s="86"/>
      <c r="K415" s="86"/>
      <c r="L415" s="86"/>
      <c r="M415" s="31" t="s">
        <v>2431</v>
      </c>
      <c r="N415" s="4" t="s">
        <v>496</v>
      </c>
      <c r="O415" s="13" t="s">
        <v>6402</v>
      </c>
      <c r="P415" s="20"/>
      <c r="Q415" s="31" t="s">
        <v>2431</v>
      </c>
      <c r="R415" s="4" t="s">
        <v>496</v>
      </c>
      <c r="S415" s="13" t="s">
        <v>6402</v>
      </c>
      <c r="T415" s="20"/>
      <c r="U415" s="20"/>
      <c r="V415" s="20"/>
      <c r="W415" s="20"/>
      <c r="X415" s="20"/>
      <c r="Y415" s="20"/>
      <c r="Z415" s="20"/>
      <c r="AA415" s="20"/>
      <c r="AB415" s="20"/>
      <c r="AC415" s="20"/>
      <c r="AD415" s="20"/>
      <c r="AF415" s="14">
        <v>0</v>
      </c>
      <c r="AG415" s="14">
        <v>1</v>
      </c>
      <c r="AH415" s="14">
        <v>0</v>
      </c>
      <c r="AI415" s="14">
        <v>0</v>
      </c>
      <c r="AJ415" s="14">
        <v>1</v>
      </c>
      <c r="AK415" s="14">
        <v>0</v>
      </c>
      <c r="AL415" s="14">
        <v>1</v>
      </c>
      <c r="AM415" s="14">
        <v>0</v>
      </c>
      <c r="AO415" s="1">
        <v>31328</v>
      </c>
      <c r="AP415" s="1">
        <v>36572</v>
      </c>
      <c r="BP415" s="14">
        <v>400000</v>
      </c>
      <c r="DA415" s="1">
        <v>36572</v>
      </c>
      <c r="DC415" s="1">
        <v>36798</v>
      </c>
      <c r="DD415" s="14">
        <v>109</v>
      </c>
      <c r="DE415" s="14">
        <v>4</v>
      </c>
      <c r="DF415" t="s">
        <v>562</v>
      </c>
      <c r="DG415" t="s">
        <v>1421</v>
      </c>
      <c r="DO415" s="49" t="s">
        <v>4430</v>
      </c>
      <c r="DP415" s="1"/>
      <c r="DQ415" s="1"/>
      <c r="DR415" s="1"/>
      <c r="DS415" s="1"/>
      <c r="DT415" s="1"/>
      <c r="DU415" s="1"/>
      <c r="DV415" s="1"/>
      <c r="DY415" t="s">
        <v>2433</v>
      </c>
      <c r="DZ415" s="1">
        <v>37313</v>
      </c>
      <c r="EA415" s="1">
        <v>38560</v>
      </c>
      <c r="EC415" s="7" t="s">
        <v>3888</v>
      </c>
      <c r="EF415" s="7">
        <v>1</v>
      </c>
      <c r="EO415" s="7">
        <v>207</v>
      </c>
      <c r="EP415" s="7">
        <v>2</v>
      </c>
      <c r="IJ415" s="1">
        <v>37230</v>
      </c>
      <c r="IK415" s="14">
        <v>1</v>
      </c>
    </row>
    <row r="416" spans="1:245" x14ac:dyDescent="0.25">
      <c r="A416" s="1">
        <v>37230</v>
      </c>
      <c r="B416" s="1"/>
      <c r="C416" s="1"/>
      <c r="D416" s="1"/>
      <c r="E416" s="13" t="s">
        <v>3143</v>
      </c>
      <c r="F416" s="4" t="s">
        <v>36</v>
      </c>
      <c r="G416" s="45" t="s">
        <v>5537</v>
      </c>
      <c r="H416" s="86"/>
      <c r="I416" s="86"/>
      <c r="J416" s="86"/>
      <c r="K416" s="86"/>
      <c r="L416" s="86"/>
      <c r="M416" s="31" t="s">
        <v>1418</v>
      </c>
      <c r="N416" s="4" t="s">
        <v>496</v>
      </c>
      <c r="O416" s="13" t="s">
        <v>6403</v>
      </c>
      <c r="P416" s="20"/>
      <c r="Q416" s="31" t="s">
        <v>1418</v>
      </c>
      <c r="R416" s="4" t="s">
        <v>496</v>
      </c>
      <c r="S416" s="13" t="s">
        <v>6403</v>
      </c>
      <c r="T416" s="20"/>
      <c r="U416" s="20"/>
      <c r="V416" s="20"/>
      <c r="W416" s="20"/>
      <c r="X416" s="20"/>
      <c r="Y416" s="20"/>
      <c r="Z416" s="20"/>
      <c r="AA416" s="20"/>
      <c r="AB416" s="20"/>
      <c r="AC416" s="20"/>
      <c r="AD416" s="20"/>
      <c r="AF416" s="14">
        <v>0</v>
      </c>
      <c r="AG416" s="14">
        <v>1</v>
      </c>
      <c r="AH416" s="14">
        <v>0</v>
      </c>
      <c r="AI416" s="14">
        <v>0</v>
      </c>
      <c r="AJ416" s="14">
        <v>1</v>
      </c>
      <c r="AK416" s="14">
        <v>0</v>
      </c>
      <c r="AL416" s="14">
        <v>1</v>
      </c>
      <c r="AM416" s="14">
        <v>0</v>
      </c>
      <c r="AO416" s="1">
        <v>31328</v>
      </c>
      <c r="AP416" s="1">
        <v>36572</v>
      </c>
      <c r="BP416" s="14">
        <v>24000</v>
      </c>
      <c r="DA416" s="1">
        <v>36572</v>
      </c>
      <c r="DC416" s="1">
        <v>36798</v>
      </c>
      <c r="DD416" s="14">
        <v>109</v>
      </c>
      <c r="DE416" s="14">
        <v>4</v>
      </c>
      <c r="DF416" t="s">
        <v>562</v>
      </c>
      <c r="DG416" t="s">
        <v>1421</v>
      </c>
      <c r="DO416" s="49" t="s">
        <v>4430</v>
      </c>
      <c r="DP416" s="1"/>
      <c r="DQ416" s="1"/>
      <c r="DR416" s="1"/>
      <c r="DS416" s="1"/>
      <c r="DT416" s="1"/>
      <c r="DU416" s="1"/>
      <c r="DV416" s="1"/>
      <c r="DW416" t="s">
        <v>2432</v>
      </c>
      <c r="DX416" t="s">
        <v>496</v>
      </c>
      <c r="DY416" t="s">
        <v>2433</v>
      </c>
      <c r="DZ416" s="1">
        <v>37313</v>
      </c>
      <c r="EA416" s="1">
        <v>38560</v>
      </c>
      <c r="EC416" s="7" t="s">
        <v>3888</v>
      </c>
      <c r="EF416" s="7">
        <v>1</v>
      </c>
      <c r="EO416" s="7">
        <v>207</v>
      </c>
      <c r="EP416" s="7">
        <v>2</v>
      </c>
      <c r="IJ416" s="1">
        <v>37230</v>
      </c>
      <c r="IK416" s="14">
        <v>1</v>
      </c>
    </row>
    <row r="417" spans="1:245" x14ac:dyDescent="0.25">
      <c r="A417" s="1">
        <v>37230</v>
      </c>
      <c r="B417" s="1"/>
      <c r="C417" s="1"/>
      <c r="D417" s="1"/>
      <c r="E417" s="13" t="s">
        <v>3143</v>
      </c>
      <c r="F417" s="4" t="s">
        <v>36</v>
      </c>
      <c r="G417" s="45" t="s">
        <v>5537</v>
      </c>
      <c r="H417" s="86"/>
      <c r="I417" s="86"/>
      <c r="J417" s="86"/>
      <c r="K417" s="86"/>
      <c r="L417" s="86"/>
      <c r="M417" s="31" t="s">
        <v>1419</v>
      </c>
      <c r="N417" s="4" t="s">
        <v>496</v>
      </c>
      <c r="O417" s="13" t="s">
        <v>6404</v>
      </c>
      <c r="P417" s="20"/>
      <c r="Q417" s="31" t="s">
        <v>1419</v>
      </c>
      <c r="R417" s="4" t="s">
        <v>496</v>
      </c>
      <c r="S417" s="13" t="s">
        <v>6404</v>
      </c>
      <c r="T417" s="20"/>
      <c r="U417" s="20"/>
      <c r="V417" s="20"/>
      <c r="W417" s="20"/>
      <c r="X417" s="20"/>
      <c r="Y417" s="20"/>
      <c r="Z417" s="20"/>
      <c r="AA417" s="20"/>
      <c r="AB417" s="20"/>
      <c r="AC417" s="20"/>
      <c r="AD417" s="20"/>
      <c r="AF417" s="14">
        <v>0</v>
      </c>
      <c r="AG417" s="14">
        <v>1</v>
      </c>
      <c r="AH417" s="14">
        <v>0</v>
      </c>
      <c r="AI417" s="14">
        <v>0</v>
      </c>
      <c r="AJ417" s="14">
        <v>1</v>
      </c>
      <c r="AK417" s="14">
        <v>0</v>
      </c>
      <c r="AL417" s="14">
        <v>1</v>
      </c>
      <c r="AM417" s="14">
        <v>0</v>
      </c>
      <c r="AO417" s="1">
        <v>31328</v>
      </c>
      <c r="AP417" s="1">
        <v>36572</v>
      </c>
      <c r="BP417" s="14">
        <v>24000</v>
      </c>
      <c r="DA417" s="1">
        <v>36572</v>
      </c>
      <c r="DC417" s="1">
        <v>36798</v>
      </c>
      <c r="DD417" s="14">
        <v>109</v>
      </c>
      <c r="DE417" s="14">
        <v>4</v>
      </c>
      <c r="DF417" t="s">
        <v>562</v>
      </c>
      <c r="DG417" t="s">
        <v>1421</v>
      </c>
      <c r="DO417" s="49" t="s">
        <v>4430</v>
      </c>
      <c r="DP417" s="1"/>
      <c r="DQ417" s="1"/>
      <c r="DR417" s="1"/>
      <c r="DS417" s="1"/>
      <c r="DT417" s="1"/>
      <c r="DU417" s="1"/>
      <c r="DV417" s="1"/>
      <c r="DY417" t="s">
        <v>2433</v>
      </c>
      <c r="DZ417" s="1">
        <v>37313</v>
      </c>
      <c r="EA417" s="1">
        <v>38560</v>
      </c>
      <c r="EC417" s="7" t="s">
        <v>3888</v>
      </c>
      <c r="EF417" s="7">
        <v>1</v>
      </c>
      <c r="EO417" s="7">
        <v>207</v>
      </c>
      <c r="EP417" s="7">
        <v>2</v>
      </c>
      <c r="IJ417" s="1">
        <v>37230</v>
      </c>
      <c r="IK417" s="14">
        <v>1</v>
      </c>
    </row>
    <row r="418" spans="1:245" x14ac:dyDescent="0.25">
      <c r="A418" s="1">
        <v>37230</v>
      </c>
      <c r="B418" s="1" t="s">
        <v>337</v>
      </c>
      <c r="C418" s="1" t="s">
        <v>338</v>
      </c>
      <c r="D418" s="1"/>
      <c r="E418" s="13" t="s">
        <v>3263</v>
      </c>
      <c r="F418" s="4" t="s">
        <v>35</v>
      </c>
      <c r="G418" s="45" t="s">
        <v>5538</v>
      </c>
      <c r="H418" s="86"/>
      <c r="I418" s="86"/>
      <c r="J418" s="86"/>
      <c r="K418" s="86"/>
      <c r="L418" s="86"/>
      <c r="M418" s="31" t="s">
        <v>1359</v>
      </c>
      <c r="N418" s="13" t="s">
        <v>517</v>
      </c>
      <c r="O418" s="13" t="s">
        <v>6406</v>
      </c>
      <c r="P418" s="20"/>
      <c r="Q418" s="31" t="s">
        <v>1359</v>
      </c>
      <c r="R418" s="13" t="s">
        <v>517</v>
      </c>
      <c r="S418" s="13" t="s">
        <v>6406</v>
      </c>
      <c r="T418" s="20"/>
      <c r="U418" s="20"/>
      <c r="V418" s="20"/>
      <c r="W418" s="20"/>
      <c r="X418" s="33" t="s">
        <v>3540</v>
      </c>
      <c r="Y418" s="33" t="s">
        <v>517</v>
      </c>
      <c r="Z418" s="33" t="s">
        <v>3540</v>
      </c>
      <c r="AA418" s="33" t="s">
        <v>517</v>
      </c>
      <c r="AB418" s="20"/>
      <c r="AC418" s="20"/>
      <c r="AD418" s="20"/>
      <c r="AE418" s="20" t="s">
        <v>3539</v>
      </c>
      <c r="AF418" s="14">
        <v>0</v>
      </c>
      <c r="AG418" s="14">
        <v>1</v>
      </c>
      <c r="AH418" s="14">
        <v>0</v>
      </c>
      <c r="AI418" s="14">
        <v>0</v>
      </c>
      <c r="AJ418" s="14">
        <v>1</v>
      </c>
      <c r="AK418" s="14">
        <v>0</v>
      </c>
      <c r="AL418" s="14">
        <v>1</v>
      </c>
      <c r="AM418" s="14">
        <v>0</v>
      </c>
      <c r="AN418" t="s">
        <v>1363</v>
      </c>
      <c r="AO418" s="1">
        <v>33997</v>
      </c>
      <c r="AP418" s="1">
        <v>35823</v>
      </c>
      <c r="AQ418" s="1">
        <v>35712</v>
      </c>
      <c r="AR418" s="1">
        <v>35983</v>
      </c>
      <c r="BP418" s="14">
        <f>45675000+812000</f>
        <v>46487000</v>
      </c>
      <c r="BQ418" s="3">
        <v>0.5</v>
      </c>
      <c r="CV418" s="1">
        <v>36354</v>
      </c>
      <c r="DB418" s="1">
        <v>36354</v>
      </c>
      <c r="DC418" s="1">
        <v>36798</v>
      </c>
      <c r="DD418" s="14">
        <v>368</v>
      </c>
      <c r="DE418" s="14">
        <v>6</v>
      </c>
      <c r="DF418" t="s">
        <v>562</v>
      </c>
      <c r="DG418" t="s">
        <v>719</v>
      </c>
      <c r="DJ418">
        <v>1</v>
      </c>
      <c r="DK418" s="1">
        <v>36354</v>
      </c>
      <c r="GY418" s="44" t="s">
        <v>5689</v>
      </c>
      <c r="GZ418" s="1">
        <v>36356</v>
      </c>
      <c r="HA418">
        <v>11</v>
      </c>
      <c r="HB418">
        <v>124</v>
      </c>
      <c r="HC418">
        <v>7</v>
      </c>
      <c r="HE418">
        <v>1</v>
      </c>
      <c r="HH418" s="44" t="s">
        <v>5776</v>
      </c>
      <c r="HI418">
        <v>1</v>
      </c>
      <c r="HJ418">
        <v>28</v>
      </c>
      <c r="HK418">
        <v>473</v>
      </c>
      <c r="HL418">
        <v>21</v>
      </c>
      <c r="HN418">
        <v>1</v>
      </c>
    </row>
    <row r="419" spans="1:245" ht="12.75" customHeight="1" x14ac:dyDescent="0.25">
      <c r="A419" s="1">
        <v>37230</v>
      </c>
      <c r="B419" s="1"/>
      <c r="C419" s="1"/>
      <c r="D419" s="1"/>
      <c r="E419" s="13" t="s">
        <v>3263</v>
      </c>
      <c r="F419" s="4" t="s">
        <v>35</v>
      </c>
      <c r="G419" s="45" t="s">
        <v>5538</v>
      </c>
      <c r="H419" s="86"/>
      <c r="I419" s="86"/>
      <c r="J419" s="86"/>
      <c r="K419" s="86"/>
      <c r="L419" s="86"/>
      <c r="M419" s="31" t="s">
        <v>1360</v>
      </c>
      <c r="N419" s="4" t="s">
        <v>474</v>
      </c>
      <c r="O419" s="56" t="s">
        <v>6516</v>
      </c>
      <c r="P419" s="20"/>
      <c r="Q419" s="31" t="s">
        <v>1360</v>
      </c>
      <c r="R419" s="4" t="s">
        <v>474</v>
      </c>
      <c r="S419" s="56" t="s">
        <v>6516</v>
      </c>
      <c r="T419" s="20"/>
      <c r="U419" s="20"/>
      <c r="V419" s="20"/>
      <c r="W419" s="20"/>
      <c r="X419" s="20" t="s">
        <v>3340</v>
      </c>
      <c r="Y419" s="20" t="s">
        <v>474</v>
      </c>
      <c r="Z419" s="20" t="s">
        <v>3340</v>
      </c>
      <c r="AA419" s="20" t="s">
        <v>474</v>
      </c>
      <c r="AB419" s="20"/>
      <c r="AC419" s="20"/>
      <c r="AD419" s="20"/>
      <c r="AF419" s="14">
        <v>0</v>
      </c>
      <c r="AG419" s="14">
        <v>1</v>
      </c>
      <c r="AH419" s="14">
        <v>0</v>
      </c>
      <c r="AI419" s="14">
        <v>0</v>
      </c>
      <c r="AJ419" s="14">
        <v>1</v>
      </c>
      <c r="AK419" s="14">
        <v>0</v>
      </c>
      <c r="AL419" s="14">
        <v>1</v>
      </c>
      <c r="AM419" s="14">
        <v>0</v>
      </c>
      <c r="AO419" s="1">
        <v>33997</v>
      </c>
      <c r="AP419" s="1">
        <v>35823</v>
      </c>
      <c r="BP419" s="14">
        <v>44043000</v>
      </c>
      <c r="BQ419" s="3">
        <v>0.1</v>
      </c>
      <c r="BR419" s="16">
        <v>42412500</v>
      </c>
      <c r="CV419" s="1">
        <v>36354</v>
      </c>
      <c r="DB419" s="1">
        <v>36354</v>
      </c>
      <c r="DC419" s="1">
        <v>36798</v>
      </c>
      <c r="DD419" s="14">
        <v>368</v>
      </c>
      <c r="DE419" s="14">
        <v>6</v>
      </c>
      <c r="DF419" t="s">
        <v>562</v>
      </c>
      <c r="DG419" t="s">
        <v>719</v>
      </c>
      <c r="DJ419">
        <v>1</v>
      </c>
      <c r="DK419" s="1">
        <v>36459</v>
      </c>
      <c r="DO419" s="49" t="s">
        <v>4431</v>
      </c>
      <c r="DP419" s="1"/>
      <c r="DQ419" s="1"/>
      <c r="DR419" s="1"/>
      <c r="DS419" s="1"/>
      <c r="DT419" s="1"/>
      <c r="DU419" s="1"/>
      <c r="DV419" s="1"/>
      <c r="DY419" t="s">
        <v>2585</v>
      </c>
      <c r="DZ419" s="1">
        <v>37309</v>
      </c>
      <c r="EA419" s="1">
        <v>38650</v>
      </c>
      <c r="EC419" s="7" t="s">
        <v>3889</v>
      </c>
      <c r="EM419" s="7">
        <v>1</v>
      </c>
      <c r="EO419" s="7">
        <v>526</v>
      </c>
      <c r="EP419" s="7">
        <v>3</v>
      </c>
      <c r="ER419" s="49" t="s">
        <v>4912</v>
      </c>
      <c r="ES419" s="1"/>
      <c r="ET419" s="1"/>
      <c r="EU419" s="1"/>
      <c r="EV419" s="1"/>
      <c r="EW419" s="1"/>
      <c r="EX419" s="1"/>
      <c r="FC419" t="s">
        <v>2962</v>
      </c>
      <c r="FD419" s="1">
        <v>38720</v>
      </c>
      <c r="FE419" s="1">
        <v>39121</v>
      </c>
      <c r="FH419" s="7" t="s">
        <v>3890</v>
      </c>
      <c r="FJ419" s="7" t="s">
        <v>3891</v>
      </c>
      <c r="FK419">
        <v>1</v>
      </c>
      <c r="FY419">
        <v>96</v>
      </c>
      <c r="FZ419">
        <v>2</v>
      </c>
      <c r="GY419" s="44" t="s">
        <v>5690</v>
      </c>
      <c r="GZ419" s="1">
        <v>36459</v>
      </c>
      <c r="HA419">
        <v>6</v>
      </c>
      <c r="HB419">
        <v>302</v>
      </c>
      <c r="HC419">
        <v>17</v>
      </c>
      <c r="HE419">
        <v>1</v>
      </c>
      <c r="HH419" s="44" t="s">
        <v>5776</v>
      </c>
      <c r="HI419">
        <v>1</v>
      </c>
      <c r="HJ419">
        <v>28</v>
      </c>
      <c r="HK419">
        <v>561</v>
      </c>
      <c r="HL419">
        <v>34</v>
      </c>
      <c r="HN419">
        <v>1</v>
      </c>
      <c r="HQ419" s="44" t="s">
        <v>5911</v>
      </c>
      <c r="HR419">
        <v>0</v>
      </c>
      <c r="HS419">
        <v>5</v>
      </c>
      <c r="HT419">
        <v>521</v>
      </c>
      <c r="HU419">
        <v>13</v>
      </c>
      <c r="HV419">
        <v>1</v>
      </c>
      <c r="HZ419" s="44" t="s">
        <v>6012</v>
      </c>
      <c r="IA419">
        <v>0</v>
      </c>
      <c r="IB419">
        <v>9</v>
      </c>
      <c r="IC419">
        <v>626</v>
      </c>
      <c r="ID419">
        <v>13</v>
      </c>
      <c r="IE419">
        <v>1</v>
      </c>
    </row>
    <row r="420" spans="1:245" x14ac:dyDescent="0.25">
      <c r="A420" s="1">
        <v>37230</v>
      </c>
      <c r="B420" s="1"/>
      <c r="C420" s="1"/>
      <c r="D420" s="1"/>
      <c r="E420" s="13" t="s">
        <v>3263</v>
      </c>
      <c r="F420" s="4" t="s">
        <v>35</v>
      </c>
      <c r="G420" s="45" t="s">
        <v>5538</v>
      </c>
      <c r="H420" s="86"/>
      <c r="I420" s="86"/>
      <c r="J420" s="86"/>
      <c r="K420" s="86"/>
      <c r="L420" s="86"/>
      <c r="M420" s="31" t="s">
        <v>1361</v>
      </c>
      <c r="N420" s="13" t="s">
        <v>517</v>
      </c>
      <c r="O420" s="13" t="s">
        <v>6407</v>
      </c>
      <c r="P420" s="20"/>
      <c r="Q420" s="31" t="s">
        <v>1361</v>
      </c>
      <c r="R420" s="13" t="s">
        <v>517</v>
      </c>
      <c r="S420" s="13" t="s">
        <v>6407</v>
      </c>
      <c r="T420" s="20"/>
      <c r="U420" s="20"/>
      <c r="V420" s="31" t="s">
        <v>1360</v>
      </c>
      <c r="W420" s="4" t="s">
        <v>474</v>
      </c>
      <c r="X420" s="20"/>
      <c r="Y420" s="20"/>
      <c r="Z420" s="20"/>
      <c r="AA420" s="20"/>
      <c r="AB420" s="20" t="s">
        <v>3340</v>
      </c>
      <c r="AC420" s="4" t="s">
        <v>474</v>
      </c>
      <c r="AD420" s="20"/>
      <c r="AF420" s="14">
        <v>0</v>
      </c>
      <c r="AG420" s="14">
        <v>1</v>
      </c>
      <c r="AH420" s="14">
        <v>0</v>
      </c>
      <c r="AI420" s="14">
        <v>0</v>
      </c>
      <c r="AJ420" s="14">
        <v>1</v>
      </c>
      <c r="AK420" s="14">
        <v>0</v>
      </c>
      <c r="AL420" s="14">
        <v>1</v>
      </c>
      <c r="AM420" s="14">
        <v>0</v>
      </c>
      <c r="AO420" s="1">
        <v>33997</v>
      </c>
      <c r="AP420" s="1">
        <v>35823</v>
      </c>
      <c r="AQ420" s="1">
        <v>35712</v>
      </c>
      <c r="AR420" s="1">
        <v>35983</v>
      </c>
      <c r="BP420" s="14">
        <v>585000</v>
      </c>
      <c r="BQ420" s="3">
        <v>0.1</v>
      </c>
      <c r="CV420" s="1">
        <v>36354</v>
      </c>
      <c r="DB420" s="1">
        <v>36354</v>
      </c>
      <c r="DC420" s="1">
        <v>36798</v>
      </c>
      <c r="DD420" s="14">
        <v>368</v>
      </c>
      <c r="DE420" s="14">
        <v>6</v>
      </c>
      <c r="DF420" t="s">
        <v>562</v>
      </c>
      <c r="DG420" t="s">
        <v>719</v>
      </c>
      <c r="DJ420">
        <v>1</v>
      </c>
      <c r="DK420" s="1">
        <v>36459</v>
      </c>
      <c r="GY420" s="44" t="s">
        <v>5690</v>
      </c>
      <c r="GZ420" s="1">
        <v>36459</v>
      </c>
      <c r="HA420">
        <v>6</v>
      </c>
      <c r="HB420">
        <v>302</v>
      </c>
      <c r="HC420">
        <v>17</v>
      </c>
      <c r="HE420">
        <v>1</v>
      </c>
      <c r="HH420" s="44" t="s">
        <v>5776</v>
      </c>
      <c r="HI420">
        <v>1</v>
      </c>
      <c r="HJ420">
        <v>28</v>
      </c>
      <c r="HK420">
        <v>561</v>
      </c>
      <c r="HL420">
        <v>34</v>
      </c>
      <c r="HN420">
        <v>1</v>
      </c>
    </row>
    <row r="421" spans="1:245" x14ac:dyDescent="0.25">
      <c r="A421" s="1">
        <v>37230</v>
      </c>
      <c r="B421" s="1"/>
      <c r="C421" s="1"/>
      <c r="D421" s="1"/>
      <c r="E421" s="13" t="s">
        <v>3263</v>
      </c>
      <c r="F421" s="4" t="s">
        <v>35</v>
      </c>
      <c r="G421" s="45" t="s">
        <v>5538</v>
      </c>
      <c r="H421" s="86"/>
      <c r="I421" s="86"/>
      <c r="J421" s="86"/>
      <c r="K421" s="86"/>
      <c r="L421" s="86"/>
      <c r="M421" s="31" t="s">
        <v>2440</v>
      </c>
      <c r="N421" s="4" t="s">
        <v>517</v>
      </c>
      <c r="O421" s="13" t="s">
        <v>6408</v>
      </c>
      <c r="P421" s="20"/>
      <c r="Q421" s="31" t="s">
        <v>2440</v>
      </c>
      <c r="R421" s="4" t="s">
        <v>517</v>
      </c>
      <c r="S421" s="13" t="s">
        <v>6408</v>
      </c>
      <c r="T421" s="20"/>
      <c r="U421" s="20"/>
      <c r="V421" s="20"/>
      <c r="W421" s="20"/>
      <c r="X421" s="20"/>
      <c r="Y421" s="20"/>
      <c r="Z421" s="20"/>
      <c r="AA421" s="20"/>
      <c r="AB421" s="20"/>
      <c r="AC421" s="20"/>
      <c r="AD421" s="20"/>
      <c r="AF421" s="14">
        <v>0</v>
      </c>
      <c r="AG421" s="14">
        <v>1</v>
      </c>
      <c r="AH421" s="14">
        <v>0</v>
      </c>
      <c r="AI421" s="14">
        <v>0</v>
      </c>
      <c r="AJ421" s="14">
        <v>1</v>
      </c>
      <c r="AK421" s="14">
        <v>0</v>
      </c>
      <c r="AL421" s="14">
        <v>1</v>
      </c>
      <c r="AM421" s="14">
        <v>0</v>
      </c>
      <c r="AO421" s="1"/>
      <c r="AQ421" s="1">
        <v>35712</v>
      </c>
      <c r="AR421" s="1">
        <v>35983</v>
      </c>
      <c r="BP421" s="14">
        <v>270000</v>
      </c>
      <c r="BQ421" s="3">
        <v>0.1</v>
      </c>
      <c r="CV421" s="1">
        <v>36354</v>
      </c>
      <c r="DB421" s="1">
        <v>36354</v>
      </c>
      <c r="DC421" s="1">
        <v>36798</v>
      </c>
      <c r="DD421" s="14">
        <v>368</v>
      </c>
      <c r="DE421" s="14">
        <v>6</v>
      </c>
      <c r="DF421" t="s">
        <v>562</v>
      </c>
      <c r="DG421" t="s">
        <v>719</v>
      </c>
      <c r="DJ421">
        <v>1</v>
      </c>
      <c r="DO421" s="49" t="s">
        <v>4432</v>
      </c>
      <c r="DP421" s="1"/>
      <c r="DQ421" s="1"/>
      <c r="DR421" s="1"/>
      <c r="DS421" s="1"/>
      <c r="DT421" s="1"/>
      <c r="DU421" s="1"/>
      <c r="DV421" s="1"/>
      <c r="DY421" t="s">
        <v>2441</v>
      </c>
      <c r="DZ421" s="1">
        <v>37314</v>
      </c>
      <c r="EA421" s="1">
        <v>38692</v>
      </c>
      <c r="EC421" s="7" t="s">
        <v>3892</v>
      </c>
      <c r="EF421" s="7">
        <v>1</v>
      </c>
      <c r="EO421" s="7">
        <v>131</v>
      </c>
      <c r="EP421" s="7">
        <v>2</v>
      </c>
    </row>
    <row r="422" spans="1:245" x14ac:dyDescent="0.25">
      <c r="A422" s="1">
        <v>37230</v>
      </c>
      <c r="B422" s="1"/>
      <c r="C422" s="1"/>
      <c r="D422" s="1"/>
      <c r="E422" s="13" t="s">
        <v>3263</v>
      </c>
      <c r="F422" s="4" t="s">
        <v>35</v>
      </c>
      <c r="G422" s="45" t="s">
        <v>5538</v>
      </c>
      <c r="H422" s="86"/>
      <c r="I422" s="86"/>
      <c r="J422" s="86"/>
      <c r="K422" s="86"/>
      <c r="L422" s="86"/>
      <c r="M422" s="31" t="s">
        <v>1362</v>
      </c>
      <c r="N422" s="13" t="s">
        <v>517</v>
      </c>
      <c r="O422" s="13" t="s">
        <v>6409</v>
      </c>
      <c r="P422" s="20"/>
      <c r="Q422" s="31" t="s">
        <v>1362</v>
      </c>
      <c r="R422" s="13" t="s">
        <v>517</v>
      </c>
      <c r="S422" s="13" t="s">
        <v>6409</v>
      </c>
      <c r="T422" s="20"/>
      <c r="U422" s="20"/>
      <c r="V422" s="20"/>
      <c r="W422" s="20"/>
      <c r="X422" s="20"/>
      <c r="Y422" s="20"/>
      <c r="Z422" s="20"/>
      <c r="AA422" s="20"/>
      <c r="AB422" s="20"/>
      <c r="AC422" s="20"/>
      <c r="AD422" s="20"/>
      <c r="AF422" s="14">
        <v>0</v>
      </c>
      <c r="AG422" s="14">
        <v>1</v>
      </c>
      <c r="AH422" s="14">
        <v>0</v>
      </c>
      <c r="AI422" s="14">
        <v>0</v>
      </c>
      <c r="AJ422" s="14">
        <v>1</v>
      </c>
      <c r="AK422" s="14">
        <v>0</v>
      </c>
      <c r="AL422" s="14">
        <v>1</v>
      </c>
      <c r="AM422" s="14">
        <v>0</v>
      </c>
      <c r="AO422" s="1"/>
      <c r="AQ422" s="1">
        <v>35712</v>
      </c>
      <c r="AR422" s="1">
        <v>35983</v>
      </c>
      <c r="BP422" s="14">
        <v>270000</v>
      </c>
      <c r="BQ422" s="3">
        <v>0.1</v>
      </c>
      <c r="CV422" s="1">
        <v>36354</v>
      </c>
      <c r="DB422" s="1">
        <v>36354</v>
      </c>
      <c r="DC422" s="1">
        <v>36798</v>
      </c>
      <c r="DD422" s="14">
        <v>368</v>
      </c>
      <c r="DE422" s="14">
        <v>6</v>
      </c>
      <c r="DF422" t="s">
        <v>562</v>
      </c>
      <c r="DG422" t="s">
        <v>719</v>
      </c>
      <c r="DJ422">
        <v>1</v>
      </c>
    </row>
    <row r="423" spans="1:245" x14ac:dyDescent="0.25">
      <c r="A423" s="1">
        <v>37041</v>
      </c>
      <c r="B423" s="1" t="s">
        <v>319</v>
      </c>
      <c r="C423" s="1" t="s">
        <v>320</v>
      </c>
      <c r="D423" s="1"/>
      <c r="E423" s="13" t="s">
        <v>3136</v>
      </c>
      <c r="F423" s="4" t="s">
        <v>29</v>
      </c>
      <c r="G423" s="45" t="s">
        <v>5529</v>
      </c>
      <c r="H423" s="86"/>
      <c r="I423" s="86"/>
      <c r="J423" s="86"/>
      <c r="K423" s="86"/>
      <c r="L423" s="86"/>
      <c r="M423" s="31" t="s">
        <v>1999</v>
      </c>
      <c r="N423" s="13" t="s">
        <v>479</v>
      </c>
      <c r="O423" s="13" t="s">
        <v>6308</v>
      </c>
      <c r="P423" s="20"/>
      <c r="Q423" s="31" t="s">
        <v>1999</v>
      </c>
      <c r="R423" s="13" t="s">
        <v>479</v>
      </c>
      <c r="S423" s="13" t="s">
        <v>6308</v>
      </c>
      <c r="T423" s="20"/>
      <c r="U423" s="20"/>
      <c r="V423" s="20"/>
      <c r="W423" s="20"/>
      <c r="X423" s="33" t="s">
        <v>3496</v>
      </c>
      <c r="Y423" s="33" t="s">
        <v>479</v>
      </c>
      <c r="Z423" s="33" t="s">
        <v>3496</v>
      </c>
      <c r="AA423" s="33" t="s">
        <v>479</v>
      </c>
      <c r="AB423" s="20"/>
      <c r="AC423" s="20"/>
      <c r="AD423" s="20"/>
      <c r="AF423" s="14">
        <v>0</v>
      </c>
      <c r="AG423" s="14">
        <v>1</v>
      </c>
      <c r="AH423" s="14">
        <v>0</v>
      </c>
      <c r="AI423" s="14">
        <v>0</v>
      </c>
      <c r="AJ423" s="14">
        <v>1</v>
      </c>
      <c r="AK423" s="14">
        <v>0</v>
      </c>
      <c r="AL423" s="14">
        <v>0</v>
      </c>
      <c r="AN423" t="s">
        <v>2000</v>
      </c>
      <c r="AO423" s="1">
        <v>35334</v>
      </c>
      <c r="AP423" s="1">
        <v>36409</v>
      </c>
      <c r="BP423" s="14">
        <v>30960000</v>
      </c>
      <c r="BR423" s="16">
        <v>0</v>
      </c>
      <c r="CY423" s="1">
        <v>35628</v>
      </c>
      <c r="CZ423" s="7"/>
      <c r="DC423" s="1">
        <v>36333</v>
      </c>
      <c r="DD423" s="14">
        <v>124</v>
      </c>
      <c r="DE423" s="14">
        <v>4</v>
      </c>
      <c r="DF423" t="s">
        <v>562</v>
      </c>
      <c r="DG423" t="s">
        <v>2001</v>
      </c>
      <c r="DO423" s="49" t="s">
        <v>4421</v>
      </c>
      <c r="DP423" s="1"/>
      <c r="DQ423" s="1"/>
      <c r="DR423" s="1"/>
      <c r="DS423" s="1"/>
      <c r="DT423" s="1"/>
      <c r="DU423" s="1"/>
      <c r="DV423" s="1"/>
      <c r="DY423" t="s">
        <v>2274</v>
      </c>
      <c r="DZ423" s="1">
        <v>37144</v>
      </c>
      <c r="EA423" s="1">
        <v>37958</v>
      </c>
      <c r="EC423" s="7" t="s">
        <v>3881</v>
      </c>
      <c r="EK423" s="7">
        <v>1</v>
      </c>
      <c r="EO423" s="7">
        <v>69</v>
      </c>
      <c r="EP423" s="7">
        <v>2</v>
      </c>
      <c r="ER423" s="49" t="s">
        <v>4908</v>
      </c>
      <c r="ES423" s="1"/>
      <c r="ET423" s="1"/>
      <c r="EU423" s="1"/>
      <c r="EV423" s="1"/>
      <c r="EW423" s="1"/>
      <c r="EX423" s="1"/>
      <c r="FA423">
        <v>1</v>
      </c>
      <c r="FC423" t="s">
        <v>2945</v>
      </c>
      <c r="FD423" s="1">
        <v>38033</v>
      </c>
      <c r="FE423" s="1">
        <v>38911</v>
      </c>
      <c r="FH423" s="7" t="s">
        <v>3882</v>
      </c>
      <c r="FJ423" s="7" t="s">
        <v>3856</v>
      </c>
      <c r="FL423">
        <v>1</v>
      </c>
      <c r="FY423">
        <v>57</v>
      </c>
      <c r="FZ423">
        <v>2</v>
      </c>
      <c r="HH423" s="44" t="s">
        <v>5769</v>
      </c>
      <c r="HI423">
        <v>1</v>
      </c>
      <c r="HJ423">
        <v>16</v>
      </c>
      <c r="HK423">
        <v>2164</v>
      </c>
      <c r="HL423">
        <v>45</v>
      </c>
      <c r="HN423">
        <v>1</v>
      </c>
      <c r="HQ423" s="44" t="s">
        <v>5905</v>
      </c>
      <c r="HR423">
        <v>1</v>
      </c>
      <c r="HS423">
        <v>31</v>
      </c>
      <c r="HT423">
        <v>2827</v>
      </c>
      <c r="HU423">
        <v>44</v>
      </c>
      <c r="HW423">
        <v>1</v>
      </c>
      <c r="HZ423" s="44" t="s">
        <v>6001</v>
      </c>
      <c r="IA423">
        <v>1</v>
      </c>
      <c r="IB423">
        <v>13</v>
      </c>
      <c r="IC423">
        <v>5815</v>
      </c>
      <c r="ID423">
        <v>20</v>
      </c>
      <c r="IE423">
        <v>1</v>
      </c>
    </row>
    <row r="424" spans="1:245" x14ac:dyDescent="0.25">
      <c r="A424" s="1">
        <v>37062</v>
      </c>
      <c r="B424" s="1" t="s">
        <v>317</v>
      </c>
      <c r="C424" s="1" t="s">
        <v>318</v>
      </c>
      <c r="D424" s="1"/>
      <c r="E424" s="13" t="s">
        <v>3135</v>
      </c>
      <c r="F424" s="4" t="s">
        <v>28</v>
      </c>
      <c r="G424" s="45" t="s">
        <v>5528</v>
      </c>
      <c r="H424" s="86"/>
      <c r="I424" s="86"/>
      <c r="J424" s="86"/>
      <c r="K424" s="86"/>
      <c r="L424" s="86"/>
      <c r="M424" s="31" t="s">
        <v>1466</v>
      </c>
      <c r="N424" s="13" t="s">
        <v>474</v>
      </c>
      <c r="O424" s="13" t="s">
        <v>6376</v>
      </c>
      <c r="P424" s="20"/>
      <c r="Q424" s="31" t="s">
        <v>1466</v>
      </c>
      <c r="R424" s="13" t="s">
        <v>474</v>
      </c>
      <c r="S424" s="13" t="s">
        <v>6376</v>
      </c>
      <c r="T424" s="20"/>
      <c r="U424" s="20"/>
      <c r="V424" s="20"/>
      <c r="W424" s="20"/>
      <c r="X424" s="20" t="s">
        <v>3520</v>
      </c>
      <c r="Y424" s="20" t="s">
        <v>474</v>
      </c>
      <c r="Z424" s="20" t="s">
        <v>3520</v>
      </c>
      <c r="AA424" s="20" t="s">
        <v>474</v>
      </c>
      <c r="AB424" s="20"/>
      <c r="AC424" s="20"/>
      <c r="AD424" s="20"/>
      <c r="AF424" s="14">
        <v>0</v>
      </c>
      <c r="AG424" s="14">
        <v>0</v>
      </c>
      <c r="AH424" s="14">
        <v>1</v>
      </c>
      <c r="AI424" s="14">
        <v>0</v>
      </c>
      <c r="AJ424" s="14">
        <v>0</v>
      </c>
      <c r="AK424" s="14">
        <v>1</v>
      </c>
      <c r="AN424" t="s">
        <v>1467</v>
      </c>
      <c r="AO424" s="1">
        <v>32874</v>
      </c>
      <c r="AP424" s="1">
        <v>36160</v>
      </c>
      <c r="BP424" s="14">
        <v>19760000</v>
      </c>
      <c r="CS424">
        <v>1</v>
      </c>
      <c r="CV424" s="1">
        <v>35186</v>
      </c>
      <c r="DB424" s="1">
        <v>35582</v>
      </c>
      <c r="DC424" s="1">
        <v>36339</v>
      </c>
      <c r="DD424" s="14">
        <v>365</v>
      </c>
      <c r="DE424" s="14">
        <v>4</v>
      </c>
      <c r="DF424" t="s">
        <v>562</v>
      </c>
      <c r="DG424" t="s">
        <v>1468</v>
      </c>
      <c r="DK424" s="1"/>
      <c r="DO424" s="49" t="s">
        <v>4420</v>
      </c>
      <c r="DP424" s="1"/>
      <c r="DQ424" s="1"/>
      <c r="DR424" s="1"/>
      <c r="DS424" s="1"/>
      <c r="DT424" s="1"/>
      <c r="DU424" s="1"/>
      <c r="DV424" s="1"/>
      <c r="DY424" t="s">
        <v>2275</v>
      </c>
      <c r="DZ424" s="1">
        <v>37138</v>
      </c>
      <c r="EA424" s="1">
        <v>37894</v>
      </c>
      <c r="EC424" s="7" t="s">
        <v>3836</v>
      </c>
      <c r="EF424" s="7">
        <v>1</v>
      </c>
      <c r="EO424" s="7">
        <v>314</v>
      </c>
      <c r="EP424" s="7">
        <v>3</v>
      </c>
      <c r="HH424" s="44" t="s">
        <v>5768</v>
      </c>
      <c r="HI424">
        <v>1</v>
      </c>
      <c r="HJ424">
        <v>30</v>
      </c>
      <c r="HK424">
        <v>317</v>
      </c>
      <c r="HL424">
        <v>11</v>
      </c>
      <c r="HN424">
        <v>1</v>
      </c>
      <c r="HQ424" s="44" t="s">
        <v>5904</v>
      </c>
      <c r="HR424">
        <v>1</v>
      </c>
      <c r="HS424">
        <v>29</v>
      </c>
      <c r="HT424">
        <v>130</v>
      </c>
      <c r="HU424">
        <v>13</v>
      </c>
      <c r="HX424">
        <v>1</v>
      </c>
    </row>
    <row r="425" spans="1:245" x14ac:dyDescent="0.25">
      <c r="A425" s="1">
        <v>37090</v>
      </c>
      <c r="B425" s="1" t="s">
        <v>321</v>
      </c>
      <c r="C425" s="1" t="s">
        <v>322</v>
      </c>
      <c r="D425" s="1"/>
      <c r="E425" s="13" t="s">
        <v>3137</v>
      </c>
      <c r="F425" s="4" t="s">
        <v>31</v>
      </c>
      <c r="G425" s="45" t="s">
        <v>5530</v>
      </c>
      <c r="H425" s="86"/>
      <c r="I425" s="86"/>
      <c r="J425" s="86"/>
      <c r="K425" s="86"/>
      <c r="L425" s="86"/>
      <c r="M425" s="59" t="s">
        <v>493</v>
      </c>
      <c r="N425" s="13" t="s">
        <v>504</v>
      </c>
      <c r="O425" s="52" t="s">
        <v>7043</v>
      </c>
      <c r="P425" s="20"/>
      <c r="Q425" s="59" t="s">
        <v>493</v>
      </c>
      <c r="R425" s="13" t="s">
        <v>504</v>
      </c>
      <c r="S425" s="52" t="s">
        <v>7043</v>
      </c>
      <c r="T425" s="20"/>
      <c r="U425" s="20"/>
      <c r="V425" s="20"/>
      <c r="W425" s="20"/>
      <c r="X425" s="20" t="s">
        <v>3381</v>
      </c>
      <c r="Y425" s="20" t="s">
        <v>504</v>
      </c>
      <c r="Z425" s="20" t="s">
        <v>3381</v>
      </c>
      <c r="AA425" s="20" t="s">
        <v>504</v>
      </c>
      <c r="AB425" s="20"/>
      <c r="AC425" s="20"/>
      <c r="AD425" s="20"/>
      <c r="AF425" s="14">
        <v>0</v>
      </c>
      <c r="AG425" s="14">
        <v>1</v>
      </c>
      <c r="AH425" s="14">
        <v>0</v>
      </c>
      <c r="AI425" s="14">
        <v>0</v>
      </c>
      <c r="AJ425" s="14">
        <v>1</v>
      </c>
      <c r="AK425" s="14">
        <v>0</v>
      </c>
      <c r="AL425" s="14">
        <v>1</v>
      </c>
      <c r="AM425" s="14">
        <v>0</v>
      </c>
      <c r="AN425" t="s">
        <v>1785</v>
      </c>
      <c r="AO425" s="1">
        <v>36043</v>
      </c>
      <c r="AP425" s="1">
        <v>36937</v>
      </c>
      <c r="BP425" s="14">
        <v>39375000</v>
      </c>
      <c r="BQ425" s="3">
        <v>0.1</v>
      </c>
      <c r="CX425" s="1">
        <v>36227</v>
      </c>
      <c r="CY425" s="1" t="s">
        <v>4250</v>
      </c>
      <c r="CZ425" s="1"/>
      <c r="DB425" s="1">
        <v>36692</v>
      </c>
      <c r="DC425" s="1">
        <v>36922</v>
      </c>
      <c r="DD425" s="14">
        <v>125</v>
      </c>
      <c r="DE425" s="14">
        <v>4</v>
      </c>
      <c r="DF425" t="s">
        <v>513</v>
      </c>
      <c r="DG425" t="s">
        <v>722</v>
      </c>
      <c r="DJ425">
        <v>1</v>
      </c>
      <c r="DK425" s="1"/>
      <c r="DO425" s="49" t="s">
        <v>4422</v>
      </c>
      <c r="DP425" s="1"/>
      <c r="DQ425" s="1"/>
      <c r="DR425" s="1"/>
      <c r="DS425" s="1"/>
      <c r="DT425" s="1"/>
      <c r="DU425" s="1"/>
      <c r="DV425" s="1"/>
      <c r="DY425" t="s">
        <v>2248</v>
      </c>
      <c r="DZ425" s="1">
        <v>37166</v>
      </c>
      <c r="EA425" s="1">
        <v>38551</v>
      </c>
      <c r="EC425" s="7" t="s">
        <v>3883</v>
      </c>
      <c r="EF425" s="7">
        <v>1</v>
      </c>
      <c r="EO425" s="7">
        <v>247</v>
      </c>
      <c r="EP425" s="7">
        <v>2</v>
      </c>
      <c r="GY425" s="44" t="s">
        <v>5687</v>
      </c>
      <c r="GZ425" s="1">
        <v>36698</v>
      </c>
      <c r="HA425">
        <v>9</v>
      </c>
      <c r="HB425">
        <v>175</v>
      </c>
      <c r="HC425">
        <v>3</v>
      </c>
      <c r="HD425">
        <v>1</v>
      </c>
      <c r="HH425" s="44" t="s">
        <v>5770</v>
      </c>
      <c r="HI425">
        <v>1</v>
      </c>
      <c r="HJ425">
        <v>82</v>
      </c>
      <c r="HK425">
        <v>827</v>
      </c>
      <c r="HL425">
        <v>18</v>
      </c>
      <c r="HN425">
        <v>1</v>
      </c>
      <c r="HQ425" s="44" t="s">
        <v>5906</v>
      </c>
      <c r="HR425">
        <v>1</v>
      </c>
      <c r="HS425">
        <v>10</v>
      </c>
      <c r="HT425">
        <v>590</v>
      </c>
      <c r="HU425">
        <v>5</v>
      </c>
      <c r="HV425">
        <v>1</v>
      </c>
      <c r="II425" s="1">
        <v>36692</v>
      </c>
      <c r="IJ425" s="1">
        <v>37090</v>
      </c>
      <c r="IK425" s="14">
        <v>2</v>
      </c>
    </row>
    <row r="426" spans="1:245" x14ac:dyDescent="0.25">
      <c r="A426" s="1">
        <v>37090</v>
      </c>
      <c r="B426" s="1"/>
      <c r="C426" s="1"/>
      <c r="D426" s="1"/>
      <c r="E426" s="13" t="s">
        <v>3137</v>
      </c>
      <c r="F426" s="4" t="s">
        <v>31</v>
      </c>
      <c r="G426" s="45" t="s">
        <v>5530</v>
      </c>
      <c r="H426" s="86"/>
      <c r="I426" s="86"/>
      <c r="J426" s="86"/>
      <c r="K426" s="86"/>
      <c r="L426" s="86"/>
      <c r="M426" s="31" t="s">
        <v>1784</v>
      </c>
      <c r="N426" s="13" t="s">
        <v>505</v>
      </c>
      <c r="O426" s="13" t="s">
        <v>6377</v>
      </c>
      <c r="P426" s="20"/>
      <c r="Q426" s="31" t="s">
        <v>1784</v>
      </c>
      <c r="R426" s="13" t="s">
        <v>505</v>
      </c>
      <c r="S426" s="13" t="s">
        <v>6377</v>
      </c>
      <c r="V426" s="30" t="s">
        <v>1925</v>
      </c>
      <c r="W426" s="20" t="s">
        <v>505</v>
      </c>
      <c r="AB426" s="20" t="s">
        <v>3465</v>
      </c>
      <c r="AC426" s="20" t="s">
        <v>505</v>
      </c>
      <c r="AD426" s="20"/>
      <c r="AF426" s="14">
        <v>0</v>
      </c>
      <c r="AG426" s="14">
        <v>1</v>
      </c>
      <c r="AH426" s="14">
        <v>0</v>
      </c>
      <c r="AI426" s="14">
        <v>0</v>
      </c>
      <c r="AJ426" s="14">
        <v>1</v>
      </c>
      <c r="AK426" s="14">
        <v>0</v>
      </c>
      <c r="AL426" s="14">
        <v>1</v>
      </c>
      <c r="AM426" s="14">
        <v>0</v>
      </c>
      <c r="AO426" s="1">
        <v>36043</v>
      </c>
      <c r="AP426" s="1">
        <v>36937</v>
      </c>
      <c r="BP426" s="14">
        <v>13125000</v>
      </c>
      <c r="BQ426" s="3">
        <v>0.25</v>
      </c>
      <c r="CX426" s="1">
        <v>36227</v>
      </c>
      <c r="CY426" s="1">
        <v>36122</v>
      </c>
      <c r="CZ426" s="1"/>
      <c r="DB426" s="1">
        <v>36692</v>
      </c>
      <c r="DC426" s="1">
        <v>36922</v>
      </c>
      <c r="DD426" s="14">
        <v>125</v>
      </c>
      <c r="DE426" s="14">
        <v>4</v>
      </c>
      <c r="DF426" t="s">
        <v>513</v>
      </c>
      <c r="DG426" t="s">
        <v>722</v>
      </c>
      <c r="DJ426">
        <v>1</v>
      </c>
      <c r="GY426" s="44" t="s">
        <v>5687</v>
      </c>
      <c r="GZ426" s="1">
        <v>36698</v>
      </c>
      <c r="HA426">
        <v>9</v>
      </c>
      <c r="HB426">
        <v>129</v>
      </c>
      <c r="HC426">
        <v>11</v>
      </c>
      <c r="HE426">
        <v>1</v>
      </c>
      <c r="HH426" s="44" t="s">
        <v>5770</v>
      </c>
      <c r="HI426">
        <v>1</v>
      </c>
      <c r="HJ426">
        <v>82</v>
      </c>
      <c r="HK426">
        <v>110</v>
      </c>
      <c r="HL426">
        <v>9</v>
      </c>
      <c r="HN426">
        <v>1</v>
      </c>
      <c r="II426" s="1">
        <v>36692</v>
      </c>
      <c r="IJ426" s="1">
        <v>37090</v>
      </c>
      <c r="IK426" s="14">
        <v>2</v>
      </c>
    </row>
    <row r="427" spans="1:245" x14ac:dyDescent="0.25">
      <c r="A427" s="1">
        <v>37090</v>
      </c>
      <c r="B427" s="1" t="s">
        <v>323</v>
      </c>
      <c r="C427" s="1" t="s">
        <v>324</v>
      </c>
      <c r="D427" s="1"/>
      <c r="E427" s="13" t="s">
        <v>3138</v>
      </c>
      <c r="F427" s="4" t="s">
        <v>30</v>
      </c>
      <c r="G427" s="45" t="s">
        <v>5531</v>
      </c>
      <c r="H427" s="86"/>
      <c r="I427" s="86"/>
      <c r="J427" s="86"/>
      <c r="K427" s="86"/>
      <c r="L427" s="86"/>
      <c r="M427" s="31" t="s">
        <v>1011</v>
      </c>
      <c r="N427" s="13" t="s">
        <v>479</v>
      </c>
      <c r="O427" s="13" t="s">
        <v>6378</v>
      </c>
      <c r="P427" s="20"/>
      <c r="Q427" s="31" t="s">
        <v>1011</v>
      </c>
      <c r="R427" s="13" t="s">
        <v>479</v>
      </c>
      <c r="S427" s="13" t="s">
        <v>6378</v>
      </c>
      <c r="T427" s="20"/>
      <c r="U427" s="20"/>
      <c r="V427" s="20"/>
      <c r="W427" s="20"/>
      <c r="X427" s="20" t="s">
        <v>3521</v>
      </c>
      <c r="Y427" s="20" t="s">
        <v>479</v>
      </c>
      <c r="Z427" s="20" t="s">
        <v>3521</v>
      </c>
      <c r="AA427" s="20" t="s">
        <v>479</v>
      </c>
      <c r="AB427" s="20"/>
      <c r="AC427" s="20"/>
      <c r="AD427" s="20"/>
      <c r="AF427" s="14">
        <v>0</v>
      </c>
      <c r="AG427" s="14">
        <v>1</v>
      </c>
      <c r="AH427" s="14">
        <v>0</v>
      </c>
      <c r="AI427" s="14">
        <v>0</v>
      </c>
      <c r="AJ427" s="14">
        <v>1</v>
      </c>
      <c r="AK427" s="14">
        <v>0</v>
      </c>
      <c r="AL427" s="14">
        <v>1</v>
      </c>
      <c r="AM427" s="14">
        <v>1</v>
      </c>
      <c r="AN427" t="s">
        <v>1265</v>
      </c>
      <c r="AO427" s="1">
        <v>33725</v>
      </c>
      <c r="AP427" s="1">
        <v>35855</v>
      </c>
      <c r="BP427" s="14">
        <v>80200000</v>
      </c>
      <c r="BQ427" s="3">
        <v>0.3</v>
      </c>
      <c r="BR427" s="16">
        <v>69114000</v>
      </c>
      <c r="BS427" s="23">
        <v>75700000</v>
      </c>
      <c r="CS427">
        <v>1</v>
      </c>
      <c r="CV427" s="1">
        <v>35586</v>
      </c>
      <c r="DB427" s="1">
        <v>35586</v>
      </c>
      <c r="DC427" s="1">
        <v>36549</v>
      </c>
      <c r="DD427" s="14">
        <v>244</v>
      </c>
      <c r="DE427" s="14">
        <v>5</v>
      </c>
      <c r="DF427" t="s">
        <v>508</v>
      </c>
      <c r="DG427" t="s">
        <v>1264</v>
      </c>
      <c r="DK427" s="1"/>
      <c r="DM427">
        <v>1</v>
      </c>
      <c r="DN427" s="1" t="s">
        <v>1266</v>
      </c>
      <c r="DO427" s="49" t="s">
        <v>4423</v>
      </c>
      <c r="DP427" s="1"/>
      <c r="DQ427" s="1"/>
      <c r="DR427" s="1"/>
      <c r="DS427" s="1"/>
      <c r="DT427" s="1"/>
      <c r="DU427" s="1"/>
      <c r="DV427" s="1"/>
      <c r="DW427" s="1"/>
      <c r="DX427" s="1"/>
      <c r="DY427" t="s">
        <v>2253</v>
      </c>
      <c r="DZ427" s="1">
        <v>37165</v>
      </c>
      <c r="EA427" s="1">
        <v>38106</v>
      </c>
      <c r="EC427" s="7" t="s">
        <v>3866</v>
      </c>
      <c r="EM427" s="7">
        <v>1</v>
      </c>
      <c r="EO427" s="7">
        <v>489</v>
      </c>
      <c r="EP427" s="7">
        <v>7</v>
      </c>
      <c r="ER427" s="49" t="s">
        <v>4909</v>
      </c>
      <c r="ES427" s="1"/>
      <c r="ET427" s="1"/>
      <c r="EU427" s="1"/>
      <c r="EV427" s="1"/>
      <c r="EW427" s="1"/>
      <c r="EX427" s="1"/>
      <c r="FC427" t="s">
        <v>2851</v>
      </c>
      <c r="FD427" s="1">
        <v>38187</v>
      </c>
      <c r="FE427" s="1">
        <v>38897</v>
      </c>
      <c r="FH427" s="7" t="s">
        <v>3884</v>
      </c>
      <c r="FJ427" s="7" t="s">
        <v>3868</v>
      </c>
      <c r="FK427">
        <v>1</v>
      </c>
      <c r="FW427">
        <v>1</v>
      </c>
      <c r="FY427">
        <v>120</v>
      </c>
      <c r="FZ427">
        <v>2</v>
      </c>
      <c r="GY427" s="44" t="s">
        <v>5688</v>
      </c>
      <c r="GZ427" s="1">
        <v>35588</v>
      </c>
      <c r="HA427">
        <v>4</v>
      </c>
      <c r="HB427">
        <v>108</v>
      </c>
      <c r="HC427">
        <v>18</v>
      </c>
      <c r="HD427">
        <v>1</v>
      </c>
      <c r="HH427" s="44" t="s">
        <v>5771</v>
      </c>
      <c r="HI427">
        <v>0</v>
      </c>
      <c r="HJ427">
        <v>35</v>
      </c>
      <c r="HK427">
        <v>81</v>
      </c>
      <c r="HL427">
        <v>6</v>
      </c>
      <c r="HO427">
        <v>1</v>
      </c>
      <c r="HQ427" s="44" t="s">
        <v>5907</v>
      </c>
      <c r="HR427">
        <v>0</v>
      </c>
      <c r="HS427">
        <v>12</v>
      </c>
      <c r="HT427">
        <v>154</v>
      </c>
      <c r="HU427">
        <v>5</v>
      </c>
      <c r="HW427">
        <v>1</v>
      </c>
      <c r="HZ427" s="44" t="s">
        <v>6010</v>
      </c>
      <c r="IA427">
        <v>1</v>
      </c>
      <c r="IB427">
        <v>20</v>
      </c>
      <c r="IC427">
        <v>215</v>
      </c>
      <c r="ID427">
        <v>5</v>
      </c>
      <c r="IE427">
        <v>1</v>
      </c>
      <c r="II427" s="1">
        <v>35586</v>
      </c>
      <c r="IJ427" s="1">
        <v>37090</v>
      </c>
      <c r="IK427" s="14">
        <v>7</v>
      </c>
    </row>
    <row r="428" spans="1:245" x14ac:dyDescent="0.25">
      <c r="A428" s="1">
        <v>37090</v>
      </c>
      <c r="E428" s="13" t="s">
        <v>3138</v>
      </c>
      <c r="F428" s="4" t="s">
        <v>30</v>
      </c>
      <c r="G428" s="45" t="s">
        <v>5531</v>
      </c>
      <c r="H428" s="86"/>
      <c r="I428" s="86"/>
      <c r="J428" s="86"/>
      <c r="K428" s="86"/>
      <c r="L428" s="86"/>
      <c r="M428" s="30" t="s">
        <v>1257</v>
      </c>
      <c r="N428" s="4" t="s">
        <v>500</v>
      </c>
      <c r="O428" s="13" t="s">
        <v>6379</v>
      </c>
      <c r="P428" s="20"/>
      <c r="Q428" s="30" t="s">
        <v>1257</v>
      </c>
      <c r="R428" s="4" t="s">
        <v>500</v>
      </c>
      <c r="S428" s="13" t="s">
        <v>6379</v>
      </c>
      <c r="T428" s="20"/>
      <c r="U428" s="20"/>
      <c r="V428" s="20"/>
      <c r="W428" s="20"/>
      <c r="X428" s="20">
        <v>362667</v>
      </c>
      <c r="Y428" s="20" t="s">
        <v>500</v>
      </c>
      <c r="Z428" s="20">
        <v>362667</v>
      </c>
      <c r="AA428" s="20" t="s">
        <v>500</v>
      </c>
      <c r="AB428" s="20"/>
      <c r="AC428" s="33"/>
      <c r="AD428" s="20"/>
      <c r="AE428" s="33" t="s">
        <v>3522</v>
      </c>
      <c r="AF428" s="14">
        <v>0</v>
      </c>
      <c r="AG428" s="14">
        <v>1</v>
      </c>
      <c r="AH428" s="14">
        <v>0</v>
      </c>
      <c r="AI428" s="14">
        <v>0</v>
      </c>
      <c r="AJ428" s="14">
        <v>1</v>
      </c>
      <c r="AK428" s="14">
        <v>0</v>
      </c>
      <c r="AL428" s="14">
        <v>1</v>
      </c>
      <c r="AM428" s="14">
        <v>1</v>
      </c>
      <c r="AO428" s="1">
        <v>33725</v>
      </c>
      <c r="AP428" s="1">
        <v>35855</v>
      </c>
      <c r="BP428" s="14">
        <v>50400000</v>
      </c>
      <c r="BQ428" s="3">
        <v>0.4</v>
      </c>
      <c r="BR428" s="16">
        <v>42050000</v>
      </c>
      <c r="CS428">
        <v>1</v>
      </c>
      <c r="CV428" s="1">
        <v>35586</v>
      </c>
      <c r="DB428" s="1">
        <v>35586</v>
      </c>
      <c r="DC428" s="1">
        <v>36549</v>
      </c>
      <c r="DD428" s="14">
        <v>244</v>
      </c>
      <c r="DE428" s="14">
        <v>5</v>
      </c>
      <c r="DF428" t="s">
        <v>508</v>
      </c>
      <c r="DG428" t="s">
        <v>1264</v>
      </c>
      <c r="DM428">
        <v>1</v>
      </c>
      <c r="DO428" s="49" t="s">
        <v>4423</v>
      </c>
      <c r="DP428" s="1"/>
      <c r="DQ428" s="1"/>
      <c r="DR428" s="1"/>
      <c r="DS428" s="1"/>
      <c r="DT428" s="1"/>
      <c r="DU428" s="1"/>
      <c r="DV428" s="1"/>
      <c r="DW428" t="s">
        <v>2252</v>
      </c>
      <c r="DX428" t="s">
        <v>500</v>
      </c>
      <c r="DY428" t="s">
        <v>2253</v>
      </c>
      <c r="DZ428" s="1">
        <v>37165</v>
      </c>
      <c r="EA428" s="1">
        <v>38106</v>
      </c>
      <c r="EC428" s="7" t="s">
        <v>3866</v>
      </c>
      <c r="EM428" s="7">
        <v>1</v>
      </c>
      <c r="EO428" s="7">
        <v>489</v>
      </c>
      <c r="EP428" s="7">
        <v>7</v>
      </c>
      <c r="GY428" s="44" t="s">
        <v>5688</v>
      </c>
      <c r="GZ428" s="1">
        <v>35588</v>
      </c>
      <c r="HA428">
        <v>4</v>
      </c>
      <c r="HB428">
        <v>49</v>
      </c>
      <c r="HC428">
        <v>7</v>
      </c>
      <c r="HD428">
        <v>1</v>
      </c>
      <c r="HH428" s="44" t="s">
        <v>5771</v>
      </c>
      <c r="HI428">
        <v>0</v>
      </c>
      <c r="HJ428">
        <v>35</v>
      </c>
      <c r="HK428">
        <v>47</v>
      </c>
      <c r="HL428">
        <v>6</v>
      </c>
      <c r="HO428">
        <v>1</v>
      </c>
      <c r="HQ428" s="44" t="s">
        <v>5907</v>
      </c>
      <c r="HR428">
        <v>0</v>
      </c>
      <c r="HS428">
        <v>12</v>
      </c>
      <c r="HT428">
        <v>12</v>
      </c>
      <c r="HU428">
        <v>3</v>
      </c>
      <c r="HW428">
        <v>1</v>
      </c>
      <c r="II428" s="1">
        <v>35586</v>
      </c>
      <c r="IJ428" s="1">
        <v>37090</v>
      </c>
      <c r="IK428" s="14">
        <v>7</v>
      </c>
    </row>
    <row r="429" spans="1:245" x14ac:dyDescent="0.25">
      <c r="A429" s="1">
        <v>37090</v>
      </c>
      <c r="E429" s="13" t="s">
        <v>3138</v>
      </c>
      <c r="F429" s="4" t="s">
        <v>30</v>
      </c>
      <c r="G429" s="45" t="s">
        <v>5531</v>
      </c>
      <c r="H429" s="86"/>
      <c r="I429" s="86"/>
      <c r="J429" s="86"/>
      <c r="K429" s="86"/>
      <c r="L429" s="86"/>
      <c r="M429" s="30" t="s">
        <v>1258</v>
      </c>
      <c r="N429" s="4" t="s">
        <v>479</v>
      </c>
      <c r="O429" s="13" t="s">
        <v>6380</v>
      </c>
      <c r="P429" s="20"/>
      <c r="Q429" s="30" t="s">
        <v>1258</v>
      </c>
      <c r="R429" s="4" t="s">
        <v>479</v>
      </c>
      <c r="S429" s="13" t="s">
        <v>6380</v>
      </c>
      <c r="T429" s="20"/>
      <c r="U429" s="20"/>
      <c r="V429" s="20"/>
      <c r="W429" s="20"/>
      <c r="X429" s="20"/>
      <c r="Y429" s="20"/>
      <c r="Z429" s="20"/>
      <c r="AA429" s="20"/>
      <c r="AB429" s="20"/>
      <c r="AC429" s="20"/>
      <c r="AD429" s="20"/>
      <c r="AF429" s="14">
        <v>0</v>
      </c>
      <c r="AG429" s="14">
        <v>1</v>
      </c>
      <c r="AH429" s="14">
        <v>0</v>
      </c>
      <c r="AI429" s="14">
        <v>0</v>
      </c>
      <c r="AJ429" s="14">
        <v>1</v>
      </c>
      <c r="AK429" s="14">
        <v>0</v>
      </c>
      <c r="AL429" s="14">
        <v>1</v>
      </c>
      <c r="AM429" s="14">
        <v>0</v>
      </c>
      <c r="AO429" s="1">
        <v>33725</v>
      </c>
      <c r="AP429" s="1">
        <v>35430</v>
      </c>
      <c r="BP429" s="14">
        <v>11600000</v>
      </c>
      <c r="BQ429" s="3">
        <v>0.2</v>
      </c>
      <c r="CS429">
        <v>1</v>
      </c>
      <c r="CV429" s="1">
        <v>35586</v>
      </c>
      <c r="DB429" s="1">
        <v>35586</v>
      </c>
      <c r="DC429" s="1">
        <v>36549</v>
      </c>
      <c r="DD429" s="14">
        <v>244</v>
      </c>
      <c r="DE429" s="14">
        <v>5</v>
      </c>
      <c r="DF429" t="s">
        <v>508</v>
      </c>
      <c r="DG429" t="s">
        <v>1264</v>
      </c>
      <c r="DM429">
        <v>1</v>
      </c>
      <c r="DO429" s="1"/>
      <c r="DP429" s="1"/>
      <c r="DQ429" s="1"/>
      <c r="DR429" s="1"/>
      <c r="DS429" s="1"/>
      <c r="DT429" s="1"/>
      <c r="DU429" s="1"/>
      <c r="DV429" s="1"/>
      <c r="EA429" s="1"/>
      <c r="II429" s="1">
        <v>35586</v>
      </c>
      <c r="IJ429" s="1">
        <v>37090</v>
      </c>
      <c r="IK429" s="14">
        <v>7</v>
      </c>
    </row>
    <row r="430" spans="1:245" x14ac:dyDescent="0.25">
      <c r="A430" s="1">
        <v>37090</v>
      </c>
      <c r="E430" s="13" t="s">
        <v>3138</v>
      </c>
      <c r="F430" s="4" t="s">
        <v>30</v>
      </c>
      <c r="G430" s="45" t="s">
        <v>5531</v>
      </c>
      <c r="H430" s="86"/>
      <c r="I430" s="86"/>
      <c r="J430" s="86"/>
      <c r="K430" s="86"/>
      <c r="L430" s="86"/>
      <c r="M430" s="30" t="s">
        <v>1259</v>
      </c>
      <c r="N430" s="4" t="s">
        <v>498</v>
      </c>
      <c r="O430" s="13" t="s">
        <v>6381</v>
      </c>
      <c r="P430" s="20"/>
      <c r="Q430" s="30" t="s">
        <v>1259</v>
      </c>
      <c r="R430" s="4" t="s">
        <v>498</v>
      </c>
      <c r="S430" s="13" t="s">
        <v>6381</v>
      </c>
      <c r="T430" s="20"/>
      <c r="U430" s="20"/>
      <c r="V430" s="20"/>
      <c r="W430" s="20"/>
      <c r="X430" s="20" t="s">
        <v>3523</v>
      </c>
      <c r="Y430" s="20" t="s">
        <v>498</v>
      </c>
      <c r="Z430" s="20" t="s">
        <v>3523</v>
      </c>
      <c r="AA430" s="20" t="s">
        <v>498</v>
      </c>
      <c r="AB430" s="20"/>
      <c r="AC430" s="20"/>
      <c r="AD430" s="20"/>
      <c r="AF430" s="14">
        <v>0</v>
      </c>
      <c r="AG430" s="14">
        <v>1</v>
      </c>
      <c r="AH430" s="14">
        <v>0</v>
      </c>
      <c r="AI430" s="14">
        <v>0</v>
      </c>
      <c r="AJ430" s="14">
        <v>1</v>
      </c>
      <c r="AK430" s="14">
        <v>0</v>
      </c>
      <c r="AL430" s="14">
        <v>1</v>
      </c>
      <c r="AM430" s="14">
        <v>0</v>
      </c>
      <c r="AO430" s="1">
        <v>33725</v>
      </c>
      <c r="AP430" s="1">
        <v>35521</v>
      </c>
      <c r="BP430" s="14">
        <v>17400000</v>
      </c>
      <c r="BQ430" s="3">
        <v>0.7</v>
      </c>
      <c r="BR430" s="16">
        <v>10440000</v>
      </c>
      <c r="CS430">
        <v>1</v>
      </c>
      <c r="CV430" s="1">
        <v>35586</v>
      </c>
      <c r="DB430" s="1">
        <v>35586</v>
      </c>
      <c r="DC430" s="1">
        <v>36549</v>
      </c>
      <c r="DD430" s="14">
        <v>244</v>
      </c>
      <c r="DE430" s="14">
        <v>5</v>
      </c>
      <c r="DF430" t="s">
        <v>508</v>
      </c>
      <c r="DG430" t="s">
        <v>1264</v>
      </c>
      <c r="DM430">
        <v>1</v>
      </c>
      <c r="DO430" s="49" t="s">
        <v>4423</v>
      </c>
      <c r="DP430" s="1"/>
      <c r="DQ430" s="1"/>
      <c r="DR430" s="1"/>
      <c r="DS430" s="1"/>
      <c r="DT430" s="1"/>
      <c r="DU430" s="1"/>
      <c r="DV430" s="1"/>
      <c r="DY430" t="s">
        <v>2253</v>
      </c>
      <c r="DZ430" s="1">
        <v>37165</v>
      </c>
      <c r="EA430" s="1">
        <v>38106</v>
      </c>
      <c r="EC430" s="7" t="s">
        <v>3866</v>
      </c>
      <c r="EM430" s="7">
        <v>1</v>
      </c>
      <c r="EO430" s="7">
        <v>489</v>
      </c>
      <c r="EP430" s="7">
        <v>7</v>
      </c>
      <c r="ER430" s="49" t="s">
        <v>4910</v>
      </c>
      <c r="ES430" s="1"/>
      <c r="ET430" s="1"/>
      <c r="EU430" s="1"/>
      <c r="EV430" s="1"/>
      <c r="EW430" s="1"/>
      <c r="EX430" s="1"/>
      <c r="FC430" t="s">
        <v>2864</v>
      </c>
      <c r="FD430" s="1">
        <v>38168</v>
      </c>
      <c r="FE430" s="1">
        <v>38897</v>
      </c>
      <c r="FH430" s="7" t="s">
        <v>3884</v>
      </c>
      <c r="FK430">
        <v>1</v>
      </c>
      <c r="FY430">
        <v>77</v>
      </c>
      <c r="FZ430">
        <v>2</v>
      </c>
      <c r="GY430" s="44" t="s">
        <v>5688</v>
      </c>
      <c r="GZ430" s="1">
        <v>35588</v>
      </c>
      <c r="HA430">
        <v>4</v>
      </c>
      <c r="HB430">
        <v>73</v>
      </c>
      <c r="HC430">
        <v>0</v>
      </c>
      <c r="HH430" s="44" t="s">
        <v>5771</v>
      </c>
      <c r="HI430">
        <v>0</v>
      </c>
      <c r="HJ430">
        <v>35</v>
      </c>
      <c r="HK430">
        <v>116</v>
      </c>
      <c r="HL430">
        <v>0</v>
      </c>
      <c r="HQ430" s="44" t="s">
        <v>5907</v>
      </c>
      <c r="HR430">
        <v>0</v>
      </c>
      <c r="HS430">
        <v>12</v>
      </c>
      <c r="HT430">
        <v>365</v>
      </c>
      <c r="HU430">
        <v>2</v>
      </c>
      <c r="HW430">
        <v>1</v>
      </c>
      <c r="HZ430" s="44" t="s">
        <v>6010</v>
      </c>
      <c r="IA430">
        <v>1</v>
      </c>
      <c r="IB430">
        <v>20</v>
      </c>
      <c r="IC430">
        <v>271</v>
      </c>
      <c r="ID430">
        <v>3</v>
      </c>
      <c r="IE430">
        <v>1</v>
      </c>
      <c r="II430" s="1">
        <v>35586</v>
      </c>
      <c r="IJ430" s="1">
        <v>37090</v>
      </c>
      <c r="IK430" s="14">
        <v>7</v>
      </c>
    </row>
    <row r="431" spans="1:245" x14ac:dyDescent="0.25">
      <c r="A431" s="1">
        <v>37090</v>
      </c>
      <c r="E431" s="13" t="s">
        <v>3138</v>
      </c>
      <c r="F431" s="4" t="s">
        <v>30</v>
      </c>
      <c r="G431" s="45" t="s">
        <v>5531</v>
      </c>
      <c r="H431" s="86"/>
      <c r="I431" s="86"/>
      <c r="J431" s="86"/>
      <c r="K431" s="86"/>
      <c r="L431" s="86"/>
      <c r="M431" s="30" t="s">
        <v>1260</v>
      </c>
      <c r="N431" s="4" t="s">
        <v>498</v>
      </c>
      <c r="O431" s="13" t="s">
        <v>6382</v>
      </c>
      <c r="P431" s="20"/>
      <c r="Q431" s="30" t="s">
        <v>1260</v>
      </c>
      <c r="R431" s="4" t="s">
        <v>498</v>
      </c>
      <c r="S431" s="13" t="s">
        <v>6382</v>
      </c>
      <c r="T431" s="20"/>
      <c r="U431" s="20"/>
      <c r="V431" s="20"/>
      <c r="W431" s="20"/>
      <c r="X431" s="20" t="s">
        <v>3524</v>
      </c>
      <c r="Y431" s="20" t="s">
        <v>498</v>
      </c>
      <c r="Z431" s="20" t="s">
        <v>3524</v>
      </c>
      <c r="AA431" s="20" t="s">
        <v>498</v>
      </c>
      <c r="AB431" s="20"/>
      <c r="AC431" s="20"/>
      <c r="AD431" s="20"/>
      <c r="AF431" s="14">
        <v>0</v>
      </c>
      <c r="AG431" s="14">
        <v>1</v>
      </c>
      <c r="AH431" s="14">
        <v>0</v>
      </c>
      <c r="AI431" s="14">
        <v>0</v>
      </c>
      <c r="AJ431" s="14">
        <v>1</v>
      </c>
      <c r="AK431" s="14">
        <v>0</v>
      </c>
      <c r="AL431" s="14">
        <v>1</v>
      </c>
      <c r="AM431" s="14">
        <v>0</v>
      </c>
      <c r="AO431" s="1">
        <v>33725</v>
      </c>
      <c r="AP431" s="1">
        <v>35827</v>
      </c>
      <c r="BP431" s="14">
        <v>24500000</v>
      </c>
      <c r="BQ431" s="3">
        <v>0.1</v>
      </c>
      <c r="BR431" s="16">
        <v>12276000</v>
      </c>
      <c r="CS431">
        <v>1</v>
      </c>
      <c r="CV431" s="1">
        <v>35586</v>
      </c>
      <c r="DB431" s="1">
        <v>35586</v>
      </c>
      <c r="DC431" s="1">
        <v>36549</v>
      </c>
      <c r="DD431" s="14">
        <v>244</v>
      </c>
      <c r="DE431" s="14">
        <v>5</v>
      </c>
      <c r="DF431" t="s">
        <v>508</v>
      </c>
      <c r="DG431" t="s">
        <v>1264</v>
      </c>
      <c r="DM431">
        <v>1</v>
      </c>
      <c r="DO431" s="49" t="s">
        <v>4423</v>
      </c>
      <c r="DP431" s="1"/>
      <c r="DQ431" s="1"/>
      <c r="DR431" s="1"/>
      <c r="DS431" s="1"/>
      <c r="DT431" s="1"/>
      <c r="DU431" s="1"/>
      <c r="DV431" s="1"/>
      <c r="DY431" t="s">
        <v>2253</v>
      </c>
      <c r="DZ431" s="1">
        <v>37173</v>
      </c>
      <c r="EA431" s="1">
        <v>38106</v>
      </c>
      <c r="EC431" s="7" t="s">
        <v>3866</v>
      </c>
      <c r="EM431" s="7">
        <v>1</v>
      </c>
      <c r="EO431" s="7">
        <v>489</v>
      </c>
      <c r="EP431" s="7">
        <v>7</v>
      </c>
      <c r="GY431" s="44" t="s">
        <v>5688</v>
      </c>
      <c r="GZ431" s="1">
        <v>35588</v>
      </c>
      <c r="HA431">
        <v>4</v>
      </c>
      <c r="HB431">
        <v>0</v>
      </c>
      <c r="HC431">
        <v>0</v>
      </c>
      <c r="HH431" s="44" t="s">
        <v>5771</v>
      </c>
      <c r="HI431">
        <v>0</v>
      </c>
      <c r="HJ431">
        <v>35</v>
      </c>
      <c r="HK431">
        <v>31</v>
      </c>
      <c r="HL431">
        <v>1</v>
      </c>
      <c r="HP431">
        <v>1</v>
      </c>
      <c r="HQ431" s="44" t="s">
        <v>5907</v>
      </c>
      <c r="HR431">
        <v>0</v>
      </c>
      <c r="HS431">
        <v>12</v>
      </c>
      <c r="HT431">
        <v>184</v>
      </c>
      <c r="HU431">
        <v>1</v>
      </c>
      <c r="HW431">
        <v>1</v>
      </c>
      <c r="II431" s="1">
        <v>35586</v>
      </c>
      <c r="IJ431" s="1">
        <v>37090</v>
      </c>
      <c r="IK431" s="14">
        <v>7</v>
      </c>
    </row>
    <row r="432" spans="1:245" x14ac:dyDescent="0.25">
      <c r="A432" s="1">
        <v>37090</v>
      </c>
      <c r="E432" s="13" t="s">
        <v>3138</v>
      </c>
      <c r="F432" s="4" t="s">
        <v>30</v>
      </c>
      <c r="G432" s="45" t="s">
        <v>5531</v>
      </c>
      <c r="H432" s="86"/>
      <c r="I432" s="86"/>
      <c r="J432" s="86"/>
      <c r="K432" s="86"/>
      <c r="L432" s="86"/>
      <c r="M432" s="30" t="s">
        <v>1261</v>
      </c>
      <c r="N432" s="4" t="s">
        <v>498</v>
      </c>
      <c r="O432" s="13" t="s">
        <v>6383</v>
      </c>
      <c r="P432" s="20"/>
      <c r="Q432" s="30" t="s">
        <v>1261</v>
      </c>
      <c r="R432" s="4" t="s">
        <v>498</v>
      </c>
      <c r="S432" s="13" t="s">
        <v>6383</v>
      </c>
      <c r="T432" s="20"/>
      <c r="U432" s="20"/>
      <c r="V432" s="20"/>
      <c r="W432" s="20"/>
      <c r="X432" s="20" t="s">
        <v>3525</v>
      </c>
      <c r="Y432" s="20" t="s">
        <v>498</v>
      </c>
      <c r="Z432" s="20" t="s">
        <v>3525</v>
      </c>
      <c r="AA432" s="20" t="s">
        <v>498</v>
      </c>
      <c r="AB432" s="20"/>
      <c r="AC432" s="20"/>
      <c r="AD432" s="20"/>
      <c r="AF432" s="14">
        <v>0</v>
      </c>
      <c r="AG432" s="14">
        <v>1</v>
      </c>
      <c r="AH432" s="14">
        <v>0</v>
      </c>
      <c r="AI432" s="14">
        <v>0</v>
      </c>
      <c r="AJ432" s="14">
        <v>1</v>
      </c>
      <c r="AK432" s="14">
        <v>0</v>
      </c>
      <c r="AL432" s="14">
        <v>1</v>
      </c>
      <c r="AM432" s="14">
        <v>0</v>
      </c>
      <c r="AO432" s="1">
        <v>33725</v>
      </c>
      <c r="AP432" s="1">
        <v>35827</v>
      </c>
      <c r="BP432" s="14">
        <v>12200000</v>
      </c>
      <c r="BQ432" s="3">
        <v>0.1</v>
      </c>
      <c r="BR432" s="16">
        <v>6274400</v>
      </c>
      <c r="CS432">
        <v>1</v>
      </c>
      <c r="CV432" s="1">
        <v>35586</v>
      </c>
      <c r="DB432" s="1">
        <v>35586</v>
      </c>
      <c r="DC432" s="1">
        <v>36549</v>
      </c>
      <c r="DD432" s="14">
        <v>244</v>
      </c>
      <c r="DE432" s="14">
        <v>5</v>
      </c>
      <c r="DF432" t="s">
        <v>508</v>
      </c>
      <c r="DG432" t="s">
        <v>1264</v>
      </c>
      <c r="DM432">
        <v>1</v>
      </c>
      <c r="DO432" s="49" t="s">
        <v>4423</v>
      </c>
      <c r="DP432" s="1"/>
      <c r="DQ432" s="1"/>
      <c r="DR432" s="1"/>
      <c r="DS432" s="1"/>
      <c r="DT432" s="1"/>
      <c r="DU432" s="1"/>
      <c r="DV432" s="1"/>
      <c r="DY432" t="s">
        <v>2253</v>
      </c>
      <c r="DZ432" s="1">
        <v>37173</v>
      </c>
      <c r="EA432" s="1">
        <v>38106</v>
      </c>
      <c r="EC432" s="7" t="s">
        <v>3866</v>
      </c>
      <c r="EM432" s="7">
        <v>1</v>
      </c>
      <c r="EO432" s="7">
        <v>489</v>
      </c>
      <c r="EP432" s="7">
        <v>7</v>
      </c>
      <c r="GY432" s="44" t="s">
        <v>5688</v>
      </c>
      <c r="GZ432" s="1">
        <v>35588</v>
      </c>
      <c r="HA432">
        <v>4</v>
      </c>
      <c r="HB432">
        <v>0</v>
      </c>
      <c r="HC432">
        <v>0</v>
      </c>
      <c r="HH432" s="44" t="s">
        <v>5771</v>
      </c>
      <c r="HI432">
        <v>0</v>
      </c>
      <c r="HJ432">
        <v>35</v>
      </c>
      <c r="HK432">
        <v>39</v>
      </c>
      <c r="HL432">
        <v>4</v>
      </c>
      <c r="HN432">
        <v>1</v>
      </c>
      <c r="HQ432" s="44" t="s">
        <v>5907</v>
      </c>
      <c r="HR432">
        <v>0</v>
      </c>
      <c r="HS432">
        <v>12</v>
      </c>
      <c r="HT432">
        <v>7</v>
      </c>
      <c r="HU432">
        <v>2</v>
      </c>
      <c r="HW432">
        <v>1</v>
      </c>
      <c r="II432" s="1">
        <v>35586</v>
      </c>
      <c r="IJ432" s="1">
        <v>37090</v>
      </c>
      <c r="IK432" s="14">
        <v>7</v>
      </c>
    </row>
    <row r="433" spans="1:245" x14ac:dyDescent="0.25">
      <c r="A433" s="1">
        <v>37090</v>
      </c>
      <c r="E433" s="13" t="s">
        <v>3138</v>
      </c>
      <c r="F433" s="4" t="s">
        <v>30</v>
      </c>
      <c r="G433" s="45" t="s">
        <v>5531</v>
      </c>
      <c r="H433" s="86"/>
      <c r="I433" s="86"/>
      <c r="J433" s="86"/>
      <c r="K433" s="86"/>
      <c r="L433" s="86"/>
      <c r="M433" s="30" t="s">
        <v>1262</v>
      </c>
      <c r="N433" s="4" t="s">
        <v>498</v>
      </c>
      <c r="O433" s="13" t="s">
        <v>6384</v>
      </c>
      <c r="P433" s="20"/>
      <c r="Q433" s="30" t="s">
        <v>1262</v>
      </c>
      <c r="R433" s="4" t="s">
        <v>498</v>
      </c>
      <c r="S433" s="13" t="s">
        <v>6384</v>
      </c>
      <c r="T433" s="20"/>
      <c r="U433" s="20"/>
      <c r="V433" s="20"/>
      <c r="W433" s="20"/>
      <c r="X433" s="20" t="s">
        <v>3526</v>
      </c>
      <c r="Y433" s="20" t="s">
        <v>498</v>
      </c>
      <c r="Z433" s="20" t="s">
        <v>3526</v>
      </c>
      <c r="AA433" s="20" t="s">
        <v>498</v>
      </c>
      <c r="AB433" s="20"/>
      <c r="AC433" s="20"/>
      <c r="AD433" s="20"/>
      <c r="AF433" s="14">
        <v>0</v>
      </c>
      <c r="AG433" s="14">
        <v>1</v>
      </c>
      <c r="AH433" s="14">
        <v>0</v>
      </c>
      <c r="AI433" s="14">
        <v>0</v>
      </c>
      <c r="AJ433" s="14">
        <v>1</v>
      </c>
      <c r="AK433" s="14">
        <v>0</v>
      </c>
      <c r="AL433" s="14">
        <v>1</v>
      </c>
      <c r="AM433" s="14">
        <v>0</v>
      </c>
      <c r="AO433" s="1">
        <v>33725</v>
      </c>
      <c r="AP433" s="1">
        <v>35827</v>
      </c>
      <c r="BP433" s="14">
        <v>12200000</v>
      </c>
      <c r="BQ433" s="3">
        <v>0.1</v>
      </c>
      <c r="BR433" s="16">
        <v>6138000</v>
      </c>
      <c r="CS433">
        <v>1</v>
      </c>
      <c r="CV433" s="1">
        <v>35586</v>
      </c>
      <c r="DB433" s="1">
        <v>35586</v>
      </c>
      <c r="DC433" s="1">
        <v>36549</v>
      </c>
      <c r="DD433" s="14">
        <v>244</v>
      </c>
      <c r="DE433" s="14">
        <v>5</v>
      </c>
      <c r="DF433" t="s">
        <v>508</v>
      </c>
      <c r="DG433" t="s">
        <v>1264</v>
      </c>
      <c r="DM433">
        <v>1</v>
      </c>
      <c r="DO433" s="49" t="s">
        <v>4423</v>
      </c>
      <c r="DP433" s="1"/>
      <c r="DQ433" s="1"/>
      <c r="DR433" s="1"/>
      <c r="DS433" s="1"/>
      <c r="DT433" s="1"/>
      <c r="DU433" s="1"/>
      <c r="DV433" s="1"/>
      <c r="DY433" t="s">
        <v>2253</v>
      </c>
      <c r="DZ433" s="1">
        <v>37173</v>
      </c>
      <c r="EA433" s="1">
        <v>38106</v>
      </c>
      <c r="EC433" s="7" t="s">
        <v>3866</v>
      </c>
      <c r="EM433" s="7">
        <v>1</v>
      </c>
      <c r="EO433" s="7">
        <v>489</v>
      </c>
      <c r="EP433" s="7">
        <v>7</v>
      </c>
      <c r="GY433" s="44" t="s">
        <v>5688</v>
      </c>
      <c r="GZ433" s="1">
        <v>35588</v>
      </c>
      <c r="HA433">
        <v>4</v>
      </c>
      <c r="HB433">
        <v>13</v>
      </c>
      <c r="HC433">
        <v>2</v>
      </c>
      <c r="HE433">
        <v>1</v>
      </c>
      <c r="HH433" s="44" t="s">
        <v>5771</v>
      </c>
      <c r="HI433">
        <v>0</v>
      </c>
      <c r="HJ433">
        <v>35</v>
      </c>
      <c r="HK433">
        <v>13</v>
      </c>
      <c r="HL433">
        <v>0</v>
      </c>
      <c r="HQ433" s="44" t="s">
        <v>5907</v>
      </c>
      <c r="HR433">
        <v>0</v>
      </c>
      <c r="HS433">
        <v>12</v>
      </c>
      <c r="HT433">
        <v>17</v>
      </c>
      <c r="HU433">
        <v>2</v>
      </c>
      <c r="HW433">
        <v>1</v>
      </c>
      <c r="II433" s="1">
        <v>35586</v>
      </c>
      <c r="IJ433" s="1">
        <v>37090</v>
      </c>
      <c r="IK433" s="14">
        <v>7</v>
      </c>
    </row>
    <row r="434" spans="1:245" x14ac:dyDescent="0.25">
      <c r="A434" s="1">
        <v>37090</v>
      </c>
      <c r="E434" s="13" t="s">
        <v>3138</v>
      </c>
      <c r="F434" s="4" t="s">
        <v>30</v>
      </c>
      <c r="G434" s="45" t="s">
        <v>5531</v>
      </c>
      <c r="H434" s="86"/>
      <c r="I434" s="86"/>
      <c r="J434" s="86"/>
      <c r="K434" s="86"/>
      <c r="L434" s="86"/>
      <c r="M434" s="30" t="s">
        <v>1263</v>
      </c>
      <c r="N434" s="4" t="s">
        <v>500</v>
      </c>
      <c r="O434" s="13" t="s">
        <v>6385</v>
      </c>
      <c r="P434" s="20"/>
      <c r="Q434" s="30" t="s">
        <v>1263</v>
      </c>
      <c r="R434" s="4" t="s">
        <v>500</v>
      </c>
      <c r="S434" s="13" t="s">
        <v>6385</v>
      </c>
      <c r="T434" s="20"/>
      <c r="U434" s="20"/>
      <c r="V434" s="20"/>
      <c r="W434" s="20"/>
      <c r="X434" s="20">
        <v>326433</v>
      </c>
      <c r="Y434" s="20" t="s">
        <v>500</v>
      </c>
      <c r="Z434" s="20">
        <v>326433</v>
      </c>
      <c r="AA434" s="20" t="s">
        <v>500</v>
      </c>
      <c r="AB434" s="20"/>
      <c r="AC434" s="20"/>
      <c r="AD434" s="20"/>
      <c r="AF434" s="14">
        <v>0</v>
      </c>
      <c r="AG434" s="14">
        <v>1</v>
      </c>
      <c r="AH434" s="14">
        <v>0</v>
      </c>
      <c r="AI434" s="14">
        <v>0</v>
      </c>
      <c r="AJ434" s="14">
        <v>1</v>
      </c>
      <c r="AK434" s="14">
        <v>0</v>
      </c>
      <c r="AL434" s="14">
        <v>1</v>
      </c>
      <c r="AM434" s="14">
        <v>0</v>
      </c>
      <c r="AO434" s="1">
        <v>33970</v>
      </c>
      <c r="AP434" s="1">
        <v>35370</v>
      </c>
      <c r="BP434" s="14">
        <v>10300000</v>
      </c>
      <c r="BQ434" s="3">
        <v>0.2</v>
      </c>
      <c r="BR434" s="16">
        <v>6480000</v>
      </c>
      <c r="CS434">
        <v>1</v>
      </c>
      <c r="CV434" s="1">
        <v>35586</v>
      </c>
      <c r="DB434" s="1">
        <v>35586</v>
      </c>
      <c r="DC434" s="1">
        <v>36549</v>
      </c>
      <c r="DD434" s="14">
        <v>244</v>
      </c>
      <c r="DE434" s="14">
        <v>5</v>
      </c>
      <c r="DF434" t="s">
        <v>508</v>
      </c>
      <c r="DG434" t="s">
        <v>1264</v>
      </c>
      <c r="DM434">
        <v>1</v>
      </c>
      <c r="DO434" s="49" t="s">
        <v>4423</v>
      </c>
      <c r="DP434" s="1"/>
      <c r="DQ434" s="1"/>
      <c r="DR434" s="1"/>
      <c r="DS434" s="1"/>
      <c r="DT434" s="1"/>
      <c r="DU434" s="1"/>
      <c r="DV434" s="1"/>
      <c r="DY434" t="s">
        <v>2253</v>
      </c>
      <c r="DZ434" s="1">
        <v>37173</v>
      </c>
      <c r="EA434" s="1">
        <v>38106</v>
      </c>
      <c r="EC434" s="7" t="s">
        <v>3866</v>
      </c>
      <c r="EM434" s="7">
        <v>1</v>
      </c>
      <c r="EO434" s="7">
        <v>489</v>
      </c>
      <c r="EP434" s="7">
        <v>7</v>
      </c>
      <c r="GY434" s="44" t="s">
        <v>5688</v>
      </c>
      <c r="GZ434" s="1">
        <v>35588</v>
      </c>
      <c r="HA434">
        <v>4</v>
      </c>
      <c r="HB434">
        <v>42</v>
      </c>
      <c r="HC434">
        <v>9</v>
      </c>
      <c r="HD434">
        <v>1</v>
      </c>
      <c r="HH434" s="44" t="s">
        <v>5771</v>
      </c>
      <c r="HI434">
        <v>0</v>
      </c>
      <c r="HJ434">
        <v>35</v>
      </c>
      <c r="HK434">
        <v>5</v>
      </c>
      <c r="HL434">
        <v>0</v>
      </c>
      <c r="HQ434" s="44" t="s">
        <v>5907</v>
      </c>
      <c r="HR434">
        <v>0</v>
      </c>
      <c r="HS434">
        <v>12</v>
      </c>
      <c r="HT434">
        <v>4</v>
      </c>
      <c r="HU434">
        <v>0</v>
      </c>
      <c r="II434" s="1">
        <v>35586</v>
      </c>
      <c r="IJ434" s="1">
        <v>37090</v>
      </c>
      <c r="IK434" s="14">
        <v>7</v>
      </c>
    </row>
    <row r="435" spans="1:245" x14ac:dyDescent="0.25">
      <c r="A435" s="1">
        <v>37097</v>
      </c>
      <c r="B435" s="1" t="s">
        <v>325</v>
      </c>
      <c r="C435" s="1" t="s">
        <v>326</v>
      </c>
      <c r="D435" s="1"/>
      <c r="E435" s="13" t="s">
        <v>3139</v>
      </c>
      <c r="F435" s="4" t="s">
        <v>32</v>
      </c>
      <c r="G435" s="45" t="s">
        <v>5532</v>
      </c>
      <c r="H435" s="86"/>
      <c r="I435" s="86"/>
      <c r="J435" s="86"/>
      <c r="K435" s="86"/>
      <c r="L435" s="86"/>
      <c r="M435" s="31" t="s">
        <v>960</v>
      </c>
      <c r="N435" s="13" t="s">
        <v>479</v>
      </c>
      <c r="O435" s="52" t="s">
        <v>7102</v>
      </c>
      <c r="P435" s="20"/>
      <c r="Q435" s="31" t="s">
        <v>960</v>
      </c>
      <c r="R435" s="13" t="s">
        <v>479</v>
      </c>
      <c r="S435" s="52" t="s">
        <v>7102</v>
      </c>
      <c r="T435" s="20"/>
      <c r="U435" s="20"/>
      <c r="V435" s="20"/>
      <c r="W435" s="20"/>
      <c r="X435" s="20" t="s">
        <v>3326</v>
      </c>
      <c r="Y435" s="20" t="s">
        <v>479</v>
      </c>
      <c r="Z435" s="20" t="s">
        <v>3326</v>
      </c>
      <c r="AA435" s="20" t="s">
        <v>479</v>
      </c>
      <c r="AB435" s="20"/>
      <c r="AC435" s="20"/>
      <c r="AD435" s="20"/>
      <c r="AF435" s="14">
        <v>0</v>
      </c>
      <c r="AG435" s="14">
        <v>0</v>
      </c>
      <c r="AH435" s="14">
        <v>1</v>
      </c>
      <c r="AI435" s="14">
        <v>0</v>
      </c>
      <c r="AJ435" s="14">
        <v>0</v>
      </c>
      <c r="AK435" s="14">
        <v>1</v>
      </c>
      <c r="AN435" t="s">
        <v>962</v>
      </c>
      <c r="BP435" s="14">
        <v>1000</v>
      </c>
      <c r="CS435">
        <v>1</v>
      </c>
      <c r="CY435" s="1">
        <v>35830</v>
      </c>
      <c r="CZ435" s="1"/>
      <c r="DC435" s="1">
        <v>36671</v>
      </c>
      <c r="DD435" s="14">
        <v>193</v>
      </c>
      <c r="DE435" s="14">
        <v>5</v>
      </c>
      <c r="DF435" t="s">
        <v>562</v>
      </c>
      <c r="DG435" t="s">
        <v>958</v>
      </c>
      <c r="HH435" s="44" t="s">
        <v>5772</v>
      </c>
      <c r="HI435">
        <v>1</v>
      </c>
      <c r="HJ435">
        <v>12</v>
      </c>
      <c r="HK435">
        <v>772</v>
      </c>
      <c r="HL435">
        <v>25</v>
      </c>
      <c r="HN435">
        <v>1</v>
      </c>
    </row>
    <row r="436" spans="1:245" x14ac:dyDescent="0.25">
      <c r="A436" s="1">
        <v>37019</v>
      </c>
      <c r="B436" s="1"/>
      <c r="C436" s="1" t="s">
        <v>316</v>
      </c>
      <c r="D436" s="1"/>
      <c r="E436" s="13" t="s">
        <v>3134</v>
      </c>
      <c r="F436" s="4" t="s">
        <v>27</v>
      </c>
      <c r="G436" s="45" t="s">
        <v>5527</v>
      </c>
      <c r="H436" s="86"/>
      <c r="I436" s="86"/>
      <c r="J436" s="86"/>
      <c r="K436" s="86"/>
      <c r="L436" s="86"/>
      <c r="M436" s="31" t="s">
        <v>3282</v>
      </c>
      <c r="N436" s="27" t="s">
        <v>537</v>
      </c>
      <c r="O436" s="52" t="s">
        <v>6374</v>
      </c>
      <c r="P436" s="20"/>
      <c r="Q436" s="31" t="s">
        <v>3282</v>
      </c>
      <c r="R436" s="27" t="s">
        <v>537</v>
      </c>
      <c r="S436" s="52" t="s">
        <v>6374</v>
      </c>
      <c r="T436" s="20"/>
      <c r="U436" s="20"/>
      <c r="V436" s="20"/>
      <c r="W436" s="20"/>
      <c r="X436" s="20" t="s">
        <v>3519</v>
      </c>
      <c r="Y436" s="20" t="s">
        <v>537</v>
      </c>
      <c r="Z436" s="20" t="s">
        <v>3519</v>
      </c>
      <c r="AA436" s="20" t="s">
        <v>537</v>
      </c>
      <c r="AB436" s="20"/>
      <c r="AC436" s="20"/>
      <c r="AD436" s="20"/>
      <c r="AF436" s="14">
        <v>0</v>
      </c>
      <c r="AG436" s="14">
        <v>1</v>
      </c>
      <c r="AH436" s="14">
        <v>0</v>
      </c>
      <c r="AI436" s="14">
        <v>0</v>
      </c>
      <c r="AJ436" s="14">
        <v>1</v>
      </c>
      <c r="AK436" s="14">
        <v>0</v>
      </c>
      <c r="AL436" s="14">
        <v>0</v>
      </c>
      <c r="AN436" s="5" t="s">
        <v>1240</v>
      </c>
      <c r="AO436" s="1">
        <v>35860</v>
      </c>
      <c r="CS436">
        <v>1</v>
      </c>
      <c r="CT436" s="7">
        <v>1</v>
      </c>
      <c r="CW436" s="1">
        <v>35860</v>
      </c>
      <c r="CX436" s="1"/>
      <c r="DC436" s="1">
        <v>36354</v>
      </c>
      <c r="DD436" s="14">
        <v>191</v>
      </c>
      <c r="DE436" s="14">
        <v>5</v>
      </c>
      <c r="DF436" t="s">
        <v>562</v>
      </c>
      <c r="DG436" s="5" t="s">
        <v>1241</v>
      </c>
      <c r="DO436" s="49" t="s">
        <v>4419</v>
      </c>
      <c r="DP436" s="1"/>
      <c r="DQ436" s="1"/>
      <c r="DR436" s="1"/>
      <c r="DS436" s="1"/>
      <c r="DT436" s="1"/>
      <c r="DU436" s="1"/>
      <c r="DV436" s="1"/>
      <c r="DY436" t="s">
        <v>2298</v>
      </c>
      <c r="DZ436" s="1">
        <v>37095</v>
      </c>
      <c r="EA436" s="1">
        <v>38987</v>
      </c>
      <c r="ED436" s="7" t="s">
        <v>3878</v>
      </c>
      <c r="EL436" s="7">
        <v>1</v>
      </c>
      <c r="EN436" s="7">
        <v>1</v>
      </c>
      <c r="EO436" s="7">
        <v>324</v>
      </c>
      <c r="EP436" s="7">
        <v>5</v>
      </c>
      <c r="ER436" s="49" t="s">
        <v>4907</v>
      </c>
      <c r="ES436" s="1"/>
      <c r="ET436" s="1"/>
      <c r="EU436" s="1"/>
      <c r="EV436" s="1"/>
      <c r="EW436" s="1"/>
      <c r="EX436" s="1"/>
      <c r="EY436" t="s">
        <v>2799</v>
      </c>
      <c r="EZ436" t="s">
        <v>537</v>
      </c>
      <c r="FB436">
        <v>1</v>
      </c>
      <c r="FC436" t="s">
        <v>2798</v>
      </c>
      <c r="FD436" s="1">
        <v>39062</v>
      </c>
      <c r="FE436" s="1">
        <v>40092</v>
      </c>
      <c r="FH436" s="7" t="s">
        <v>3879</v>
      </c>
      <c r="FJ436" s="7" t="s">
        <v>3880</v>
      </c>
      <c r="FK436">
        <v>1</v>
      </c>
      <c r="FL436">
        <v>1</v>
      </c>
      <c r="FY436">
        <v>170</v>
      </c>
      <c r="FZ436">
        <v>3</v>
      </c>
      <c r="HH436" s="44" t="s">
        <v>5767</v>
      </c>
      <c r="HI436">
        <v>1</v>
      </c>
      <c r="HJ436">
        <v>7</v>
      </c>
      <c r="HK436">
        <v>851</v>
      </c>
      <c r="HL436">
        <v>44</v>
      </c>
      <c r="HN436">
        <v>1</v>
      </c>
      <c r="HQ436" s="44" t="s">
        <v>5903</v>
      </c>
      <c r="HR436">
        <v>1</v>
      </c>
      <c r="HS436">
        <v>48</v>
      </c>
      <c r="HT436">
        <v>1863</v>
      </c>
      <c r="HU436">
        <v>31</v>
      </c>
      <c r="HV436">
        <v>1</v>
      </c>
      <c r="HZ436" s="44" t="s">
        <v>6009</v>
      </c>
      <c r="IA436">
        <v>1</v>
      </c>
      <c r="IB436">
        <v>22</v>
      </c>
      <c r="IC436">
        <v>3004</v>
      </c>
      <c r="ID436">
        <v>79</v>
      </c>
      <c r="IE436">
        <v>1</v>
      </c>
    </row>
    <row r="437" spans="1:245" x14ac:dyDescent="0.25">
      <c r="A437" s="1">
        <v>37166</v>
      </c>
      <c r="C437" t="s">
        <v>1243</v>
      </c>
      <c r="E437" s="4" t="s">
        <v>3240</v>
      </c>
      <c r="F437" s="4" t="s">
        <v>1242</v>
      </c>
      <c r="H437" s="86"/>
      <c r="I437" s="45" t="s">
        <v>5649</v>
      </c>
      <c r="J437" s="86"/>
      <c r="K437" s="86"/>
      <c r="L437" s="86"/>
      <c r="M437" s="30" t="s">
        <v>758</v>
      </c>
      <c r="N437" s="27" t="s">
        <v>502</v>
      </c>
      <c r="O437" s="56" t="s">
        <v>6893</v>
      </c>
      <c r="P437" s="20"/>
      <c r="Q437" s="30" t="s">
        <v>758</v>
      </c>
      <c r="R437" s="27" t="s">
        <v>502</v>
      </c>
      <c r="S437" s="56" t="s">
        <v>6893</v>
      </c>
      <c r="T437" s="20"/>
      <c r="U437" s="20"/>
      <c r="V437" s="20"/>
      <c r="W437" s="20"/>
      <c r="X437" s="33" t="s">
        <v>3568</v>
      </c>
      <c r="Y437" s="33" t="s">
        <v>502</v>
      </c>
      <c r="Z437" s="33" t="s">
        <v>3568</v>
      </c>
      <c r="AA437" s="33" t="s">
        <v>502</v>
      </c>
      <c r="AB437" s="20"/>
      <c r="AC437" s="20"/>
      <c r="AD437" s="20"/>
      <c r="AF437" s="14">
        <v>0</v>
      </c>
      <c r="AG437" s="14">
        <v>1</v>
      </c>
      <c r="AH437" s="14">
        <v>0</v>
      </c>
      <c r="AI437" s="14">
        <v>0</v>
      </c>
      <c r="AJ437" s="14">
        <v>1</v>
      </c>
      <c r="AK437" s="14">
        <v>0</v>
      </c>
      <c r="AL437" s="14">
        <v>1</v>
      </c>
      <c r="AM437" s="14">
        <v>0</v>
      </c>
      <c r="AN437" t="s">
        <v>1246</v>
      </c>
      <c r="AO437" s="1">
        <v>31809</v>
      </c>
      <c r="AP437" s="1">
        <v>34851</v>
      </c>
      <c r="BP437" s="14">
        <v>9000000</v>
      </c>
      <c r="BQ437" s="3">
        <v>0.2</v>
      </c>
      <c r="CS437">
        <v>1</v>
      </c>
      <c r="CV437" s="1">
        <v>35704</v>
      </c>
      <c r="DB437" s="6">
        <v>36054</v>
      </c>
      <c r="DC437" s="1">
        <v>36663</v>
      </c>
      <c r="DD437" s="14">
        <v>440</v>
      </c>
      <c r="DE437" s="14">
        <v>5</v>
      </c>
      <c r="DF437" t="s">
        <v>508</v>
      </c>
      <c r="DG437" t="s">
        <v>1245</v>
      </c>
      <c r="DJ437">
        <v>1</v>
      </c>
      <c r="DK437" s="6"/>
      <c r="DN437" t="s">
        <v>1247</v>
      </c>
      <c r="DO437" s="49" t="s">
        <v>4788</v>
      </c>
      <c r="DP437" s="1"/>
      <c r="DQ437" s="1"/>
      <c r="DR437" s="1"/>
      <c r="DS437" s="1"/>
      <c r="DT437" s="1"/>
      <c r="DU437" s="1"/>
      <c r="DV437" s="1"/>
      <c r="DY437" t="s">
        <v>2219</v>
      </c>
      <c r="DZ437" s="1">
        <v>37244</v>
      </c>
      <c r="EA437" s="1">
        <v>38987</v>
      </c>
      <c r="EC437" s="7" t="s">
        <v>3883</v>
      </c>
      <c r="EF437" s="7">
        <v>1</v>
      </c>
      <c r="EO437" s="7">
        <v>133</v>
      </c>
      <c r="EP437" s="7">
        <v>2</v>
      </c>
      <c r="HA437">
        <v>0</v>
      </c>
      <c r="HB437">
        <v>374</v>
      </c>
      <c r="HC437">
        <v>7</v>
      </c>
      <c r="HE437">
        <v>1</v>
      </c>
      <c r="HH437" s="44" t="s">
        <v>5861</v>
      </c>
      <c r="HI437">
        <v>0</v>
      </c>
      <c r="HJ437">
        <v>17</v>
      </c>
      <c r="HK437">
        <v>455</v>
      </c>
      <c r="HL437">
        <v>31</v>
      </c>
      <c r="HM437">
        <v>1</v>
      </c>
      <c r="HQ437" s="44" t="s">
        <v>5982</v>
      </c>
      <c r="HR437">
        <v>1</v>
      </c>
      <c r="HS437">
        <v>34</v>
      </c>
      <c r="HT437">
        <v>1143</v>
      </c>
      <c r="HU437">
        <v>7</v>
      </c>
      <c r="HV437">
        <v>1</v>
      </c>
      <c r="II437" s="6">
        <v>36054</v>
      </c>
      <c r="IJ437" s="1">
        <v>37699</v>
      </c>
      <c r="IK437" s="14">
        <v>2</v>
      </c>
    </row>
    <row r="438" spans="1:245" x14ac:dyDescent="0.25">
      <c r="A438" s="1">
        <v>37166</v>
      </c>
      <c r="E438" s="4" t="s">
        <v>3240</v>
      </c>
      <c r="F438" s="4" t="s">
        <v>1242</v>
      </c>
      <c r="G438" s="86"/>
      <c r="H438" s="86"/>
      <c r="I438" s="45" t="s">
        <v>5649</v>
      </c>
      <c r="J438" s="86"/>
      <c r="K438" s="86"/>
      <c r="L438" s="86"/>
      <c r="M438" s="58" t="s">
        <v>531</v>
      </c>
      <c r="N438" s="27" t="s">
        <v>500</v>
      </c>
      <c r="O438" s="13" t="s">
        <v>6362</v>
      </c>
      <c r="P438" s="33"/>
      <c r="Q438" s="32" t="s">
        <v>531</v>
      </c>
      <c r="R438" s="27" t="s">
        <v>500</v>
      </c>
      <c r="S438" s="13" t="s">
        <v>6362</v>
      </c>
      <c r="T438" s="33"/>
      <c r="U438" s="33"/>
      <c r="V438" s="33"/>
      <c r="W438" s="33"/>
      <c r="X438" s="20" t="s">
        <v>3324</v>
      </c>
      <c r="Y438" s="33" t="s">
        <v>500</v>
      </c>
      <c r="Z438" s="20" t="s">
        <v>3324</v>
      </c>
      <c r="AA438" s="33" t="s">
        <v>500</v>
      </c>
      <c r="AB438" s="20"/>
      <c r="AC438" s="20"/>
      <c r="AD438" s="20"/>
      <c r="AF438" s="14">
        <v>0</v>
      </c>
      <c r="AG438" s="14">
        <v>1</v>
      </c>
      <c r="AH438" s="14">
        <v>0</v>
      </c>
      <c r="AI438" s="14">
        <v>0</v>
      </c>
      <c r="AJ438" s="14">
        <v>1</v>
      </c>
      <c r="AK438" s="14">
        <v>0</v>
      </c>
      <c r="AL438" s="14">
        <v>1</v>
      </c>
      <c r="AM438" s="14">
        <v>0</v>
      </c>
      <c r="AO438" s="1">
        <v>33390</v>
      </c>
      <c r="AP438" s="1">
        <v>34851</v>
      </c>
      <c r="BP438" s="14">
        <v>10130000</v>
      </c>
      <c r="BQ438" s="3">
        <v>0.4</v>
      </c>
      <c r="CS438">
        <v>1</v>
      </c>
      <c r="CV438" s="1">
        <v>35704</v>
      </c>
      <c r="DB438" s="6">
        <v>36054</v>
      </c>
      <c r="DC438" s="1">
        <v>36663</v>
      </c>
      <c r="DD438" s="14">
        <v>440</v>
      </c>
      <c r="DE438" s="14">
        <v>5</v>
      </c>
      <c r="DF438" t="s">
        <v>508</v>
      </c>
      <c r="DG438" t="s">
        <v>1245</v>
      </c>
      <c r="DJ438">
        <v>1</v>
      </c>
      <c r="DK438" s="6"/>
      <c r="DO438" s="49" t="s">
        <v>4789</v>
      </c>
      <c r="DP438" s="1"/>
      <c r="DQ438" s="1"/>
      <c r="DR438" s="1"/>
      <c r="DS438" s="1"/>
      <c r="DT438" s="1"/>
      <c r="DU438" s="1"/>
      <c r="DV438" s="1"/>
      <c r="DY438" t="s">
        <v>2220</v>
      </c>
      <c r="DZ438" s="1">
        <v>37246</v>
      </c>
      <c r="EA438" s="1">
        <v>38987</v>
      </c>
      <c r="EC438" s="7" t="s">
        <v>3883</v>
      </c>
      <c r="EF438" s="7">
        <v>1</v>
      </c>
      <c r="EO438" s="7">
        <v>383</v>
      </c>
      <c r="EP438" s="7">
        <v>2</v>
      </c>
      <c r="ER438" s="49" t="s">
        <v>5078</v>
      </c>
      <c r="ES438" s="1"/>
      <c r="ET438" s="1"/>
      <c r="EU438" s="1"/>
      <c r="EV438" s="1"/>
      <c r="EW438" s="1"/>
      <c r="EX438" s="1"/>
      <c r="FC438" t="s">
        <v>2794</v>
      </c>
      <c r="FD438" s="1">
        <v>39062</v>
      </c>
      <c r="FE438" s="1">
        <v>39891</v>
      </c>
      <c r="FH438" s="7" t="s">
        <v>4054</v>
      </c>
      <c r="FJ438" s="7" t="s">
        <v>3880</v>
      </c>
      <c r="FK438">
        <v>1</v>
      </c>
      <c r="FY438">
        <v>153</v>
      </c>
      <c r="FZ438">
        <v>2</v>
      </c>
      <c r="HA438">
        <v>0</v>
      </c>
      <c r="HB438">
        <v>294</v>
      </c>
      <c r="HC438">
        <v>20</v>
      </c>
      <c r="HD438">
        <v>1</v>
      </c>
      <c r="HH438" s="44" t="s">
        <v>5861</v>
      </c>
      <c r="HI438">
        <v>0</v>
      </c>
      <c r="HJ438">
        <v>17</v>
      </c>
      <c r="HK438">
        <v>148</v>
      </c>
      <c r="HL438">
        <v>6</v>
      </c>
      <c r="HN438">
        <v>1</v>
      </c>
      <c r="HQ438" s="44" t="s">
        <v>5982</v>
      </c>
      <c r="HR438">
        <v>1</v>
      </c>
      <c r="HS438">
        <v>34</v>
      </c>
      <c r="HT438">
        <v>314</v>
      </c>
      <c r="HU438">
        <v>28</v>
      </c>
      <c r="HV438">
        <v>1</v>
      </c>
      <c r="HZ438" s="44" t="s">
        <v>6068</v>
      </c>
      <c r="IA438">
        <v>1</v>
      </c>
      <c r="IB438">
        <v>5</v>
      </c>
      <c r="IC438">
        <v>337</v>
      </c>
      <c r="ID438">
        <v>16</v>
      </c>
      <c r="IE438">
        <v>1</v>
      </c>
      <c r="II438" s="6">
        <v>36054</v>
      </c>
      <c r="IJ438" s="1">
        <v>37699</v>
      </c>
      <c r="IK438" s="14">
        <v>2</v>
      </c>
    </row>
    <row r="439" spans="1:245" x14ac:dyDescent="0.25">
      <c r="A439" s="1">
        <v>37166</v>
      </c>
      <c r="E439" s="4" t="s">
        <v>3240</v>
      </c>
      <c r="F439" s="4" t="s">
        <v>1242</v>
      </c>
      <c r="G439" s="86"/>
      <c r="H439" s="86"/>
      <c r="I439" s="45" t="s">
        <v>5649</v>
      </c>
      <c r="J439" s="86"/>
      <c r="K439" s="86"/>
      <c r="L439" s="86"/>
      <c r="M439" s="32" t="s">
        <v>1244</v>
      </c>
      <c r="N439" s="27" t="s">
        <v>502</v>
      </c>
      <c r="O439" s="52" t="s">
        <v>7267</v>
      </c>
      <c r="P439" s="33"/>
      <c r="Q439" s="32" t="s">
        <v>1244</v>
      </c>
      <c r="R439" s="27" t="s">
        <v>502</v>
      </c>
      <c r="S439" s="52" t="s">
        <v>7267</v>
      </c>
      <c r="T439" s="33"/>
      <c r="U439" s="33"/>
      <c r="V439" s="33"/>
      <c r="W439" s="33"/>
      <c r="X439" s="20"/>
      <c r="Y439" s="20"/>
      <c r="Z439" s="20"/>
      <c r="AA439" s="20"/>
      <c r="AB439" s="20"/>
      <c r="AC439" s="20"/>
      <c r="AD439" s="20"/>
      <c r="AF439" s="14">
        <v>0</v>
      </c>
      <c r="AG439" s="14">
        <v>1</v>
      </c>
      <c r="AH439" s="14">
        <v>0</v>
      </c>
      <c r="AI439" s="14">
        <v>0</v>
      </c>
      <c r="AJ439" s="14">
        <v>1</v>
      </c>
      <c r="AK439" s="14">
        <v>0</v>
      </c>
      <c r="AL439" s="14">
        <v>1</v>
      </c>
      <c r="AM439" s="14">
        <v>0</v>
      </c>
      <c r="AO439" s="1">
        <v>31809</v>
      </c>
      <c r="AP439" s="1">
        <v>34851</v>
      </c>
      <c r="BP439" s="14">
        <v>3600000</v>
      </c>
      <c r="BQ439" s="3">
        <v>0.2</v>
      </c>
      <c r="CS439">
        <v>1</v>
      </c>
      <c r="CV439" s="1">
        <v>35704</v>
      </c>
      <c r="DB439" s="6">
        <v>36054</v>
      </c>
      <c r="DC439" s="1">
        <v>36663</v>
      </c>
      <c r="DD439" s="14">
        <v>440</v>
      </c>
      <c r="DE439" s="14">
        <v>5</v>
      </c>
      <c r="DF439" t="s">
        <v>508</v>
      </c>
      <c r="DG439" t="s">
        <v>1245</v>
      </c>
      <c r="DJ439">
        <v>1</v>
      </c>
      <c r="DK439" s="6"/>
      <c r="DO439" s="49" t="s">
        <v>4790</v>
      </c>
      <c r="DP439" s="1"/>
      <c r="DQ439" s="1"/>
      <c r="DR439" s="1"/>
      <c r="DS439" s="1"/>
      <c r="DT439" s="1"/>
      <c r="DU439" s="1"/>
      <c r="DV439" s="1"/>
      <c r="DW439" t="s">
        <v>2224</v>
      </c>
      <c r="DX439" s="5" t="s">
        <v>502</v>
      </c>
      <c r="DY439" t="s">
        <v>2225</v>
      </c>
      <c r="DZ439" s="1">
        <v>37242</v>
      </c>
      <c r="EA439" s="1">
        <v>38987</v>
      </c>
      <c r="EC439" s="7" t="s">
        <v>3883</v>
      </c>
      <c r="EF439" s="7">
        <v>1</v>
      </c>
      <c r="EO439" s="7">
        <v>148</v>
      </c>
      <c r="EP439" s="7">
        <v>2</v>
      </c>
      <c r="II439" s="6">
        <v>36054</v>
      </c>
      <c r="IJ439" s="1">
        <v>37699</v>
      </c>
      <c r="IK439" s="14">
        <v>2</v>
      </c>
    </row>
    <row r="440" spans="1:245" x14ac:dyDescent="0.25">
      <c r="A440" s="1">
        <v>37166</v>
      </c>
      <c r="E440" s="4" t="s">
        <v>3240</v>
      </c>
      <c r="F440" s="4" t="s">
        <v>1242</v>
      </c>
      <c r="G440" s="86"/>
      <c r="H440" s="86"/>
      <c r="I440" s="45" t="s">
        <v>5649</v>
      </c>
      <c r="J440" s="86"/>
      <c r="K440" s="86"/>
      <c r="L440" s="86"/>
      <c r="M440" s="32" t="s">
        <v>2704</v>
      </c>
      <c r="N440" s="27" t="s">
        <v>498</v>
      </c>
      <c r="O440" s="52" t="s">
        <v>7268</v>
      </c>
      <c r="P440" s="33"/>
      <c r="Q440" s="32" t="s">
        <v>2704</v>
      </c>
      <c r="R440" s="27" t="s">
        <v>498</v>
      </c>
      <c r="S440" s="52" t="s">
        <v>7268</v>
      </c>
      <c r="T440" s="33"/>
      <c r="U440" s="33"/>
      <c r="V440" s="33"/>
      <c r="W440" s="33"/>
      <c r="X440" s="20" t="s">
        <v>3739</v>
      </c>
      <c r="Y440" s="20" t="s">
        <v>498</v>
      </c>
      <c r="Z440" s="20" t="s">
        <v>3739</v>
      </c>
      <c r="AA440" s="20" t="s">
        <v>498</v>
      </c>
      <c r="AB440" s="20"/>
      <c r="AC440" s="20"/>
      <c r="AD440" s="20"/>
      <c r="AE440" s="13">
        <v>38436</v>
      </c>
      <c r="AF440" s="14">
        <v>0</v>
      </c>
      <c r="AG440" s="14">
        <v>1</v>
      </c>
      <c r="AH440" s="14">
        <v>0</v>
      </c>
      <c r="AI440" s="14">
        <v>0</v>
      </c>
      <c r="AJ440" s="14">
        <v>1</v>
      </c>
      <c r="AK440" s="14">
        <v>0</v>
      </c>
      <c r="AL440" s="14">
        <v>1</v>
      </c>
      <c r="AM440" s="14">
        <v>0</v>
      </c>
      <c r="AO440" s="1">
        <v>31809</v>
      </c>
      <c r="AP440" s="1">
        <v>34851</v>
      </c>
      <c r="BP440" s="14">
        <v>3600000</v>
      </c>
      <c r="BQ440" s="3">
        <v>0.8</v>
      </c>
      <c r="CS440">
        <v>1</v>
      </c>
      <c r="CV440" s="1">
        <v>35704</v>
      </c>
      <c r="DB440" s="6">
        <v>36054</v>
      </c>
      <c r="DC440" s="1">
        <v>36663</v>
      </c>
      <c r="DD440" s="14">
        <v>440</v>
      </c>
      <c r="DE440" s="14">
        <v>5</v>
      </c>
      <c r="DF440" t="s">
        <v>508</v>
      </c>
      <c r="DG440" t="s">
        <v>1245</v>
      </c>
      <c r="DJ440">
        <v>1</v>
      </c>
      <c r="DK440" s="6"/>
      <c r="GY440" s="44"/>
      <c r="HA440">
        <v>0</v>
      </c>
      <c r="HB440">
        <v>113</v>
      </c>
      <c r="HC440">
        <v>0</v>
      </c>
      <c r="HH440" s="44" t="s">
        <v>5861</v>
      </c>
      <c r="HI440">
        <v>0</v>
      </c>
      <c r="HJ440">
        <v>17</v>
      </c>
      <c r="HK440">
        <v>144</v>
      </c>
      <c r="HL440">
        <v>11</v>
      </c>
      <c r="HN440">
        <v>1</v>
      </c>
      <c r="II440" s="6">
        <v>36054</v>
      </c>
      <c r="IJ440" s="1">
        <v>37699</v>
      </c>
      <c r="IK440" s="14">
        <v>2</v>
      </c>
    </row>
    <row r="441" spans="1:245" x14ac:dyDescent="0.25">
      <c r="A441" s="1">
        <v>37166</v>
      </c>
      <c r="E441" s="4" t="s">
        <v>3240</v>
      </c>
      <c r="F441" s="4" t="s">
        <v>1242</v>
      </c>
      <c r="G441" s="86"/>
      <c r="H441" s="86"/>
      <c r="I441" s="45" t="s">
        <v>5649</v>
      </c>
      <c r="J441" s="86"/>
      <c r="K441" s="86"/>
      <c r="L441" s="86"/>
      <c r="M441" s="32" t="s">
        <v>913</v>
      </c>
      <c r="N441" s="27" t="s">
        <v>501</v>
      </c>
      <c r="O441" s="13" t="s">
        <v>6401</v>
      </c>
      <c r="P441" s="33"/>
      <c r="Q441" s="32" t="s">
        <v>913</v>
      </c>
      <c r="R441" s="27" t="s">
        <v>501</v>
      </c>
      <c r="S441" s="13" t="s">
        <v>6401</v>
      </c>
      <c r="T441" s="39"/>
      <c r="U441" s="39"/>
      <c r="V441" s="33"/>
      <c r="W441" s="33"/>
      <c r="X441" s="20"/>
      <c r="Y441" s="20"/>
      <c r="Z441" s="20"/>
      <c r="AA441" s="20"/>
      <c r="AB441" s="20"/>
      <c r="AC441" s="20"/>
      <c r="AD441" s="20"/>
      <c r="AE441" s="20" t="s">
        <v>3740</v>
      </c>
      <c r="AF441" s="14">
        <v>0</v>
      </c>
      <c r="AG441" s="14">
        <v>1</v>
      </c>
      <c r="AH441" s="14">
        <v>0</v>
      </c>
      <c r="AI441" s="14">
        <v>0</v>
      </c>
      <c r="AJ441" s="14">
        <v>1</v>
      </c>
      <c r="AK441" s="14">
        <v>0</v>
      </c>
      <c r="AL441" s="14">
        <v>1</v>
      </c>
      <c r="AM441" s="14">
        <v>1</v>
      </c>
      <c r="AO441" s="1">
        <v>32264</v>
      </c>
      <c r="AP441" s="1">
        <v>34851</v>
      </c>
      <c r="BP441" s="14">
        <v>20400000</v>
      </c>
      <c r="BQ441" s="3">
        <v>0.2</v>
      </c>
      <c r="CS441">
        <v>1</v>
      </c>
      <c r="CV441" s="1">
        <v>35704</v>
      </c>
      <c r="DB441" s="6">
        <v>36054</v>
      </c>
      <c r="DC441" s="1">
        <v>36663</v>
      </c>
      <c r="DD441" s="14">
        <v>440</v>
      </c>
      <c r="DE441" s="14">
        <v>5</v>
      </c>
      <c r="DF441" t="s">
        <v>508</v>
      </c>
      <c r="DG441" t="s">
        <v>1245</v>
      </c>
      <c r="DJ441">
        <v>1</v>
      </c>
      <c r="DK441" s="6"/>
      <c r="DO441" s="49" t="s">
        <v>4791</v>
      </c>
      <c r="DP441" s="1"/>
      <c r="DQ441" s="1"/>
      <c r="DR441" s="1"/>
      <c r="DS441" s="1"/>
      <c r="DT441" s="1"/>
      <c r="DU441" s="1"/>
      <c r="DV441" s="1"/>
      <c r="DY441" t="s">
        <v>2226</v>
      </c>
      <c r="DZ441" s="1">
        <v>37238</v>
      </c>
      <c r="EA441" s="1">
        <v>37446</v>
      </c>
      <c r="EB441" s="7">
        <v>1</v>
      </c>
      <c r="EC441" s="7" t="s">
        <v>3842</v>
      </c>
      <c r="EJ441" s="7">
        <v>1</v>
      </c>
      <c r="EO441" s="7">
        <v>13</v>
      </c>
      <c r="EP441" s="7">
        <v>2</v>
      </c>
      <c r="II441" s="6">
        <v>36054</v>
      </c>
      <c r="IJ441" s="1">
        <v>37699</v>
      </c>
      <c r="IK441" s="14">
        <v>2</v>
      </c>
    </row>
    <row r="442" spans="1:245" x14ac:dyDescent="0.25">
      <c r="A442" s="1">
        <v>37166</v>
      </c>
      <c r="E442" s="4" t="s">
        <v>3240</v>
      </c>
      <c r="F442" s="4" t="s">
        <v>1242</v>
      </c>
      <c r="G442" s="86"/>
      <c r="H442" s="86"/>
      <c r="I442" s="45" t="s">
        <v>5649</v>
      </c>
      <c r="J442" s="86"/>
      <c r="K442" s="86"/>
      <c r="L442" s="86"/>
      <c r="M442" s="32" t="s">
        <v>2553</v>
      </c>
      <c r="N442" s="27" t="s">
        <v>474</v>
      </c>
      <c r="O442" s="52" t="s">
        <v>7269</v>
      </c>
      <c r="P442" s="33"/>
      <c r="Q442" s="32" t="s">
        <v>2553</v>
      </c>
      <c r="R442" s="27" t="s">
        <v>474</v>
      </c>
      <c r="S442" s="52" t="s">
        <v>7269</v>
      </c>
      <c r="T442" s="39"/>
      <c r="U442" s="39"/>
      <c r="V442" s="33"/>
      <c r="W442" s="33"/>
      <c r="X442" s="20"/>
      <c r="Y442" s="20"/>
      <c r="Z442" s="20"/>
      <c r="AA442" s="20"/>
      <c r="AB442" s="20"/>
      <c r="AC442" s="20"/>
      <c r="AD442" s="20"/>
      <c r="AF442" s="14">
        <v>0</v>
      </c>
      <c r="AG442" s="14">
        <v>1</v>
      </c>
      <c r="AH442" s="14">
        <v>0</v>
      </c>
      <c r="AI442" s="14">
        <v>0</v>
      </c>
      <c r="AJ442" s="14">
        <v>1</v>
      </c>
      <c r="AK442" s="14">
        <v>0</v>
      </c>
      <c r="AL442" s="14">
        <v>1</v>
      </c>
      <c r="AM442" s="14">
        <v>0</v>
      </c>
      <c r="AO442" s="1">
        <v>31809</v>
      </c>
      <c r="AP442" s="1">
        <v>34851</v>
      </c>
      <c r="BP442" s="14">
        <v>10800000</v>
      </c>
      <c r="BQ442" s="3">
        <v>0.4</v>
      </c>
      <c r="BR442" s="16">
        <v>8105000</v>
      </c>
      <c r="CS442">
        <v>1</v>
      </c>
      <c r="CV442" s="1">
        <v>35704</v>
      </c>
      <c r="DB442" s="6">
        <v>36054</v>
      </c>
      <c r="DC442" s="1">
        <v>36663</v>
      </c>
      <c r="DD442" s="14">
        <v>440</v>
      </c>
      <c r="DE442" s="14">
        <v>5</v>
      </c>
      <c r="DF442" t="s">
        <v>508</v>
      </c>
      <c r="DG442" t="s">
        <v>1245</v>
      </c>
      <c r="DJ442">
        <v>1</v>
      </c>
      <c r="DK442" s="6"/>
      <c r="DO442" s="49" t="s">
        <v>4792</v>
      </c>
      <c r="DP442" s="1"/>
      <c r="DQ442" s="1"/>
      <c r="DR442" s="1"/>
      <c r="DS442" s="1"/>
      <c r="DT442" s="1"/>
      <c r="DU442" s="1"/>
      <c r="DV442" s="1"/>
      <c r="DY442" t="s">
        <v>2222</v>
      </c>
      <c r="DZ442" s="1">
        <v>37245</v>
      </c>
      <c r="EA442" s="1">
        <v>38987</v>
      </c>
      <c r="EC442" s="7" t="s">
        <v>3883</v>
      </c>
      <c r="EM442" s="7">
        <v>1</v>
      </c>
      <c r="EO442" s="7">
        <v>339</v>
      </c>
      <c r="EP442" s="7">
        <v>4</v>
      </c>
      <c r="II442" s="6">
        <v>36054</v>
      </c>
      <c r="IJ442" s="1">
        <v>37699</v>
      </c>
      <c r="IK442" s="14">
        <v>2</v>
      </c>
    </row>
    <row r="443" spans="1:245" x14ac:dyDescent="0.25">
      <c r="A443" s="1">
        <v>37174</v>
      </c>
      <c r="B443" s="1" t="s">
        <v>327</v>
      </c>
      <c r="C443" s="1" t="s">
        <v>328</v>
      </c>
      <c r="D443" s="1"/>
      <c r="E443" s="13" t="s">
        <v>3140</v>
      </c>
      <c r="F443" s="4" t="s">
        <v>33</v>
      </c>
      <c r="G443" s="45" t="s">
        <v>5533</v>
      </c>
      <c r="H443" s="86"/>
      <c r="I443" s="86"/>
      <c r="J443" s="86"/>
      <c r="K443" s="86"/>
      <c r="L443" s="86"/>
      <c r="M443" s="31" t="s">
        <v>953</v>
      </c>
      <c r="N443" s="13" t="s">
        <v>479</v>
      </c>
      <c r="O443" s="13" t="s">
        <v>6386</v>
      </c>
      <c r="P443" s="20"/>
      <c r="Q443" s="31" t="s">
        <v>953</v>
      </c>
      <c r="R443" s="13" t="s">
        <v>479</v>
      </c>
      <c r="S443" s="13" t="s">
        <v>6386</v>
      </c>
      <c r="T443" s="20"/>
      <c r="U443" s="20"/>
      <c r="V443" s="20"/>
      <c r="W443" s="20"/>
      <c r="X443" s="20" t="s">
        <v>3528</v>
      </c>
      <c r="Y443" s="20" t="s">
        <v>479</v>
      </c>
      <c r="Z443" s="20" t="s">
        <v>3528</v>
      </c>
      <c r="AA443" s="20" t="s">
        <v>479</v>
      </c>
      <c r="AB443" s="20"/>
      <c r="AC443" s="20"/>
      <c r="AD443" s="20"/>
      <c r="AE443" s="20" t="s">
        <v>3527</v>
      </c>
      <c r="AF443" s="14">
        <v>0</v>
      </c>
      <c r="AG443" s="14">
        <v>1</v>
      </c>
      <c r="AH443" s="14">
        <v>0</v>
      </c>
      <c r="AI443" s="14">
        <v>0</v>
      </c>
      <c r="AJ443" s="14">
        <v>1</v>
      </c>
      <c r="AK443" s="14">
        <v>0</v>
      </c>
      <c r="AL443" s="14">
        <v>0</v>
      </c>
      <c r="AN443" t="s">
        <v>954</v>
      </c>
      <c r="AO443" s="1">
        <v>35101</v>
      </c>
      <c r="AP443" s="1">
        <v>36321</v>
      </c>
      <c r="AQ443" s="1">
        <v>31302</v>
      </c>
      <c r="AS443" s="1">
        <v>35339</v>
      </c>
      <c r="AU443" s="1">
        <v>34809</v>
      </c>
      <c r="AV443" s="1">
        <v>36321</v>
      </c>
      <c r="BP443" s="14">
        <v>71825000</v>
      </c>
      <c r="BR443" s="16">
        <v>9800000</v>
      </c>
      <c r="CS443">
        <v>1</v>
      </c>
      <c r="CT443" s="7">
        <v>1</v>
      </c>
      <c r="DB443" s="1">
        <v>35410</v>
      </c>
      <c r="DC443" s="1">
        <v>36250</v>
      </c>
      <c r="DD443" s="14">
        <v>253</v>
      </c>
      <c r="DE443" s="14">
        <v>6</v>
      </c>
      <c r="DF443" t="s">
        <v>513</v>
      </c>
      <c r="DG443" t="s">
        <v>955</v>
      </c>
      <c r="DK443" s="1"/>
      <c r="DO443" s="49" t="s">
        <v>4424</v>
      </c>
      <c r="DP443" s="1"/>
      <c r="DQ443" s="1"/>
      <c r="DR443" s="1"/>
      <c r="DS443" s="1"/>
      <c r="DT443" s="1"/>
      <c r="DU443" s="1"/>
      <c r="DV443" s="1"/>
      <c r="DY443" t="s">
        <v>2221</v>
      </c>
      <c r="DZ443" s="1">
        <v>37245</v>
      </c>
      <c r="EA443" s="1">
        <v>38610</v>
      </c>
      <c r="EC443" s="7" t="s">
        <v>3852</v>
      </c>
      <c r="EL443" s="7">
        <v>1</v>
      </c>
      <c r="EN443" s="7">
        <v>1</v>
      </c>
      <c r="EO443" s="7">
        <v>235</v>
      </c>
      <c r="EP443" s="7">
        <v>6</v>
      </c>
      <c r="GY443" s="44" t="s">
        <v>5686</v>
      </c>
      <c r="GZ443" s="1">
        <v>35475</v>
      </c>
      <c r="HA443">
        <v>15</v>
      </c>
      <c r="HB443">
        <v>1584</v>
      </c>
      <c r="HC443">
        <v>65</v>
      </c>
      <c r="HE443">
        <v>1</v>
      </c>
      <c r="HH443" s="44" t="s">
        <v>5773</v>
      </c>
      <c r="HI443">
        <v>1</v>
      </c>
      <c r="HJ443">
        <v>32</v>
      </c>
      <c r="HK443">
        <v>3931</v>
      </c>
      <c r="HL443">
        <v>108</v>
      </c>
      <c r="HN443">
        <v>1</v>
      </c>
      <c r="HQ443" s="44" t="s">
        <v>5908</v>
      </c>
      <c r="HR443">
        <v>1</v>
      </c>
      <c r="HS443">
        <v>24</v>
      </c>
      <c r="HT443">
        <v>7192</v>
      </c>
      <c r="HU443">
        <v>75</v>
      </c>
      <c r="HV443">
        <v>1</v>
      </c>
    </row>
    <row r="444" spans="1:245" x14ac:dyDescent="0.25">
      <c r="A444" s="1">
        <v>37236</v>
      </c>
      <c r="B444" s="1" t="s">
        <v>339</v>
      </c>
      <c r="C444" s="1" t="s">
        <v>340</v>
      </c>
      <c r="D444" s="1"/>
      <c r="E444" s="13" t="s">
        <v>3144</v>
      </c>
      <c r="F444" s="4" t="s">
        <v>40</v>
      </c>
      <c r="G444" s="45" t="s">
        <v>5539</v>
      </c>
      <c r="H444" s="86"/>
      <c r="I444" s="86"/>
      <c r="J444" s="86"/>
      <c r="K444" s="86"/>
      <c r="L444" s="86"/>
      <c r="M444" s="31" t="s">
        <v>589</v>
      </c>
      <c r="N444" s="13" t="s">
        <v>479</v>
      </c>
      <c r="O444" s="13" t="s">
        <v>6410</v>
      </c>
      <c r="P444" s="20"/>
      <c r="Q444" s="31" t="s">
        <v>589</v>
      </c>
      <c r="R444" s="13" t="s">
        <v>479</v>
      </c>
      <c r="S444" s="13" t="s">
        <v>6410</v>
      </c>
      <c r="T444" s="20"/>
      <c r="U444" s="20"/>
      <c r="V444" s="20"/>
      <c r="W444" s="20"/>
      <c r="X444" s="20" t="s">
        <v>3328</v>
      </c>
      <c r="Y444" s="20" t="s">
        <v>479</v>
      </c>
      <c r="Z444" s="20" t="s">
        <v>3328</v>
      </c>
      <c r="AA444" s="20" t="s">
        <v>479</v>
      </c>
      <c r="AB444" s="20"/>
      <c r="AC444" s="20"/>
      <c r="AD444" s="20"/>
      <c r="AF444" s="14">
        <v>0</v>
      </c>
      <c r="AG444" s="14">
        <v>1</v>
      </c>
      <c r="AH444" s="14">
        <v>0</v>
      </c>
      <c r="AI444" s="14">
        <v>0</v>
      </c>
      <c r="AJ444" s="14">
        <v>1</v>
      </c>
      <c r="AK444" s="14">
        <v>0</v>
      </c>
      <c r="AL444" s="14">
        <v>1</v>
      </c>
      <c r="AM444" s="14">
        <v>0</v>
      </c>
      <c r="AN444" t="s">
        <v>595</v>
      </c>
      <c r="AO444" s="1">
        <v>35718</v>
      </c>
      <c r="BP444" s="14">
        <v>28000000</v>
      </c>
      <c r="CS444">
        <v>1</v>
      </c>
      <c r="CV444" s="1">
        <v>36199</v>
      </c>
      <c r="DB444" s="1">
        <v>36207</v>
      </c>
      <c r="DC444" s="1">
        <v>36741</v>
      </c>
      <c r="DD444" s="14">
        <v>199</v>
      </c>
      <c r="DE444" s="14">
        <v>5</v>
      </c>
      <c r="DF444" t="s">
        <v>562</v>
      </c>
      <c r="DG444" t="s">
        <v>572</v>
      </c>
      <c r="DK444" s="1"/>
      <c r="GY444" s="44" t="s">
        <v>5691</v>
      </c>
      <c r="GZ444" s="1">
        <v>36207</v>
      </c>
      <c r="HA444">
        <v>29</v>
      </c>
      <c r="HB444">
        <v>577</v>
      </c>
      <c r="HC444">
        <v>24</v>
      </c>
      <c r="HD444">
        <v>1</v>
      </c>
      <c r="HH444" s="44" t="s">
        <v>5777</v>
      </c>
      <c r="HI444">
        <v>0</v>
      </c>
      <c r="HJ444">
        <v>19</v>
      </c>
      <c r="HK444">
        <v>830</v>
      </c>
      <c r="HL444">
        <v>44</v>
      </c>
      <c r="HN444">
        <v>1</v>
      </c>
      <c r="II444" s="1">
        <v>36207</v>
      </c>
      <c r="IJ444" s="1">
        <v>37236</v>
      </c>
      <c r="IK444" s="14">
        <v>4</v>
      </c>
    </row>
    <row r="445" spans="1:245" x14ac:dyDescent="0.25">
      <c r="A445" s="1">
        <v>37236</v>
      </c>
      <c r="B445" s="1"/>
      <c r="C445" s="1"/>
      <c r="D445" s="1"/>
      <c r="E445" s="13" t="s">
        <v>3144</v>
      </c>
      <c r="F445" s="4" t="s">
        <v>40</v>
      </c>
      <c r="G445" s="45" t="s">
        <v>5539</v>
      </c>
      <c r="H445" s="86"/>
      <c r="I445" s="86"/>
      <c r="J445" s="86"/>
      <c r="K445" s="86"/>
      <c r="L445" s="86"/>
      <c r="M445" s="34" t="s">
        <v>590</v>
      </c>
      <c r="N445" s="13" t="s">
        <v>479</v>
      </c>
      <c r="O445" s="13" t="s">
        <v>6411</v>
      </c>
      <c r="P445" s="20"/>
      <c r="Q445" s="34" t="s">
        <v>590</v>
      </c>
      <c r="R445" s="13" t="s">
        <v>479</v>
      </c>
      <c r="S445" s="13" t="s">
        <v>6411</v>
      </c>
      <c r="T445" s="20"/>
      <c r="U445" s="20"/>
      <c r="V445" s="20"/>
      <c r="W445" s="20"/>
      <c r="X445" s="20" t="s">
        <v>3329</v>
      </c>
      <c r="Y445" s="20" t="s">
        <v>479</v>
      </c>
      <c r="Z445" s="20" t="s">
        <v>3329</v>
      </c>
      <c r="AA445" s="20" t="s">
        <v>479</v>
      </c>
      <c r="AB445" s="20"/>
      <c r="AC445" s="20"/>
      <c r="AD445" s="20"/>
      <c r="AF445" s="14">
        <v>0</v>
      </c>
      <c r="AG445" s="14">
        <v>1</v>
      </c>
      <c r="AH445" s="14">
        <v>0</v>
      </c>
      <c r="AI445" s="14">
        <v>0</v>
      </c>
      <c r="AJ445" s="14">
        <v>1</v>
      </c>
      <c r="AK445" s="14">
        <v>0</v>
      </c>
      <c r="AL445" s="14">
        <v>1</v>
      </c>
      <c r="AM445" s="14">
        <v>0</v>
      </c>
      <c r="AO445" s="1">
        <v>35718</v>
      </c>
      <c r="BP445" s="14">
        <v>28000000</v>
      </c>
      <c r="BR445" s="16">
        <v>0</v>
      </c>
      <c r="CS445">
        <v>1</v>
      </c>
      <c r="CV445" s="1">
        <v>36199</v>
      </c>
      <c r="DB445" s="1">
        <v>36207</v>
      </c>
      <c r="DC445" s="1">
        <v>36741</v>
      </c>
      <c r="DD445" s="14">
        <v>199</v>
      </c>
      <c r="DE445" s="14">
        <v>5</v>
      </c>
      <c r="DF445" t="s">
        <v>562</v>
      </c>
      <c r="DG445" t="s">
        <v>572</v>
      </c>
      <c r="DK445" s="1">
        <v>36207</v>
      </c>
      <c r="DO445" s="49" t="s">
        <v>4433</v>
      </c>
      <c r="DP445" s="1"/>
      <c r="DQ445" s="1"/>
      <c r="DR445" s="1"/>
      <c r="DS445" s="1"/>
      <c r="DT445" s="1"/>
      <c r="DU445" s="1"/>
      <c r="DV445" s="1"/>
      <c r="DY445" t="s">
        <v>2564</v>
      </c>
      <c r="DZ445" s="1">
        <v>37313</v>
      </c>
      <c r="EA445" s="1">
        <v>38274</v>
      </c>
      <c r="EC445" s="7" t="s">
        <v>3893</v>
      </c>
      <c r="EK445" s="7">
        <v>1</v>
      </c>
      <c r="EO445" s="7">
        <v>119</v>
      </c>
      <c r="EP445" s="7">
        <v>2</v>
      </c>
      <c r="EQ445" s="7">
        <v>1</v>
      </c>
      <c r="GY445" s="44" t="s">
        <v>5691</v>
      </c>
      <c r="GZ445" s="1">
        <v>36207</v>
      </c>
      <c r="HA445">
        <v>29</v>
      </c>
      <c r="HB445">
        <v>1094</v>
      </c>
      <c r="HC445">
        <v>82</v>
      </c>
      <c r="HE445">
        <v>1</v>
      </c>
      <c r="HH445" s="44" t="s">
        <v>5777</v>
      </c>
      <c r="HI445">
        <v>0</v>
      </c>
      <c r="HJ445">
        <v>19</v>
      </c>
      <c r="HK445">
        <v>704</v>
      </c>
      <c r="HL445">
        <v>17</v>
      </c>
      <c r="HN445">
        <v>1</v>
      </c>
      <c r="HQ445" s="44" t="s">
        <v>5912</v>
      </c>
      <c r="HR445">
        <v>1</v>
      </c>
      <c r="HS445">
        <v>8</v>
      </c>
      <c r="HT445">
        <v>530</v>
      </c>
      <c r="HU445">
        <v>44</v>
      </c>
      <c r="HV445">
        <v>1</v>
      </c>
      <c r="II445" s="1">
        <v>36207</v>
      </c>
      <c r="IJ445" s="1">
        <v>37236</v>
      </c>
      <c r="IK445" s="14">
        <v>4</v>
      </c>
    </row>
    <row r="446" spans="1:245" ht="13.5" customHeight="1" x14ac:dyDescent="0.25">
      <c r="A446" s="1">
        <v>37236</v>
      </c>
      <c r="B446" s="1"/>
      <c r="C446" s="1"/>
      <c r="D446" s="1"/>
      <c r="E446" s="21" t="s">
        <v>3144</v>
      </c>
      <c r="F446" s="4" t="s">
        <v>40</v>
      </c>
      <c r="G446" s="45" t="s">
        <v>5539</v>
      </c>
      <c r="H446" s="86"/>
      <c r="I446" s="86"/>
      <c r="J446" s="86"/>
      <c r="K446" s="86"/>
      <c r="L446" s="86"/>
      <c r="M446" s="31" t="s">
        <v>591</v>
      </c>
      <c r="N446" s="13" t="s">
        <v>479</v>
      </c>
      <c r="O446" s="13" t="s">
        <v>6412</v>
      </c>
      <c r="P446" s="20"/>
      <c r="Q446" s="31" t="s">
        <v>591</v>
      </c>
      <c r="R446" s="13" t="s">
        <v>479</v>
      </c>
      <c r="S446" s="13" t="s">
        <v>6412</v>
      </c>
      <c r="T446" s="20"/>
      <c r="U446" s="20"/>
      <c r="V446" s="20"/>
      <c r="W446" s="20"/>
      <c r="X446" s="20" t="s">
        <v>3330</v>
      </c>
      <c r="Y446" s="20" t="s">
        <v>479</v>
      </c>
      <c r="Z446" s="20" t="s">
        <v>3330</v>
      </c>
      <c r="AA446" s="20" t="s">
        <v>479</v>
      </c>
      <c r="AB446" s="20"/>
      <c r="AC446" s="20"/>
      <c r="AD446" s="20"/>
      <c r="AF446" s="14">
        <v>0</v>
      </c>
      <c r="AG446" s="14">
        <v>1</v>
      </c>
      <c r="AH446" s="14">
        <v>0</v>
      </c>
      <c r="AI446" s="14">
        <v>0</v>
      </c>
      <c r="AJ446" s="14">
        <v>1</v>
      </c>
      <c r="AK446" s="14">
        <v>0</v>
      </c>
      <c r="AL446" s="14">
        <v>1</v>
      </c>
      <c r="AM446" s="14">
        <v>0</v>
      </c>
      <c r="AO446" s="1">
        <v>35718</v>
      </c>
      <c r="BP446" s="14">
        <v>28000000</v>
      </c>
      <c r="BR446" s="16">
        <v>0</v>
      </c>
      <c r="CS446">
        <v>1</v>
      </c>
      <c r="CV446" s="1">
        <v>36199</v>
      </c>
      <c r="DB446" s="1">
        <v>36207</v>
      </c>
      <c r="DC446" s="1">
        <v>36741</v>
      </c>
      <c r="DD446" s="14">
        <v>199</v>
      </c>
      <c r="DE446" s="14">
        <v>5</v>
      </c>
      <c r="DF446" t="s">
        <v>562</v>
      </c>
      <c r="DG446" t="s">
        <v>572</v>
      </c>
      <c r="DK446" s="1"/>
      <c r="DO446" s="49" t="s">
        <v>4434</v>
      </c>
      <c r="DP446" s="1"/>
      <c r="DQ446" s="1"/>
      <c r="DR446" s="1"/>
      <c r="DS446" s="1"/>
      <c r="DT446" s="1"/>
      <c r="DU446" s="1"/>
      <c r="DV446" s="1"/>
      <c r="DY446" t="s">
        <v>2419</v>
      </c>
      <c r="DZ446" s="1">
        <v>37315</v>
      </c>
      <c r="EA446" s="1">
        <v>38274</v>
      </c>
      <c r="EC446" s="7" t="s">
        <v>3852</v>
      </c>
      <c r="EK446" s="7">
        <v>1</v>
      </c>
      <c r="EO446" s="7">
        <v>121</v>
      </c>
      <c r="EP446" s="7">
        <v>2</v>
      </c>
      <c r="GY446" s="44" t="s">
        <v>5691</v>
      </c>
      <c r="GZ446" s="1">
        <v>36207</v>
      </c>
      <c r="HA446">
        <v>29</v>
      </c>
      <c r="HB446">
        <v>290</v>
      </c>
      <c r="HC446">
        <v>32</v>
      </c>
      <c r="HD446">
        <v>1</v>
      </c>
      <c r="HH446" s="44" t="s">
        <v>5777</v>
      </c>
      <c r="HI446">
        <v>0</v>
      </c>
      <c r="HJ446">
        <v>19</v>
      </c>
      <c r="HK446">
        <v>1156</v>
      </c>
      <c r="HL446">
        <v>58</v>
      </c>
      <c r="HN446">
        <v>1</v>
      </c>
      <c r="HQ446" s="44" t="s">
        <v>5912</v>
      </c>
      <c r="HR446">
        <v>1</v>
      </c>
      <c r="HS446">
        <v>8</v>
      </c>
      <c r="HT446">
        <v>1728</v>
      </c>
      <c r="HU446">
        <v>14</v>
      </c>
      <c r="HW446">
        <v>1</v>
      </c>
      <c r="II446" s="1">
        <v>36207</v>
      </c>
      <c r="IJ446" s="1">
        <v>37236</v>
      </c>
      <c r="IK446" s="14">
        <v>4</v>
      </c>
    </row>
    <row r="447" spans="1:245" x14ac:dyDescent="0.25">
      <c r="A447" s="1">
        <v>37236</v>
      </c>
      <c r="B447" s="1"/>
      <c r="C447" s="1"/>
      <c r="D447" s="1"/>
      <c r="E447" s="13" t="s">
        <v>3144</v>
      </c>
      <c r="F447" s="4" t="s">
        <v>40</v>
      </c>
      <c r="G447" s="45" t="s">
        <v>5539</v>
      </c>
      <c r="H447" s="86"/>
      <c r="I447" s="86"/>
      <c r="J447" s="86"/>
      <c r="K447" s="86"/>
      <c r="L447" s="86"/>
      <c r="M447" s="31" t="s">
        <v>592</v>
      </c>
      <c r="N447" s="13" t="s">
        <v>479</v>
      </c>
      <c r="O447" s="13" t="s">
        <v>6413</v>
      </c>
      <c r="P447" s="20"/>
      <c r="Q447" s="31" t="s">
        <v>592</v>
      </c>
      <c r="R447" s="13" t="s">
        <v>479</v>
      </c>
      <c r="S447" s="13" t="s">
        <v>6413</v>
      </c>
      <c r="T447" s="20"/>
      <c r="U447" s="20"/>
      <c r="V447" s="20"/>
      <c r="W447" s="20"/>
      <c r="X447" s="20" t="s">
        <v>3331</v>
      </c>
      <c r="Y447" s="20" t="s">
        <v>479</v>
      </c>
      <c r="Z447" s="20" t="s">
        <v>3331</v>
      </c>
      <c r="AA447" s="20" t="s">
        <v>479</v>
      </c>
      <c r="AB447" s="20"/>
      <c r="AC447" s="20"/>
      <c r="AD447" s="20"/>
      <c r="AF447" s="14">
        <v>0</v>
      </c>
      <c r="AG447" s="14">
        <v>1</v>
      </c>
      <c r="AH447" s="14">
        <v>0</v>
      </c>
      <c r="AI447" s="14">
        <v>0</v>
      </c>
      <c r="AJ447" s="14">
        <v>1</v>
      </c>
      <c r="AK447" s="14">
        <v>0</v>
      </c>
      <c r="AL447" s="14">
        <v>1</v>
      </c>
      <c r="AM447" s="14">
        <v>0</v>
      </c>
      <c r="AO447" s="1">
        <v>35718</v>
      </c>
      <c r="BP447" s="14">
        <v>14000000</v>
      </c>
      <c r="CS447">
        <v>1</v>
      </c>
      <c r="CV447" s="1">
        <v>36199</v>
      </c>
      <c r="DB447" s="1">
        <v>36207</v>
      </c>
      <c r="DC447" s="1">
        <v>36741</v>
      </c>
      <c r="DD447" s="14">
        <v>199</v>
      </c>
      <c r="DE447" s="14">
        <v>5</v>
      </c>
      <c r="DF447" t="s">
        <v>562</v>
      </c>
      <c r="DG447" t="s">
        <v>572</v>
      </c>
      <c r="DK447" s="1"/>
      <c r="GY447" s="44" t="s">
        <v>5691</v>
      </c>
      <c r="GZ447" s="1">
        <v>36207</v>
      </c>
      <c r="HA447">
        <v>29</v>
      </c>
      <c r="HB447">
        <v>9</v>
      </c>
      <c r="HC447">
        <v>0</v>
      </c>
      <c r="HH447" s="44" t="s">
        <v>5777</v>
      </c>
      <c r="HI447">
        <v>0</v>
      </c>
      <c r="HJ447">
        <v>19</v>
      </c>
      <c r="HK447">
        <v>71</v>
      </c>
      <c r="HL447">
        <v>3</v>
      </c>
      <c r="HP447">
        <v>1</v>
      </c>
      <c r="II447" s="1">
        <v>36207</v>
      </c>
      <c r="IJ447" s="1">
        <v>37236</v>
      </c>
      <c r="IK447" s="14">
        <v>4</v>
      </c>
    </row>
    <row r="448" spans="1:245" ht="12.75" customHeight="1" x14ac:dyDescent="0.25">
      <c r="A448" s="1">
        <v>37236</v>
      </c>
      <c r="B448" s="1"/>
      <c r="C448" s="1"/>
      <c r="D448" s="1"/>
      <c r="E448" s="13" t="s">
        <v>3144</v>
      </c>
      <c r="F448" s="4" t="s">
        <v>40</v>
      </c>
      <c r="G448" s="45" t="s">
        <v>5539</v>
      </c>
      <c r="H448" s="86"/>
      <c r="I448" s="86"/>
      <c r="J448" s="86"/>
      <c r="K448" s="86"/>
      <c r="L448" s="86"/>
      <c r="M448" s="34" t="s">
        <v>593</v>
      </c>
      <c r="N448" s="13" t="s">
        <v>479</v>
      </c>
      <c r="O448" s="13" t="s">
        <v>6414</v>
      </c>
      <c r="P448" s="20"/>
      <c r="Q448" s="34" t="s">
        <v>593</v>
      </c>
      <c r="R448" s="13" t="s">
        <v>479</v>
      </c>
      <c r="S448" s="13" t="s">
        <v>6414</v>
      </c>
      <c r="T448" s="20"/>
      <c r="U448" s="20"/>
      <c r="V448" s="20"/>
      <c r="W448" s="20"/>
      <c r="X448" s="20" t="s">
        <v>3332</v>
      </c>
      <c r="Y448" s="20" t="s">
        <v>479</v>
      </c>
      <c r="Z448" s="20" t="s">
        <v>3332</v>
      </c>
      <c r="AA448" s="20" t="s">
        <v>479</v>
      </c>
      <c r="AB448" s="20"/>
      <c r="AC448" s="20"/>
      <c r="AD448" s="20"/>
      <c r="AF448" s="14">
        <v>0</v>
      </c>
      <c r="AG448" s="14">
        <v>1</v>
      </c>
      <c r="AH448" s="14">
        <v>0</v>
      </c>
      <c r="AI448" s="14">
        <v>0</v>
      </c>
      <c r="AJ448" s="14">
        <v>1</v>
      </c>
      <c r="AK448" s="14">
        <v>0</v>
      </c>
      <c r="AL448" s="14">
        <v>1</v>
      </c>
      <c r="AM448" s="14">
        <v>0</v>
      </c>
      <c r="AO448" s="1">
        <v>35718</v>
      </c>
      <c r="BP448" s="14">
        <v>2800000</v>
      </c>
      <c r="CS448">
        <v>1</v>
      </c>
      <c r="CV448" s="1">
        <v>36199</v>
      </c>
      <c r="DB448" s="1">
        <v>36207</v>
      </c>
      <c r="DC448" s="1">
        <v>36741</v>
      </c>
      <c r="DD448" s="14">
        <v>199</v>
      </c>
      <c r="DE448" s="14">
        <v>5</v>
      </c>
      <c r="DF448" t="s">
        <v>562</v>
      </c>
      <c r="DG448" t="s">
        <v>572</v>
      </c>
      <c r="DK448" s="1"/>
      <c r="GY448" s="44" t="s">
        <v>5691</v>
      </c>
      <c r="GZ448" s="1">
        <v>36207</v>
      </c>
      <c r="HA448">
        <v>29</v>
      </c>
      <c r="HB448">
        <v>13</v>
      </c>
      <c r="HC448">
        <v>0</v>
      </c>
      <c r="HH448" s="44" t="s">
        <v>5777</v>
      </c>
      <c r="HI448">
        <v>0</v>
      </c>
      <c r="HJ448">
        <v>19</v>
      </c>
      <c r="HK448">
        <v>96</v>
      </c>
      <c r="HL448">
        <v>4</v>
      </c>
      <c r="HN448">
        <v>1</v>
      </c>
      <c r="II448" s="1">
        <v>36207</v>
      </c>
      <c r="IJ448" s="1">
        <v>37236</v>
      </c>
      <c r="IK448" s="14">
        <v>4</v>
      </c>
    </row>
    <row r="449" spans="1:245" x14ac:dyDescent="0.25">
      <c r="A449" s="1">
        <v>37236</v>
      </c>
      <c r="B449" s="1" t="s">
        <v>341</v>
      </c>
      <c r="C449" s="1" t="s">
        <v>342</v>
      </c>
      <c r="D449" s="1"/>
      <c r="E449" s="13" t="s">
        <v>3145</v>
      </c>
      <c r="F449" s="4" t="s">
        <v>39</v>
      </c>
      <c r="G449" s="45" t="s">
        <v>5540</v>
      </c>
      <c r="H449" s="86"/>
      <c r="I449" s="86"/>
      <c r="J449" s="86"/>
      <c r="K449" s="86"/>
      <c r="L449" s="86"/>
      <c r="M449" s="31" t="s">
        <v>5154</v>
      </c>
      <c r="N449" s="13" t="s">
        <v>537</v>
      </c>
      <c r="O449" s="13" t="s">
        <v>6415</v>
      </c>
      <c r="P449" s="20"/>
      <c r="Q449" s="31" t="s">
        <v>5154</v>
      </c>
      <c r="R449" s="13" t="s">
        <v>537</v>
      </c>
      <c r="S449" s="13" t="s">
        <v>6415</v>
      </c>
      <c r="T449" s="20"/>
      <c r="U449" s="20"/>
      <c r="V449" s="20"/>
      <c r="W449" s="20"/>
      <c r="X449" s="20"/>
      <c r="Y449" s="20"/>
      <c r="Z449" s="20"/>
      <c r="AA449" s="20"/>
      <c r="AB449" s="20"/>
      <c r="AC449" s="20"/>
      <c r="AD449" s="20"/>
      <c r="AF449" s="14">
        <v>0</v>
      </c>
      <c r="AG449" s="14">
        <v>1</v>
      </c>
      <c r="AH449" s="14">
        <v>0</v>
      </c>
      <c r="AI449" s="14">
        <v>0</v>
      </c>
      <c r="AJ449" s="14">
        <v>1</v>
      </c>
      <c r="AK449" s="14">
        <v>0</v>
      </c>
      <c r="AL449" s="14">
        <v>1</v>
      </c>
      <c r="AM449" s="14">
        <v>0</v>
      </c>
      <c r="AN449" t="s">
        <v>2040</v>
      </c>
      <c r="AO449" s="1">
        <v>34417</v>
      </c>
      <c r="AP449" s="1">
        <v>35504</v>
      </c>
      <c r="BP449" s="14">
        <v>3370000</v>
      </c>
      <c r="BQ449" s="3">
        <v>0.1</v>
      </c>
      <c r="CS449">
        <v>1</v>
      </c>
      <c r="CV449">
        <v>1</v>
      </c>
      <c r="DB449" s="1">
        <v>35928</v>
      </c>
      <c r="DC449" s="1">
        <v>36740</v>
      </c>
      <c r="DD449" s="14">
        <v>370</v>
      </c>
      <c r="DE449" s="14">
        <v>5</v>
      </c>
      <c r="DF449" t="s">
        <v>508</v>
      </c>
      <c r="DG449" t="s">
        <v>2039</v>
      </c>
      <c r="DK449" s="1"/>
      <c r="DO449" s="49" t="s">
        <v>4435</v>
      </c>
      <c r="DP449" s="1"/>
      <c r="DQ449" s="1"/>
      <c r="DR449" s="1"/>
      <c r="DS449" s="1"/>
      <c r="DT449" s="1"/>
      <c r="DU449" s="1"/>
      <c r="DV449" s="1"/>
      <c r="DY449" t="s">
        <v>2594</v>
      </c>
      <c r="DZ449" s="1">
        <v>37308</v>
      </c>
      <c r="EA449" s="1">
        <v>38685</v>
      </c>
      <c r="EC449" s="7" t="s">
        <v>3852</v>
      </c>
      <c r="EF449" s="7">
        <v>1</v>
      </c>
      <c r="EO449" s="7">
        <v>77</v>
      </c>
      <c r="EP449" s="7">
        <v>2</v>
      </c>
      <c r="ER449" s="49" t="s">
        <v>4913</v>
      </c>
      <c r="ES449" s="1"/>
      <c r="ET449" s="1"/>
      <c r="EU449" s="1"/>
      <c r="EV449" s="1"/>
      <c r="EW449" s="1"/>
      <c r="EX449" s="1"/>
      <c r="FC449" t="s">
        <v>2944</v>
      </c>
      <c r="FD449" s="1">
        <v>38755</v>
      </c>
      <c r="FE449" s="1">
        <v>39240</v>
      </c>
      <c r="FH449" s="7" t="s">
        <v>3894</v>
      </c>
      <c r="FK449">
        <v>1</v>
      </c>
      <c r="FY449">
        <v>88</v>
      </c>
      <c r="FZ449">
        <v>2</v>
      </c>
    </row>
    <row r="450" spans="1:245" x14ac:dyDescent="0.25">
      <c r="A450" s="1">
        <v>37236</v>
      </c>
      <c r="E450" s="13" t="s">
        <v>3145</v>
      </c>
      <c r="F450" s="4" t="s">
        <v>39</v>
      </c>
      <c r="G450" s="45" t="s">
        <v>5540</v>
      </c>
      <c r="H450" s="86"/>
      <c r="I450" s="86"/>
      <c r="J450" s="86"/>
      <c r="K450" s="86"/>
      <c r="L450" s="86"/>
      <c r="M450" s="30" t="s">
        <v>2037</v>
      </c>
      <c r="N450" s="13" t="s">
        <v>479</v>
      </c>
      <c r="O450" s="13" t="s">
        <v>6416</v>
      </c>
      <c r="P450" s="20"/>
      <c r="Q450" s="30" t="s">
        <v>2037</v>
      </c>
      <c r="R450" s="13" t="s">
        <v>479</v>
      </c>
      <c r="S450" s="13" t="s">
        <v>6416</v>
      </c>
      <c r="T450" s="20"/>
      <c r="U450" s="20"/>
      <c r="V450" s="20"/>
      <c r="W450" s="20"/>
      <c r="X450" s="20"/>
      <c r="Y450" s="20"/>
      <c r="Z450" s="20"/>
      <c r="AA450" s="20"/>
      <c r="AB450" s="20"/>
      <c r="AC450" s="20"/>
      <c r="AD450" s="20"/>
      <c r="AF450" s="14">
        <v>0</v>
      </c>
      <c r="AG450" s="14">
        <v>1</v>
      </c>
      <c r="AH450" s="14">
        <v>0</v>
      </c>
      <c r="AI450" s="14">
        <v>0</v>
      </c>
      <c r="AJ450" s="14">
        <v>1</v>
      </c>
      <c r="AK450" s="14">
        <v>0</v>
      </c>
      <c r="AL450" s="14">
        <v>1</v>
      </c>
      <c r="AM450" s="14">
        <v>0</v>
      </c>
      <c r="AO450" s="1">
        <v>34417</v>
      </c>
      <c r="AP450" s="1">
        <v>35928</v>
      </c>
      <c r="BP450" s="14">
        <v>3780000</v>
      </c>
      <c r="BQ450" s="3">
        <v>0.1</v>
      </c>
      <c r="CS450">
        <v>1</v>
      </c>
      <c r="CV450">
        <v>1</v>
      </c>
      <c r="DB450" s="1">
        <v>35928</v>
      </c>
      <c r="DC450" s="1">
        <v>36740</v>
      </c>
      <c r="DD450" s="14">
        <v>370</v>
      </c>
      <c r="DE450" s="14">
        <v>5</v>
      </c>
      <c r="DF450" t="s">
        <v>508</v>
      </c>
      <c r="DG450" t="s">
        <v>2039</v>
      </c>
      <c r="DO450" s="49" t="s">
        <v>4436</v>
      </c>
      <c r="DP450" s="1"/>
      <c r="DQ450" s="1"/>
      <c r="DR450" s="1"/>
      <c r="DS450" s="1"/>
      <c r="DT450" s="1"/>
      <c r="DU450" s="1"/>
      <c r="DV450" s="1"/>
      <c r="DY450" t="s">
        <v>2400</v>
      </c>
      <c r="DZ450" s="1">
        <v>37315</v>
      </c>
      <c r="EA450" s="1">
        <v>38685</v>
      </c>
      <c r="EC450" s="7" t="s">
        <v>3852</v>
      </c>
      <c r="EF450" s="7">
        <v>1</v>
      </c>
      <c r="EO450" s="7">
        <v>225</v>
      </c>
      <c r="EP450" s="7">
        <v>2</v>
      </c>
    </row>
    <row r="451" spans="1:245" x14ac:dyDescent="0.25">
      <c r="A451" s="1">
        <v>37236</v>
      </c>
      <c r="E451" s="13" t="s">
        <v>3145</v>
      </c>
      <c r="F451" s="4" t="s">
        <v>39</v>
      </c>
      <c r="G451" s="45" t="s">
        <v>5540</v>
      </c>
      <c r="H451" s="86"/>
      <c r="I451" s="86"/>
      <c r="J451" s="86"/>
      <c r="K451" s="86"/>
      <c r="L451" s="86"/>
      <c r="M451" s="30" t="s">
        <v>5155</v>
      </c>
      <c r="N451" s="13" t="s">
        <v>537</v>
      </c>
      <c r="O451" s="13" t="s">
        <v>6417</v>
      </c>
      <c r="P451" s="20"/>
      <c r="Q451" s="30" t="s">
        <v>5155</v>
      </c>
      <c r="R451" s="13" t="s">
        <v>537</v>
      </c>
      <c r="S451" s="13" t="s">
        <v>6417</v>
      </c>
      <c r="T451" s="20"/>
      <c r="U451" s="20"/>
      <c r="V451" s="20"/>
      <c r="W451" s="20"/>
      <c r="X451" s="20"/>
      <c r="Y451" s="20"/>
      <c r="Z451" s="20"/>
      <c r="AA451" s="20"/>
      <c r="AB451" s="20"/>
      <c r="AC451" s="20"/>
      <c r="AD451" s="20"/>
      <c r="AF451" s="14">
        <v>0</v>
      </c>
      <c r="AG451" s="14">
        <v>1</v>
      </c>
      <c r="AH451" s="14">
        <v>0</v>
      </c>
      <c r="AI451" s="14">
        <v>0</v>
      </c>
      <c r="AJ451" s="14">
        <v>1</v>
      </c>
      <c r="AK451" s="14">
        <v>0</v>
      </c>
      <c r="AL451" s="14">
        <v>1</v>
      </c>
      <c r="AM451" s="14">
        <v>0</v>
      </c>
      <c r="AO451" s="1">
        <v>34417</v>
      </c>
      <c r="AP451" s="1">
        <v>35928</v>
      </c>
      <c r="BP451" s="14">
        <v>940000</v>
      </c>
      <c r="BQ451" s="3">
        <v>0.1</v>
      </c>
      <c r="CS451">
        <v>1</v>
      </c>
      <c r="CV451">
        <v>1</v>
      </c>
      <c r="DB451" s="1">
        <v>35928</v>
      </c>
      <c r="DC451" s="1">
        <v>36740</v>
      </c>
      <c r="DD451" s="14">
        <v>370</v>
      </c>
      <c r="DE451" s="14">
        <v>5</v>
      </c>
      <c r="DF451" t="s">
        <v>508</v>
      </c>
      <c r="DG451" t="s">
        <v>2039</v>
      </c>
    </row>
    <row r="452" spans="1:245" x14ac:dyDescent="0.25">
      <c r="A452" s="1">
        <v>37236</v>
      </c>
      <c r="E452" s="13" t="s">
        <v>3145</v>
      </c>
      <c r="F452" s="4" t="s">
        <v>39</v>
      </c>
      <c r="G452" s="45" t="s">
        <v>5540</v>
      </c>
      <c r="H452" s="86"/>
      <c r="I452" s="86"/>
      <c r="J452" s="86"/>
      <c r="K452" s="86"/>
      <c r="L452" s="86"/>
      <c r="M452" s="30" t="s">
        <v>2038</v>
      </c>
      <c r="N452" s="13" t="s">
        <v>474</v>
      </c>
      <c r="O452" s="13" t="s">
        <v>6418</v>
      </c>
      <c r="P452" s="20"/>
      <c r="Q452" s="30" t="s">
        <v>2038</v>
      </c>
      <c r="R452" s="13" t="s">
        <v>474</v>
      </c>
      <c r="S452" s="13" t="s">
        <v>6418</v>
      </c>
      <c r="T452" s="20"/>
      <c r="U452" s="20"/>
      <c r="V452" s="20"/>
      <c r="W452" s="20"/>
      <c r="X452" s="20"/>
      <c r="Y452" s="20"/>
      <c r="Z452" s="20"/>
      <c r="AA452" s="20"/>
      <c r="AB452" s="20"/>
      <c r="AC452" s="20"/>
      <c r="AD452" s="20"/>
      <c r="AF452" s="14">
        <v>0</v>
      </c>
      <c r="AG452" s="14">
        <v>1</v>
      </c>
      <c r="AH452" s="14">
        <v>0</v>
      </c>
      <c r="AI452" s="14">
        <v>0</v>
      </c>
      <c r="AJ452" s="14">
        <v>1</v>
      </c>
      <c r="AK452" s="14">
        <v>0</v>
      </c>
      <c r="AL452" s="14">
        <v>1</v>
      </c>
      <c r="AM452" s="14">
        <v>0</v>
      </c>
      <c r="AO452" s="1">
        <v>34417</v>
      </c>
      <c r="AP452" s="1">
        <v>35928</v>
      </c>
      <c r="BP452" s="14">
        <v>1530000</v>
      </c>
      <c r="BQ452" s="3">
        <v>0.1</v>
      </c>
      <c r="CS452">
        <v>1</v>
      </c>
      <c r="CV452">
        <v>1</v>
      </c>
      <c r="DB452" s="1">
        <v>35928</v>
      </c>
      <c r="DC452" s="1">
        <v>36740</v>
      </c>
      <c r="DD452" s="14">
        <v>370</v>
      </c>
      <c r="DE452" s="14">
        <v>5</v>
      </c>
      <c r="DF452" t="s">
        <v>508</v>
      </c>
      <c r="DG452" t="s">
        <v>2039</v>
      </c>
      <c r="DO452" s="49" t="s">
        <v>4437</v>
      </c>
      <c r="DP452" s="1"/>
      <c r="DQ452" s="1"/>
      <c r="DR452" s="1"/>
      <c r="DS452" s="1"/>
      <c r="DT452" s="1"/>
      <c r="DU452" s="1"/>
      <c r="DV452" s="1"/>
      <c r="DY452" t="s">
        <v>2429</v>
      </c>
      <c r="DZ452" s="1">
        <v>37314</v>
      </c>
      <c r="EA452" s="1">
        <v>38685</v>
      </c>
      <c r="EC452" s="7" t="s">
        <v>3852</v>
      </c>
      <c r="EF452" s="7">
        <v>1</v>
      </c>
      <c r="EO452" s="7">
        <v>119</v>
      </c>
      <c r="EP452" s="7">
        <v>2</v>
      </c>
    </row>
    <row r="453" spans="1:245" x14ac:dyDescent="0.25">
      <c r="A453" s="1">
        <v>37236</v>
      </c>
      <c r="E453" s="13" t="s">
        <v>3145</v>
      </c>
      <c r="F453" s="4" t="s">
        <v>39</v>
      </c>
      <c r="G453" s="45" t="s">
        <v>5540</v>
      </c>
      <c r="H453" s="86"/>
      <c r="I453" s="86"/>
      <c r="J453" s="86"/>
      <c r="K453" s="86"/>
      <c r="L453" s="86"/>
      <c r="M453" s="30" t="s">
        <v>5156</v>
      </c>
      <c r="N453" s="13" t="s">
        <v>537</v>
      </c>
      <c r="O453" s="13" t="s">
        <v>6419</v>
      </c>
      <c r="P453" s="20"/>
      <c r="Q453" s="30" t="s">
        <v>5156</v>
      </c>
      <c r="R453" s="13" t="s">
        <v>537</v>
      </c>
      <c r="S453" s="13" t="s">
        <v>6419</v>
      </c>
      <c r="T453" s="20"/>
      <c r="U453" s="20"/>
      <c r="V453" s="20"/>
      <c r="W453" s="20"/>
      <c r="X453" s="20"/>
      <c r="Y453" s="20"/>
      <c r="Z453" s="20"/>
      <c r="AA453" s="20"/>
      <c r="AB453" s="20"/>
      <c r="AC453" s="20"/>
      <c r="AD453" s="20"/>
      <c r="AF453" s="14">
        <v>0</v>
      </c>
      <c r="AG453" s="14">
        <v>1</v>
      </c>
      <c r="AH453" s="14">
        <v>0</v>
      </c>
      <c r="AI453" s="14">
        <v>0</v>
      </c>
      <c r="AJ453" s="14">
        <v>1</v>
      </c>
      <c r="AK453" s="14">
        <v>0</v>
      </c>
      <c r="AL453" s="14">
        <v>1</v>
      </c>
      <c r="AM453" s="14">
        <v>0</v>
      </c>
      <c r="AO453" s="1">
        <v>34417</v>
      </c>
      <c r="AP453" s="1">
        <v>35504</v>
      </c>
      <c r="BP453" s="14">
        <v>1980000</v>
      </c>
      <c r="BQ453" s="3">
        <v>0.4</v>
      </c>
      <c r="CS453">
        <v>1</v>
      </c>
      <c r="CV453">
        <v>1</v>
      </c>
      <c r="DB453" s="1">
        <v>35928</v>
      </c>
      <c r="DC453" s="1">
        <v>36740</v>
      </c>
      <c r="DD453" s="14">
        <v>370</v>
      </c>
      <c r="DE453" s="14">
        <v>5</v>
      </c>
      <c r="DF453" t="s">
        <v>508</v>
      </c>
      <c r="DG453" t="s">
        <v>2039</v>
      </c>
      <c r="DJ453">
        <v>1</v>
      </c>
    </row>
    <row r="454" spans="1:245" x14ac:dyDescent="0.25">
      <c r="A454" s="1">
        <v>37236</v>
      </c>
      <c r="E454" s="13" t="s">
        <v>3145</v>
      </c>
      <c r="F454" s="4" t="s">
        <v>39</v>
      </c>
      <c r="G454" s="45" t="s">
        <v>5540</v>
      </c>
      <c r="H454" s="86"/>
      <c r="I454" s="86"/>
      <c r="J454" s="86"/>
      <c r="K454" s="86"/>
      <c r="L454" s="86"/>
      <c r="M454" s="30" t="s">
        <v>2404</v>
      </c>
      <c r="N454" s="13" t="s">
        <v>526</v>
      </c>
      <c r="O454" s="13" t="s">
        <v>6420</v>
      </c>
      <c r="P454" s="20"/>
      <c r="Q454" s="30" t="s">
        <v>2404</v>
      </c>
      <c r="R454" s="13" t="s">
        <v>526</v>
      </c>
      <c r="S454" s="13" t="s">
        <v>6420</v>
      </c>
      <c r="T454" s="20"/>
      <c r="U454" s="20"/>
      <c r="V454" s="20"/>
      <c r="W454" s="20"/>
      <c r="X454" s="20"/>
      <c r="Y454" s="20"/>
      <c r="Z454" s="20"/>
      <c r="AA454" s="20"/>
      <c r="AB454" s="20"/>
      <c r="AC454" s="20"/>
      <c r="AD454" s="20"/>
      <c r="AF454" s="14">
        <v>0</v>
      </c>
      <c r="AG454" s="14">
        <v>1</v>
      </c>
      <c r="AH454" s="14">
        <v>0</v>
      </c>
      <c r="AI454" s="14">
        <v>0</v>
      </c>
      <c r="AJ454" s="14">
        <v>1</v>
      </c>
      <c r="AK454" s="14">
        <v>0</v>
      </c>
      <c r="AL454" s="14">
        <v>1</v>
      </c>
      <c r="AM454" s="14">
        <v>0</v>
      </c>
      <c r="AO454" s="1">
        <v>34417</v>
      </c>
      <c r="AP454" s="1">
        <v>35928</v>
      </c>
      <c r="BP454" s="14">
        <v>350000</v>
      </c>
      <c r="BQ454" s="3">
        <v>0.5</v>
      </c>
      <c r="CS454">
        <v>1</v>
      </c>
      <c r="CV454">
        <v>1</v>
      </c>
      <c r="DB454" s="1">
        <v>35928</v>
      </c>
      <c r="DC454" s="1">
        <v>36740</v>
      </c>
      <c r="DD454" s="14">
        <v>370</v>
      </c>
      <c r="DE454" s="14">
        <v>5</v>
      </c>
      <c r="DF454" t="s">
        <v>508</v>
      </c>
      <c r="DG454" t="s">
        <v>2039</v>
      </c>
      <c r="DJ454">
        <v>1</v>
      </c>
      <c r="DO454" s="49" t="s">
        <v>4438</v>
      </c>
      <c r="DP454" s="1"/>
      <c r="DQ454" s="1"/>
      <c r="DR454" s="1"/>
      <c r="DS454" s="1"/>
      <c r="DT454" s="1"/>
      <c r="DU454" s="1"/>
      <c r="DV454" s="1"/>
      <c r="DW454" t="s">
        <v>2405</v>
      </c>
      <c r="DX454" t="s">
        <v>526</v>
      </c>
      <c r="DY454" t="s">
        <v>2406</v>
      </c>
      <c r="DZ454" s="1">
        <v>37316</v>
      </c>
      <c r="EA454" s="1">
        <v>38685</v>
      </c>
      <c r="EC454" s="7" t="s">
        <v>3852</v>
      </c>
      <c r="EF454" s="7">
        <v>1</v>
      </c>
      <c r="EO454" s="7">
        <v>186</v>
      </c>
      <c r="EP454" s="7">
        <v>2</v>
      </c>
    </row>
    <row r="455" spans="1:245" x14ac:dyDescent="0.25">
      <c r="A455" s="1">
        <v>37216</v>
      </c>
      <c r="B455" s="1" t="s">
        <v>329</v>
      </c>
      <c r="C455" s="1" t="s">
        <v>330</v>
      </c>
      <c r="D455" s="1"/>
      <c r="E455" s="13" t="s">
        <v>3141</v>
      </c>
      <c r="F455" s="4" t="s">
        <v>34</v>
      </c>
      <c r="G455" s="45" t="s">
        <v>5534</v>
      </c>
      <c r="H455" s="86"/>
      <c r="I455" s="86"/>
      <c r="J455" s="86"/>
      <c r="K455" s="86"/>
      <c r="L455" s="86"/>
      <c r="M455" s="31" t="s">
        <v>911</v>
      </c>
      <c r="N455" s="13" t="s">
        <v>501</v>
      </c>
      <c r="O455" s="13" t="s">
        <v>6387</v>
      </c>
      <c r="P455" s="20"/>
      <c r="Q455" s="31" t="s">
        <v>911</v>
      </c>
      <c r="R455" s="13" t="s">
        <v>501</v>
      </c>
      <c r="S455" s="13" t="s">
        <v>6387</v>
      </c>
      <c r="T455" s="20"/>
      <c r="U455" s="20"/>
      <c r="V455" s="20" t="s">
        <v>3529</v>
      </c>
      <c r="W455" s="33" t="s">
        <v>501</v>
      </c>
      <c r="X455" s="20"/>
      <c r="Y455" s="20"/>
      <c r="Z455" s="20"/>
      <c r="AA455" s="20"/>
      <c r="AB455" s="33" t="s">
        <v>3327</v>
      </c>
      <c r="AC455" s="33" t="s">
        <v>501</v>
      </c>
      <c r="AD455" s="20"/>
      <c r="AF455" s="14">
        <v>0</v>
      </c>
      <c r="AG455" s="14">
        <v>1</v>
      </c>
      <c r="AH455" s="14">
        <v>0</v>
      </c>
      <c r="AI455" s="14">
        <v>0</v>
      </c>
      <c r="AJ455" s="14">
        <v>1</v>
      </c>
      <c r="AK455" s="14">
        <v>0</v>
      </c>
      <c r="AL455" s="14">
        <v>1</v>
      </c>
      <c r="AM455" s="14">
        <v>1</v>
      </c>
      <c r="AN455" t="s">
        <v>1997</v>
      </c>
      <c r="AO455" s="1">
        <v>32752</v>
      </c>
      <c r="AP455" s="1">
        <v>36192</v>
      </c>
      <c r="AQ455" s="1">
        <v>32752</v>
      </c>
      <c r="AR455" s="1">
        <v>36192</v>
      </c>
      <c r="AS455" s="1">
        <v>33239</v>
      </c>
      <c r="AT455" s="1">
        <v>34486</v>
      </c>
      <c r="AU455" s="1">
        <v>33420</v>
      </c>
      <c r="AV455" s="1">
        <v>34943</v>
      </c>
      <c r="AW455" s="1">
        <v>33482</v>
      </c>
      <c r="AX455" s="1">
        <v>36192</v>
      </c>
      <c r="AY455" s="1">
        <v>33239</v>
      </c>
      <c r="AZ455" s="1">
        <v>34486</v>
      </c>
      <c r="BA455" s="1">
        <v>33239</v>
      </c>
      <c r="BB455" s="1">
        <v>34912</v>
      </c>
      <c r="BC455" s="1">
        <v>34335</v>
      </c>
      <c r="BD455" s="1">
        <v>35947</v>
      </c>
      <c r="BE455" s="1">
        <v>33512</v>
      </c>
      <c r="BF455" s="1">
        <v>34425</v>
      </c>
      <c r="BG455" s="1">
        <v>33239</v>
      </c>
      <c r="BH455" s="1">
        <v>34486</v>
      </c>
      <c r="BI455" s="1">
        <v>33848</v>
      </c>
      <c r="BJ455" s="1">
        <v>36130</v>
      </c>
      <c r="BK455" s="1">
        <v>34090</v>
      </c>
      <c r="BL455" s="1">
        <v>36130</v>
      </c>
      <c r="BP455" s="14">
        <f>85500000+99750000+42000000+54000000+65250000+21000000+48000000+46500000</f>
        <v>462000000</v>
      </c>
      <c r="BQ455" s="3">
        <v>0.5</v>
      </c>
      <c r="CS455">
        <v>1</v>
      </c>
      <c r="DA455" s="1">
        <v>36292</v>
      </c>
      <c r="DC455" s="1">
        <v>36713</v>
      </c>
      <c r="DD455" s="14">
        <v>775</v>
      </c>
      <c r="DE455" s="14">
        <v>5</v>
      </c>
      <c r="DF455" t="s">
        <v>508</v>
      </c>
      <c r="DG455" t="s">
        <v>1996</v>
      </c>
      <c r="DJ455" s="1">
        <v>36297</v>
      </c>
      <c r="DM455">
        <v>1</v>
      </c>
      <c r="DN455" t="s">
        <v>1998</v>
      </c>
      <c r="HH455" s="44" t="s">
        <v>5774</v>
      </c>
      <c r="HI455">
        <v>1</v>
      </c>
      <c r="HJ455">
        <v>74</v>
      </c>
      <c r="HK455">
        <v>1246</v>
      </c>
      <c r="HL455">
        <v>61</v>
      </c>
      <c r="HN455">
        <v>1</v>
      </c>
      <c r="IJ455" s="1">
        <v>37216</v>
      </c>
      <c r="IK455" s="14">
        <v>10</v>
      </c>
    </row>
    <row r="456" spans="1:245" x14ac:dyDescent="0.25">
      <c r="A456" s="1">
        <v>37216</v>
      </c>
      <c r="E456" s="13" t="s">
        <v>3141</v>
      </c>
      <c r="F456" s="4" t="s">
        <v>34</v>
      </c>
      <c r="G456" s="45" t="s">
        <v>5534</v>
      </c>
      <c r="H456" s="86"/>
      <c r="I456" s="86"/>
      <c r="J456" s="86"/>
      <c r="K456" s="86"/>
      <c r="L456" s="86"/>
      <c r="M456" s="32" t="s">
        <v>1684</v>
      </c>
      <c r="N456" s="13" t="s">
        <v>479</v>
      </c>
      <c r="O456" s="56" t="s">
        <v>6533</v>
      </c>
      <c r="P456" s="20"/>
      <c r="Q456" s="32" t="s">
        <v>1684</v>
      </c>
      <c r="R456" s="13" t="s">
        <v>479</v>
      </c>
      <c r="S456" s="56" t="s">
        <v>6533</v>
      </c>
      <c r="T456" s="20"/>
      <c r="U456" s="20"/>
      <c r="V456" s="20"/>
      <c r="W456" s="20"/>
      <c r="X456" s="33" t="s">
        <v>3320</v>
      </c>
      <c r="Y456" s="33" t="s">
        <v>479</v>
      </c>
      <c r="Z456" s="33" t="s">
        <v>3320</v>
      </c>
      <c r="AA456" s="33" t="s">
        <v>479</v>
      </c>
      <c r="AB456" s="20"/>
      <c r="AC456" s="20"/>
      <c r="AD456" s="20"/>
      <c r="AF456" s="14">
        <v>0</v>
      </c>
      <c r="AG456" s="14">
        <v>1</v>
      </c>
      <c r="AH456" s="14">
        <v>0</v>
      </c>
      <c r="AI456" s="14">
        <v>0</v>
      </c>
      <c r="AJ456" s="14">
        <v>1</v>
      </c>
      <c r="AK456" s="14">
        <v>0</v>
      </c>
      <c r="AL456" s="14">
        <v>1</v>
      </c>
      <c r="AM456" s="14">
        <v>1</v>
      </c>
      <c r="AO456" s="1">
        <v>32752</v>
      </c>
      <c r="AP456" s="1">
        <v>36192</v>
      </c>
      <c r="AQ456" s="1">
        <v>32752</v>
      </c>
      <c r="AR456" s="1">
        <v>36192</v>
      </c>
      <c r="AS456" s="1">
        <v>33239</v>
      </c>
      <c r="AT456" s="1">
        <v>34486</v>
      </c>
      <c r="AU456" s="1">
        <v>33420</v>
      </c>
      <c r="AV456" s="1">
        <v>34943</v>
      </c>
      <c r="AW456" s="1">
        <v>33482</v>
      </c>
      <c r="AX456" s="1">
        <v>36192</v>
      </c>
      <c r="AY456" s="1">
        <v>33239</v>
      </c>
      <c r="AZ456" s="1">
        <v>34486</v>
      </c>
      <c r="BA456" s="1">
        <v>33239</v>
      </c>
      <c r="BB456" s="1">
        <v>34912</v>
      </c>
      <c r="BC456" s="1">
        <v>34335</v>
      </c>
      <c r="BD456" s="1">
        <v>35947</v>
      </c>
      <c r="BE456" s="1">
        <v>33512</v>
      </c>
      <c r="BF456" s="1">
        <v>34425</v>
      </c>
      <c r="BI456" s="1">
        <v>33848</v>
      </c>
      <c r="BJ456" s="1">
        <v>36130</v>
      </c>
      <c r="BK456" s="1">
        <v>34090</v>
      </c>
      <c r="BL456" s="1">
        <v>36130</v>
      </c>
      <c r="BP456" s="14">
        <f>46170000+89780000+18900000+34020000+14680000+7560000+43200000+41850000</f>
        <v>296160000</v>
      </c>
      <c r="BQ456" s="3">
        <v>0.5</v>
      </c>
      <c r="BR456" s="16">
        <v>236845000</v>
      </c>
      <c r="CS456">
        <v>1</v>
      </c>
      <c r="DA456" s="1">
        <v>36292</v>
      </c>
      <c r="DC456" s="1">
        <v>36713</v>
      </c>
      <c r="DD456" s="14">
        <v>775</v>
      </c>
      <c r="DE456" s="14">
        <v>5</v>
      </c>
      <c r="DF456" t="s">
        <v>508</v>
      </c>
      <c r="DG456" t="s">
        <v>1996</v>
      </c>
      <c r="DJ456" s="1">
        <v>36297</v>
      </c>
      <c r="DM456">
        <v>1</v>
      </c>
      <c r="DO456" s="49" t="s">
        <v>4425</v>
      </c>
      <c r="DP456" s="1"/>
      <c r="DQ456" s="1"/>
      <c r="DR456" s="1"/>
      <c r="DS456" s="1"/>
      <c r="DT456" s="1"/>
      <c r="DU456" s="1"/>
      <c r="DV456" s="1"/>
      <c r="DY456" t="s">
        <v>2749</v>
      </c>
      <c r="DZ456" s="1">
        <v>37287</v>
      </c>
      <c r="EA456" s="1">
        <v>38791</v>
      </c>
      <c r="EC456" s="7" t="s">
        <v>3885</v>
      </c>
      <c r="EM456" s="7">
        <v>1</v>
      </c>
      <c r="EO456" s="7">
        <v>620</v>
      </c>
      <c r="EP456" s="7">
        <v>3</v>
      </c>
      <c r="HH456" s="44" t="s">
        <v>5774</v>
      </c>
      <c r="HI456">
        <v>1</v>
      </c>
      <c r="HJ456">
        <v>74</v>
      </c>
      <c r="HK456">
        <v>1399</v>
      </c>
      <c r="HL456">
        <v>27</v>
      </c>
      <c r="HN456">
        <v>1</v>
      </c>
      <c r="HQ456" s="44" t="s">
        <v>5909</v>
      </c>
      <c r="HR456">
        <v>1</v>
      </c>
      <c r="HS456">
        <v>18</v>
      </c>
      <c r="HT456">
        <v>2082</v>
      </c>
      <c r="HU456">
        <v>32</v>
      </c>
      <c r="HV456">
        <v>1</v>
      </c>
      <c r="IJ456" s="1">
        <v>37216</v>
      </c>
      <c r="IK456" s="14">
        <v>10</v>
      </c>
    </row>
    <row r="457" spans="1:245" x14ac:dyDescent="0.25">
      <c r="A457" s="1">
        <v>37216</v>
      </c>
      <c r="E457" s="13" t="s">
        <v>3141</v>
      </c>
      <c r="F457" s="4" t="s">
        <v>34</v>
      </c>
      <c r="G457" s="45" t="s">
        <v>5534</v>
      </c>
      <c r="H457" s="86"/>
      <c r="I457" s="86"/>
      <c r="J457" s="86"/>
      <c r="K457" s="86"/>
      <c r="L457" s="86"/>
      <c r="M457" s="30" t="s">
        <v>1456</v>
      </c>
      <c r="N457" s="13" t="s">
        <v>474</v>
      </c>
      <c r="O457" s="13" t="s">
        <v>6429</v>
      </c>
      <c r="P457" s="20"/>
      <c r="Q457" s="30" t="s">
        <v>1456</v>
      </c>
      <c r="R457" s="13" t="s">
        <v>474</v>
      </c>
      <c r="S457" s="13" t="s">
        <v>6429</v>
      </c>
      <c r="T457" s="20"/>
      <c r="U457" s="20"/>
      <c r="V457" s="20"/>
      <c r="W457" s="20"/>
      <c r="X457" s="33" t="s">
        <v>3530</v>
      </c>
      <c r="Y457" s="33" t="s">
        <v>474</v>
      </c>
      <c r="Z457" s="33" t="s">
        <v>3530</v>
      </c>
      <c r="AA457" s="33" t="s">
        <v>474</v>
      </c>
      <c r="AB457" s="20"/>
      <c r="AC457" s="20"/>
      <c r="AD457" s="20"/>
      <c r="AF457" s="14">
        <v>0</v>
      </c>
      <c r="AG457" s="14">
        <v>1</v>
      </c>
      <c r="AH457" s="14">
        <v>0</v>
      </c>
      <c r="AI457" s="14">
        <v>0</v>
      </c>
      <c r="AJ457" s="14">
        <v>1</v>
      </c>
      <c r="AK457" s="14">
        <v>0</v>
      </c>
      <c r="AL457" s="14">
        <v>1</v>
      </c>
      <c r="AM457" s="14">
        <v>0</v>
      </c>
      <c r="AO457" s="1">
        <v>32752</v>
      </c>
      <c r="AP457" s="1">
        <v>36192</v>
      </c>
      <c r="AQ457" s="1">
        <v>32752</v>
      </c>
      <c r="AR457" s="1">
        <v>36192</v>
      </c>
      <c r="BC457" s="1">
        <v>34335</v>
      </c>
      <c r="BD457" s="1">
        <v>35947</v>
      </c>
      <c r="BO457" s="3">
        <v>1</v>
      </c>
      <c r="BP457" s="14">
        <v>5040000</v>
      </c>
      <c r="BQ457" s="11">
        <v>0.1</v>
      </c>
      <c r="CS457">
        <v>1</v>
      </c>
      <c r="DA457" s="1">
        <v>36292</v>
      </c>
      <c r="DC457" s="1">
        <v>36713</v>
      </c>
      <c r="DD457" s="14">
        <v>775</v>
      </c>
      <c r="DE457" s="14">
        <v>5</v>
      </c>
      <c r="DF457" t="s">
        <v>508</v>
      </c>
      <c r="DG457" t="s">
        <v>1996</v>
      </c>
      <c r="DI457" s="1">
        <v>36292</v>
      </c>
      <c r="DM457">
        <v>1</v>
      </c>
      <c r="HH457" s="44" t="s">
        <v>5774</v>
      </c>
      <c r="HI457">
        <v>1</v>
      </c>
      <c r="HJ457">
        <v>74</v>
      </c>
      <c r="HK457">
        <v>1087</v>
      </c>
      <c r="HL457">
        <v>18</v>
      </c>
      <c r="HN457">
        <v>1</v>
      </c>
      <c r="IJ457" s="1">
        <v>37216</v>
      </c>
      <c r="IK457" s="14">
        <v>10</v>
      </c>
    </row>
    <row r="458" spans="1:245" x14ac:dyDescent="0.25">
      <c r="A458" s="1">
        <v>37216</v>
      </c>
      <c r="E458" s="13" t="s">
        <v>3141</v>
      </c>
      <c r="F458" s="4" t="s">
        <v>34</v>
      </c>
      <c r="G458" s="45" t="s">
        <v>5534</v>
      </c>
      <c r="H458" s="86"/>
      <c r="I458" s="86"/>
      <c r="J458" s="86"/>
      <c r="K458" s="86"/>
      <c r="L458" s="86"/>
      <c r="M458" s="30" t="s">
        <v>1987</v>
      </c>
      <c r="N458" s="13" t="s">
        <v>498</v>
      </c>
      <c r="O458" s="13" t="s">
        <v>6388</v>
      </c>
      <c r="P458" s="20"/>
      <c r="Q458" s="30" t="s">
        <v>1987</v>
      </c>
      <c r="R458" s="13" t="s">
        <v>498</v>
      </c>
      <c r="S458" s="13" t="s">
        <v>6388</v>
      </c>
      <c r="T458" s="20"/>
      <c r="U458" s="20"/>
      <c r="V458" s="20" t="s">
        <v>3531</v>
      </c>
      <c r="W458" s="33" t="s">
        <v>498</v>
      </c>
      <c r="X458" s="20"/>
      <c r="Y458" s="20"/>
      <c r="Z458" s="20"/>
      <c r="AA458" s="20"/>
      <c r="AB458" s="33" t="s">
        <v>3532</v>
      </c>
      <c r="AC458" s="33" t="s">
        <v>498</v>
      </c>
      <c r="AD458" s="20"/>
      <c r="AF458" s="14">
        <v>0</v>
      </c>
      <c r="AG458" s="14">
        <v>1</v>
      </c>
      <c r="AH458" s="14">
        <v>0</v>
      </c>
      <c r="AI458" s="14">
        <v>0</v>
      </c>
      <c r="AJ458" s="14">
        <v>1</v>
      </c>
      <c r="AK458" s="14">
        <v>0</v>
      </c>
      <c r="AL458" s="14">
        <v>1</v>
      </c>
      <c r="AM458" s="14">
        <v>0</v>
      </c>
      <c r="AS458" s="1">
        <v>33239</v>
      </c>
      <c r="AT458" s="1">
        <v>34486</v>
      </c>
      <c r="AU458" s="1">
        <v>33604</v>
      </c>
      <c r="AV458" s="1">
        <v>34943</v>
      </c>
      <c r="AY458" s="1">
        <v>33239</v>
      </c>
      <c r="AZ458" s="1">
        <v>34486</v>
      </c>
      <c r="BA458" s="1">
        <v>33239</v>
      </c>
      <c r="BB458" s="1">
        <v>34912</v>
      </c>
      <c r="BG458" s="1">
        <v>33239</v>
      </c>
      <c r="BH458" s="1">
        <v>34486</v>
      </c>
      <c r="BP458" s="14">
        <f>8780000+28280000</f>
        <v>37060000</v>
      </c>
      <c r="BQ458" s="3">
        <v>0.35</v>
      </c>
      <c r="CS458">
        <v>1</v>
      </c>
      <c r="DA458" s="1">
        <v>36292</v>
      </c>
      <c r="DC458" s="1">
        <v>36713</v>
      </c>
      <c r="DD458" s="14">
        <v>775</v>
      </c>
      <c r="DE458" s="14">
        <v>5</v>
      </c>
      <c r="DF458" t="s">
        <v>508</v>
      </c>
      <c r="DG458" t="s">
        <v>1996</v>
      </c>
      <c r="DJ458">
        <v>1</v>
      </c>
      <c r="DM458">
        <v>1</v>
      </c>
      <c r="HH458" s="44" t="s">
        <v>5774</v>
      </c>
      <c r="HI458">
        <v>1</v>
      </c>
      <c r="HJ458">
        <v>74</v>
      </c>
      <c r="HK458">
        <v>290</v>
      </c>
      <c r="HL458">
        <v>4</v>
      </c>
      <c r="HN458">
        <v>1</v>
      </c>
      <c r="IJ458" s="1">
        <v>37216</v>
      </c>
      <c r="IK458" s="14">
        <v>10</v>
      </c>
    </row>
    <row r="459" spans="1:245" x14ac:dyDescent="0.25">
      <c r="A459" s="1">
        <v>37216</v>
      </c>
      <c r="E459" s="13" t="s">
        <v>3141</v>
      </c>
      <c r="F459" s="4" t="s">
        <v>34</v>
      </c>
      <c r="G459" s="45" t="s">
        <v>5534</v>
      </c>
      <c r="H459" s="86"/>
      <c r="I459" s="86"/>
      <c r="J459" s="86"/>
      <c r="K459" s="86"/>
      <c r="L459" s="86"/>
      <c r="M459" s="30" t="s">
        <v>1462</v>
      </c>
      <c r="N459" s="13" t="s">
        <v>479</v>
      </c>
      <c r="O459" s="13" t="s">
        <v>6389</v>
      </c>
      <c r="P459" s="20"/>
      <c r="Q459" s="30" t="s">
        <v>1462</v>
      </c>
      <c r="R459" s="13" t="s">
        <v>479</v>
      </c>
      <c r="S459" s="13" t="s">
        <v>6389</v>
      </c>
      <c r="T459" s="20"/>
      <c r="U459" s="20"/>
      <c r="V459" s="20"/>
      <c r="W459" s="20"/>
      <c r="X459" s="33" t="s">
        <v>3533</v>
      </c>
      <c r="Y459" s="33" t="s">
        <v>479</v>
      </c>
      <c r="Z459" s="33" t="s">
        <v>3533</v>
      </c>
      <c r="AA459" s="33" t="s">
        <v>479</v>
      </c>
      <c r="AB459" s="20"/>
      <c r="AC459" s="20"/>
      <c r="AD459" s="20"/>
      <c r="AF459" s="14">
        <v>0</v>
      </c>
      <c r="AG459" s="14">
        <v>1</v>
      </c>
      <c r="AH459" s="14">
        <v>0</v>
      </c>
      <c r="AI459" s="14">
        <v>0</v>
      </c>
      <c r="AJ459" s="14">
        <v>1</v>
      </c>
      <c r="AK459" s="14">
        <v>0</v>
      </c>
      <c r="AL459" s="14">
        <v>1</v>
      </c>
      <c r="AM459" s="14">
        <v>0</v>
      </c>
      <c r="BA459" s="1">
        <v>33239</v>
      </c>
      <c r="BB459" s="1">
        <v>34912</v>
      </c>
      <c r="BE459" s="1">
        <v>33512</v>
      </c>
      <c r="BF459" s="1">
        <v>34425</v>
      </c>
      <c r="BP459" s="14">
        <v>9240000</v>
      </c>
      <c r="BQ459" s="3">
        <v>0.15</v>
      </c>
      <c r="CS459">
        <v>1</v>
      </c>
      <c r="DA459" s="1">
        <v>36292</v>
      </c>
      <c r="DC459" s="1">
        <v>36713</v>
      </c>
      <c r="DD459" s="14">
        <v>775</v>
      </c>
      <c r="DE459" s="14">
        <v>5</v>
      </c>
      <c r="DF459" t="s">
        <v>508</v>
      </c>
      <c r="DG459" t="s">
        <v>1996</v>
      </c>
      <c r="DJ459">
        <v>1</v>
      </c>
      <c r="DM459">
        <v>1</v>
      </c>
      <c r="HH459" s="44" t="s">
        <v>5774</v>
      </c>
      <c r="HI459">
        <v>1</v>
      </c>
      <c r="HJ459">
        <v>74</v>
      </c>
      <c r="HK459">
        <v>290</v>
      </c>
      <c r="HL459">
        <v>8</v>
      </c>
      <c r="HN459">
        <v>1</v>
      </c>
      <c r="IJ459" s="1">
        <v>37216</v>
      </c>
      <c r="IK459" s="14">
        <v>10</v>
      </c>
    </row>
    <row r="460" spans="1:245" ht="15" customHeight="1" x14ac:dyDescent="0.25">
      <c r="A460" s="1">
        <v>37216</v>
      </c>
      <c r="E460" s="13" t="s">
        <v>3141</v>
      </c>
      <c r="F460" s="4" t="s">
        <v>34</v>
      </c>
      <c r="G460" s="45" t="s">
        <v>5534</v>
      </c>
      <c r="H460" s="86"/>
      <c r="I460" s="86"/>
      <c r="J460" s="86"/>
      <c r="K460" s="86"/>
      <c r="L460" s="86"/>
      <c r="M460" s="30" t="s">
        <v>1988</v>
      </c>
      <c r="N460" s="13" t="s">
        <v>498</v>
      </c>
      <c r="O460" s="13" t="s">
        <v>6390</v>
      </c>
      <c r="P460" s="20"/>
      <c r="Q460" s="30" t="s">
        <v>1988</v>
      </c>
      <c r="R460" s="13" t="s">
        <v>498</v>
      </c>
      <c r="S460" s="13" t="s">
        <v>6390</v>
      </c>
      <c r="T460" s="20"/>
      <c r="U460" s="20"/>
      <c r="V460" s="20"/>
      <c r="W460" s="20"/>
      <c r="X460" s="33" t="s">
        <v>3534</v>
      </c>
      <c r="Y460" s="33" t="s">
        <v>498</v>
      </c>
      <c r="Z460" s="33" t="s">
        <v>3534</v>
      </c>
      <c r="AA460" s="33" t="s">
        <v>498</v>
      </c>
      <c r="AB460" s="20"/>
      <c r="AC460" s="20"/>
      <c r="AD460" s="20"/>
      <c r="AF460" s="14">
        <v>0</v>
      </c>
      <c r="AG460" s="14">
        <v>1</v>
      </c>
      <c r="AH460" s="14">
        <v>0</v>
      </c>
      <c r="AI460" s="14">
        <v>0</v>
      </c>
      <c r="AJ460" s="14">
        <v>1</v>
      </c>
      <c r="AK460" s="14">
        <v>0</v>
      </c>
      <c r="AL460" s="14">
        <v>1</v>
      </c>
      <c r="AM460" s="14">
        <v>0</v>
      </c>
      <c r="AW460" s="1">
        <v>33482</v>
      </c>
      <c r="AX460" s="1">
        <v>36192</v>
      </c>
      <c r="AY460" s="1">
        <v>33239</v>
      </c>
      <c r="AZ460" s="1">
        <v>34486</v>
      </c>
      <c r="BP460" s="14">
        <v>23400000</v>
      </c>
      <c r="BQ460" s="3">
        <v>0.35</v>
      </c>
      <c r="BR460" s="16">
        <v>18000000</v>
      </c>
      <c r="CS460">
        <v>1</v>
      </c>
      <c r="DA460" s="1">
        <v>36292</v>
      </c>
      <c r="DC460" s="1">
        <v>36713</v>
      </c>
      <c r="DD460" s="14">
        <v>775</v>
      </c>
      <c r="DE460" s="14">
        <v>5</v>
      </c>
      <c r="DF460" t="s">
        <v>508</v>
      </c>
      <c r="DG460" t="s">
        <v>1996</v>
      </c>
      <c r="DJ460">
        <v>1</v>
      </c>
      <c r="DM460">
        <v>1</v>
      </c>
      <c r="DO460" s="49" t="s">
        <v>4426</v>
      </c>
      <c r="DP460" s="1"/>
      <c r="DQ460" s="1"/>
      <c r="DR460" s="1"/>
      <c r="DS460" s="1"/>
      <c r="DT460" s="1"/>
      <c r="DU460" s="1"/>
      <c r="DV460" s="1"/>
      <c r="DY460" t="s">
        <v>2712</v>
      </c>
      <c r="DZ460" s="1">
        <v>37295</v>
      </c>
      <c r="EA460" s="1">
        <v>38791</v>
      </c>
      <c r="EC460" s="7" t="s">
        <v>3885</v>
      </c>
      <c r="EM460" s="7">
        <v>1</v>
      </c>
      <c r="EO460" s="7">
        <v>191</v>
      </c>
      <c r="EP460" s="7">
        <v>3</v>
      </c>
      <c r="HH460" s="44" t="s">
        <v>5774</v>
      </c>
      <c r="HI460">
        <v>1</v>
      </c>
      <c r="HJ460">
        <v>74</v>
      </c>
      <c r="HK460">
        <v>140</v>
      </c>
      <c r="HL460">
        <v>2</v>
      </c>
      <c r="HN460">
        <v>1</v>
      </c>
      <c r="HQ460" s="44" t="s">
        <v>5909</v>
      </c>
      <c r="HR460">
        <v>1</v>
      </c>
      <c r="HS460">
        <v>18</v>
      </c>
      <c r="HT460">
        <v>346</v>
      </c>
      <c r="HU460">
        <v>4</v>
      </c>
      <c r="HW460">
        <v>1</v>
      </c>
      <c r="IJ460" s="1">
        <v>37216</v>
      </c>
      <c r="IK460" s="14">
        <v>10</v>
      </c>
    </row>
    <row r="461" spans="1:245" x14ac:dyDescent="0.25">
      <c r="A461" s="1">
        <v>37216</v>
      </c>
      <c r="E461" s="13" t="s">
        <v>3141</v>
      </c>
      <c r="F461" s="4" t="s">
        <v>34</v>
      </c>
      <c r="G461" s="45" t="s">
        <v>5534</v>
      </c>
      <c r="H461" s="86"/>
      <c r="I461" s="86"/>
      <c r="J461" s="86"/>
      <c r="K461" s="86"/>
      <c r="L461" s="86"/>
      <c r="M461" s="30" t="s">
        <v>1989</v>
      </c>
      <c r="N461" s="13" t="s">
        <v>501</v>
      </c>
      <c r="O461" s="13" t="s">
        <v>6391</v>
      </c>
      <c r="P461" s="20"/>
      <c r="Q461" s="30" t="s">
        <v>1989</v>
      </c>
      <c r="R461" s="13" t="s">
        <v>501</v>
      </c>
      <c r="S461" s="13" t="s">
        <v>6391</v>
      </c>
      <c r="T461" s="20"/>
      <c r="U461" s="20"/>
      <c r="V461" s="20"/>
      <c r="W461" s="20"/>
      <c r="X461" s="33" t="s">
        <v>3535</v>
      </c>
      <c r="Y461" s="33" t="s">
        <v>501</v>
      </c>
      <c r="Z461" s="33" t="s">
        <v>3535</v>
      </c>
      <c r="AA461" s="33" t="s">
        <v>501</v>
      </c>
      <c r="AB461" s="20"/>
      <c r="AC461" s="20"/>
      <c r="AD461" s="20"/>
      <c r="AF461" s="14">
        <v>0</v>
      </c>
      <c r="AG461" s="14">
        <v>1</v>
      </c>
      <c r="AH461" s="14">
        <v>0</v>
      </c>
      <c r="AI461" s="14">
        <v>0</v>
      </c>
      <c r="AJ461" s="14">
        <v>1</v>
      </c>
      <c r="AK461" s="14">
        <v>0</v>
      </c>
      <c r="AL461" s="14">
        <v>1</v>
      </c>
      <c r="AM461" s="14">
        <v>0</v>
      </c>
      <c r="BE461" s="1">
        <v>33512</v>
      </c>
      <c r="BF461" s="1">
        <v>34425</v>
      </c>
      <c r="CS461">
        <v>1</v>
      </c>
      <c r="DA461" s="1">
        <v>36292</v>
      </c>
      <c r="DC461" s="1">
        <v>36713</v>
      </c>
      <c r="DD461" s="14">
        <v>775</v>
      </c>
      <c r="DE461" s="14">
        <v>5</v>
      </c>
      <c r="DF461" t="s">
        <v>508</v>
      </c>
      <c r="DG461" t="s">
        <v>1996</v>
      </c>
      <c r="DM461">
        <v>1</v>
      </c>
      <c r="HH461" s="44" t="s">
        <v>5774</v>
      </c>
      <c r="HI461">
        <v>1</v>
      </c>
      <c r="HJ461">
        <v>74</v>
      </c>
      <c r="HK461">
        <v>54</v>
      </c>
      <c r="HL461">
        <v>3</v>
      </c>
      <c r="HN461">
        <v>1</v>
      </c>
      <c r="IJ461" s="1">
        <v>37216</v>
      </c>
      <c r="IK461" s="14">
        <v>10</v>
      </c>
    </row>
    <row r="462" spans="1:245" x14ac:dyDescent="0.25">
      <c r="A462" s="1">
        <v>37216</v>
      </c>
      <c r="E462" s="13" t="s">
        <v>3141</v>
      </c>
      <c r="F462" s="4" t="s">
        <v>34</v>
      </c>
      <c r="G462" s="45" t="s">
        <v>5534</v>
      </c>
      <c r="H462" s="86"/>
      <c r="I462" s="86"/>
      <c r="J462" s="86"/>
      <c r="K462" s="86"/>
      <c r="L462" s="86"/>
      <c r="M462" s="30" t="s">
        <v>1990</v>
      </c>
      <c r="N462" s="13" t="s">
        <v>502</v>
      </c>
      <c r="O462" s="13" t="s">
        <v>6392</v>
      </c>
      <c r="P462" s="20"/>
      <c r="Q462" s="30" t="s">
        <v>1990</v>
      </c>
      <c r="R462" s="13" t="s">
        <v>502</v>
      </c>
      <c r="S462" s="13" t="s">
        <v>6392</v>
      </c>
      <c r="T462" s="20"/>
      <c r="U462" s="20"/>
      <c r="V462" s="33" t="s">
        <v>2412</v>
      </c>
      <c r="W462" s="33" t="s">
        <v>517</v>
      </c>
      <c r="X462" s="20"/>
      <c r="Y462" s="20"/>
      <c r="Z462" s="20"/>
      <c r="AA462" s="20"/>
      <c r="AB462" s="33" t="s">
        <v>3293</v>
      </c>
      <c r="AC462" s="33" t="s">
        <v>517</v>
      </c>
      <c r="AD462" s="20"/>
      <c r="AF462" s="14">
        <v>0</v>
      </c>
      <c r="AG462" s="14">
        <v>1</v>
      </c>
      <c r="AH462" s="14">
        <v>0</v>
      </c>
      <c r="AI462" s="14">
        <v>0</v>
      </c>
      <c r="AJ462" s="14">
        <v>1</v>
      </c>
      <c r="AK462" s="14">
        <v>0</v>
      </c>
      <c r="AL462" s="14">
        <v>1</v>
      </c>
      <c r="AM462" s="14">
        <v>0</v>
      </c>
      <c r="BC462" s="1">
        <v>34335</v>
      </c>
      <c r="BD462" s="1">
        <v>35947</v>
      </c>
      <c r="BP462" s="14">
        <v>9100000</v>
      </c>
      <c r="BQ462" s="3">
        <v>0.35</v>
      </c>
      <c r="CS462">
        <v>1</v>
      </c>
      <c r="DA462" s="1">
        <v>36292</v>
      </c>
      <c r="DC462" s="1">
        <v>36713</v>
      </c>
      <c r="DD462" s="14">
        <v>775</v>
      </c>
      <c r="DE462" s="14">
        <v>5</v>
      </c>
      <c r="DF462" t="s">
        <v>508</v>
      </c>
      <c r="DG462" t="s">
        <v>1996</v>
      </c>
      <c r="DJ462" s="1">
        <v>36340</v>
      </c>
      <c r="DM462">
        <v>1</v>
      </c>
      <c r="HH462" s="44" t="s">
        <v>5774</v>
      </c>
      <c r="HI462">
        <v>1</v>
      </c>
      <c r="HJ462">
        <v>74</v>
      </c>
      <c r="HK462">
        <v>296</v>
      </c>
      <c r="HL462">
        <v>6</v>
      </c>
      <c r="HN462">
        <v>1</v>
      </c>
      <c r="IJ462" s="1">
        <v>37216</v>
      </c>
      <c r="IK462" s="14">
        <v>10</v>
      </c>
    </row>
    <row r="463" spans="1:245" x14ac:dyDescent="0.25">
      <c r="A463" s="1">
        <v>37216</v>
      </c>
      <c r="E463" s="13" t="s">
        <v>3141</v>
      </c>
      <c r="F463" s="4" t="s">
        <v>34</v>
      </c>
      <c r="G463" s="45" t="s">
        <v>5534</v>
      </c>
      <c r="H463" s="86"/>
      <c r="I463" s="86"/>
      <c r="J463" s="86"/>
      <c r="K463" s="86"/>
      <c r="L463" s="86"/>
      <c r="M463" s="30" t="s">
        <v>1991</v>
      </c>
      <c r="N463" s="13" t="s">
        <v>498</v>
      </c>
      <c r="O463" s="13" t="s">
        <v>6393</v>
      </c>
      <c r="P463" s="20"/>
      <c r="Q463" s="30" t="s">
        <v>1991</v>
      </c>
      <c r="R463" s="13" t="s">
        <v>498</v>
      </c>
      <c r="S463" s="13" t="s">
        <v>6393</v>
      </c>
      <c r="T463" s="20"/>
      <c r="U463" s="20"/>
      <c r="V463" s="20"/>
      <c r="W463" s="20"/>
      <c r="X463" s="33" t="s">
        <v>3536</v>
      </c>
      <c r="Y463" s="33" t="s">
        <v>498</v>
      </c>
      <c r="Z463" s="33" t="s">
        <v>3536</v>
      </c>
      <c r="AA463" s="33" t="s">
        <v>498</v>
      </c>
      <c r="AB463" s="20"/>
      <c r="AC463" s="20"/>
      <c r="AD463" s="20"/>
      <c r="AF463" s="14">
        <v>0</v>
      </c>
      <c r="AG463" s="14">
        <v>1</v>
      </c>
      <c r="AH463" s="14">
        <v>0</v>
      </c>
      <c r="AI463" s="14">
        <v>0</v>
      </c>
      <c r="AJ463" s="14">
        <v>1</v>
      </c>
      <c r="AK463" s="14">
        <v>0</v>
      </c>
      <c r="AL463" s="14">
        <v>1</v>
      </c>
      <c r="AM463" s="14">
        <v>0</v>
      </c>
      <c r="AQ463" s="1">
        <v>33239</v>
      </c>
      <c r="AR463" s="1">
        <v>36192</v>
      </c>
      <c r="BP463" s="14">
        <v>13230000</v>
      </c>
      <c r="BQ463" s="3">
        <v>0.3</v>
      </c>
      <c r="CS463">
        <v>1</v>
      </c>
      <c r="DA463" s="1">
        <v>36292</v>
      </c>
      <c r="DC463" s="1">
        <v>36713</v>
      </c>
      <c r="DD463" s="14">
        <v>775</v>
      </c>
      <c r="DE463" s="14">
        <v>5</v>
      </c>
      <c r="DF463" t="s">
        <v>508</v>
      </c>
      <c r="DG463" t="s">
        <v>1996</v>
      </c>
      <c r="DJ463">
        <v>1</v>
      </c>
      <c r="DM463">
        <v>1</v>
      </c>
      <c r="HH463" s="44" t="s">
        <v>5774</v>
      </c>
      <c r="HI463">
        <v>1</v>
      </c>
      <c r="HJ463">
        <v>74</v>
      </c>
      <c r="HK463">
        <v>147</v>
      </c>
      <c r="HL463">
        <v>2</v>
      </c>
      <c r="HP463">
        <v>1</v>
      </c>
      <c r="IJ463" s="1">
        <v>37216</v>
      </c>
      <c r="IK463" s="14">
        <v>10</v>
      </c>
    </row>
    <row r="464" spans="1:245" x14ac:dyDescent="0.25">
      <c r="A464" s="1">
        <v>37216</v>
      </c>
      <c r="E464" s="13" t="s">
        <v>3141</v>
      </c>
      <c r="F464" s="4" t="s">
        <v>34</v>
      </c>
      <c r="G464" s="45" t="s">
        <v>5534</v>
      </c>
      <c r="H464" s="86"/>
      <c r="I464" s="86"/>
      <c r="J464" s="86"/>
      <c r="K464" s="86"/>
      <c r="L464" s="86"/>
      <c r="M464" s="30" t="s">
        <v>1992</v>
      </c>
      <c r="N464" s="13" t="s">
        <v>498</v>
      </c>
      <c r="O464" s="13" t="s">
        <v>6394</v>
      </c>
      <c r="P464" s="20"/>
      <c r="Q464" s="30" t="s">
        <v>1992</v>
      </c>
      <c r="R464" s="13" t="s">
        <v>498</v>
      </c>
      <c r="S464" s="13" t="s">
        <v>6394</v>
      </c>
      <c r="T464" s="20"/>
      <c r="U464" s="20"/>
      <c r="V464" s="20"/>
      <c r="W464" s="20"/>
      <c r="X464" s="20"/>
      <c r="Y464" s="20"/>
      <c r="Z464" s="20"/>
      <c r="AA464" s="20"/>
      <c r="AB464" s="20"/>
      <c r="AC464" s="20"/>
      <c r="AD464" s="20"/>
      <c r="AF464" s="14">
        <v>0</v>
      </c>
      <c r="AG464" s="14">
        <v>1</v>
      </c>
      <c r="AH464" s="14">
        <v>0</v>
      </c>
      <c r="AI464" s="14">
        <v>0</v>
      </c>
      <c r="AJ464" s="14">
        <v>1</v>
      </c>
      <c r="AK464" s="14">
        <v>0</v>
      </c>
      <c r="AL464" s="14">
        <v>1</v>
      </c>
      <c r="AM464" s="14">
        <v>0</v>
      </c>
      <c r="BG464" s="1">
        <v>33239</v>
      </c>
      <c r="BH464" s="1">
        <v>34486</v>
      </c>
      <c r="CS464">
        <v>1</v>
      </c>
      <c r="DA464" s="1">
        <v>36292</v>
      </c>
      <c r="DC464" s="1">
        <v>36713</v>
      </c>
      <c r="DD464" s="14">
        <v>775</v>
      </c>
      <c r="DE464" s="14">
        <v>5</v>
      </c>
      <c r="DF464" t="s">
        <v>508</v>
      </c>
      <c r="DG464" t="s">
        <v>1996</v>
      </c>
      <c r="DM464">
        <v>1</v>
      </c>
      <c r="IJ464" s="1">
        <v>37216</v>
      </c>
      <c r="IK464" s="14">
        <v>10</v>
      </c>
    </row>
    <row r="465" spans="1:245" x14ac:dyDescent="0.25">
      <c r="A465" s="1">
        <v>37216</v>
      </c>
      <c r="E465" s="13" t="s">
        <v>3141</v>
      </c>
      <c r="F465" s="4" t="s">
        <v>34</v>
      </c>
      <c r="G465" s="45" t="s">
        <v>5534</v>
      </c>
      <c r="H465" s="86"/>
      <c r="I465" s="86"/>
      <c r="J465" s="86"/>
      <c r="K465" s="86"/>
      <c r="L465" s="86"/>
      <c r="M465" s="30" t="s">
        <v>1993</v>
      </c>
      <c r="N465" s="13" t="s">
        <v>498</v>
      </c>
      <c r="O465" s="13" t="s">
        <v>6395</v>
      </c>
      <c r="P465" s="20"/>
      <c r="Q465" s="30" t="s">
        <v>1993</v>
      </c>
      <c r="R465" s="13" t="s">
        <v>498</v>
      </c>
      <c r="S465" s="13" t="s">
        <v>6395</v>
      </c>
      <c r="T465" s="20"/>
      <c r="U465" s="20"/>
      <c r="V465" s="20"/>
      <c r="W465" s="20"/>
      <c r="X465" s="33" t="s">
        <v>3537</v>
      </c>
      <c r="Y465" s="33" t="s">
        <v>498</v>
      </c>
      <c r="Z465" s="33" t="s">
        <v>3537</v>
      </c>
      <c r="AA465" s="33" t="s">
        <v>498</v>
      </c>
      <c r="AB465" s="20"/>
      <c r="AC465" s="20"/>
      <c r="AD465" s="20"/>
      <c r="AF465" s="14">
        <v>0</v>
      </c>
      <c r="AG465" s="14">
        <v>1</v>
      </c>
      <c r="AH465" s="14">
        <v>0</v>
      </c>
      <c r="AI465" s="14">
        <v>0</v>
      </c>
      <c r="AJ465" s="14">
        <v>1</v>
      </c>
      <c r="AK465" s="14">
        <v>0</v>
      </c>
      <c r="AL465" s="14">
        <v>1</v>
      </c>
      <c r="AM465" s="14">
        <v>0</v>
      </c>
      <c r="BE465" s="1">
        <v>33512</v>
      </c>
      <c r="BF465" s="1">
        <v>34425</v>
      </c>
      <c r="CS465">
        <v>1</v>
      </c>
      <c r="DA465" s="1">
        <v>36292</v>
      </c>
      <c r="DC465" s="1">
        <v>36713</v>
      </c>
      <c r="DD465" s="14">
        <v>775</v>
      </c>
      <c r="DE465" s="14">
        <v>5</v>
      </c>
      <c r="DF465" t="s">
        <v>508</v>
      </c>
      <c r="DG465" t="s">
        <v>1996</v>
      </c>
      <c r="DM465">
        <v>1</v>
      </c>
      <c r="DO465" s="49" t="s">
        <v>4427</v>
      </c>
      <c r="DP465" s="1"/>
      <c r="DQ465" s="1"/>
      <c r="DR465" s="1"/>
      <c r="DS465" s="1"/>
      <c r="DT465" s="1"/>
      <c r="DU465" s="1"/>
      <c r="DV465" s="1"/>
      <c r="DY465" t="s">
        <v>2729</v>
      </c>
      <c r="DZ465" s="1">
        <v>37294</v>
      </c>
      <c r="EA465" s="1">
        <v>38631</v>
      </c>
      <c r="EC465" s="7" t="s">
        <v>3885</v>
      </c>
      <c r="EK465" s="7">
        <v>1</v>
      </c>
      <c r="EO465" s="7">
        <v>145</v>
      </c>
      <c r="EP465" s="7">
        <v>2</v>
      </c>
      <c r="HH465" s="44" t="s">
        <v>5774</v>
      </c>
      <c r="HI465">
        <v>1</v>
      </c>
      <c r="HJ465">
        <v>74</v>
      </c>
      <c r="HK465">
        <v>227</v>
      </c>
      <c r="HL465">
        <v>10</v>
      </c>
      <c r="HN465">
        <v>1</v>
      </c>
      <c r="HR465">
        <v>0</v>
      </c>
      <c r="HS465">
        <v>0</v>
      </c>
      <c r="HT465">
        <v>539</v>
      </c>
      <c r="HU465">
        <v>10</v>
      </c>
      <c r="HV465">
        <v>1</v>
      </c>
      <c r="IJ465" s="1">
        <v>37216</v>
      </c>
      <c r="IK465" s="14">
        <v>10</v>
      </c>
    </row>
    <row r="466" spans="1:245" x14ac:dyDescent="0.25">
      <c r="A466" s="1">
        <v>37216</v>
      </c>
      <c r="E466" s="13" t="s">
        <v>3141</v>
      </c>
      <c r="F466" s="4" t="s">
        <v>34</v>
      </c>
      <c r="G466" s="45" t="s">
        <v>5534</v>
      </c>
      <c r="H466" s="86"/>
      <c r="I466" s="86"/>
      <c r="J466" s="86"/>
      <c r="K466" s="86"/>
      <c r="L466" s="86"/>
      <c r="M466" s="30" t="s">
        <v>1994</v>
      </c>
      <c r="N466" s="13" t="s">
        <v>498</v>
      </c>
      <c r="O466" s="13" t="s">
        <v>6396</v>
      </c>
      <c r="P466" s="20"/>
      <c r="Q466" s="30" t="s">
        <v>1994</v>
      </c>
      <c r="R466" s="13" t="s">
        <v>498</v>
      </c>
      <c r="S466" s="13" t="s">
        <v>6396</v>
      </c>
      <c r="T466" s="20"/>
      <c r="U466" s="20"/>
      <c r="V466" s="39" t="s">
        <v>1993</v>
      </c>
      <c r="W466" s="33" t="s">
        <v>498</v>
      </c>
      <c r="X466" s="20"/>
      <c r="Y466" s="20"/>
      <c r="Z466" s="20"/>
      <c r="AA466" s="20"/>
      <c r="AB466" s="33" t="s">
        <v>3537</v>
      </c>
      <c r="AC466" s="33" t="s">
        <v>498</v>
      </c>
      <c r="AD466" s="20"/>
      <c r="AF466" s="14">
        <v>0</v>
      </c>
      <c r="AG466" s="14">
        <v>1</v>
      </c>
      <c r="AH466" s="14">
        <v>0</v>
      </c>
      <c r="AI466" s="14">
        <v>0</v>
      </c>
      <c r="AJ466" s="14">
        <v>1</v>
      </c>
      <c r="AK466" s="14">
        <v>0</v>
      </c>
      <c r="AL466" s="14">
        <v>1</v>
      </c>
      <c r="AM466" s="14">
        <v>0</v>
      </c>
      <c r="BG466" s="1">
        <v>33239</v>
      </c>
      <c r="BH466" s="1">
        <v>34486</v>
      </c>
      <c r="CS466">
        <v>1</v>
      </c>
      <c r="DA466" s="1">
        <v>36292</v>
      </c>
      <c r="DC466" s="1">
        <v>36713</v>
      </c>
      <c r="DD466" s="14">
        <v>775</v>
      </c>
      <c r="DE466" s="14">
        <v>5</v>
      </c>
      <c r="DF466" t="s">
        <v>508</v>
      </c>
      <c r="DG466" t="s">
        <v>1996</v>
      </c>
      <c r="DM466">
        <v>1</v>
      </c>
      <c r="DO466" s="49" t="s">
        <v>4427</v>
      </c>
      <c r="DP466" s="1"/>
      <c r="DQ466" s="1"/>
      <c r="DR466" s="1"/>
      <c r="DS466" s="1"/>
      <c r="DT466" s="1"/>
      <c r="DU466" s="1"/>
      <c r="DV466" s="1"/>
      <c r="DY466" t="s">
        <v>2729</v>
      </c>
      <c r="DZ466" s="1">
        <v>37294</v>
      </c>
      <c r="EA466" s="1">
        <v>38631</v>
      </c>
      <c r="EC466" s="7" t="s">
        <v>3885</v>
      </c>
      <c r="EK466" s="7">
        <v>1</v>
      </c>
      <c r="EO466" s="7">
        <v>145</v>
      </c>
      <c r="EP466" s="7">
        <v>2</v>
      </c>
      <c r="HH466" s="44" t="s">
        <v>5774</v>
      </c>
      <c r="HI466">
        <v>1</v>
      </c>
      <c r="HJ466">
        <v>74</v>
      </c>
      <c r="HK466">
        <v>227</v>
      </c>
      <c r="HL466">
        <v>10</v>
      </c>
      <c r="HN466">
        <v>1</v>
      </c>
      <c r="HR466">
        <v>0</v>
      </c>
      <c r="HS466">
        <v>0</v>
      </c>
      <c r="HT466">
        <v>539</v>
      </c>
      <c r="HU466">
        <v>10</v>
      </c>
      <c r="HV466">
        <v>1</v>
      </c>
      <c r="IJ466" s="1">
        <v>37216</v>
      </c>
      <c r="IK466" s="14">
        <v>10</v>
      </c>
    </row>
    <row r="467" spans="1:245" x14ac:dyDescent="0.25">
      <c r="A467" s="1">
        <v>37216</v>
      </c>
      <c r="E467" s="13" t="s">
        <v>3141</v>
      </c>
      <c r="F467" s="4" t="s">
        <v>34</v>
      </c>
      <c r="G467" s="45" t="s">
        <v>5534</v>
      </c>
      <c r="H467" s="86"/>
      <c r="I467" s="86"/>
      <c r="J467" s="86"/>
      <c r="K467" s="86"/>
      <c r="L467" s="86"/>
      <c r="M467" s="30" t="s">
        <v>1995</v>
      </c>
      <c r="N467" s="13" t="s">
        <v>498</v>
      </c>
      <c r="O467" s="13" t="s">
        <v>6397</v>
      </c>
      <c r="P467" s="20"/>
      <c r="Q467" s="30" t="s">
        <v>1995</v>
      </c>
      <c r="R467" s="13" t="s">
        <v>498</v>
      </c>
      <c r="S467" s="13" t="s">
        <v>6397</v>
      </c>
      <c r="T467" s="20"/>
      <c r="U467" s="20"/>
      <c r="V467" s="20"/>
      <c r="W467" s="20"/>
      <c r="X467" s="33" t="s">
        <v>3538</v>
      </c>
      <c r="Y467" s="33" t="s">
        <v>498</v>
      </c>
      <c r="Z467" s="33" t="s">
        <v>3538</v>
      </c>
      <c r="AA467" s="33" t="s">
        <v>498</v>
      </c>
      <c r="AB467" s="20"/>
      <c r="AC467" s="20"/>
      <c r="AD467" s="20"/>
      <c r="AE467" s="33" t="s">
        <v>3718</v>
      </c>
      <c r="AF467" s="14">
        <v>0</v>
      </c>
      <c r="AG467" s="14">
        <v>1</v>
      </c>
      <c r="AH467" s="14">
        <v>0</v>
      </c>
      <c r="AI467" s="14">
        <v>0</v>
      </c>
      <c r="AJ467" s="14">
        <v>1</v>
      </c>
      <c r="AK467" s="14">
        <v>0</v>
      </c>
      <c r="AL467" s="14">
        <v>1</v>
      </c>
      <c r="AM467" s="14">
        <v>0</v>
      </c>
      <c r="BE467" s="1">
        <v>33512</v>
      </c>
      <c r="BF467" s="1">
        <v>34425</v>
      </c>
      <c r="CS467">
        <v>1</v>
      </c>
      <c r="DA467" s="1">
        <v>36292</v>
      </c>
      <c r="DC467" s="1">
        <v>36713</v>
      </c>
      <c r="DD467" s="14">
        <v>775</v>
      </c>
      <c r="DE467" s="14">
        <v>5</v>
      </c>
      <c r="DF467" t="s">
        <v>508</v>
      </c>
      <c r="DG467" t="s">
        <v>1996</v>
      </c>
      <c r="DM467">
        <v>1</v>
      </c>
      <c r="HH467" s="44" t="s">
        <v>5774</v>
      </c>
      <c r="HI467">
        <v>1</v>
      </c>
      <c r="HJ467">
        <v>74</v>
      </c>
      <c r="HK467">
        <v>124</v>
      </c>
      <c r="HL467">
        <v>0</v>
      </c>
      <c r="IJ467" s="1">
        <v>37216</v>
      </c>
      <c r="IK467" s="14">
        <v>10</v>
      </c>
    </row>
    <row r="468" spans="1:245" x14ac:dyDescent="0.25">
      <c r="A468" s="1">
        <v>37245</v>
      </c>
      <c r="B468" s="1" t="s">
        <v>392</v>
      </c>
      <c r="C468" s="1" t="s">
        <v>393</v>
      </c>
      <c r="D468" s="1"/>
      <c r="E468" s="13" t="s">
        <v>3171</v>
      </c>
      <c r="F468" s="4" t="s">
        <v>55</v>
      </c>
      <c r="G468" s="45" t="s">
        <v>5570</v>
      </c>
      <c r="H468" s="86"/>
      <c r="I468" s="86"/>
      <c r="J468" s="86"/>
      <c r="K468" s="86"/>
      <c r="L468" s="86"/>
      <c r="M468" s="31" t="s">
        <v>5163</v>
      </c>
      <c r="N468" s="13" t="s">
        <v>537</v>
      </c>
      <c r="O468" s="56" t="s">
        <v>6538</v>
      </c>
      <c r="P468" s="20"/>
      <c r="Q468" s="31" t="s">
        <v>5163</v>
      </c>
      <c r="R468" s="13" t="s">
        <v>537</v>
      </c>
      <c r="S468" s="56" t="s">
        <v>6538</v>
      </c>
      <c r="T468" s="20"/>
      <c r="U468" s="20"/>
      <c r="V468" s="20"/>
      <c r="W468" s="20"/>
      <c r="X468" s="20" t="s">
        <v>3343</v>
      </c>
      <c r="Y468" s="13" t="s">
        <v>537</v>
      </c>
      <c r="Z468" s="20" t="s">
        <v>3343</v>
      </c>
      <c r="AA468" s="13" t="s">
        <v>537</v>
      </c>
      <c r="AB468" s="20"/>
      <c r="AC468" s="20"/>
      <c r="AD468" s="20"/>
      <c r="AE468" s="20" t="s">
        <v>3574</v>
      </c>
      <c r="AF468" s="14">
        <v>0</v>
      </c>
      <c r="AG468" s="14">
        <v>1</v>
      </c>
      <c r="AH468" s="14">
        <v>0</v>
      </c>
      <c r="AI468" s="14">
        <v>0</v>
      </c>
      <c r="AJ468" s="14">
        <v>1</v>
      </c>
      <c r="AK468" s="14">
        <v>0</v>
      </c>
      <c r="AL468" s="14">
        <v>1</v>
      </c>
      <c r="AM468" s="14">
        <v>1</v>
      </c>
      <c r="AN468" t="s">
        <v>803</v>
      </c>
      <c r="AO468" s="1">
        <v>33604</v>
      </c>
      <c r="AP468" s="1">
        <v>34943</v>
      </c>
      <c r="BP468" s="14">
        <v>184270000</v>
      </c>
      <c r="BQ468" s="3">
        <v>0.35</v>
      </c>
      <c r="BR468" s="16">
        <v>141750000</v>
      </c>
      <c r="DA468" s="1">
        <v>35453</v>
      </c>
      <c r="DB468" s="1">
        <v>35479</v>
      </c>
      <c r="DC468" s="1">
        <v>36733</v>
      </c>
      <c r="DD468" s="14">
        <v>461</v>
      </c>
      <c r="DE468" s="14">
        <v>4</v>
      </c>
      <c r="DF468" t="s">
        <v>513</v>
      </c>
      <c r="DG468" t="s">
        <v>804</v>
      </c>
      <c r="DK468" s="1"/>
      <c r="DO468" s="49" t="s">
        <v>4491</v>
      </c>
      <c r="DP468" s="1"/>
      <c r="DQ468" s="1"/>
      <c r="DR468" s="1"/>
      <c r="DS468" s="1"/>
      <c r="DT468" s="1"/>
      <c r="DU468" s="1"/>
      <c r="DV468" s="1"/>
      <c r="DY468" t="s">
        <v>2342</v>
      </c>
      <c r="DZ468" s="1">
        <v>37357</v>
      </c>
      <c r="EA468" s="1">
        <v>39198</v>
      </c>
      <c r="EC468" s="7" t="s">
        <v>3899</v>
      </c>
      <c r="EF468" s="7">
        <v>1</v>
      </c>
      <c r="EM468" s="7">
        <v>1</v>
      </c>
      <c r="EO468" s="7">
        <v>746</v>
      </c>
      <c r="EP468" s="7">
        <v>9</v>
      </c>
      <c r="HH468" s="44" t="s">
        <v>5799</v>
      </c>
      <c r="HI468">
        <v>1</v>
      </c>
      <c r="HJ468">
        <v>28</v>
      </c>
      <c r="HK468">
        <v>50</v>
      </c>
      <c r="HL468">
        <v>2</v>
      </c>
      <c r="HN468">
        <v>1</v>
      </c>
      <c r="HQ468" s="44" t="s">
        <v>5928</v>
      </c>
      <c r="HR468">
        <v>0</v>
      </c>
      <c r="HS468">
        <v>7</v>
      </c>
      <c r="HT468">
        <v>23</v>
      </c>
      <c r="HU468">
        <v>0</v>
      </c>
      <c r="II468" s="1">
        <v>35479</v>
      </c>
      <c r="IJ468" s="1">
        <v>37245</v>
      </c>
      <c r="IK468" s="14">
        <v>4</v>
      </c>
    </row>
    <row r="469" spans="1:245" x14ac:dyDescent="0.25">
      <c r="A469" s="1">
        <v>37245</v>
      </c>
      <c r="E469" s="13" t="s">
        <v>3171</v>
      </c>
      <c r="F469" s="4" t="s">
        <v>55</v>
      </c>
      <c r="G469" s="45" t="s">
        <v>5570</v>
      </c>
      <c r="H469" s="86"/>
      <c r="I469" s="86"/>
      <c r="J469" s="86"/>
      <c r="K469" s="86"/>
      <c r="L469" s="86"/>
      <c r="M469" s="32" t="s">
        <v>793</v>
      </c>
      <c r="N469" s="4" t="s">
        <v>474</v>
      </c>
      <c r="O469" s="52" t="s">
        <v>6985</v>
      </c>
      <c r="P469" s="20"/>
      <c r="Q469" s="32" t="s">
        <v>793</v>
      </c>
      <c r="R469" s="4" t="s">
        <v>474</v>
      </c>
      <c r="S469" s="52" t="s">
        <v>6985</v>
      </c>
      <c r="T469" s="20"/>
      <c r="U469" s="20"/>
      <c r="V469" s="20"/>
      <c r="W469" s="20"/>
      <c r="X469" s="20" t="s">
        <v>3344</v>
      </c>
      <c r="Y469" s="20" t="s">
        <v>474</v>
      </c>
      <c r="Z469" s="20" t="s">
        <v>3344</v>
      </c>
      <c r="AA469" s="20" t="s">
        <v>474</v>
      </c>
      <c r="AB469" s="20"/>
      <c r="AC469" s="20"/>
      <c r="AD469" s="20"/>
      <c r="AF469" s="14">
        <v>0</v>
      </c>
      <c r="AG469" s="14">
        <v>1</v>
      </c>
      <c r="AH469" s="14">
        <v>0</v>
      </c>
      <c r="AI469" s="14">
        <v>0</v>
      </c>
      <c r="AJ469" s="14">
        <v>1</v>
      </c>
      <c r="AK469" s="14">
        <v>0</v>
      </c>
      <c r="AL469" s="14">
        <v>1</v>
      </c>
      <c r="AM469" s="14">
        <v>0</v>
      </c>
      <c r="AO469" s="1">
        <v>33604</v>
      </c>
      <c r="AP469" s="1">
        <v>34943</v>
      </c>
      <c r="BP469" s="14">
        <v>22680000</v>
      </c>
      <c r="BQ469" s="3">
        <v>0.2</v>
      </c>
      <c r="BS469" s="23">
        <v>0</v>
      </c>
      <c r="DA469" s="1">
        <v>35453</v>
      </c>
      <c r="DB469" s="1">
        <v>35479</v>
      </c>
      <c r="DC469" s="1">
        <v>36733</v>
      </c>
      <c r="DD469" s="14">
        <v>461</v>
      </c>
      <c r="DE469" s="14">
        <v>4</v>
      </c>
      <c r="DF469" t="s">
        <v>513</v>
      </c>
      <c r="DG469" t="s">
        <v>804</v>
      </c>
      <c r="DO469" s="49" t="s">
        <v>4491</v>
      </c>
      <c r="DP469" s="1"/>
      <c r="DQ469" s="1"/>
      <c r="DR469" s="1"/>
      <c r="DS469" s="1"/>
      <c r="DT469" s="1"/>
      <c r="DU469" s="1"/>
      <c r="DV469" s="1"/>
      <c r="DY469" t="s">
        <v>2342</v>
      </c>
      <c r="DZ469" s="1">
        <v>37357</v>
      </c>
      <c r="EA469" s="1">
        <v>39198</v>
      </c>
      <c r="EC469" s="7" t="s">
        <v>3899</v>
      </c>
      <c r="EF469" s="7">
        <v>1</v>
      </c>
      <c r="EO469" s="7">
        <v>746</v>
      </c>
      <c r="EP469" s="7">
        <v>9</v>
      </c>
      <c r="ER469" s="49" t="s">
        <v>4936</v>
      </c>
      <c r="ES469" s="1"/>
      <c r="ET469" s="1"/>
      <c r="EU469" s="1"/>
      <c r="EV469" s="1"/>
      <c r="EW469" s="1"/>
      <c r="EX469" s="1"/>
      <c r="FC469" t="s">
        <v>2850</v>
      </c>
      <c r="FD469" s="1">
        <v>39274</v>
      </c>
      <c r="FE469" s="1">
        <v>40059</v>
      </c>
      <c r="FH469" s="7" t="s">
        <v>3924</v>
      </c>
      <c r="FJ469" s="7" t="s">
        <v>3825</v>
      </c>
      <c r="FQ469">
        <v>1</v>
      </c>
      <c r="FU469">
        <v>1</v>
      </c>
      <c r="FY469">
        <v>153</v>
      </c>
      <c r="FZ469">
        <v>5</v>
      </c>
      <c r="HH469" s="44" t="s">
        <v>5799</v>
      </c>
      <c r="HI469">
        <v>1</v>
      </c>
      <c r="HJ469">
        <v>28</v>
      </c>
      <c r="HK469">
        <v>22</v>
      </c>
      <c r="HL469">
        <v>3</v>
      </c>
      <c r="HM469">
        <v>1</v>
      </c>
      <c r="HQ469" s="44" t="s">
        <v>5928</v>
      </c>
      <c r="HR469">
        <v>0</v>
      </c>
      <c r="HS469">
        <v>7</v>
      </c>
      <c r="HT469">
        <v>135</v>
      </c>
      <c r="HU469">
        <v>2</v>
      </c>
      <c r="HV469">
        <v>1</v>
      </c>
      <c r="HZ469" s="44" t="s">
        <v>6024</v>
      </c>
      <c r="IA469">
        <v>1</v>
      </c>
      <c r="IB469">
        <v>5</v>
      </c>
      <c r="IC469">
        <v>266</v>
      </c>
      <c r="ID469">
        <v>10</v>
      </c>
      <c r="IE469">
        <v>1</v>
      </c>
      <c r="II469" s="1">
        <v>35479</v>
      </c>
      <c r="IJ469" s="1">
        <v>37245</v>
      </c>
      <c r="IK469" s="14">
        <v>4</v>
      </c>
    </row>
    <row r="470" spans="1:245" x14ac:dyDescent="0.25">
      <c r="A470" s="1">
        <v>37245</v>
      </c>
      <c r="E470" s="13" t="s">
        <v>3171</v>
      </c>
      <c r="F470" s="4" t="s">
        <v>55</v>
      </c>
      <c r="G470" s="45" t="s">
        <v>5570</v>
      </c>
      <c r="H470" s="86"/>
      <c r="I470" s="86"/>
      <c r="J470" s="86"/>
      <c r="K470" s="86"/>
      <c r="L470" s="86"/>
      <c r="M470" s="30" t="s">
        <v>794</v>
      </c>
      <c r="N470" s="4" t="s">
        <v>537</v>
      </c>
      <c r="O470" s="52" t="s">
        <v>6539</v>
      </c>
      <c r="P470" s="20"/>
      <c r="Q470" s="30" t="s">
        <v>794</v>
      </c>
      <c r="R470" s="4" t="s">
        <v>537</v>
      </c>
      <c r="S470" s="52" t="s">
        <v>6539</v>
      </c>
      <c r="T470" s="20"/>
      <c r="U470" s="20"/>
      <c r="V470" s="20"/>
      <c r="W470" s="20"/>
      <c r="X470" s="20"/>
      <c r="Y470" s="20"/>
      <c r="Z470" s="20"/>
      <c r="AA470" s="20"/>
      <c r="AB470" s="20"/>
      <c r="AC470" s="20"/>
      <c r="AD470" s="20"/>
      <c r="AF470" s="14">
        <v>0</v>
      </c>
      <c r="AG470" s="14">
        <v>1</v>
      </c>
      <c r="AH470" s="14">
        <v>0</v>
      </c>
      <c r="AI470" s="14">
        <v>0</v>
      </c>
      <c r="AJ470" s="14">
        <v>1</v>
      </c>
      <c r="AK470" s="14">
        <v>0</v>
      </c>
      <c r="AL470" s="14">
        <v>1</v>
      </c>
      <c r="AM470" s="14">
        <v>0</v>
      </c>
      <c r="AO470" s="1">
        <v>33604</v>
      </c>
      <c r="AP470" s="1">
        <v>34943</v>
      </c>
      <c r="BP470" s="14">
        <v>1570000</v>
      </c>
      <c r="BQ470" s="3">
        <v>0.1</v>
      </c>
      <c r="DA470" s="1">
        <v>35453</v>
      </c>
      <c r="DB470" s="1">
        <v>35479</v>
      </c>
      <c r="DC470" s="1">
        <v>36733</v>
      </c>
      <c r="DD470" s="14">
        <v>461</v>
      </c>
      <c r="DE470" s="14">
        <v>4</v>
      </c>
      <c r="DF470" t="s">
        <v>513</v>
      </c>
      <c r="DG470" t="s">
        <v>804</v>
      </c>
      <c r="DO470" s="49" t="s">
        <v>4492</v>
      </c>
      <c r="DP470" s="1"/>
      <c r="DQ470" s="1"/>
      <c r="DR470" s="1"/>
      <c r="DS470" s="1"/>
      <c r="DT470" s="1"/>
      <c r="DU470" s="1"/>
      <c r="DV470" s="1"/>
      <c r="DY470" t="s">
        <v>2338</v>
      </c>
      <c r="DZ470" s="1">
        <v>37362</v>
      </c>
      <c r="EA470" s="1">
        <v>38868</v>
      </c>
      <c r="EC470" s="7" t="s">
        <v>3899</v>
      </c>
      <c r="EJ470" s="7">
        <v>1</v>
      </c>
      <c r="EO470" s="7">
        <v>17</v>
      </c>
      <c r="EP470" s="7">
        <v>2</v>
      </c>
      <c r="II470" s="1">
        <v>35479</v>
      </c>
      <c r="IJ470" s="1">
        <v>37245</v>
      </c>
      <c r="IK470" s="14">
        <v>4</v>
      </c>
    </row>
    <row r="471" spans="1:245" x14ac:dyDescent="0.25">
      <c r="A471" s="1">
        <v>37245</v>
      </c>
      <c r="E471" s="13" t="s">
        <v>3171</v>
      </c>
      <c r="F471" s="4" t="s">
        <v>55</v>
      </c>
      <c r="G471" s="45" t="s">
        <v>5570</v>
      </c>
      <c r="H471" s="86"/>
      <c r="I471" s="86"/>
      <c r="J471" s="86"/>
      <c r="K471" s="86"/>
      <c r="L471" s="86"/>
      <c r="M471" s="30" t="s">
        <v>795</v>
      </c>
      <c r="N471" s="4" t="s">
        <v>515</v>
      </c>
      <c r="O471" s="52" t="s">
        <v>6540</v>
      </c>
      <c r="P471" s="20"/>
      <c r="Q471" s="30" t="s">
        <v>795</v>
      </c>
      <c r="R471" s="4" t="s">
        <v>515</v>
      </c>
      <c r="S471" s="52" t="s">
        <v>6540</v>
      </c>
      <c r="T471" s="20"/>
      <c r="U471" s="20"/>
      <c r="V471" s="20"/>
      <c r="W471" s="20"/>
      <c r="X471" s="20"/>
      <c r="Y471" s="20"/>
      <c r="Z471" s="20"/>
      <c r="AA471" s="20"/>
      <c r="AB471" s="20"/>
      <c r="AC471" s="20"/>
      <c r="AD471" s="20"/>
      <c r="AF471" s="14">
        <v>0</v>
      </c>
      <c r="AG471" s="14">
        <v>1</v>
      </c>
      <c r="AH471" s="14">
        <v>0</v>
      </c>
      <c r="AI471" s="14">
        <v>0</v>
      </c>
      <c r="AJ471" s="14">
        <v>1</v>
      </c>
      <c r="AK471" s="14">
        <v>0</v>
      </c>
      <c r="AL471" s="14">
        <v>1</v>
      </c>
      <c r="AM471" s="14">
        <v>0</v>
      </c>
      <c r="AO471" s="1">
        <v>33664</v>
      </c>
      <c r="AP471" s="1">
        <v>34700</v>
      </c>
      <c r="BP471" s="14">
        <v>1750000</v>
      </c>
      <c r="DA471" s="1">
        <v>35453</v>
      </c>
      <c r="DB471" s="1">
        <v>35479</v>
      </c>
      <c r="DC471" s="1">
        <v>36733</v>
      </c>
      <c r="DD471" s="14">
        <v>461</v>
      </c>
      <c r="DE471" s="14">
        <v>4</v>
      </c>
      <c r="DF471" t="s">
        <v>513</v>
      </c>
      <c r="DG471" t="s">
        <v>804</v>
      </c>
      <c r="DO471" s="49" t="s">
        <v>4491</v>
      </c>
      <c r="DP471" s="1"/>
      <c r="DQ471" s="1"/>
      <c r="DR471" s="1"/>
      <c r="DS471" s="1"/>
      <c r="DT471" s="1"/>
      <c r="DU471" s="1"/>
      <c r="DV471" s="1"/>
      <c r="DY471" t="s">
        <v>2342</v>
      </c>
      <c r="DZ471" s="1">
        <v>37357</v>
      </c>
      <c r="EA471" s="1">
        <v>39198</v>
      </c>
      <c r="EC471" s="7" t="s">
        <v>3899</v>
      </c>
      <c r="EF471" s="7">
        <v>1</v>
      </c>
      <c r="EO471" s="7">
        <v>746</v>
      </c>
      <c r="EP471" s="7">
        <v>9</v>
      </c>
      <c r="ER471" s="49" t="s">
        <v>4936</v>
      </c>
      <c r="ES471" s="1"/>
      <c r="ET471" s="1"/>
      <c r="EU471" s="1"/>
      <c r="EV471" s="1"/>
      <c r="EW471" s="1"/>
      <c r="EX471" s="1"/>
      <c r="FC471" t="s">
        <v>2850</v>
      </c>
      <c r="FD471" s="1">
        <v>39279</v>
      </c>
      <c r="FE471" s="1">
        <v>40059</v>
      </c>
      <c r="FH471" s="7" t="s">
        <v>3924</v>
      </c>
      <c r="FJ471" s="7" t="s">
        <v>3825</v>
      </c>
      <c r="FK471">
        <v>1</v>
      </c>
      <c r="FY471">
        <v>153</v>
      </c>
      <c r="FZ471">
        <v>5</v>
      </c>
      <c r="II471" s="1">
        <v>35479</v>
      </c>
      <c r="IJ471" s="1">
        <v>37245</v>
      </c>
      <c r="IK471" s="14">
        <v>4</v>
      </c>
    </row>
    <row r="472" spans="1:245" x14ac:dyDescent="0.25">
      <c r="A472" s="1">
        <v>37245</v>
      </c>
      <c r="E472" s="13" t="s">
        <v>3171</v>
      </c>
      <c r="F472" s="4" t="s">
        <v>55</v>
      </c>
      <c r="G472" s="45" t="s">
        <v>5570</v>
      </c>
      <c r="H472" s="86"/>
      <c r="I472" s="86"/>
      <c r="J472" s="86"/>
      <c r="K472" s="86"/>
      <c r="L472" s="86"/>
      <c r="M472" s="30" t="s">
        <v>796</v>
      </c>
      <c r="N472" s="4" t="s">
        <v>479</v>
      </c>
      <c r="O472" s="52" t="s">
        <v>6541</v>
      </c>
      <c r="P472" s="20"/>
      <c r="Q472" s="30" t="s">
        <v>796</v>
      </c>
      <c r="R472" s="4" t="s">
        <v>479</v>
      </c>
      <c r="S472" s="52" t="s">
        <v>6541</v>
      </c>
      <c r="T472" s="20"/>
      <c r="U472" s="20"/>
      <c r="V472" s="33" t="s">
        <v>3575</v>
      </c>
      <c r="W472" s="20" t="s">
        <v>498</v>
      </c>
      <c r="X472" s="20"/>
      <c r="Y472" s="20"/>
      <c r="Z472" s="20"/>
      <c r="AA472" s="20"/>
      <c r="AB472" s="20" t="s">
        <v>4157</v>
      </c>
      <c r="AC472" s="20" t="s">
        <v>498</v>
      </c>
      <c r="AD472" s="20"/>
      <c r="AF472" s="14">
        <v>0</v>
      </c>
      <c r="AG472" s="14">
        <v>1</v>
      </c>
      <c r="AH472" s="14">
        <v>0</v>
      </c>
      <c r="AI472" s="14">
        <v>0</v>
      </c>
      <c r="AJ472" s="14">
        <v>1</v>
      </c>
      <c r="AK472" s="14">
        <v>0</v>
      </c>
      <c r="AL472" s="14">
        <v>1</v>
      </c>
      <c r="AM472" s="14">
        <v>0</v>
      </c>
      <c r="AO472" s="1">
        <v>33604</v>
      </c>
      <c r="AP472" s="1">
        <v>34943</v>
      </c>
      <c r="BP472" s="14">
        <v>21240000</v>
      </c>
      <c r="BQ472" s="3">
        <v>0.1</v>
      </c>
      <c r="DA472" s="1">
        <v>35453</v>
      </c>
      <c r="DB472" s="1">
        <v>35479</v>
      </c>
      <c r="DC472" s="1">
        <v>36733</v>
      </c>
      <c r="DD472" s="14">
        <v>461</v>
      </c>
      <c r="DE472" s="14">
        <v>4</v>
      </c>
      <c r="DF472" t="s">
        <v>513</v>
      </c>
      <c r="DG472" t="s">
        <v>804</v>
      </c>
      <c r="DO472" s="49" t="s">
        <v>4491</v>
      </c>
      <c r="DP472" s="1"/>
      <c r="DQ472" s="1"/>
      <c r="DR472" s="1"/>
      <c r="DS472" s="1"/>
      <c r="DT472" s="1"/>
      <c r="DU472" s="1"/>
      <c r="DV472" s="1"/>
      <c r="DY472" t="s">
        <v>2342</v>
      </c>
      <c r="DZ472" s="1">
        <v>37357</v>
      </c>
      <c r="EA472" s="1">
        <v>39198</v>
      </c>
      <c r="EC472" s="7" t="s">
        <v>3899</v>
      </c>
      <c r="EF472" s="7">
        <v>1</v>
      </c>
      <c r="EO472" s="7">
        <v>746</v>
      </c>
      <c r="EP472" s="7">
        <v>9</v>
      </c>
      <c r="HH472" s="44" t="s">
        <v>5799</v>
      </c>
      <c r="HI472">
        <v>1</v>
      </c>
      <c r="HJ472">
        <v>28</v>
      </c>
      <c r="HK472">
        <v>33</v>
      </c>
      <c r="HL472">
        <v>0</v>
      </c>
      <c r="HQ472" s="44" t="s">
        <v>5928</v>
      </c>
      <c r="HR472">
        <v>0</v>
      </c>
      <c r="HS472">
        <v>7</v>
      </c>
      <c r="HT472">
        <v>28</v>
      </c>
      <c r="HU472">
        <v>0</v>
      </c>
      <c r="II472" s="1">
        <v>35479</v>
      </c>
      <c r="IJ472" s="1">
        <v>37245</v>
      </c>
      <c r="IK472" s="14">
        <v>4</v>
      </c>
    </row>
    <row r="473" spans="1:245" x14ac:dyDescent="0.25">
      <c r="A473" s="1">
        <v>37245</v>
      </c>
      <c r="E473" s="13" t="s">
        <v>3171</v>
      </c>
      <c r="F473" s="4" t="s">
        <v>55</v>
      </c>
      <c r="G473" s="45" t="s">
        <v>5570</v>
      </c>
      <c r="H473" s="86"/>
      <c r="I473" s="86"/>
      <c r="J473" s="86"/>
      <c r="K473" s="86"/>
      <c r="L473" s="86"/>
      <c r="M473" s="30" t="s">
        <v>797</v>
      </c>
      <c r="N473" s="4" t="s">
        <v>515</v>
      </c>
      <c r="O473" s="52" t="s">
        <v>6542</v>
      </c>
      <c r="P473" s="20"/>
      <c r="Q473" s="30" t="s">
        <v>797</v>
      </c>
      <c r="R473" s="4" t="s">
        <v>515</v>
      </c>
      <c r="S473" s="52" t="s">
        <v>6542</v>
      </c>
      <c r="T473" s="20"/>
      <c r="U473" s="20"/>
      <c r="V473" s="20" t="s">
        <v>3576</v>
      </c>
      <c r="W473" s="20" t="s">
        <v>515</v>
      </c>
      <c r="X473" s="20"/>
      <c r="Y473" s="20"/>
      <c r="Z473" s="20"/>
      <c r="AA473" s="20"/>
      <c r="AB473" s="20" t="s">
        <v>3345</v>
      </c>
      <c r="AC473" s="20" t="s">
        <v>515</v>
      </c>
      <c r="AD473" s="20"/>
      <c r="AF473" s="14">
        <v>0</v>
      </c>
      <c r="AG473" s="14">
        <v>1</v>
      </c>
      <c r="AH473" s="14">
        <v>0</v>
      </c>
      <c r="AI473" s="14">
        <v>0</v>
      </c>
      <c r="AJ473" s="14">
        <v>1</v>
      </c>
      <c r="AK473" s="14">
        <v>0</v>
      </c>
      <c r="AL473" s="14">
        <v>1</v>
      </c>
      <c r="AM473" s="14">
        <v>0</v>
      </c>
      <c r="AO473" s="1">
        <v>34243</v>
      </c>
      <c r="AP473" s="1">
        <v>34700</v>
      </c>
      <c r="BP473" s="14">
        <v>1540000</v>
      </c>
      <c r="BR473" s="16">
        <v>1309000</v>
      </c>
      <c r="DA473" s="1">
        <v>35453</v>
      </c>
      <c r="DB473" s="1">
        <v>35479</v>
      </c>
      <c r="DC473" s="1">
        <v>36733</v>
      </c>
      <c r="DD473" s="14">
        <v>461</v>
      </c>
      <c r="DE473" s="14">
        <v>4</v>
      </c>
      <c r="DF473" t="s">
        <v>513</v>
      </c>
      <c r="DG473" t="s">
        <v>804</v>
      </c>
      <c r="DO473" s="49" t="s">
        <v>4491</v>
      </c>
      <c r="DP473" s="1"/>
      <c r="DQ473" s="1"/>
      <c r="DR473" s="1"/>
      <c r="DS473" s="1"/>
      <c r="DT473" s="1"/>
      <c r="DU473" s="1"/>
      <c r="DV473" s="1"/>
      <c r="DY473" t="s">
        <v>2342</v>
      </c>
      <c r="DZ473" s="1">
        <v>37364</v>
      </c>
      <c r="EA473" s="1">
        <v>39198</v>
      </c>
      <c r="EC473" s="7" t="s">
        <v>3899</v>
      </c>
      <c r="EF473" s="7">
        <v>1</v>
      </c>
      <c r="EM473" s="7">
        <v>1</v>
      </c>
      <c r="EO473" s="7">
        <v>746</v>
      </c>
      <c r="EP473" s="7">
        <v>9</v>
      </c>
      <c r="HH473" s="44" t="s">
        <v>5799</v>
      </c>
      <c r="HI473">
        <v>1</v>
      </c>
      <c r="HJ473">
        <v>28</v>
      </c>
      <c r="HK473">
        <v>10</v>
      </c>
      <c r="HL473">
        <v>0</v>
      </c>
      <c r="HQ473" s="44" t="s">
        <v>5928</v>
      </c>
      <c r="HR473">
        <v>0</v>
      </c>
      <c r="HS473">
        <v>7</v>
      </c>
      <c r="HT473">
        <v>47</v>
      </c>
      <c r="HU473">
        <v>0</v>
      </c>
      <c r="II473" s="1">
        <v>35479</v>
      </c>
      <c r="IJ473" s="1">
        <v>37245</v>
      </c>
      <c r="IK473" s="14">
        <v>4</v>
      </c>
    </row>
    <row r="474" spans="1:245" x14ac:dyDescent="0.25">
      <c r="A474" s="1">
        <v>37245</v>
      </c>
      <c r="E474" s="13" t="s">
        <v>3171</v>
      </c>
      <c r="F474" s="4" t="s">
        <v>55</v>
      </c>
      <c r="G474" s="45" t="s">
        <v>5570</v>
      </c>
      <c r="H474" s="86"/>
      <c r="I474" s="86"/>
      <c r="J474" s="86"/>
      <c r="K474" s="86"/>
      <c r="L474" s="86"/>
      <c r="M474" s="30" t="s">
        <v>798</v>
      </c>
      <c r="N474" s="4" t="s">
        <v>474</v>
      </c>
      <c r="O474" s="52" t="s">
        <v>6543</v>
      </c>
      <c r="P474" s="20"/>
      <c r="Q474" s="30" t="s">
        <v>798</v>
      </c>
      <c r="R474" s="4" t="s">
        <v>474</v>
      </c>
      <c r="S474" s="52" t="s">
        <v>6543</v>
      </c>
      <c r="T474" s="20"/>
      <c r="U474" s="20"/>
      <c r="V474" s="20"/>
      <c r="W474" s="20"/>
      <c r="X474" s="20"/>
      <c r="Y474" s="20"/>
      <c r="Z474" s="20"/>
      <c r="AA474" s="20"/>
      <c r="AB474" s="20"/>
      <c r="AC474" s="20"/>
      <c r="AD474" s="20"/>
      <c r="AF474" s="14">
        <v>0</v>
      </c>
      <c r="AG474" s="14">
        <v>1</v>
      </c>
      <c r="AH474" s="14">
        <v>0</v>
      </c>
      <c r="AI474" s="14">
        <v>0</v>
      </c>
      <c r="AJ474" s="14">
        <v>1</v>
      </c>
      <c r="AK474" s="14">
        <v>0</v>
      </c>
      <c r="AL474" s="14">
        <v>1</v>
      </c>
      <c r="AM474" s="14">
        <v>0</v>
      </c>
      <c r="AO474" s="1">
        <v>33725</v>
      </c>
      <c r="AP474" s="1">
        <v>34943</v>
      </c>
      <c r="BP474" s="14">
        <v>3640000</v>
      </c>
      <c r="BQ474" s="3">
        <v>0.5</v>
      </c>
      <c r="DA474" s="1">
        <v>35453</v>
      </c>
      <c r="DB474" s="1">
        <v>35479</v>
      </c>
      <c r="DC474" s="1">
        <v>36733</v>
      </c>
      <c r="DD474" s="14">
        <v>461</v>
      </c>
      <c r="DE474" s="14">
        <v>4</v>
      </c>
      <c r="DF474" t="s">
        <v>513</v>
      </c>
      <c r="DG474" t="s">
        <v>804</v>
      </c>
      <c r="DJ474">
        <v>1</v>
      </c>
      <c r="DK474" s="1"/>
      <c r="DO474" s="49" t="s">
        <v>4491</v>
      </c>
      <c r="DP474" s="1"/>
      <c r="DQ474" s="1"/>
      <c r="DR474" s="1"/>
      <c r="DS474" s="1"/>
      <c r="DT474" s="1"/>
      <c r="DU474" s="1"/>
      <c r="DV474" s="1"/>
      <c r="DY474" t="s">
        <v>2342</v>
      </c>
      <c r="DZ474" s="1">
        <v>37364</v>
      </c>
      <c r="EA474" s="1">
        <v>39198</v>
      </c>
      <c r="EC474" s="7" t="s">
        <v>3899</v>
      </c>
      <c r="EF474" s="7">
        <v>1</v>
      </c>
      <c r="EO474" s="7">
        <v>746</v>
      </c>
      <c r="EP474" s="7">
        <v>9</v>
      </c>
      <c r="II474" s="1">
        <v>35479</v>
      </c>
      <c r="IJ474" s="1">
        <v>37245</v>
      </c>
      <c r="IK474" s="14">
        <v>4</v>
      </c>
    </row>
    <row r="475" spans="1:245" x14ac:dyDescent="0.25">
      <c r="A475" s="1">
        <v>37245</v>
      </c>
      <c r="E475" s="13" t="s">
        <v>3171</v>
      </c>
      <c r="F475" s="4" t="s">
        <v>55</v>
      </c>
      <c r="G475" s="45" t="s">
        <v>5570</v>
      </c>
      <c r="H475" s="86"/>
      <c r="I475" s="86"/>
      <c r="J475" s="86"/>
      <c r="K475" s="86"/>
      <c r="L475" s="86"/>
      <c r="M475" s="32" t="s">
        <v>801</v>
      </c>
      <c r="N475" s="4" t="s">
        <v>479</v>
      </c>
      <c r="O475" s="52" t="s">
        <v>6544</v>
      </c>
      <c r="P475" s="20"/>
      <c r="Q475" s="32" t="s">
        <v>801</v>
      </c>
      <c r="R475" s="4" t="s">
        <v>479</v>
      </c>
      <c r="S475" s="52" t="s">
        <v>6544</v>
      </c>
      <c r="T475" s="20"/>
      <c r="U475" s="20"/>
      <c r="V475" s="20"/>
      <c r="W475" s="20"/>
      <c r="X475" s="20"/>
      <c r="Y475" s="20"/>
      <c r="Z475" s="20"/>
      <c r="AA475" s="20"/>
      <c r="AB475" s="20"/>
      <c r="AC475" s="20"/>
      <c r="AD475" s="20"/>
      <c r="AF475" s="14">
        <v>0</v>
      </c>
      <c r="AG475" s="14">
        <v>1</v>
      </c>
      <c r="AH475" s="14">
        <v>0</v>
      </c>
      <c r="AI475" s="14">
        <v>0</v>
      </c>
      <c r="AJ475" s="14">
        <v>1</v>
      </c>
      <c r="AK475" s="14">
        <v>0</v>
      </c>
      <c r="AL475" s="14">
        <v>1</v>
      </c>
      <c r="AM475" s="14">
        <v>0</v>
      </c>
      <c r="AO475" s="1">
        <v>33604</v>
      </c>
      <c r="AP475" s="1">
        <v>34943</v>
      </c>
      <c r="BP475" s="14">
        <v>33070000</v>
      </c>
      <c r="DA475" s="1">
        <v>35453</v>
      </c>
      <c r="DB475" s="1">
        <v>35479</v>
      </c>
      <c r="DC475" s="1">
        <v>36733</v>
      </c>
      <c r="DD475" s="14">
        <v>461</v>
      </c>
      <c r="DE475" s="14">
        <v>4</v>
      </c>
      <c r="DF475" t="s">
        <v>513</v>
      </c>
      <c r="DG475" t="s">
        <v>804</v>
      </c>
      <c r="DK475" s="1"/>
      <c r="DO475" s="49" t="s">
        <v>4491</v>
      </c>
      <c r="DP475" s="1"/>
      <c r="DQ475" s="1"/>
      <c r="DR475" s="1"/>
      <c r="DS475" s="1"/>
      <c r="DT475" s="1"/>
      <c r="DU475" s="1"/>
      <c r="DV475" s="1"/>
      <c r="DY475" t="s">
        <v>2342</v>
      </c>
      <c r="DZ475" s="1">
        <v>37364</v>
      </c>
      <c r="EA475" s="1">
        <v>39198</v>
      </c>
      <c r="EC475" s="7" t="s">
        <v>3899</v>
      </c>
      <c r="EF475" s="7">
        <v>1</v>
      </c>
      <c r="EO475" s="7">
        <v>746</v>
      </c>
      <c r="EP475" s="7">
        <v>9</v>
      </c>
      <c r="ER475" s="49" t="s">
        <v>4936</v>
      </c>
      <c r="ES475" s="1"/>
      <c r="ET475" s="1"/>
      <c r="EU475" s="1"/>
      <c r="EV475" s="1"/>
      <c r="EW475" s="1"/>
      <c r="EX475" s="1"/>
      <c r="FC475" t="s">
        <v>2850</v>
      </c>
      <c r="FD475" s="1">
        <v>39272</v>
      </c>
      <c r="FE475" s="1">
        <v>40059</v>
      </c>
      <c r="FH475" s="7" t="s">
        <v>3924</v>
      </c>
      <c r="FJ475" s="7" t="s">
        <v>3825</v>
      </c>
      <c r="FK475">
        <v>1</v>
      </c>
      <c r="FY475">
        <v>153</v>
      </c>
      <c r="FZ475">
        <v>5</v>
      </c>
      <c r="II475" s="1">
        <v>35479</v>
      </c>
      <c r="IJ475" s="1">
        <v>37245</v>
      </c>
      <c r="IK475" s="14">
        <v>4</v>
      </c>
    </row>
    <row r="476" spans="1:245" x14ac:dyDescent="0.25">
      <c r="A476" s="1">
        <v>37245</v>
      </c>
      <c r="E476" s="13" t="s">
        <v>3171</v>
      </c>
      <c r="F476" s="4" t="s">
        <v>55</v>
      </c>
      <c r="G476" s="45" t="s">
        <v>5570</v>
      </c>
      <c r="H476" s="86"/>
      <c r="I476" s="86"/>
      <c r="J476" s="86"/>
      <c r="K476" s="86"/>
      <c r="L476" s="86"/>
      <c r="M476" s="30" t="s">
        <v>5164</v>
      </c>
      <c r="N476" s="52" t="s">
        <v>3577</v>
      </c>
      <c r="O476" s="52" t="s">
        <v>6545</v>
      </c>
      <c r="P476" s="20"/>
      <c r="Q476" s="30" t="s">
        <v>5164</v>
      </c>
      <c r="R476" s="27" t="s">
        <v>3577</v>
      </c>
      <c r="S476" s="52" t="s">
        <v>6545</v>
      </c>
      <c r="T476" s="20"/>
      <c r="U476" s="20"/>
      <c r="V476" s="20"/>
      <c r="W476" s="20"/>
      <c r="X476" s="20" t="s">
        <v>3346</v>
      </c>
      <c r="Y476" s="20" t="s">
        <v>3577</v>
      </c>
      <c r="Z476" s="20" t="s">
        <v>3346</v>
      </c>
      <c r="AA476" s="20" t="s">
        <v>3577</v>
      </c>
      <c r="AB476" s="20"/>
      <c r="AC476" s="20"/>
      <c r="AD476" s="20"/>
      <c r="AF476" s="14">
        <v>0</v>
      </c>
      <c r="AG476" s="14">
        <v>1</v>
      </c>
      <c r="AH476" s="14">
        <v>0</v>
      </c>
      <c r="AI476" s="14">
        <v>0</v>
      </c>
      <c r="AJ476" s="14">
        <v>1</v>
      </c>
      <c r="AK476" s="14">
        <v>0</v>
      </c>
      <c r="AL476" s="14">
        <v>1</v>
      </c>
      <c r="AM476" s="14">
        <v>0</v>
      </c>
      <c r="AO476" s="1">
        <v>33604</v>
      </c>
      <c r="AP476" s="1">
        <v>34943</v>
      </c>
      <c r="BO476" s="3">
        <v>1</v>
      </c>
      <c r="BP476" s="14">
        <v>0</v>
      </c>
      <c r="BQ476" s="3">
        <v>1</v>
      </c>
      <c r="DA476" s="1">
        <v>35453</v>
      </c>
      <c r="DB476" s="1">
        <v>35479</v>
      </c>
      <c r="DC476" s="1">
        <v>36733</v>
      </c>
      <c r="DD476" s="14">
        <v>461</v>
      </c>
      <c r="DE476" s="14">
        <v>4</v>
      </c>
      <c r="DF476" t="s">
        <v>513</v>
      </c>
      <c r="DG476" t="s">
        <v>804</v>
      </c>
      <c r="DI476">
        <v>1</v>
      </c>
      <c r="DK476" s="1"/>
      <c r="HH476" s="44" t="s">
        <v>5799</v>
      </c>
      <c r="HI476">
        <v>1</v>
      </c>
      <c r="HJ476">
        <v>28</v>
      </c>
      <c r="HK476">
        <v>46</v>
      </c>
      <c r="HL476">
        <v>0</v>
      </c>
      <c r="II476" s="1">
        <v>35479</v>
      </c>
      <c r="IJ476" s="1">
        <v>37245</v>
      </c>
      <c r="IK476" s="14">
        <v>4</v>
      </c>
    </row>
    <row r="477" spans="1:245" x14ac:dyDescent="0.25">
      <c r="A477" s="1">
        <v>37245</v>
      </c>
      <c r="E477" s="13" t="s">
        <v>3171</v>
      </c>
      <c r="F477" s="4" t="s">
        <v>55</v>
      </c>
      <c r="G477" s="45" t="s">
        <v>5570</v>
      </c>
      <c r="H477" s="86"/>
      <c r="I477" s="86"/>
      <c r="J477" s="86"/>
      <c r="K477" s="86"/>
      <c r="L477" s="86"/>
      <c r="M477" s="30" t="s">
        <v>799</v>
      </c>
      <c r="N477" s="4" t="s">
        <v>515</v>
      </c>
      <c r="O477" s="52" t="s">
        <v>6546</v>
      </c>
      <c r="P477" s="20"/>
      <c r="Q477" s="30" t="s">
        <v>799</v>
      </c>
      <c r="R477" s="4" t="s">
        <v>515</v>
      </c>
      <c r="S477" s="52" t="s">
        <v>6546</v>
      </c>
      <c r="T477" s="20"/>
      <c r="U477" s="20"/>
      <c r="V477" s="20"/>
      <c r="W477" s="20"/>
      <c r="X477" s="20"/>
      <c r="Y477" s="20"/>
      <c r="Z477" s="20"/>
      <c r="AA477" s="20"/>
      <c r="AB477" s="20"/>
      <c r="AC477" s="20"/>
      <c r="AD477" s="20"/>
      <c r="AF477" s="14">
        <v>0</v>
      </c>
      <c r="AG477" s="14">
        <v>1</v>
      </c>
      <c r="AH477" s="14">
        <v>0</v>
      </c>
      <c r="AI477" s="14">
        <v>0</v>
      </c>
      <c r="AJ477" s="14">
        <v>1</v>
      </c>
      <c r="AK477" s="14">
        <v>0</v>
      </c>
      <c r="AL477" s="14">
        <v>1</v>
      </c>
      <c r="AM477" s="14">
        <v>0</v>
      </c>
      <c r="AO477" s="1">
        <v>33604</v>
      </c>
      <c r="AP477" s="1">
        <v>34943</v>
      </c>
      <c r="BP477" s="14">
        <v>14170000</v>
      </c>
      <c r="DA477" s="1">
        <v>35453</v>
      </c>
      <c r="DB477" s="1">
        <v>35479</v>
      </c>
      <c r="DC477" s="1">
        <v>36733</v>
      </c>
      <c r="DD477" s="14">
        <v>461</v>
      </c>
      <c r="DE477" s="14">
        <v>4</v>
      </c>
      <c r="DF477" t="s">
        <v>513</v>
      </c>
      <c r="DG477" t="s">
        <v>804</v>
      </c>
      <c r="DK477" s="1"/>
      <c r="DO477" s="49" t="s">
        <v>4491</v>
      </c>
      <c r="DP477" s="1"/>
      <c r="DQ477" s="1"/>
      <c r="DR477" s="1"/>
      <c r="DS477" s="1"/>
      <c r="DT477" s="1"/>
      <c r="DU477" s="1"/>
      <c r="DV477" s="1"/>
      <c r="DY477" t="s">
        <v>2342</v>
      </c>
      <c r="DZ477" s="1">
        <v>37364</v>
      </c>
      <c r="EA477" s="1">
        <v>39198</v>
      </c>
      <c r="EC477" s="7" t="s">
        <v>3899</v>
      </c>
      <c r="EF477" s="7">
        <v>1</v>
      </c>
      <c r="EO477" s="7">
        <v>746</v>
      </c>
      <c r="EP477" s="7">
        <v>9</v>
      </c>
      <c r="II477" s="1">
        <v>35479</v>
      </c>
      <c r="IJ477" s="1">
        <v>37245</v>
      </c>
      <c r="IK477" s="14">
        <v>4</v>
      </c>
    </row>
    <row r="478" spans="1:245" x14ac:dyDescent="0.25">
      <c r="A478" s="1">
        <v>37245</v>
      </c>
      <c r="E478" s="13" t="s">
        <v>3171</v>
      </c>
      <c r="F478" s="4" t="s">
        <v>55</v>
      </c>
      <c r="G478" s="45" t="s">
        <v>5570</v>
      </c>
      <c r="H478" s="86"/>
      <c r="I478" s="86"/>
      <c r="J478" s="86"/>
      <c r="K478" s="86"/>
      <c r="L478" s="86"/>
      <c r="M478" s="30" t="s">
        <v>800</v>
      </c>
      <c r="N478" s="4" t="s">
        <v>479</v>
      </c>
      <c r="O478" s="52" t="s">
        <v>6547</v>
      </c>
      <c r="P478" s="20"/>
      <c r="Q478" s="30" t="s">
        <v>800</v>
      </c>
      <c r="R478" s="4" t="s">
        <v>479</v>
      </c>
      <c r="S478" s="52" t="s">
        <v>6547</v>
      </c>
      <c r="T478" s="20"/>
      <c r="U478" s="20"/>
      <c r="V478" s="20"/>
      <c r="W478" s="20"/>
      <c r="X478" s="20" t="s">
        <v>3347</v>
      </c>
      <c r="Y478" s="20" t="s">
        <v>479</v>
      </c>
      <c r="Z478" s="20" t="s">
        <v>3347</v>
      </c>
      <c r="AA478" s="20" t="s">
        <v>479</v>
      </c>
      <c r="AB478" s="20"/>
      <c r="AC478" s="20"/>
      <c r="AD478" s="20"/>
      <c r="AF478" s="14">
        <v>0</v>
      </c>
      <c r="AG478" s="14">
        <v>1</v>
      </c>
      <c r="AH478" s="14">
        <v>0</v>
      </c>
      <c r="AI478" s="14">
        <v>0</v>
      </c>
      <c r="AJ478" s="14">
        <v>1</v>
      </c>
      <c r="AK478" s="14">
        <v>0</v>
      </c>
      <c r="AL478" s="14">
        <v>1</v>
      </c>
      <c r="AM478" s="14">
        <v>0</v>
      </c>
      <c r="AO478" s="1">
        <v>33604</v>
      </c>
      <c r="AP478" s="1">
        <v>34943</v>
      </c>
      <c r="BP478" s="14">
        <v>29760000</v>
      </c>
      <c r="BQ478" s="3">
        <v>0.1</v>
      </c>
      <c r="DA478" s="1">
        <v>35453</v>
      </c>
      <c r="DB478" s="1">
        <v>35479</v>
      </c>
      <c r="DC478" s="1">
        <v>36733</v>
      </c>
      <c r="DD478" s="14">
        <v>461</v>
      </c>
      <c r="DE478" s="14">
        <v>4</v>
      </c>
      <c r="DF478" t="s">
        <v>513</v>
      </c>
      <c r="DG478" t="s">
        <v>804</v>
      </c>
      <c r="DW478" t="s">
        <v>2343</v>
      </c>
      <c r="DX478" t="s">
        <v>479</v>
      </c>
      <c r="HH478" s="44" t="s">
        <v>5799</v>
      </c>
      <c r="HI478">
        <v>1</v>
      </c>
      <c r="HJ478">
        <v>28</v>
      </c>
      <c r="HK478">
        <v>43</v>
      </c>
      <c r="HL478">
        <v>6</v>
      </c>
      <c r="HN478">
        <v>1</v>
      </c>
      <c r="II478" s="1">
        <v>35479</v>
      </c>
      <c r="IJ478" s="1">
        <v>37245</v>
      </c>
      <c r="IK478" s="14">
        <v>4</v>
      </c>
    </row>
    <row r="479" spans="1:245" x14ac:dyDescent="0.25">
      <c r="A479" s="1">
        <v>37439</v>
      </c>
      <c r="B479" s="1" t="s">
        <v>345</v>
      </c>
      <c r="C479" s="1" t="s">
        <v>361</v>
      </c>
      <c r="D479" s="1"/>
      <c r="E479" s="13" t="s">
        <v>3147</v>
      </c>
      <c r="F479" s="4" t="s">
        <v>42</v>
      </c>
      <c r="G479" s="45" t="s">
        <v>5542</v>
      </c>
      <c r="H479" s="86"/>
      <c r="I479" s="86"/>
      <c r="J479" s="86"/>
      <c r="K479" s="86"/>
      <c r="L479" s="86"/>
      <c r="M479" s="31" t="s">
        <v>1456</v>
      </c>
      <c r="N479" s="13" t="s">
        <v>474</v>
      </c>
      <c r="O479" s="13" t="s">
        <v>6429</v>
      </c>
      <c r="P479" s="20"/>
      <c r="Q479" s="39" t="s">
        <v>1456</v>
      </c>
      <c r="R479" s="13" t="s">
        <v>474</v>
      </c>
      <c r="S479" s="13" t="s">
        <v>6429</v>
      </c>
      <c r="T479" s="39" t="s">
        <v>1456</v>
      </c>
      <c r="U479" s="13" t="s">
        <v>474</v>
      </c>
      <c r="V479" s="20"/>
      <c r="W479" s="20"/>
      <c r="X479" s="33" t="s">
        <v>3530</v>
      </c>
      <c r="Y479" s="33" t="s">
        <v>474</v>
      </c>
      <c r="Z479" s="33" t="s">
        <v>3530</v>
      </c>
      <c r="AA479" s="33" t="s">
        <v>474</v>
      </c>
      <c r="AB479" s="20"/>
      <c r="AC479" s="20"/>
      <c r="AD479" s="20"/>
      <c r="AF479" s="14">
        <v>0</v>
      </c>
      <c r="AG479" s="14">
        <v>1</v>
      </c>
      <c r="AH479" s="14">
        <v>0</v>
      </c>
      <c r="AI479" s="14">
        <v>0</v>
      </c>
      <c r="AJ479" s="14">
        <v>1</v>
      </c>
      <c r="AK479" s="14">
        <v>0</v>
      </c>
      <c r="AL479" s="14">
        <v>1</v>
      </c>
      <c r="AM479" s="14">
        <v>0</v>
      </c>
      <c r="AN479" t="s">
        <v>1169</v>
      </c>
      <c r="AO479" s="1">
        <v>31444</v>
      </c>
      <c r="AP479" s="1">
        <v>36192</v>
      </c>
      <c r="BO479" s="3">
        <v>1</v>
      </c>
      <c r="BT479" s="14">
        <v>0</v>
      </c>
      <c r="BU479" s="3">
        <v>1</v>
      </c>
      <c r="CS479">
        <v>1</v>
      </c>
      <c r="DA479" s="1">
        <v>36306</v>
      </c>
      <c r="DB479" s="1">
        <v>36327</v>
      </c>
      <c r="DC479" s="1">
        <v>37165</v>
      </c>
      <c r="DD479" s="14">
        <v>356</v>
      </c>
      <c r="DE479" s="14">
        <v>5</v>
      </c>
      <c r="DF479" t="s">
        <v>508</v>
      </c>
      <c r="DG479" t="s">
        <v>1459</v>
      </c>
      <c r="DI479" s="1">
        <v>36306</v>
      </c>
      <c r="GY479" s="44" t="s">
        <v>5693</v>
      </c>
      <c r="GZ479" s="1">
        <v>36367</v>
      </c>
      <c r="HA479">
        <v>2</v>
      </c>
      <c r="HB479">
        <v>751</v>
      </c>
      <c r="HC479">
        <v>45</v>
      </c>
      <c r="HE479">
        <v>1</v>
      </c>
      <c r="HH479" s="44" t="s">
        <v>5778</v>
      </c>
      <c r="HI479">
        <v>1</v>
      </c>
      <c r="HJ479">
        <v>40</v>
      </c>
      <c r="HK479">
        <v>1077</v>
      </c>
      <c r="HL479">
        <v>49</v>
      </c>
      <c r="HN479">
        <v>1</v>
      </c>
      <c r="II479" s="1">
        <v>36327</v>
      </c>
      <c r="IJ479" s="1">
        <v>37439</v>
      </c>
      <c r="IK479" s="14">
        <v>3</v>
      </c>
    </row>
    <row r="480" spans="1:245" x14ac:dyDescent="0.25">
      <c r="A480" s="1">
        <v>37439</v>
      </c>
      <c r="B480" s="1"/>
      <c r="C480" s="1"/>
      <c r="D480" s="1"/>
      <c r="E480" s="13" t="s">
        <v>3147</v>
      </c>
      <c r="F480" s="4" t="s">
        <v>42</v>
      </c>
      <c r="G480" s="45" t="s">
        <v>5542</v>
      </c>
      <c r="H480" s="86"/>
      <c r="I480" s="86"/>
      <c r="J480" s="86"/>
      <c r="K480" s="86"/>
      <c r="L480" s="86"/>
      <c r="M480" s="31" t="s">
        <v>1457</v>
      </c>
      <c r="N480" s="13" t="s">
        <v>474</v>
      </c>
      <c r="O480" s="13" t="s">
        <v>6430</v>
      </c>
      <c r="P480" s="20"/>
      <c r="Q480" s="39" t="s">
        <v>1456</v>
      </c>
      <c r="R480" s="13" t="s">
        <v>474</v>
      </c>
      <c r="S480" s="13" t="s">
        <v>6429</v>
      </c>
      <c r="T480" s="39" t="s">
        <v>1456</v>
      </c>
      <c r="U480" s="13" t="s">
        <v>474</v>
      </c>
      <c r="V480" s="20"/>
      <c r="W480" s="20"/>
      <c r="X480" s="20"/>
      <c r="Y480" s="20"/>
      <c r="Z480" s="33" t="s">
        <v>3530</v>
      </c>
      <c r="AA480" s="33" t="s">
        <v>474</v>
      </c>
      <c r="AD480" s="20"/>
      <c r="AF480" s="14">
        <v>0</v>
      </c>
      <c r="AG480" s="14">
        <v>1</v>
      </c>
      <c r="AH480" s="14">
        <v>0</v>
      </c>
      <c r="AI480" s="14">
        <v>0</v>
      </c>
      <c r="AJ480" s="14">
        <v>1</v>
      </c>
      <c r="AK480" s="14">
        <v>0</v>
      </c>
      <c r="AL480" s="14">
        <v>1</v>
      </c>
      <c r="AM480" s="14">
        <v>0</v>
      </c>
      <c r="AO480" s="1">
        <v>31444</v>
      </c>
      <c r="AP480" s="1">
        <v>36192</v>
      </c>
      <c r="BO480" s="3">
        <v>1</v>
      </c>
      <c r="BT480" s="14">
        <v>0</v>
      </c>
      <c r="BU480" s="3">
        <v>1</v>
      </c>
      <c r="CS480">
        <v>1</v>
      </c>
      <c r="DA480" s="1">
        <v>36306</v>
      </c>
      <c r="DB480" s="1">
        <v>36327</v>
      </c>
      <c r="DC480" s="1">
        <v>37165</v>
      </c>
      <c r="DD480" s="14">
        <v>356</v>
      </c>
      <c r="DE480" s="14">
        <v>5</v>
      </c>
      <c r="DF480" t="s">
        <v>508</v>
      </c>
      <c r="DG480" t="s">
        <v>1459</v>
      </c>
      <c r="DI480" s="1">
        <v>36306</v>
      </c>
      <c r="GY480" s="44" t="s">
        <v>5693</v>
      </c>
      <c r="GZ480" s="1">
        <v>36367</v>
      </c>
      <c r="HA480">
        <v>2</v>
      </c>
      <c r="HB480">
        <v>751</v>
      </c>
      <c r="HC480">
        <v>45</v>
      </c>
      <c r="HE480">
        <v>1</v>
      </c>
      <c r="HH480" s="44" t="s">
        <v>5778</v>
      </c>
      <c r="HI480">
        <v>1</v>
      </c>
      <c r="HJ480">
        <v>40</v>
      </c>
      <c r="HK480">
        <v>1077</v>
      </c>
      <c r="HL480">
        <v>49</v>
      </c>
      <c r="HN480">
        <v>1</v>
      </c>
      <c r="II480" s="1">
        <v>36327</v>
      </c>
      <c r="IJ480" s="1">
        <v>37439</v>
      </c>
      <c r="IK480" s="14">
        <v>3</v>
      </c>
    </row>
    <row r="481" spans="1:245" x14ac:dyDescent="0.25">
      <c r="A481" s="1">
        <v>37439</v>
      </c>
      <c r="B481" s="1"/>
      <c r="C481" s="1"/>
      <c r="D481" s="1"/>
      <c r="E481" s="13" t="s">
        <v>3147</v>
      </c>
      <c r="F481" s="4" t="s">
        <v>42</v>
      </c>
      <c r="G481" s="45" t="s">
        <v>5542</v>
      </c>
      <c r="H481" s="86"/>
      <c r="I481" s="86"/>
      <c r="J481" s="86"/>
      <c r="K481" s="86"/>
      <c r="L481" s="86"/>
      <c r="M481" s="31" t="s">
        <v>1444</v>
      </c>
      <c r="N481" s="13" t="s">
        <v>479</v>
      </c>
      <c r="O481" s="13" t="s">
        <v>6431</v>
      </c>
      <c r="P481" s="20"/>
      <c r="Q481" s="31" t="s">
        <v>1444</v>
      </c>
      <c r="R481" s="13" t="s">
        <v>479</v>
      </c>
      <c r="S481" s="13" t="s">
        <v>6431</v>
      </c>
      <c r="T481" s="20"/>
      <c r="U481" s="20"/>
      <c r="V481" s="20"/>
      <c r="W481" s="20"/>
      <c r="X481" s="33" t="s">
        <v>3544</v>
      </c>
      <c r="Y481" s="33" t="s">
        <v>479</v>
      </c>
      <c r="Z481" s="33" t="s">
        <v>3544</v>
      </c>
      <c r="AA481" s="33" t="s">
        <v>479</v>
      </c>
      <c r="AB481" s="20"/>
      <c r="AC481" s="20"/>
      <c r="AD481" s="20"/>
      <c r="AF481" s="14">
        <v>0</v>
      </c>
      <c r="AG481" s="14">
        <v>1</v>
      </c>
      <c r="AH481" s="14">
        <v>0</v>
      </c>
      <c r="AI481" s="14">
        <v>0</v>
      </c>
      <c r="AJ481" s="14">
        <v>1</v>
      </c>
      <c r="AK481" s="14">
        <v>0</v>
      </c>
      <c r="AL481" s="14">
        <v>1</v>
      </c>
      <c r="AM481" s="14">
        <v>0</v>
      </c>
      <c r="AO481" s="1">
        <v>31444</v>
      </c>
      <c r="AP481" s="1">
        <v>36192</v>
      </c>
      <c r="BP481" s="14">
        <v>118125000</v>
      </c>
      <c r="BQ481" s="3">
        <v>0.25</v>
      </c>
      <c r="BR481" s="16">
        <v>91125000</v>
      </c>
      <c r="CS481">
        <v>1</v>
      </c>
      <c r="DA481" s="1">
        <v>36306</v>
      </c>
      <c r="DB481" s="1">
        <v>36327</v>
      </c>
      <c r="DC481" s="1">
        <v>37165</v>
      </c>
      <c r="DD481" s="14">
        <v>356</v>
      </c>
      <c r="DE481" s="14">
        <v>5</v>
      </c>
      <c r="DF481" t="s">
        <v>508</v>
      </c>
      <c r="DG481" t="s">
        <v>1459</v>
      </c>
      <c r="DK481" s="1">
        <v>36327</v>
      </c>
      <c r="DO481" s="49" t="s">
        <v>4440</v>
      </c>
      <c r="DP481" s="1"/>
      <c r="DQ481" s="1"/>
      <c r="DR481" s="1"/>
      <c r="DS481" s="1"/>
      <c r="DT481" s="1"/>
      <c r="DU481" s="1"/>
      <c r="DV481" s="1"/>
      <c r="DY481" t="s">
        <v>2234</v>
      </c>
      <c r="DZ481" s="1">
        <v>37515</v>
      </c>
      <c r="EA481" s="1">
        <v>38812</v>
      </c>
      <c r="EC481" s="7" t="s">
        <v>3897</v>
      </c>
      <c r="EM481" s="7">
        <v>1</v>
      </c>
      <c r="EO481" s="7">
        <v>430</v>
      </c>
      <c r="EP481" s="7">
        <v>5</v>
      </c>
      <c r="ES481" s="49" t="s">
        <v>4915</v>
      </c>
      <c r="ET481" s="49" t="s">
        <v>4854</v>
      </c>
      <c r="EU481" s="1"/>
      <c r="EV481" s="1"/>
      <c r="EW481" s="1"/>
      <c r="EX481" s="1"/>
      <c r="EY481" t="s">
        <v>765</v>
      </c>
      <c r="EZ481" t="s">
        <v>479</v>
      </c>
      <c r="FC481" t="s">
        <v>2876</v>
      </c>
      <c r="FD481" s="1">
        <v>38885</v>
      </c>
      <c r="FE481" s="1">
        <v>39590</v>
      </c>
      <c r="FH481" s="7" t="s">
        <v>3898</v>
      </c>
      <c r="FJ481" s="7" t="s">
        <v>3825</v>
      </c>
      <c r="FK481">
        <v>1</v>
      </c>
      <c r="FY481">
        <v>126</v>
      </c>
      <c r="FZ481">
        <v>3</v>
      </c>
      <c r="GA481">
        <v>1</v>
      </c>
      <c r="GY481" s="44" t="s">
        <v>5693</v>
      </c>
      <c r="GZ481" s="1">
        <v>36367</v>
      </c>
      <c r="HA481">
        <v>2</v>
      </c>
      <c r="HB481">
        <v>200</v>
      </c>
      <c r="HC481">
        <v>5</v>
      </c>
      <c r="HE481">
        <v>1</v>
      </c>
      <c r="HH481" s="44" t="s">
        <v>5778</v>
      </c>
      <c r="HI481">
        <v>1</v>
      </c>
      <c r="HJ481">
        <v>40</v>
      </c>
      <c r="HK481">
        <v>69</v>
      </c>
      <c r="HL481">
        <v>5</v>
      </c>
      <c r="HN481">
        <v>1</v>
      </c>
      <c r="HQ481" s="44" t="s">
        <v>5914</v>
      </c>
      <c r="HR481">
        <v>1</v>
      </c>
      <c r="HS481">
        <v>21</v>
      </c>
      <c r="HT481">
        <v>973</v>
      </c>
      <c r="HU481">
        <v>19</v>
      </c>
      <c r="HV481">
        <v>1</v>
      </c>
      <c r="HZ481" s="44" t="s">
        <v>6014</v>
      </c>
      <c r="IA481">
        <v>1</v>
      </c>
      <c r="IB481">
        <v>7</v>
      </c>
      <c r="IC481">
        <v>274</v>
      </c>
      <c r="ID481">
        <v>1</v>
      </c>
      <c r="IE481">
        <v>1</v>
      </c>
      <c r="II481" s="1">
        <v>36327</v>
      </c>
      <c r="IJ481" s="1">
        <v>37439</v>
      </c>
      <c r="IK481" s="14">
        <v>3</v>
      </c>
    </row>
    <row r="482" spans="1:245" x14ac:dyDescent="0.25">
      <c r="A482" s="1">
        <v>37439</v>
      </c>
      <c r="B482" s="1"/>
      <c r="C482" s="1"/>
      <c r="D482" s="1"/>
      <c r="E482" s="13" t="s">
        <v>3147</v>
      </c>
      <c r="F482" s="4" t="s">
        <v>42</v>
      </c>
      <c r="G482" s="45" t="s">
        <v>5542</v>
      </c>
      <c r="H482" s="86"/>
      <c r="I482" s="86"/>
      <c r="J482" s="86"/>
      <c r="K482" s="86"/>
      <c r="L482" s="86"/>
      <c r="M482" s="31" t="s">
        <v>1458</v>
      </c>
      <c r="N482" s="13" t="s">
        <v>498</v>
      </c>
      <c r="O482" s="13" t="s">
        <v>6432</v>
      </c>
      <c r="P482" s="20"/>
      <c r="Q482" s="31" t="s">
        <v>1458</v>
      </c>
      <c r="R482" s="13" t="s">
        <v>498</v>
      </c>
      <c r="S482" s="13" t="s">
        <v>6432</v>
      </c>
      <c r="T482" s="20"/>
      <c r="U482" s="20"/>
      <c r="V482" s="20"/>
      <c r="W482" s="20"/>
      <c r="X482" s="33" t="s">
        <v>3545</v>
      </c>
      <c r="Y482" s="33" t="s">
        <v>498</v>
      </c>
      <c r="Z482" s="33" t="s">
        <v>3545</v>
      </c>
      <c r="AA482" s="33" t="s">
        <v>498</v>
      </c>
      <c r="AB482" s="20"/>
      <c r="AC482" s="20"/>
      <c r="AD482" s="20"/>
      <c r="AF482" s="14">
        <v>0</v>
      </c>
      <c r="AG482" s="14">
        <v>1</v>
      </c>
      <c r="AH482" s="14">
        <v>0</v>
      </c>
      <c r="AI482" s="14">
        <v>0</v>
      </c>
      <c r="AJ482" s="14">
        <v>1</v>
      </c>
      <c r="AK482" s="14">
        <v>0</v>
      </c>
      <c r="AL482" s="14">
        <v>1</v>
      </c>
      <c r="AM482" s="14">
        <v>0</v>
      </c>
      <c r="AO482" s="1">
        <v>31444</v>
      </c>
      <c r="AP482" s="1">
        <v>36192</v>
      </c>
      <c r="BP482" s="14">
        <v>9000000</v>
      </c>
      <c r="BQ482" s="3">
        <v>0.5</v>
      </c>
      <c r="CS482">
        <v>1</v>
      </c>
      <c r="DA482" s="1">
        <v>36306</v>
      </c>
      <c r="DB482" s="1">
        <v>36327</v>
      </c>
      <c r="DC482" s="1">
        <v>37165</v>
      </c>
      <c r="DD482" s="14">
        <v>356</v>
      </c>
      <c r="DE482" s="14">
        <v>5</v>
      </c>
      <c r="DF482" t="s">
        <v>508</v>
      </c>
      <c r="DG482" t="s">
        <v>1459</v>
      </c>
      <c r="GY482" s="44" t="s">
        <v>5693</v>
      </c>
      <c r="GZ482" s="1">
        <v>36367</v>
      </c>
      <c r="HA482">
        <v>2</v>
      </c>
      <c r="HB482">
        <v>8</v>
      </c>
      <c r="HC482">
        <v>0</v>
      </c>
      <c r="HH482" s="44" t="s">
        <v>5778</v>
      </c>
      <c r="HI482">
        <v>1</v>
      </c>
      <c r="HJ482">
        <v>40</v>
      </c>
      <c r="HK482">
        <v>90</v>
      </c>
      <c r="HL482">
        <v>5</v>
      </c>
      <c r="HN482">
        <v>1</v>
      </c>
      <c r="II482" s="1">
        <v>36327</v>
      </c>
      <c r="IJ482" s="1">
        <v>37439</v>
      </c>
      <c r="IK482" s="14">
        <v>3</v>
      </c>
    </row>
    <row r="483" spans="1:245" x14ac:dyDescent="0.25">
      <c r="A483" s="1">
        <v>37461</v>
      </c>
      <c r="B483" s="1" t="s">
        <v>346</v>
      </c>
      <c r="C483" s="1" t="s">
        <v>347</v>
      </c>
      <c r="D483" s="1"/>
      <c r="E483" s="13" t="s">
        <v>3148</v>
      </c>
      <c r="F483" s="4" t="s">
        <v>43</v>
      </c>
      <c r="G483" s="45" t="s">
        <v>5543</v>
      </c>
      <c r="H483" s="86"/>
      <c r="I483" s="86"/>
      <c r="J483" s="86"/>
      <c r="K483" s="86"/>
      <c r="L483" s="86"/>
      <c r="M483" s="31" t="s">
        <v>1325</v>
      </c>
      <c r="N483" s="13" t="s">
        <v>504</v>
      </c>
      <c r="O483" s="13" t="s">
        <v>6433</v>
      </c>
      <c r="P483" s="20"/>
      <c r="Q483" s="31" t="s">
        <v>1325</v>
      </c>
      <c r="R483" s="13" t="s">
        <v>504</v>
      </c>
      <c r="S483" s="13" t="s">
        <v>6433</v>
      </c>
      <c r="T483" s="20"/>
      <c r="U483" s="20"/>
      <c r="V483" s="20"/>
      <c r="W483" s="20"/>
      <c r="X483" s="20"/>
      <c r="Y483" s="20"/>
      <c r="Z483" s="20"/>
      <c r="AA483" s="20"/>
      <c r="AB483" s="20"/>
      <c r="AC483" s="20"/>
      <c r="AD483" s="20"/>
      <c r="AF483" s="14">
        <v>0</v>
      </c>
      <c r="AG483" s="14">
        <v>1</v>
      </c>
      <c r="AH483" s="14">
        <v>0</v>
      </c>
      <c r="AI483" s="14">
        <v>0</v>
      </c>
      <c r="AJ483" s="14">
        <v>1</v>
      </c>
      <c r="AK483" s="14">
        <v>0</v>
      </c>
      <c r="AL483" s="14">
        <v>1</v>
      </c>
      <c r="AM483" s="14">
        <v>0</v>
      </c>
      <c r="AN483" t="s">
        <v>1331</v>
      </c>
      <c r="AO483" s="1">
        <v>34213</v>
      </c>
      <c r="AP483" s="1">
        <v>35765</v>
      </c>
      <c r="BP483" s="14">
        <v>4150000</v>
      </c>
      <c r="BQ483" s="3">
        <v>0.25</v>
      </c>
      <c r="CS483">
        <v>1</v>
      </c>
      <c r="CV483" s="1">
        <v>35775</v>
      </c>
      <c r="DB483" s="1">
        <v>35775</v>
      </c>
      <c r="DC483" s="1">
        <v>37081</v>
      </c>
      <c r="DD483" s="14">
        <v>460</v>
      </c>
      <c r="DE483" s="14">
        <v>5</v>
      </c>
      <c r="DF483" t="s">
        <v>562</v>
      </c>
      <c r="DG483" t="s">
        <v>1332</v>
      </c>
      <c r="DK483" s="1">
        <v>35775</v>
      </c>
      <c r="IJ483" s="1">
        <v>37461</v>
      </c>
      <c r="IK483" s="14">
        <v>5</v>
      </c>
    </row>
    <row r="484" spans="1:245" x14ac:dyDescent="0.25">
      <c r="A484" s="1">
        <v>37461</v>
      </c>
      <c r="E484" s="13" t="s">
        <v>3148</v>
      </c>
      <c r="F484" s="4" t="s">
        <v>43</v>
      </c>
      <c r="G484" s="45" t="s">
        <v>5543</v>
      </c>
      <c r="H484" s="86"/>
      <c r="I484" s="86"/>
      <c r="J484" s="86"/>
      <c r="K484" s="86"/>
      <c r="L484" s="86"/>
      <c r="M484" s="30" t="s">
        <v>1326</v>
      </c>
      <c r="N484" s="13" t="s">
        <v>502</v>
      </c>
      <c r="O484" s="13" t="s">
        <v>6434</v>
      </c>
      <c r="P484" s="20"/>
      <c r="Q484" s="30" t="s">
        <v>1326</v>
      </c>
      <c r="R484" s="13" t="s">
        <v>502</v>
      </c>
      <c r="S484" s="13" t="s">
        <v>6434</v>
      </c>
      <c r="T484" s="20"/>
      <c r="U484" s="20"/>
      <c r="V484" s="20" t="s">
        <v>3550</v>
      </c>
      <c r="W484" s="20" t="s">
        <v>474</v>
      </c>
      <c r="X484" s="20"/>
      <c r="Y484" s="20"/>
      <c r="Z484" s="20"/>
      <c r="AA484" s="20"/>
      <c r="AB484" s="33" t="s">
        <v>3551</v>
      </c>
      <c r="AC484" s="33" t="s">
        <v>474</v>
      </c>
      <c r="AD484" s="20"/>
      <c r="AF484" s="14">
        <v>0</v>
      </c>
      <c r="AG484" s="14">
        <v>1</v>
      </c>
      <c r="AH484" s="14">
        <v>0</v>
      </c>
      <c r="AI484" s="14">
        <v>0</v>
      </c>
      <c r="AJ484" s="14">
        <v>1</v>
      </c>
      <c r="AK484" s="14">
        <v>0</v>
      </c>
      <c r="AL484" s="14">
        <v>1</v>
      </c>
      <c r="AM484" s="14">
        <v>0</v>
      </c>
      <c r="AO484" s="1">
        <v>34213</v>
      </c>
      <c r="AP484" s="1">
        <v>35765</v>
      </c>
      <c r="BP484" s="14">
        <v>3640000</v>
      </c>
      <c r="BQ484" s="3">
        <v>0.25</v>
      </c>
      <c r="CS484">
        <v>1</v>
      </c>
      <c r="CV484" s="1">
        <v>35775</v>
      </c>
      <c r="DB484" s="1">
        <v>35775</v>
      </c>
      <c r="DC484" s="1">
        <v>37081</v>
      </c>
      <c r="DD484" s="14">
        <v>460</v>
      </c>
      <c r="DE484" s="14">
        <v>5</v>
      </c>
      <c r="DF484" t="s">
        <v>562</v>
      </c>
      <c r="DG484" t="s">
        <v>1332</v>
      </c>
      <c r="DJ484">
        <v>1</v>
      </c>
      <c r="DK484" s="1">
        <v>35775</v>
      </c>
      <c r="GY484" s="44"/>
      <c r="HA484">
        <v>0</v>
      </c>
      <c r="HB484">
        <v>114</v>
      </c>
      <c r="HC484">
        <v>1</v>
      </c>
      <c r="HE484">
        <v>1</v>
      </c>
      <c r="HH484" s="44" t="s">
        <v>5779</v>
      </c>
      <c r="HI484">
        <v>1</v>
      </c>
      <c r="HJ484">
        <v>20</v>
      </c>
      <c r="HK484">
        <v>213</v>
      </c>
      <c r="HL484">
        <v>14</v>
      </c>
      <c r="HN484">
        <v>1</v>
      </c>
      <c r="IJ484" s="1">
        <v>37461</v>
      </c>
      <c r="IK484" s="14">
        <v>5</v>
      </c>
    </row>
    <row r="485" spans="1:245" x14ac:dyDescent="0.25">
      <c r="A485" s="1">
        <v>37461</v>
      </c>
      <c r="E485" s="13" t="s">
        <v>3148</v>
      </c>
      <c r="F485" s="4" t="s">
        <v>43</v>
      </c>
      <c r="G485" s="45" t="s">
        <v>5543</v>
      </c>
      <c r="H485" s="86"/>
      <c r="I485" s="86"/>
      <c r="J485" s="86"/>
      <c r="K485" s="86"/>
      <c r="L485" s="86"/>
      <c r="M485" s="30" t="s">
        <v>1328</v>
      </c>
      <c r="N485" s="13" t="s">
        <v>537</v>
      </c>
      <c r="O485" s="13" t="s">
        <v>6435</v>
      </c>
      <c r="P485" s="20"/>
      <c r="Q485" s="30" t="s">
        <v>1328</v>
      </c>
      <c r="R485" s="13" t="s">
        <v>537</v>
      </c>
      <c r="S485" s="13" t="s">
        <v>6435</v>
      </c>
      <c r="T485" s="20"/>
      <c r="U485" s="20"/>
      <c r="V485" s="20" t="s">
        <v>3550</v>
      </c>
      <c r="W485" s="20" t="s">
        <v>474</v>
      </c>
      <c r="X485" s="20">
        <v>681875</v>
      </c>
      <c r="Y485" s="33" t="s">
        <v>479</v>
      </c>
      <c r="Z485" s="20">
        <v>681875</v>
      </c>
      <c r="AA485" s="33" t="s">
        <v>479</v>
      </c>
      <c r="AB485" s="33"/>
      <c r="AC485" s="33"/>
      <c r="AD485" s="20"/>
      <c r="AE485" s="33" t="s">
        <v>3593</v>
      </c>
      <c r="AF485" s="14">
        <v>0</v>
      </c>
      <c r="AG485" s="14">
        <v>1</v>
      </c>
      <c r="AH485" s="14">
        <v>0</v>
      </c>
      <c r="AI485" s="14">
        <v>0</v>
      </c>
      <c r="AJ485" s="14">
        <v>1</v>
      </c>
      <c r="AK485" s="14">
        <v>0</v>
      </c>
      <c r="AL485" s="14">
        <v>1</v>
      </c>
      <c r="AM485" s="14">
        <v>0</v>
      </c>
      <c r="AO485" s="1">
        <v>34486</v>
      </c>
      <c r="AP485" s="1">
        <v>35034</v>
      </c>
      <c r="BP485" s="14">
        <v>1170000</v>
      </c>
      <c r="CS485">
        <v>1</v>
      </c>
      <c r="CV485" s="1">
        <v>35775</v>
      </c>
      <c r="DB485" s="1">
        <v>35775</v>
      </c>
      <c r="DC485" s="1">
        <v>37081</v>
      </c>
      <c r="DD485" s="14">
        <v>460</v>
      </c>
      <c r="DE485" s="14">
        <v>5</v>
      </c>
      <c r="DF485" t="s">
        <v>562</v>
      </c>
      <c r="DG485" t="s">
        <v>1332</v>
      </c>
      <c r="GY485" s="44"/>
      <c r="HA485">
        <v>0</v>
      </c>
      <c r="HB485">
        <v>137</v>
      </c>
      <c r="HC485">
        <v>2</v>
      </c>
      <c r="HD485">
        <v>1</v>
      </c>
      <c r="HH485" s="44" t="s">
        <v>5779</v>
      </c>
      <c r="HI485">
        <v>1</v>
      </c>
      <c r="HJ485">
        <v>20</v>
      </c>
      <c r="HK485">
        <v>228</v>
      </c>
      <c r="HL485">
        <v>5</v>
      </c>
      <c r="HN485">
        <v>1</v>
      </c>
      <c r="IJ485" s="1">
        <v>37461</v>
      </c>
      <c r="IK485" s="14">
        <v>5</v>
      </c>
    </row>
    <row r="486" spans="1:245" x14ac:dyDescent="0.25">
      <c r="A486" s="1">
        <v>37461</v>
      </c>
      <c r="E486" s="13" t="s">
        <v>3148</v>
      </c>
      <c r="F486" s="4" t="s">
        <v>43</v>
      </c>
      <c r="G486" s="45" t="s">
        <v>5543</v>
      </c>
      <c r="H486" s="86"/>
      <c r="I486" s="86"/>
      <c r="J486" s="86"/>
      <c r="K486" s="86"/>
      <c r="L486" s="86"/>
      <c r="M486" s="30" t="s">
        <v>1327</v>
      </c>
      <c r="N486" s="13" t="s">
        <v>502</v>
      </c>
      <c r="O486" s="13" t="s">
        <v>6436</v>
      </c>
      <c r="P486" s="20"/>
      <c r="Q486" s="30" t="s">
        <v>1327</v>
      </c>
      <c r="R486" s="13" t="s">
        <v>502</v>
      </c>
      <c r="S486" s="13" t="s">
        <v>6436</v>
      </c>
      <c r="T486" s="20"/>
      <c r="U486" s="20"/>
      <c r="V486" s="33" t="s">
        <v>3548</v>
      </c>
      <c r="W486" s="33" t="s">
        <v>500</v>
      </c>
      <c r="X486" s="20"/>
      <c r="Y486" s="20"/>
      <c r="Z486" s="20"/>
      <c r="AA486" s="20"/>
      <c r="AB486" s="33" t="s">
        <v>3549</v>
      </c>
      <c r="AC486" s="33" t="s">
        <v>500</v>
      </c>
      <c r="AD486" s="20"/>
      <c r="AF486" s="14">
        <v>0</v>
      </c>
      <c r="AG486" s="14">
        <v>1</v>
      </c>
      <c r="AH486" s="14">
        <v>0</v>
      </c>
      <c r="AI486" s="14">
        <v>0</v>
      </c>
      <c r="AJ486" s="14">
        <v>1</v>
      </c>
      <c r="AK486" s="14">
        <v>0</v>
      </c>
      <c r="AL486" s="14">
        <v>1</v>
      </c>
      <c r="AM486" s="14">
        <v>0</v>
      </c>
      <c r="AO486" s="1">
        <v>34213</v>
      </c>
      <c r="AP486" s="1">
        <v>35765</v>
      </c>
      <c r="BP486" s="14">
        <v>2730000</v>
      </c>
      <c r="CS486">
        <v>1</v>
      </c>
      <c r="CV486" s="1">
        <v>35775</v>
      </c>
      <c r="DB486" s="1">
        <v>35775</v>
      </c>
      <c r="DC486" s="1">
        <v>37081</v>
      </c>
      <c r="DD486" s="14">
        <v>460</v>
      </c>
      <c r="DE486" s="14">
        <v>5</v>
      </c>
      <c r="DF486" t="s">
        <v>562</v>
      </c>
      <c r="DG486" t="s">
        <v>1332</v>
      </c>
      <c r="DJ486">
        <v>1</v>
      </c>
      <c r="DK486" s="1">
        <v>35775</v>
      </c>
      <c r="GY486" s="44"/>
      <c r="HA486">
        <v>0</v>
      </c>
      <c r="HB486">
        <v>185</v>
      </c>
      <c r="HC486">
        <v>6</v>
      </c>
      <c r="HD486">
        <v>1</v>
      </c>
      <c r="HH486" s="44" t="s">
        <v>5779</v>
      </c>
      <c r="HI486">
        <v>1</v>
      </c>
      <c r="HJ486">
        <v>20</v>
      </c>
      <c r="HK486">
        <v>118</v>
      </c>
      <c r="HL486">
        <v>5</v>
      </c>
      <c r="HM486">
        <v>1</v>
      </c>
      <c r="IJ486" s="1">
        <v>37461</v>
      </c>
      <c r="IK486" s="14">
        <v>5</v>
      </c>
    </row>
    <row r="487" spans="1:245" x14ac:dyDescent="0.25">
      <c r="A487" s="1">
        <v>37461</v>
      </c>
      <c r="E487" s="13" t="s">
        <v>3148</v>
      </c>
      <c r="F487" s="4" t="s">
        <v>43</v>
      </c>
      <c r="G487" s="45" t="s">
        <v>5543</v>
      </c>
      <c r="H487" s="86"/>
      <c r="I487" s="86"/>
      <c r="J487" s="86"/>
      <c r="K487" s="86"/>
      <c r="L487" s="86"/>
      <c r="M487" s="30" t="s">
        <v>1329</v>
      </c>
      <c r="N487" s="13" t="s">
        <v>502</v>
      </c>
      <c r="O487" s="13" t="s">
        <v>6437</v>
      </c>
      <c r="P487" s="20"/>
      <c r="Q487" s="30" t="s">
        <v>1329</v>
      </c>
      <c r="R487" s="13" t="s">
        <v>502</v>
      </c>
      <c r="S487" s="13" t="s">
        <v>6437</v>
      </c>
      <c r="T487" s="20"/>
      <c r="U487" s="20"/>
      <c r="V487" s="20"/>
      <c r="W487" s="20"/>
      <c r="X487" s="20"/>
      <c r="Y487" s="20"/>
      <c r="Z487" s="20"/>
      <c r="AA487" s="20"/>
      <c r="AB487" s="20"/>
      <c r="AC487" s="20"/>
      <c r="AD487" s="20"/>
      <c r="AF487" s="14">
        <v>0</v>
      </c>
      <c r="AG487" s="14">
        <v>1</v>
      </c>
      <c r="AH487" s="14">
        <v>0</v>
      </c>
      <c r="AI487" s="14">
        <v>0</v>
      </c>
      <c r="AJ487" s="14">
        <v>1</v>
      </c>
      <c r="AK487" s="14">
        <v>0</v>
      </c>
      <c r="AL487" s="14">
        <v>1</v>
      </c>
      <c r="AM487" s="14">
        <v>0</v>
      </c>
      <c r="AO487" s="1">
        <v>34213</v>
      </c>
      <c r="AP487" s="1">
        <v>35765</v>
      </c>
      <c r="BP487" s="14">
        <v>1000000</v>
      </c>
      <c r="BQ487" s="3">
        <v>0.1</v>
      </c>
      <c r="CS487">
        <v>1</v>
      </c>
      <c r="CV487" s="1">
        <v>35775</v>
      </c>
      <c r="DB487" s="1">
        <v>35775</v>
      </c>
      <c r="DC487" s="1">
        <v>37081</v>
      </c>
      <c r="DD487" s="14">
        <v>460</v>
      </c>
      <c r="DE487" s="14">
        <v>5</v>
      </c>
      <c r="DF487" t="s">
        <v>562</v>
      </c>
      <c r="DG487" t="s">
        <v>1332</v>
      </c>
      <c r="DJ487">
        <v>1</v>
      </c>
      <c r="IJ487" s="1">
        <v>37461</v>
      </c>
      <c r="IK487" s="14">
        <v>5</v>
      </c>
    </row>
    <row r="488" spans="1:245" x14ac:dyDescent="0.25">
      <c r="A488" s="1">
        <v>37461</v>
      </c>
      <c r="E488" s="13" t="s">
        <v>3148</v>
      </c>
      <c r="F488" s="4" t="s">
        <v>43</v>
      </c>
      <c r="G488" s="45" t="s">
        <v>5543</v>
      </c>
      <c r="H488" s="86"/>
      <c r="I488" s="86"/>
      <c r="J488" s="86"/>
      <c r="K488" s="86"/>
      <c r="L488" s="86"/>
      <c r="M488" s="30" t="s">
        <v>2227</v>
      </c>
      <c r="N488" s="13" t="s">
        <v>502</v>
      </c>
      <c r="O488" s="13" t="s">
        <v>6438</v>
      </c>
      <c r="P488" s="20"/>
      <c r="Q488" s="30" t="s">
        <v>2227</v>
      </c>
      <c r="R488" s="13" t="s">
        <v>502</v>
      </c>
      <c r="S488" s="13" t="s">
        <v>6438</v>
      </c>
      <c r="T488" s="20"/>
      <c r="U488" s="20"/>
      <c r="V488" s="33" t="s">
        <v>3546</v>
      </c>
      <c r="W488" s="33" t="s">
        <v>479</v>
      </c>
      <c r="X488" s="20"/>
      <c r="Y488" s="20"/>
      <c r="Z488" s="20"/>
      <c r="AA488" s="20"/>
      <c r="AB488" s="33" t="s">
        <v>3547</v>
      </c>
      <c r="AC488" s="33" t="s">
        <v>479</v>
      </c>
      <c r="AD488" s="20"/>
      <c r="AF488" s="14">
        <v>0</v>
      </c>
      <c r="AG488" s="14">
        <v>1</v>
      </c>
      <c r="AH488" s="14">
        <v>0</v>
      </c>
      <c r="AI488" s="14">
        <v>0</v>
      </c>
      <c r="AJ488" s="14">
        <v>1</v>
      </c>
      <c r="AK488" s="14">
        <v>0</v>
      </c>
      <c r="AL488" s="14">
        <v>1</v>
      </c>
      <c r="AM488" s="14">
        <v>0</v>
      </c>
      <c r="AO488" s="1">
        <v>34213</v>
      </c>
      <c r="AP488" s="1">
        <v>35765</v>
      </c>
      <c r="BP488" s="14">
        <v>12600000</v>
      </c>
      <c r="BQ488" s="3">
        <v>0.1</v>
      </c>
      <c r="CS488">
        <v>1</v>
      </c>
      <c r="CV488" s="1">
        <v>35775</v>
      </c>
      <c r="DB488" s="1">
        <v>35775</v>
      </c>
      <c r="DC488" s="1">
        <v>37081</v>
      </c>
      <c r="DD488" s="14">
        <v>460</v>
      </c>
      <c r="DE488" s="14">
        <v>5</v>
      </c>
      <c r="DF488" t="s">
        <v>562</v>
      </c>
      <c r="DG488" t="s">
        <v>1332</v>
      </c>
      <c r="DJ488">
        <v>1</v>
      </c>
      <c r="DK488" s="1">
        <v>35775</v>
      </c>
      <c r="DO488" s="49" t="s">
        <v>4441</v>
      </c>
      <c r="DP488" s="1"/>
      <c r="DQ488" s="1"/>
      <c r="DR488" s="1"/>
      <c r="DS488" s="1"/>
      <c r="DT488" s="1"/>
      <c r="DU488" s="1"/>
      <c r="DV488" s="1"/>
      <c r="DY488" t="s">
        <v>2228</v>
      </c>
      <c r="DZ488" s="1">
        <v>37536</v>
      </c>
      <c r="EA488" s="1">
        <v>38902</v>
      </c>
      <c r="EC488" s="7" t="s">
        <v>3899</v>
      </c>
      <c r="EF488" s="7">
        <v>1</v>
      </c>
      <c r="EO488" s="7">
        <v>136</v>
      </c>
      <c r="EP488" s="7">
        <v>2</v>
      </c>
      <c r="GY488" s="44"/>
      <c r="HA488">
        <v>0</v>
      </c>
      <c r="HB488">
        <v>50</v>
      </c>
      <c r="HC488">
        <v>0</v>
      </c>
      <c r="HH488" s="44" t="s">
        <v>5779</v>
      </c>
      <c r="HI488">
        <v>1</v>
      </c>
      <c r="HJ488">
        <v>20</v>
      </c>
      <c r="HK488">
        <v>232</v>
      </c>
      <c r="HL488">
        <v>4</v>
      </c>
      <c r="HN488">
        <v>1</v>
      </c>
      <c r="HQ488" s="44" t="s">
        <v>5915</v>
      </c>
      <c r="HR488">
        <v>1</v>
      </c>
      <c r="HS488">
        <v>7</v>
      </c>
      <c r="HT488">
        <v>763</v>
      </c>
      <c r="HU488">
        <v>16</v>
      </c>
      <c r="HV488">
        <v>1</v>
      </c>
      <c r="IJ488" s="1">
        <v>37461</v>
      </c>
      <c r="IK488" s="14">
        <v>5</v>
      </c>
    </row>
    <row r="489" spans="1:245" x14ac:dyDescent="0.25">
      <c r="A489" s="1">
        <v>37461</v>
      </c>
      <c r="E489" s="13" t="s">
        <v>3148</v>
      </c>
      <c r="F489" s="4" t="s">
        <v>43</v>
      </c>
      <c r="G489" s="45" t="s">
        <v>5543</v>
      </c>
      <c r="H489" s="86"/>
      <c r="I489" s="86"/>
      <c r="J489" s="86"/>
      <c r="K489" s="86"/>
      <c r="L489" s="86"/>
      <c r="M489" s="30" t="s">
        <v>1330</v>
      </c>
      <c r="N489" s="13" t="s">
        <v>502</v>
      </c>
      <c r="O489" s="13" t="s">
        <v>6439</v>
      </c>
      <c r="P489" s="20"/>
      <c r="Q489" s="30" t="s">
        <v>1330</v>
      </c>
      <c r="R489" s="13" t="s">
        <v>502</v>
      </c>
      <c r="S489" s="13" t="s">
        <v>6439</v>
      </c>
      <c r="T489" s="20"/>
      <c r="U489" s="20"/>
      <c r="V489" s="20"/>
      <c r="W489" s="20"/>
      <c r="X489" s="20"/>
      <c r="Y489" s="20"/>
      <c r="Z489" s="20"/>
      <c r="AA489" s="20"/>
      <c r="AB489" s="20"/>
      <c r="AC489" s="20"/>
      <c r="AD489" s="20"/>
      <c r="AF489" s="14">
        <v>0</v>
      </c>
      <c r="AG489" s="14">
        <v>1</v>
      </c>
      <c r="AH489" s="14">
        <v>0</v>
      </c>
      <c r="AI489" s="14">
        <v>0</v>
      </c>
      <c r="AJ489" s="14">
        <v>1</v>
      </c>
      <c r="AK489" s="14">
        <v>0</v>
      </c>
      <c r="AL489" s="14">
        <v>1</v>
      </c>
      <c r="AM489" s="14">
        <v>0</v>
      </c>
      <c r="AO489" s="1">
        <v>34394</v>
      </c>
      <c r="AP489" s="1">
        <v>35034</v>
      </c>
      <c r="BP489" s="14">
        <v>430000</v>
      </c>
      <c r="CS489">
        <v>1</v>
      </c>
      <c r="CV489" s="1">
        <v>35775</v>
      </c>
      <c r="DB489" s="1">
        <v>35775</v>
      </c>
      <c r="DC489" s="1">
        <v>37081</v>
      </c>
      <c r="DD489" s="14">
        <v>460</v>
      </c>
      <c r="DE489" s="14">
        <v>5</v>
      </c>
      <c r="DF489" t="s">
        <v>562</v>
      </c>
      <c r="DG489" t="s">
        <v>1332</v>
      </c>
      <c r="DO489" s="49" t="s">
        <v>4442</v>
      </c>
      <c r="DP489" s="1"/>
      <c r="DQ489" s="1"/>
      <c r="DR489" s="1"/>
      <c r="DS489" s="1"/>
      <c r="DT489" s="1"/>
      <c r="DU489" s="1"/>
      <c r="DV489" s="1"/>
      <c r="DY489" t="s">
        <v>2229</v>
      </c>
      <c r="DZ489" s="1">
        <v>37533</v>
      </c>
      <c r="EA489" s="1">
        <v>39056</v>
      </c>
      <c r="EC489" s="7" t="s">
        <v>3899</v>
      </c>
      <c r="EF489" s="7">
        <v>1</v>
      </c>
      <c r="EO489" s="7">
        <v>194</v>
      </c>
      <c r="EP489" s="7">
        <v>2</v>
      </c>
      <c r="IJ489" s="1">
        <v>37461</v>
      </c>
      <c r="IK489" s="14">
        <v>5</v>
      </c>
    </row>
    <row r="490" spans="1:245" x14ac:dyDescent="0.25">
      <c r="A490" s="1">
        <v>37559</v>
      </c>
      <c r="B490" s="1" t="s">
        <v>348</v>
      </c>
      <c r="C490" s="1" t="s">
        <v>349</v>
      </c>
      <c r="D490" s="1"/>
      <c r="E490" s="13" t="s">
        <v>3149</v>
      </c>
      <c r="F490" s="4" t="s">
        <v>44</v>
      </c>
      <c r="G490" s="45" t="s">
        <v>5544</v>
      </c>
      <c r="H490" s="86"/>
      <c r="I490" s="86"/>
      <c r="J490" s="86"/>
      <c r="K490" s="86"/>
      <c r="L490" s="86"/>
      <c r="M490" s="31" t="s">
        <v>1965</v>
      </c>
      <c r="N490" s="13" t="s">
        <v>498</v>
      </c>
      <c r="O490" s="13" t="s">
        <v>6440</v>
      </c>
      <c r="P490" s="20"/>
      <c r="Q490" s="39" t="s">
        <v>1965</v>
      </c>
      <c r="R490" s="13" t="s">
        <v>498</v>
      </c>
      <c r="S490" s="13" t="s">
        <v>6440</v>
      </c>
      <c r="T490" s="39" t="s">
        <v>1965</v>
      </c>
      <c r="U490" s="13" t="s">
        <v>498</v>
      </c>
      <c r="V490" s="20"/>
      <c r="W490" s="20"/>
      <c r="X490" s="33" t="s">
        <v>3552</v>
      </c>
      <c r="Y490" s="33" t="s">
        <v>498</v>
      </c>
      <c r="Z490" s="33" t="s">
        <v>3552</v>
      </c>
      <c r="AA490" s="33" t="s">
        <v>498</v>
      </c>
      <c r="AB490" s="20"/>
      <c r="AC490" s="20"/>
      <c r="AD490" s="20"/>
      <c r="AF490" s="14">
        <v>0</v>
      </c>
      <c r="AG490" s="14">
        <v>1</v>
      </c>
      <c r="AH490" s="14">
        <v>0</v>
      </c>
      <c r="AI490" s="14">
        <v>0</v>
      </c>
      <c r="AJ490" s="14">
        <v>1</v>
      </c>
      <c r="AK490" s="14">
        <v>0</v>
      </c>
      <c r="AL490" s="14">
        <v>0</v>
      </c>
      <c r="AN490" t="s">
        <v>1974</v>
      </c>
      <c r="AO490" s="1">
        <v>33239</v>
      </c>
      <c r="AP490" s="1">
        <v>35795</v>
      </c>
      <c r="BM490" s="3">
        <v>0.25</v>
      </c>
      <c r="BT490" s="14">
        <v>149128000</v>
      </c>
      <c r="BU490" s="3"/>
      <c r="BV490" s="16">
        <v>119242500</v>
      </c>
      <c r="CS490">
        <v>1</v>
      </c>
      <c r="CT490">
        <v>1</v>
      </c>
      <c r="CV490" s="1">
        <v>34759</v>
      </c>
      <c r="CZ490" s="1">
        <v>35397</v>
      </c>
      <c r="DC490" s="1">
        <v>36641</v>
      </c>
      <c r="DD490" s="14">
        <v>475</v>
      </c>
      <c r="DE490" s="14">
        <v>5</v>
      </c>
      <c r="DF490" t="s">
        <v>513</v>
      </c>
      <c r="DG490" t="s">
        <v>1975</v>
      </c>
      <c r="DO490" s="49" t="s">
        <v>4443</v>
      </c>
      <c r="DP490" s="1"/>
      <c r="DQ490" s="1"/>
      <c r="DR490" s="1"/>
      <c r="DS490" s="1"/>
      <c r="DT490" s="1"/>
      <c r="DU490" s="1"/>
      <c r="DV490" s="1"/>
      <c r="DY490" t="s">
        <v>2751</v>
      </c>
      <c r="DZ490" s="1">
        <v>37637</v>
      </c>
      <c r="EA490" s="1">
        <v>39933</v>
      </c>
      <c r="EC490" s="7" t="s">
        <v>3900</v>
      </c>
      <c r="EM490" s="7">
        <v>1</v>
      </c>
      <c r="EO490" s="7">
        <v>216</v>
      </c>
      <c r="EP490" s="7">
        <v>3</v>
      </c>
      <c r="HH490" s="44" t="s">
        <v>5780</v>
      </c>
      <c r="HI490">
        <v>1</v>
      </c>
      <c r="HJ490">
        <v>53</v>
      </c>
      <c r="HK490">
        <v>672</v>
      </c>
      <c r="HL490">
        <v>20</v>
      </c>
      <c r="HN490">
        <v>1</v>
      </c>
      <c r="HQ490" s="44" t="s">
        <v>5916</v>
      </c>
      <c r="HR490">
        <v>0</v>
      </c>
      <c r="HS490">
        <v>16</v>
      </c>
      <c r="HT490">
        <v>1115</v>
      </c>
      <c r="HU490">
        <v>14</v>
      </c>
      <c r="HV490">
        <v>1</v>
      </c>
    </row>
    <row r="491" spans="1:245" x14ac:dyDescent="0.25">
      <c r="A491" s="1">
        <v>37559</v>
      </c>
      <c r="E491" s="13" t="s">
        <v>3149</v>
      </c>
      <c r="F491" s="4" t="s">
        <v>44</v>
      </c>
      <c r="G491" s="45" t="s">
        <v>5544</v>
      </c>
      <c r="H491" s="86"/>
      <c r="I491" s="86"/>
      <c r="J491" s="86"/>
      <c r="K491" s="86"/>
      <c r="L491" s="86"/>
      <c r="M491" s="30" t="s">
        <v>1966</v>
      </c>
      <c r="N491" s="13" t="s">
        <v>479</v>
      </c>
      <c r="O491" s="13" t="s">
        <v>6441</v>
      </c>
      <c r="P491" s="20"/>
      <c r="Q491" s="39" t="s">
        <v>1965</v>
      </c>
      <c r="R491" s="13" t="s">
        <v>498</v>
      </c>
      <c r="S491" s="13" t="s">
        <v>6440</v>
      </c>
      <c r="T491" s="39" t="s">
        <v>1965</v>
      </c>
      <c r="U491" s="13" t="s">
        <v>498</v>
      </c>
      <c r="V491" s="20"/>
      <c r="W491" s="20"/>
      <c r="X491" s="20"/>
      <c r="Y491" s="20"/>
      <c r="Z491" s="33" t="s">
        <v>3552</v>
      </c>
      <c r="AA491" s="33" t="s">
        <v>498</v>
      </c>
      <c r="AB491" s="20"/>
      <c r="AC491" s="20"/>
      <c r="AD491" s="20"/>
      <c r="AF491" s="14">
        <v>0</v>
      </c>
      <c r="AG491" s="14">
        <v>1</v>
      </c>
      <c r="AH491" s="14">
        <v>0</v>
      </c>
      <c r="AI491" s="14">
        <v>0</v>
      </c>
      <c r="AJ491" s="14">
        <v>1</v>
      </c>
      <c r="AK491" s="14">
        <v>0</v>
      </c>
      <c r="AL491" s="14">
        <v>0</v>
      </c>
      <c r="AO491" s="1">
        <v>33239</v>
      </c>
      <c r="AP491" s="1">
        <v>35795</v>
      </c>
      <c r="BM491" s="3">
        <v>0.25</v>
      </c>
      <c r="BT491" s="14">
        <v>149128000</v>
      </c>
      <c r="BU491" s="3"/>
      <c r="BV491" s="16">
        <v>119242500</v>
      </c>
      <c r="CS491">
        <v>1</v>
      </c>
      <c r="CT491">
        <v>1</v>
      </c>
      <c r="CV491" s="1">
        <v>34759</v>
      </c>
      <c r="CZ491" s="1">
        <v>35397</v>
      </c>
      <c r="DC491" s="1">
        <v>36641</v>
      </c>
      <c r="DD491" s="14">
        <v>475</v>
      </c>
      <c r="DE491" s="14">
        <v>5</v>
      </c>
      <c r="DF491" t="s">
        <v>513</v>
      </c>
      <c r="DG491" t="s">
        <v>1975</v>
      </c>
      <c r="DO491" s="49" t="s">
        <v>4443</v>
      </c>
      <c r="DP491" s="1"/>
      <c r="DQ491" s="1"/>
      <c r="DR491" s="1"/>
      <c r="DS491" s="1"/>
      <c r="DT491" s="1"/>
      <c r="DU491" s="1"/>
      <c r="DV491" s="1"/>
      <c r="DY491" t="s">
        <v>2751</v>
      </c>
      <c r="DZ491" s="1">
        <v>37637</v>
      </c>
      <c r="EA491" s="1">
        <v>39933</v>
      </c>
      <c r="EC491" s="7" t="s">
        <v>3900</v>
      </c>
      <c r="EM491" s="7">
        <v>1</v>
      </c>
      <c r="EO491" s="7">
        <v>216</v>
      </c>
      <c r="EP491" s="7">
        <v>3</v>
      </c>
      <c r="HH491" s="44" t="s">
        <v>5780</v>
      </c>
      <c r="HI491">
        <v>1</v>
      </c>
      <c r="HJ491">
        <v>53</v>
      </c>
      <c r="HK491">
        <v>672</v>
      </c>
      <c r="HL491">
        <v>20</v>
      </c>
      <c r="HN491">
        <v>1</v>
      </c>
      <c r="HQ491" s="44" t="s">
        <v>5916</v>
      </c>
      <c r="HR491">
        <v>0</v>
      </c>
      <c r="HS491">
        <v>16</v>
      </c>
      <c r="HT491">
        <v>1115</v>
      </c>
      <c r="HU491">
        <v>14</v>
      </c>
      <c r="HV491">
        <v>1</v>
      </c>
    </row>
    <row r="492" spans="1:245" x14ac:dyDescent="0.25">
      <c r="A492" s="1">
        <v>37559</v>
      </c>
      <c r="E492" s="13" t="s">
        <v>3149</v>
      </c>
      <c r="F492" s="4" t="s">
        <v>44</v>
      </c>
      <c r="G492" s="45" t="s">
        <v>5544</v>
      </c>
      <c r="H492" s="86"/>
      <c r="I492" s="86"/>
      <c r="J492" s="86"/>
      <c r="K492" s="86"/>
      <c r="L492" s="86"/>
      <c r="M492" s="30" t="s">
        <v>1967</v>
      </c>
      <c r="N492" s="13" t="s">
        <v>537</v>
      </c>
      <c r="O492" s="13" t="s">
        <v>6442</v>
      </c>
      <c r="P492" s="20"/>
      <c r="Q492" s="30" t="s">
        <v>1967</v>
      </c>
      <c r="R492" s="13" t="s">
        <v>537</v>
      </c>
      <c r="S492" s="13" t="s">
        <v>6442</v>
      </c>
      <c r="T492" s="20"/>
      <c r="U492" s="20"/>
      <c r="V492" s="20"/>
      <c r="W492" s="20"/>
      <c r="X492" s="33" t="s">
        <v>3553</v>
      </c>
      <c r="Y492" s="33" t="s">
        <v>537</v>
      </c>
      <c r="Z492" s="33" t="s">
        <v>3553</v>
      </c>
      <c r="AA492" s="33" t="s">
        <v>537</v>
      </c>
      <c r="AB492" s="20"/>
      <c r="AC492" s="20"/>
      <c r="AD492" s="20"/>
      <c r="AF492" s="14">
        <v>0</v>
      </c>
      <c r="AG492" s="14">
        <v>1</v>
      </c>
      <c r="AH492" s="14">
        <v>0</v>
      </c>
      <c r="AI492" s="14">
        <v>0</v>
      </c>
      <c r="AJ492" s="14">
        <v>1</v>
      </c>
      <c r="AK492" s="14">
        <v>0</v>
      </c>
      <c r="AL492" s="14">
        <v>0</v>
      </c>
      <c r="AO492" s="1">
        <v>34915</v>
      </c>
      <c r="AP492" s="1">
        <v>35795</v>
      </c>
      <c r="BM492" s="3">
        <v>0.4</v>
      </c>
      <c r="BP492" s="14">
        <v>8640000</v>
      </c>
      <c r="CS492">
        <v>1</v>
      </c>
      <c r="CT492">
        <v>1</v>
      </c>
      <c r="CV492" s="1">
        <v>34759</v>
      </c>
      <c r="CZ492" s="1">
        <v>35397</v>
      </c>
      <c r="DC492" s="1">
        <v>36641</v>
      </c>
      <c r="DD492" s="14">
        <v>475</v>
      </c>
      <c r="DE492" s="14">
        <v>5</v>
      </c>
      <c r="DF492" t="s">
        <v>513</v>
      </c>
      <c r="DG492" t="s">
        <v>1975</v>
      </c>
      <c r="HH492" s="44" t="s">
        <v>5780</v>
      </c>
      <c r="HI492">
        <v>1</v>
      </c>
      <c r="HJ492">
        <v>53</v>
      </c>
      <c r="HK492">
        <v>14</v>
      </c>
      <c r="HL492">
        <v>1</v>
      </c>
      <c r="HM492">
        <v>1</v>
      </c>
    </row>
    <row r="493" spans="1:245" x14ac:dyDescent="0.25">
      <c r="A493" s="1">
        <v>37559</v>
      </c>
      <c r="E493" s="13" t="s">
        <v>3149</v>
      </c>
      <c r="F493" s="4" t="s">
        <v>44</v>
      </c>
      <c r="G493" s="45" t="s">
        <v>5544</v>
      </c>
      <c r="H493" s="86"/>
      <c r="I493" s="86"/>
      <c r="J493" s="86"/>
      <c r="K493" s="86"/>
      <c r="L493" s="86"/>
      <c r="M493" s="30" t="s">
        <v>1968</v>
      </c>
      <c r="N493" s="13" t="s">
        <v>550</v>
      </c>
      <c r="O493" s="13" t="s">
        <v>6443</v>
      </c>
      <c r="P493" s="20"/>
      <c r="Q493" s="30" t="s">
        <v>1968</v>
      </c>
      <c r="R493" s="13" t="s">
        <v>550</v>
      </c>
      <c r="S493" s="13" t="s">
        <v>6443</v>
      </c>
      <c r="T493" s="20"/>
      <c r="U493" s="20"/>
      <c r="V493" s="20"/>
      <c r="W493" s="20"/>
      <c r="X493" s="20"/>
      <c r="Y493" s="20"/>
      <c r="Z493" s="20"/>
      <c r="AA493" s="20"/>
      <c r="AB493" s="20"/>
      <c r="AC493" s="20"/>
      <c r="AD493" s="20"/>
      <c r="AF493" s="14">
        <v>0</v>
      </c>
      <c r="AG493" s="14">
        <v>1</v>
      </c>
      <c r="AH493" s="14">
        <v>0</v>
      </c>
      <c r="AI493" s="14">
        <v>0</v>
      </c>
      <c r="AJ493" s="14">
        <v>1</v>
      </c>
      <c r="AK493" s="14">
        <v>0</v>
      </c>
      <c r="AL493" s="14">
        <v>0</v>
      </c>
      <c r="AO493" s="1">
        <v>33372</v>
      </c>
      <c r="AP493" s="1">
        <v>35795</v>
      </c>
      <c r="BP493" s="14">
        <v>825000</v>
      </c>
      <c r="CS493">
        <v>1</v>
      </c>
      <c r="CT493">
        <v>1</v>
      </c>
      <c r="CV493" s="1">
        <v>34759</v>
      </c>
      <c r="CZ493" s="1">
        <v>35397</v>
      </c>
      <c r="DC493" s="1">
        <v>36641</v>
      </c>
      <c r="DD493" s="14">
        <v>475</v>
      </c>
      <c r="DE493" s="14">
        <v>5</v>
      </c>
      <c r="DF493" t="s">
        <v>513</v>
      </c>
      <c r="DG493" t="s">
        <v>1975</v>
      </c>
    </row>
    <row r="494" spans="1:245" x14ac:dyDescent="0.25">
      <c r="A494" s="1">
        <v>37559</v>
      </c>
      <c r="E494" s="13" t="s">
        <v>3149</v>
      </c>
      <c r="F494" s="4" t="s">
        <v>44</v>
      </c>
      <c r="G494" s="45" t="s">
        <v>5544</v>
      </c>
      <c r="H494" s="86"/>
      <c r="I494" s="86"/>
      <c r="J494" s="86"/>
      <c r="K494" s="86"/>
      <c r="L494" s="86"/>
      <c r="M494" s="30" t="s">
        <v>1969</v>
      </c>
      <c r="N494" s="13" t="s">
        <v>520</v>
      </c>
      <c r="O494" s="13" t="s">
        <v>6444</v>
      </c>
      <c r="P494" s="20"/>
      <c r="Q494" s="30" t="s">
        <v>1969</v>
      </c>
      <c r="R494" s="13" t="s">
        <v>520</v>
      </c>
      <c r="S494" s="13" t="s">
        <v>6444</v>
      </c>
      <c r="T494" s="20"/>
      <c r="U494" s="20"/>
      <c r="V494" s="20"/>
      <c r="W494" s="20"/>
      <c r="X494" s="20"/>
      <c r="Y494" s="20"/>
      <c r="Z494" s="20"/>
      <c r="AA494" s="20"/>
      <c r="AB494" s="20"/>
      <c r="AC494" s="20"/>
      <c r="AD494" s="20"/>
      <c r="AF494" s="14">
        <v>0</v>
      </c>
      <c r="AG494" s="14">
        <v>1</v>
      </c>
      <c r="AH494" s="14">
        <v>0</v>
      </c>
      <c r="AI494" s="14">
        <v>0</v>
      </c>
      <c r="AJ494" s="14">
        <v>1</v>
      </c>
      <c r="AK494" s="14">
        <v>0</v>
      </c>
      <c r="AL494" s="14">
        <v>0</v>
      </c>
      <c r="AO494" s="1">
        <v>33878</v>
      </c>
      <c r="AP494" s="1">
        <v>35795</v>
      </c>
      <c r="BP494" s="14">
        <v>1500000</v>
      </c>
      <c r="CS494">
        <v>1</v>
      </c>
      <c r="CT494">
        <v>1</v>
      </c>
      <c r="CV494" s="1">
        <v>34759</v>
      </c>
      <c r="CZ494" s="1">
        <v>35397</v>
      </c>
      <c r="DC494" s="1">
        <v>36641</v>
      </c>
      <c r="DD494" s="14">
        <v>475</v>
      </c>
      <c r="DE494" s="14">
        <v>5</v>
      </c>
      <c r="DF494" t="s">
        <v>513</v>
      </c>
      <c r="DG494" t="s">
        <v>1975</v>
      </c>
    </row>
    <row r="495" spans="1:245" x14ac:dyDescent="0.25">
      <c r="A495" s="1">
        <v>37559</v>
      </c>
      <c r="E495" s="13" t="s">
        <v>3149</v>
      </c>
      <c r="F495" s="4" t="s">
        <v>44</v>
      </c>
      <c r="G495" s="45" t="s">
        <v>5544</v>
      </c>
      <c r="H495" s="86"/>
      <c r="I495" s="86"/>
      <c r="J495" s="86"/>
      <c r="K495" s="86"/>
      <c r="L495" s="86"/>
      <c r="M495" s="30" t="s">
        <v>1970</v>
      </c>
      <c r="N495" s="13" t="s">
        <v>718</v>
      </c>
      <c r="O495" s="13" t="s">
        <v>6445</v>
      </c>
      <c r="P495" s="20"/>
      <c r="Q495" s="30" t="s">
        <v>1970</v>
      </c>
      <c r="R495" s="13" t="s">
        <v>718</v>
      </c>
      <c r="S495" s="13" t="s">
        <v>6445</v>
      </c>
      <c r="T495" s="20"/>
      <c r="U495" s="20"/>
      <c r="V495" s="20"/>
      <c r="W495" s="20"/>
      <c r="X495" s="20"/>
      <c r="Y495" s="20"/>
      <c r="Z495" s="20"/>
      <c r="AA495" s="20"/>
      <c r="AB495" s="20"/>
      <c r="AC495" s="20"/>
      <c r="AD495" s="20"/>
      <c r="AF495" s="14">
        <v>0</v>
      </c>
      <c r="AG495" s="14">
        <v>1</v>
      </c>
      <c r="AH495" s="14">
        <v>0</v>
      </c>
      <c r="AI495" s="14">
        <v>0</v>
      </c>
      <c r="AJ495" s="14">
        <v>1</v>
      </c>
      <c r="AK495" s="14">
        <v>0</v>
      </c>
      <c r="AL495" s="14">
        <v>0</v>
      </c>
      <c r="AO495" s="1">
        <v>35726</v>
      </c>
      <c r="AP495" s="1">
        <v>35795</v>
      </c>
      <c r="BP495" s="14">
        <v>1000000</v>
      </c>
      <c r="CS495">
        <v>1</v>
      </c>
      <c r="CT495">
        <v>1</v>
      </c>
      <c r="CV495" s="1">
        <v>34759</v>
      </c>
      <c r="CZ495" s="1">
        <v>35397</v>
      </c>
      <c r="DC495" s="1">
        <v>36641</v>
      </c>
      <c r="DD495" s="14">
        <v>475</v>
      </c>
      <c r="DE495" s="14">
        <v>5</v>
      </c>
      <c r="DF495" t="s">
        <v>513</v>
      </c>
      <c r="DG495" t="s">
        <v>1975</v>
      </c>
    </row>
    <row r="496" spans="1:245" x14ac:dyDescent="0.25">
      <c r="A496" s="1">
        <v>37559</v>
      </c>
      <c r="E496" s="13" t="s">
        <v>3149</v>
      </c>
      <c r="F496" s="4" t="s">
        <v>44</v>
      </c>
      <c r="G496" s="45" t="s">
        <v>5544</v>
      </c>
      <c r="H496" s="86"/>
      <c r="I496" s="86"/>
      <c r="J496" s="86"/>
      <c r="K496" s="86"/>
      <c r="L496" s="86"/>
      <c r="M496" s="30" t="s">
        <v>1971</v>
      </c>
      <c r="N496" s="13" t="s">
        <v>504</v>
      </c>
      <c r="O496" s="13" t="s">
        <v>6446</v>
      </c>
      <c r="P496" s="20"/>
      <c r="Q496" s="30" t="s">
        <v>1971</v>
      </c>
      <c r="R496" s="13" t="s">
        <v>504</v>
      </c>
      <c r="S496" s="13" t="s">
        <v>6446</v>
      </c>
      <c r="T496" s="20"/>
      <c r="U496" s="20"/>
      <c r="V496" s="20"/>
      <c r="W496" s="20"/>
      <c r="X496" s="20"/>
      <c r="Y496" s="20"/>
      <c r="Z496" s="20"/>
      <c r="AA496" s="20"/>
      <c r="AB496" s="20"/>
      <c r="AC496" s="20"/>
      <c r="AD496" s="20"/>
      <c r="AF496" s="14">
        <v>0</v>
      </c>
      <c r="AG496" s="14">
        <v>1</v>
      </c>
      <c r="AH496" s="14">
        <v>0</v>
      </c>
      <c r="AI496" s="14">
        <v>0</v>
      </c>
      <c r="AJ496" s="14">
        <v>1</v>
      </c>
      <c r="AK496" s="14">
        <v>0</v>
      </c>
      <c r="AL496" s="14">
        <v>0</v>
      </c>
      <c r="AO496" s="1">
        <v>34834</v>
      </c>
      <c r="AP496" s="1">
        <v>35795</v>
      </c>
      <c r="BP496" s="14">
        <v>1250000</v>
      </c>
      <c r="CS496">
        <v>1</v>
      </c>
      <c r="CT496">
        <v>1</v>
      </c>
      <c r="CV496" s="1">
        <v>34759</v>
      </c>
      <c r="CZ496" s="1">
        <v>35397</v>
      </c>
      <c r="DC496" s="1">
        <v>36641</v>
      </c>
      <c r="DD496" s="14">
        <v>475</v>
      </c>
      <c r="DE496" s="14">
        <v>5</v>
      </c>
      <c r="DF496" t="s">
        <v>513</v>
      </c>
      <c r="DG496" t="s">
        <v>1975</v>
      </c>
    </row>
    <row r="497" spans="1:245" x14ac:dyDescent="0.25">
      <c r="A497" s="1">
        <v>37559</v>
      </c>
      <c r="E497" s="13" t="s">
        <v>3149</v>
      </c>
      <c r="F497" s="4" t="s">
        <v>44</v>
      </c>
      <c r="G497" s="45" t="s">
        <v>5544</v>
      </c>
      <c r="H497" s="86"/>
      <c r="I497" s="86"/>
      <c r="J497" s="86"/>
      <c r="K497" s="86"/>
      <c r="L497" s="86"/>
      <c r="M497" s="30" t="s">
        <v>1972</v>
      </c>
      <c r="N497" s="13" t="s">
        <v>498</v>
      </c>
      <c r="O497" s="13" t="s">
        <v>6447</v>
      </c>
      <c r="P497" s="20"/>
      <c r="Q497" s="30" t="s">
        <v>1972</v>
      </c>
      <c r="R497" s="13" t="s">
        <v>498</v>
      </c>
      <c r="S497" s="13" t="s">
        <v>6447</v>
      </c>
      <c r="T497" s="20"/>
      <c r="U497" s="20"/>
      <c r="V497" s="20"/>
      <c r="W497" s="20"/>
      <c r="X497" s="33" t="s">
        <v>3554</v>
      </c>
      <c r="Y497" s="33" t="s">
        <v>498</v>
      </c>
      <c r="Z497" s="33" t="s">
        <v>3554</v>
      </c>
      <c r="AA497" s="33" t="s">
        <v>498</v>
      </c>
      <c r="AB497" s="20"/>
      <c r="AC497" s="20"/>
      <c r="AD497" s="20"/>
      <c r="AF497" s="14">
        <v>0</v>
      </c>
      <c r="AG497" s="14">
        <v>1</v>
      </c>
      <c r="AH497" s="14">
        <v>0</v>
      </c>
      <c r="AI497" s="14">
        <v>0</v>
      </c>
      <c r="AJ497" s="14">
        <v>1</v>
      </c>
      <c r="AK497" s="14">
        <v>0</v>
      </c>
      <c r="AL497" s="14">
        <v>0</v>
      </c>
      <c r="AO497" s="1">
        <v>33588</v>
      </c>
      <c r="AP497" s="1">
        <v>35795</v>
      </c>
      <c r="BP497" s="14">
        <v>4500000</v>
      </c>
      <c r="CS497">
        <v>1</v>
      </c>
      <c r="CT497">
        <v>1</v>
      </c>
      <c r="CV497" s="1">
        <v>34759</v>
      </c>
      <c r="CZ497" s="1">
        <v>35397</v>
      </c>
      <c r="DC497" s="1">
        <v>36641</v>
      </c>
      <c r="DD497" s="14">
        <v>475</v>
      </c>
      <c r="DE497" s="14">
        <v>5</v>
      </c>
      <c r="DF497" t="s">
        <v>513</v>
      </c>
      <c r="DG497" t="s">
        <v>1975</v>
      </c>
      <c r="DO497" s="49" t="s">
        <v>4444</v>
      </c>
      <c r="DP497" s="1"/>
      <c r="DQ497" s="1"/>
      <c r="DR497" s="1"/>
      <c r="DS497" s="1"/>
      <c r="DT497" s="1"/>
      <c r="DU497" s="1"/>
      <c r="DV497" s="1"/>
      <c r="DY497" t="s">
        <v>2753</v>
      </c>
      <c r="DZ497" s="1">
        <v>37637</v>
      </c>
      <c r="EA497" s="1">
        <v>39933</v>
      </c>
      <c r="EC497" s="7" t="s">
        <v>3900</v>
      </c>
      <c r="EF497" s="7">
        <v>1</v>
      </c>
      <c r="EO497" s="7">
        <v>174</v>
      </c>
      <c r="EP497" s="7">
        <v>2</v>
      </c>
      <c r="HH497" s="44" t="s">
        <v>5780</v>
      </c>
      <c r="HI497">
        <v>1</v>
      </c>
      <c r="HJ497">
        <v>53</v>
      </c>
      <c r="HK497">
        <v>466</v>
      </c>
      <c r="HL497">
        <v>23</v>
      </c>
      <c r="HN497">
        <v>1</v>
      </c>
      <c r="HQ497" s="44" t="s">
        <v>5916</v>
      </c>
      <c r="HR497">
        <v>0</v>
      </c>
      <c r="HS497">
        <v>16</v>
      </c>
      <c r="HT497">
        <v>893</v>
      </c>
      <c r="HU497">
        <v>12</v>
      </c>
      <c r="HW497">
        <v>1</v>
      </c>
    </row>
    <row r="498" spans="1:245" x14ac:dyDescent="0.25">
      <c r="A498" s="1">
        <v>37559</v>
      </c>
      <c r="E498" s="13" t="s">
        <v>3149</v>
      </c>
      <c r="F498" s="4" t="s">
        <v>44</v>
      </c>
      <c r="G498" s="45" t="s">
        <v>5544</v>
      </c>
      <c r="H498" s="86"/>
      <c r="I498" s="86"/>
      <c r="J498" s="86"/>
      <c r="K498" s="86"/>
      <c r="L498" s="86"/>
      <c r="M498" s="32" t="s">
        <v>1973</v>
      </c>
      <c r="N498" s="13" t="s">
        <v>479</v>
      </c>
      <c r="O498" s="13" t="s">
        <v>6448</v>
      </c>
      <c r="P498" s="20"/>
      <c r="Q498" s="32" t="s">
        <v>1973</v>
      </c>
      <c r="R498" s="13" t="s">
        <v>479</v>
      </c>
      <c r="S498" s="13" t="s">
        <v>6448</v>
      </c>
      <c r="T498" s="20"/>
      <c r="U498" s="20"/>
      <c r="V498" s="33" t="s">
        <v>3555</v>
      </c>
      <c r="W498" s="33" t="s">
        <v>500</v>
      </c>
      <c r="X498" s="20"/>
      <c r="Y498" s="20"/>
      <c r="Z498" s="20"/>
      <c r="AA498" s="20"/>
      <c r="AB498" s="33" t="s">
        <v>3556</v>
      </c>
      <c r="AC498" s="33" t="s">
        <v>500</v>
      </c>
      <c r="AD498" s="20"/>
      <c r="AF498" s="14">
        <v>0</v>
      </c>
      <c r="AG498" s="14">
        <v>1</v>
      </c>
      <c r="AH498" s="14">
        <v>0</v>
      </c>
      <c r="AI498" s="14">
        <v>0</v>
      </c>
      <c r="AJ498" s="14">
        <v>1</v>
      </c>
      <c r="AK498" s="14">
        <v>0</v>
      </c>
      <c r="AL498" s="14">
        <v>0</v>
      </c>
      <c r="AO498" s="1">
        <v>35731</v>
      </c>
      <c r="AP498" s="1">
        <v>35795</v>
      </c>
      <c r="BP498" s="14">
        <v>1000000</v>
      </c>
      <c r="BR498" s="16">
        <v>500000</v>
      </c>
      <c r="CS498">
        <v>1</v>
      </c>
      <c r="CT498">
        <v>1</v>
      </c>
      <c r="CV498" s="1">
        <v>34759</v>
      </c>
      <c r="CZ498" s="1">
        <v>35397</v>
      </c>
      <c r="DC498" s="1">
        <v>36641</v>
      </c>
      <c r="DD498" s="14">
        <v>475</v>
      </c>
      <c r="DE498" s="14">
        <v>5</v>
      </c>
      <c r="DF498" t="s">
        <v>513</v>
      </c>
      <c r="DG498" t="s">
        <v>1975</v>
      </c>
      <c r="DO498" s="49" t="s">
        <v>4445</v>
      </c>
      <c r="DP498" s="1"/>
      <c r="DQ498" s="1"/>
      <c r="DR498" s="1"/>
      <c r="DS498" s="1"/>
      <c r="DT498" s="1"/>
      <c r="DU498" s="1"/>
      <c r="DV498" s="1"/>
      <c r="DY498" t="s">
        <v>2739</v>
      </c>
      <c r="DZ498" s="1">
        <v>37638</v>
      </c>
      <c r="EA498" s="1">
        <v>39933</v>
      </c>
      <c r="EC498" s="7" t="s">
        <v>3900</v>
      </c>
      <c r="EM498" s="7">
        <v>1</v>
      </c>
      <c r="EO498" s="7">
        <v>135</v>
      </c>
      <c r="EP498" s="7">
        <v>3</v>
      </c>
      <c r="ER498" s="49" t="s">
        <v>4916</v>
      </c>
      <c r="ES498" s="1"/>
      <c r="ET498" s="1"/>
      <c r="EU498" s="1"/>
      <c r="EV498" s="1"/>
      <c r="EW498" s="1"/>
      <c r="EX498" s="1"/>
      <c r="EY498" t="s">
        <v>2879</v>
      </c>
      <c r="EZ498" t="s">
        <v>479</v>
      </c>
      <c r="FC498" t="s">
        <v>2880</v>
      </c>
      <c r="FD498" s="1">
        <v>40004</v>
      </c>
      <c r="FE498" s="1">
        <v>40584</v>
      </c>
      <c r="FH498" s="7" t="s">
        <v>3901</v>
      </c>
      <c r="FK498">
        <v>1</v>
      </c>
      <c r="FY498">
        <v>82</v>
      </c>
      <c r="FZ498">
        <v>2</v>
      </c>
      <c r="HH498" s="44" t="s">
        <v>5780</v>
      </c>
      <c r="HI498">
        <v>1</v>
      </c>
      <c r="HJ498">
        <v>53</v>
      </c>
      <c r="HK498">
        <v>130</v>
      </c>
      <c r="HL498">
        <v>28</v>
      </c>
      <c r="HN498">
        <v>1</v>
      </c>
      <c r="HQ498" s="44" t="s">
        <v>5916</v>
      </c>
      <c r="HR498">
        <v>0</v>
      </c>
      <c r="HS498">
        <v>16</v>
      </c>
      <c r="HT498">
        <v>367</v>
      </c>
      <c r="HU498">
        <v>7</v>
      </c>
      <c r="HV498">
        <v>1</v>
      </c>
      <c r="HZ498" s="44" t="s">
        <v>6015</v>
      </c>
      <c r="IA498">
        <v>1</v>
      </c>
      <c r="IB498">
        <v>6</v>
      </c>
      <c r="IC498">
        <v>476</v>
      </c>
      <c r="ID498">
        <v>24</v>
      </c>
      <c r="IE498">
        <v>1</v>
      </c>
    </row>
    <row r="499" spans="1:245" x14ac:dyDescent="0.25">
      <c r="A499" s="1">
        <v>37559</v>
      </c>
      <c r="B499" s="1" t="s">
        <v>351</v>
      </c>
      <c r="C499" s="1" t="s">
        <v>350</v>
      </c>
      <c r="D499" s="1"/>
      <c r="E499" s="13" t="s">
        <v>3150</v>
      </c>
      <c r="F499" s="4" t="s">
        <v>164</v>
      </c>
      <c r="G499" s="45" t="s">
        <v>5545</v>
      </c>
      <c r="H499" s="86"/>
      <c r="I499" s="86"/>
      <c r="J499" s="86"/>
      <c r="K499" s="86"/>
      <c r="L499" s="86"/>
      <c r="M499" s="34" t="s">
        <v>1133</v>
      </c>
      <c r="N499" s="13" t="s">
        <v>537</v>
      </c>
      <c r="O499" s="13" t="s">
        <v>6449</v>
      </c>
      <c r="P499" s="20"/>
      <c r="Q499" s="34" t="s">
        <v>1133</v>
      </c>
      <c r="R499" s="13" t="s">
        <v>537</v>
      </c>
      <c r="S499" s="13" t="s">
        <v>6449</v>
      </c>
      <c r="T499" s="20"/>
      <c r="U499" s="20"/>
      <c r="V499" s="20"/>
      <c r="W499" s="20"/>
      <c r="X499" s="20"/>
      <c r="Y499" s="20"/>
      <c r="Z499" s="20"/>
      <c r="AA499" s="20"/>
      <c r="AB499" s="20"/>
      <c r="AC499" s="20"/>
      <c r="AD499" s="20"/>
      <c r="AF499" s="14">
        <v>0</v>
      </c>
      <c r="AG499" s="14">
        <v>1</v>
      </c>
      <c r="AH499" s="14">
        <v>0</v>
      </c>
      <c r="AI499" s="14">
        <v>0</v>
      </c>
      <c r="AJ499" s="14">
        <v>1</v>
      </c>
      <c r="AK499" s="14">
        <v>0</v>
      </c>
      <c r="AL499" s="14">
        <v>1</v>
      </c>
      <c r="AM499" s="14">
        <v>0</v>
      </c>
      <c r="AO499" s="1">
        <v>34089</v>
      </c>
      <c r="AP499" s="1">
        <v>36563</v>
      </c>
      <c r="BO499" s="3">
        <v>1</v>
      </c>
      <c r="BP499" s="14">
        <v>0</v>
      </c>
      <c r="BQ499" s="3">
        <v>1</v>
      </c>
      <c r="CS499">
        <v>1</v>
      </c>
      <c r="DA499" s="1">
        <v>36549</v>
      </c>
      <c r="DC499" s="1">
        <v>37365</v>
      </c>
      <c r="DD499" s="14">
        <v>238</v>
      </c>
      <c r="DE499" s="14">
        <v>5</v>
      </c>
      <c r="DF499" t="s">
        <v>508</v>
      </c>
      <c r="DG499" t="s">
        <v>1136</v>
      </c>
      <c r="DI499" s="1">
        <v>36549</v>
      </c>
      <c r="DM499">
        <v>1</v>
      </c>
      <c r="DN499" t="s">
        <v>1137</v>
      </c>
      <c r="IJ499" s="1">
        <v>37559</v>
      </c>
      <c r="IK499" s="14">
        <v>2</v>
      </c>
    </row>
    <row r="500" spans="1:245" x14ac:dyDescent="0.25">
      <c r="A500" s="1">
        <v>37559</v>
      </c>
      <c r="B500" s="1"/>
      <c r="C500" s="1"/>
      <c r="D500" s="1"/>
      <c r="E500" s="21" t="s">
        <v>3150</v>
      </c>
      <c r="F500" s="4" t="s">
        <v>164</v>
      </c>
      <c r="G500" s="45" t="s">
        <v>5545</v>
      </c>
      <c r="H500" s="86"/>
      <c r="I500" s="86"/>
      <c r="J500" s="86"/>
      <c r="K500" s="86"/>
      <c r="L500" s="86"/>
      <c r="M500" s="34" t="s">
        <v>1134</v>
      </c>
      <c r="N500" s="4" t="s">
        <v>500</v>
      </c>
      <c r="O500" s="13" t="s">
        <v>6450</v>
      </c>
      <c r="P500" s="20"/>
      <c r="Q500" s="34" t="s">
        <v>1134</v>
      </c>
      <c r="R500" s="4" t="s">
        <v>500</v>
      </c>
      <c r="S500" s="13" t="s">
        <v>6450</v>
      </c>
      <c r="T500" s="20"/>
      <c r="U500" s="20"/>
      <c r="V500" s="20"/>
      <c r="W500" s="20"/>
      <c r="X500" s="33" t="s">
        <v>3557</v>
      </c>
      <c r="Y500" s="33" t="s">
        <v>500</v>
      </c>
      <c r="Z500" s="33" t="s">
        <v>3557</v>
      </c>
      <c r="AA500" s="33" t="s">
        <v>500</v>
      </c>
      <c r="AB500" s="20"/>
      <c r="AC500" s="20"/>
      <c r="AD500" s="20"/>
      <c r="AF500" s="14">
        <v>0</v>
      </c>
      <c r="AG500" s="14">
        <v>1</v>
      </c>
      <c r="AH500" s="14">
        <v>0</v>
      </c>
      <c r="AI500" s="14">
        <v>0</v>
      </c>
      <c r="AJ500" s="14">
        <v>1</v>
      </c>
      <c r="AK500" s="14">
        <v>0</v>
      </c>
      <c r="AL500" s="14">
        <v>1</v>
      </c>
      <c r="AM500" s="14">
        <v>0</v>
      </c>
      <c r="AO500" s="1">
        <v>34089</v>
      </c>
      <c r="AP500" s="1">
        <v>36563</v>
      </c>
      <c r="BP500" s="14">
        <v>20400000</v>
      </c>
      <c r="BQ500" s="3">
        <v>0.4</v>
      </c>
      <c r="CS500">
        <v>1</v>
      </c>
      <c r="DA500" s="1">
        <v>36549</v>
      </c>
      <c r="DC500" s="1">
        <v>37365</v>
      </c>
      <c r="DD500" s="14">
        <v>238</v>
      </c>
      <c r="DE500" s="14">
        <v>5</v>
      </c>
      <c r="DF500" t="s">
        <v>508</v>
      </c>
      <c r="DG500" t="s">
        <v>1136</v>
      </c>
      <c r="DJ500" s="1">
        <v>36817</v>
      </c>
      <c r="DM500">
        <v>1</v>
      </c>
      <c r="HH500" s="44" t="s">
        <v>5781</v>
      </c>
      <c r="HI500">
        <v>1</v>
      </c>
      <c r="HJ500">
        <v>56</v>
      </c>
      <c r="HK500">
        <v>177</v>
      </c>
      <c r="HL500">
        <v>7</v>
      </c>
      <c r="HP500">
        <v>1</v>
      </c>
      <c r="IJ500" s="1">
        <v>37559</v>
      </c>
      <c r="IK500" s="14">
        <v>2</v>
      </c>
    </row>
    <row r="501" spans="1:245" x14ac:dyDescent="0.25">
      <c r="A501" s="1">
        <v>37418</v>
      </c>
      <c r="B501" s="1" t="s">
        <v>343</v>
      </c>
      <c r="C501" s="1" t="s">
        <v>344</v>
      </c>
      <c r="D501" s="1"/>
      <c r="E501" s="13" t="s">
        <v>3146</v>
      </c>
      <c r="F501" s="4" t="s">
        <v>41</v>
      </c>
      <c r="G501" s="45" t="s">
        <v>5541</v>
      </c>
      <c r="H501" s="86"/>
      <c r="I501" s="86"/>
      <c r="J501" s="86"/>
      <c r="K501" s="86"/>
      <c r="L501" s="86"/>
      <c r="M501" s="31" t="s">
        <v>568</v>
      </c>
      <c r="N501" s="13" t="s">
        <v>570</v>
      </c>
      <c r="O501" s="13" t="s">
        <v>6421</v>
      </c>
      <c r="P501" s="20"/>
      <c r="Q501" s="31" t="s">
        <v>568</v>
      </c>
      <c r="R501" s="13" t="s">
        <v>570</v>
      </c>
      <c r="S501" s="13" t="s">
        <v>6421</v>
      </c>
      <c r="T501" s="20"/>
      <c r="U501" s="20"/>
      <c r="W501" s="20"/>
      <c r="X501" s="20" t="s">
        <v>3333</v>
      </c>
      <c r="Y501" s="20" t="s">
        <v>570</v>
      </c>
      <c r="Z501" s="20" t="s">
        <v>3333</v>
      </c>
      <c r="AA501" s="20" t="s">
        <v>570</v>
      </c>
      <c r="AC501" s="20"/>
      <c r="AD501" s="20"/>
      <c r="AE501" s="20" t="s">
        <v>4213</v>
      </c>
      <c r="AF501" s="14">
        <v>0</v>
      </c>
      <c r="AG501" s="14">
        <v>1</v>
      </c>
      <c r="AH501" s="14">
        <v>0</v>
      </c>
      <c r="AI501" s="14">
        <v>0</v>
      </c>
      <c r="AJ501" s="14">
        <v>1</v>
      </c>
      <c r="AK501" s="14">
        <v>0</v>
      </c>
      <c r="AL501" s="14">
        <v>1</v>
      </c>
      <c r="AM501" s="14">
        <v>0</v>
      </c>
      <c r="AN501" t="s">
        <v>571</v>
      </c>
      <c r="AO501" s="1">
        <v>34700</v>
      </c>
      <c r="AP501" s="1">
        <v>35970</v>
      </c>
      <c r="BP501" s="14">
        <v>37690000</v>
      </c>
      <c r="BQ501" s="3">
        <v>0.1</v>
      </c>
      <c r="CS501">
        <v>1</v>
      </c>
      <c r="CV501" s="1">
        <v>36414</v>
      </c>
      <c r="DB501" s="1">
        <v>35969</v>
      </c>
      <c r="DC501" s="1">
        <v>36416</v>
      </c>
      <c r="DD501" s="14">
        <v>560</v>
      </c>
      <c r="DE501" s="14">
        <v>5</v>
      </c>
      <c r="DF501" t="s">
        <v>562</v>
      </c>
      <c r="DG501" t="s">
        <v>572</v>
      </c>
      <c r="DJ501">
        <v>1</v>
      </c>
      <c r="DK501" s="1"/>
      <c r="DO501" s="49" t="s">
        <v>4439</v>
      </c>
      <c r="DP501" s="1"/>
      <c r="DQ501" s="1"/>
      <c r="DR501" s="1"/>
      <c r="DS501" s="1"/>
      <c r="DT501" s="1"/>
      <c r="DU501" s="1"/>
      <c r="DV501" s="1"/>
      <c r="DY501" t="s">
        <v>2242</v>
      </c>
      <c r="DZ501" s="1">
        <v>37498</v>
      </c>
      <c r="EA501" s="1">
        <v>39065</v>
      </c>
      <c r="EC501" s="7" t="s">
        <v>3895</v>
      </c>
      <c r="EF501" s="7">
        <v>1</v>
      </c>
      <c r="EO501" s="7">
        <v>581</v>
      </c>
      <c r="EP501" s="7">
        <v>6</v>
      </c>
      <c r="ER501" s="49" t="s">
        <v>4914</v>
      </c>
      <c r="ES501" s="1"/>
      <c r="ET501" s="1"/>
      <c r="EU501" s="1"/>
      <c r="EV501" s="1"/>
      <c r="EW501" s="1"/>
      <c r="EX501" s="1"/>
      <c r="EY501" t="s">
        <v>2917</v>
      </c>
      <c r="EZ501" t="s">
        <v>570</v>
      </c>
      <c r="FC501" t="s">
        <v>2916</v>
      </c>
      <c r="FD501" s="1">
        <v>39142</v>
      </c>
      <c r="FE501" s="1">
        <v>40080</v>
      </c>
      <c r="FH501" s="7" t="s">
        <v>3896</v>
      </c>
      <c r="FJ501" s="7" t="s">
        <v>3825</v>
      </c>
      <c r="FK501">
        <v>1</v>
      </c>
      <c r="FY501">
        <v>335</v>
      </c>
      <c r="FZ501">
        <v>2</v>
      </c>
      <c r="GY501" s="44" t="s">
        <v>5692</v>
      </c>
      <c r="GZ501" s="1">
        <v>35969</v>
      </c>
      <c r="HA501">
        <v>15</v>
      </c>
      <c r="HB501">
        <v>95</v>
      </c>
      <c r="HC501">
        <v>5</v>
      </c>
      <c r="HE501">
        <v>1</v>
      </c>
      <c r="HH501" s="44" t="s">
        <v>5692</v>
      </c>
      <c r="HI501">
        <v>1</v>
      </c>
      <c r="HJ501">
        <v>42</v>
      </c>
      <c r="HK501">
        <v>806</v>
      </c>
      <c r="HL501">
        <v>25</v>
      </c>
      <c r="HN501">
        <v>1</v>
      </c>
      <c r="HQ501" s="44" t="s">
        <v>5913</v>
      </c>
      <c r="HR501">
        <v>0</v>
      </c>
      <c r="HS501">
        <v>7</v>
      </c>
      <c r="HT501">
        <v>755</v>
      </c>
      <c r="HU501">
        <v>9</v>
      </c>
      <c r="HW501">
        <v>1</v>
      </c>
      <c r="HZ501" s="44" t="s">
        <v>6013</v>
      </c>
      <c r="IA501">
        <v>1</v>
      </c>
      <c r="IB501">
        <v>9</v>
      </c>
      <c r="IC501">
        <v>1847</v>
      </c>
      <c r="ID501">
        <v>8</v>
      </c>
      <c r="IE501">
        <v>1</v>
      </c>
      <c r="II501" s="1">
        <v>35969</v>
      </c>
      <c r="IJ501" s="1">
        <v>37418</v>
      </c>
      <c r="IK501" s="14">
        <v>4</v>
      </c>
    </row>
    <row r="502" spans="1:245" x14ac:dyDescent="0.25">
      <c r="A502" s="1">
        <v>37418</v>
      </c>
      <c r="E502" s="13" t="s">
        <v>3146</v>
      </c>
      <c r="F502" s="4" t="s">
        <v>41</v>
      </c>
      <c r="G502" s="45" t="s">
        <v>5541</v>
      </c>
      <c r="H502" s="86"/>
      <c r="I502" s="86"/>
      <c r="J502" s="86"/>
      <c r="K502" s="86"/>
      <c r="L502" s="86"/>
      <c r="M502" s="32" t="s">
        <v>2920</v>
      </c>
      <c r="N502" s="13" t="s">
        <v>570</v>
      </c>
      <c r="O502" s="13" t="s">
        <v>6422</v>
      </c>
      <c r="P502" s="20"/>
      <c r="Q502" s="32" t="s">
        <v>2920</v>
      </c>
      <c r="R502" s="13" t="s">
        <v>570</v>
      </c>
      <c r="S502" s="13" t="s">
        <v>6422</v>
      </c>
      <c r="T502" s="20"/>
      <c r="U502" s="20"/>
      <c r="W502" s="20"/>
      <c r="X502" s="33" t="s">
        <v>4240</v>
      </c>
      <c r="Y502" s="20" t="s">
        <v>570</v>
      </c>
      <c r="Z502" s="33" t="s">
        <v>4240</v>
      </c>
      <c r="AA502" s="20" t="s">
        <v>570</v>
      </c>
      <c r="AC502" s="20"/>
      <c r="AD502" s="20"/>
      <c r="AE502" s="33" t="s">
        <v>3541</v>
      </c>
      <c r="AF502" s="14">
        <v>0</v>
      </c>
      <c r="AG502" s="14">
        <v>1</v>
      </c>
      <c r="AH502" s="14">
        <v>0</v>
      </c>
      <c r="AI502" s="14">
        <v>0</v>
      </c>
      <c r="AJ502" s="14">
        <v>1</v>
      </c>
      <c r="AK502" s="14">
        <v>0</v>
      </c>
      <c r="AL502" s="14">
        <v>1</v>
      </c>
      <c r="AM502" s="14">
        <v>0</v>
      </c>
      <c r="AO502" s="1">
        <v>34700</v>
      </c>
      <c r="AP502" s="1">
        <v>35970</v>
      </c>
      <c r="BP502" s="14">
        <v>30380000</v>
      </c>
      <c r="BQ502" s="3">
        <v>0.1</v>
      </c>
      <c r="CS502">
        <v>1</v>
      </c>
      <c r="CV502" s="1">
        <v>36414</v>
      </c>
      <c r="DB502" s="1">
        <v>35969</v>
      </c>
      <c r="DC502" s="1">
        <v>36416</v>
      </c>
      <c r="DD502" s="14">
        <v>560</v>
      </c>
      <c r="DE502" s="14">
        <v>5</v>
      </c>
      <c r="DF502" t="s">
        <v>562</v>
      </c>
      <c r="DG502" t="s">
        <v>572</v>
      </c>
      <c r="DJ502">
        <v>1</v>
      </c>
      <c r="DO502" s="49" t="s">
        <v>4439</v>
      </c>
      <c r="DP502" s="1"/>
      <c r="DQ502" s="1"/>
      <c r="DR502" s="1"/>
      <c r="DS502" s="1"/>
      <c r="DT502" s="1"/>
      <c r="DU502" s="1"/>
      <c r="DV502" s="1"/>
      <c r="DY502" t="s">
        <v>2242</v>
      </c>
      <c r="DZ502" s="1">
        <v>37498</v>
      </c>
      <c r="EA502" s="1">
        <v>39065</v>
      </c>
      <c r="EC502" s="7" t="s">
        <v>3895</v>
      </c>
      <c r="EF502" s="7">
        <v>1</v>
      </c>
      <c r="EO502" s="7">
        <v>581</v>
      </c>
      <c r="EP502" s="7">
        <v>6</v>
      </c>
      <c r="ER502" s="49" t="s">
        <v>4914</v>
      </c>
      <c r="ES502" s="1"/>
      <c r="ET502" s="1"/>
      <c r="EU502" s="1"/>
      <c r="EV502" s="1"/>
      <c r="EW502" s="1"/>
      <c r="EX502" s="1"/>
      <c r="FC502" t="s">
        <v>2916</v>
      </c>
      <c r="FD502" s="1">
        <v>39143</v>
      </c>
      <c r="FE502" s="1">
        <v>40080</v>
      </c>
      <c r="FH502" s="7" t="s">
        <v>3896</v>
      </c>
      <c r="FJ502" s="7" t="s">
        <v>3825</v>
      </c>
      <c r="FK502">
        <v>1</v>
      </c>
      <c r="FY502">
        <v>335</v>
      </c>
      <c r="FZ502">
        <v>2</v>
      </c>
      <c r="GY502" s="44" t="s">
        <v>5692</v>
      </c>
      <c r="GZ502" s="1">
        <v>35969</v>
      </c>
      <c r="HA502">
        <v>15</v>
      </c>
      <c r="HB502">
        <v>56</v>
      </c>
      <c r="HC502">
        <v>2</v>
      </c>
      <c r="HD502">
        <v>1</v>
      </c>
      <c r="HH502" s="44" t="s">
        <v>5692</v>
      </c>
      <c r="HI502">
        <v>1</v>
      </c>
      <c r="HJ502">
        <v>42</v>
      </c>
      <c r="HK502">
        <v>149</v>
      </c>
      <c r="HL502">
        <v>4</v>
      </c>
      <c r="HM502">
        <v>1</v>
      </c>
      <c r="HQ502" s="44" t="s">
        <v>5913</v>
      </c>
      <c r="HR502">
        <v>0</v>
      </c>
      <c r="HS502">
        <v>7</v>
      </c>
      <c r="HT502">
        <v>1776</v>
      </c>
      <c r="HU502">
        <v>3</v>
      </c>
      <c r="HV502">
        <v>1</v>
      </c>
      <c r="HZ502" s="44" t="s">
        <v>6013</v>
      </c>
      <c r="IA502">
        <v>1</v>
      </c>
      <c r="IB502">
        <v>9</v>
      </c>
      <c r="IC502">
        <v>1220</v>
      </c>
      <c r="ID502">
        <v>5</v>
      </c>
      <c r="IE502">
        <v>1</v>
      </c>
      <c r="II502" s="1">
        <v>35969</v>
      </c>
      <c r="IJ502" s="1">
        <v>37418</v>
      </c>
      <c r="IK502" s="14">
        <v>4</v>
      </c>
    </row>
    <row r="503" spans="1:245" s="4" customFormat="1" x14ac:dyDescent="0.25">
      <c r="A503" s="1">
        <v>37418</v>
      </c>
      <c r="E503" s="13" t="s">
        <v>3146</v>
      </c>
      <c r="F503" s="4" t="s">
        <v>41</v>
      </c>
      <c r="G503" s="45" t="s">
        <v>5541</v>
      </c>
      <c r="H503" s="86"/>
      <c r="I503" s="86"/>
      <c r="J503" s="86"/>
      <c r="K503" s="86"/>
      <c r="L503" s="86"/>
      <c r="M503" s="32" t="s">
        <v>2918</v>
      </c>
      <c r="N503" s="13" t="s">
        <v>570</v>
      </c>
      <c r="O503" s="13" t="s">
        <v>6423</v>
      </c>
      <c r="P503" s="20"/>
      <c r="Q503" s="32" t="s">
        <v>2918</v>
      </c>
      <c r="R503" s="13" t="s">
        <v>570</v>
      </c>
      <c r="S503" s="13" t="s">
        <v>6423</v>
      </c>
      <c r="T503" s="20"/>
      <c r="U503" s="20"/>
      <c r="V503" s="20"/>
      <c r="W503" s="20"/>
      <c r="X503" s="89" t="s">
        <v>3543</v>
      </c>
      <c r="Y503" s="89" t="s">
        <v>570</v>
      </c>
      <c r="Z503" s="33"/>
      <c r="AA503" s="33"/>
      <c r="AB503" s="20"/>
      <c r="AC503" s="20"/>
      <c r="AD503" s="20"/>
      <c r="AE503" s="41" t="s">
        <v>3542</v>
      </c>
      <c r="AF503" s="18">
        <v>0</v>
      </c>
      <c r="AG503" s="18">
        <v>1</v>
      </c>
      <c r="AH503" s="18">
        <v>0</v>
      </c>
      <c r="AI503" s="18">
        <v>0</v>
      </c>
      <c r="AJ503" s="18">
        <v>1</v>
      </c>
      <c r="AK503" s="18">
        <v>0</v>
      </c>
      <c r="AL503" s="18">
        <v>1</v>
      </c>
      <c r="AM503" s="18">
        <v>0</v>
      </c>
      <c r="AO503" s="13">
        <v>34700</v>
      </c>
      <c r="AP503" s="13">
        <v>35970</v>
      </c>
      <c r="BM503" s="17"/>
      <c r="BN503" s="17"/>
      <c r="BO503" s="17"/>
      <c r="BP503" s="18">
        <v>30380000</v>
      </c>
      <c r="BQ503" s="17">
        <v>0.1</v>
      </c>
      <c r="BR503" s="19"/>
      <c r="BS503" s="22"/>
      <c r="BT503" s="18"/>
      <c r="BU503" s="85"/>
      <c r="BV503" s="19"/>
      <c r="BW503" s="22"/>
      <c r="BX503" s="18"/>
      <c r="BY503" s="85"/>
      <c r="BZ503" s="19"/>
      <c r="CA503" s="22"/>
      <c r="CB503" s="18"/>
      <c r="CC503" s="85"/>
      <c r="CD503" s="19"/>
      <c r="CE503" s="22"/>
      <c r="CF503" s="18"/>
      <c r="CG503" s="85"/>
      <c r="CH503" s="19"/>
      <c r="CI503" s="18"/>
      <c r="CJ503" s="18"/>
      <c r="CK503" s="19"/>
      <c r="CL503" s="18"/>
      <c r="CM503" s="18"/>
      <c r="CN503" s="19"/>
      <c r="CO503" s="18"/>
      <c r="CP503" s="18"/>
      <c r="CQ503" s="19"/>
      <c r="CR503" s="20"/>
      <c r="CS503" s="4">
        <v>1</v>
      </c>
      <c r="CT503" s="20"/>
      <c r="CU503" s="20"/>
      <c r="CV503" s="13">
        <v>36414</v>
      </c>
      <c r="DB503" s="1">
        <v>35969</v>
      </c>
      <c r="DC503" s="13">
        <v>36416</v>
      </c>
      <c r="DD503" s="18">
        <v>560</v>
      </c>
      <c r="DE503" s="18">
        <v>5</v>
      </c>
      <c r="DF503" s="4" t="s">
        <v>562</v>
      </c>
      <c r="DG503" s="4" t="s">
        <v>572</v>
      </c>
      <c r="DJ503" s="4">
        <v>1</v>
      </c>
      <c r="DO503" s="45" t="s">
        <v>4439</v>
      </c>
      <c r="DP503" s="13"/>
      <c r="DQ503" s="13"/>
      <c r="DR503" s="13"/>
      <c r="DS503" s="13"/>
      <c r="DT503" s="13"/>
      <c r="DU503" s="13"/>
      <c r="DV503" s="13"/>
      <c r="DW503" s="4" t="s">
        <v>2924</v>
      </c>
      <c r="DX503" s="4" t="s">
        <v>570</v>
      </c>
      <c r="DY503" s="4" t="s">
        <v>2242</v>
      </c>
      <c r="DZ503" s="13">
        <v>37498</v>
      </c>
      <c r="EA503" s="13">
        <v>39065</v>
      </c>
      <c r="EB503" s="20"/>
      <c r="EC503" s="20" t="s">
        <v>3895</v>
      </c>
      <c r="ED503" s="20"/>
      <c r="EE503" s="20"/>
      <c r="EF503" s="20">
        <v>1</v>
      </c>
      <c r="EG503" s="20"/>
      <c r="EH503" s="20"/>
      <c r="EI503" s="20"/>
      <c r="EJ503" s="20"/>
      <c r="EK503" s="20"/>
      <c r="EL503" s="20"/>
      <c r="EM503" s="20"/>
      <c r="EN503" s="20"/>
      <c r="EO503" s="20">
        <v>581</v>
      </c>
      <c r="EP503" s="20">
        <v>6</v>
      </c>
      <c r="EQ503" s="20"/>
      <c r="ER503" s="45" t="s">
        <v>4914</v>
      </c>
      <c r="ES503" s="13"/>
      <c r="ET503" s="13"/>
      <c r="EU503" s="13"/>
      <c r="EV503" s="13"/>
      <c r="EW503" s="13"/>
      <c r="EX503" s="13"/>
      <c r="FC503" s="4" t="s">
        <v>2916</v>
      </c>
      <c r="FD503" s="13">
        <v>39146</v>
      </c>
      <c r="FE503" s="13">
        <v>40080</v>
      </c>
      <c r="FF503" s="20"/>
      <c r="FG503" s="20"/>
      <c r="FH503" s="20" t="s">
        <v>3896</v>
      </c>
      <c r="FI503" s="20"/>
      <c r="FJ503" s="20" t="s">
        <v>3825</v>
      </c>
      <c r="FK503" s="4">
        <v>1</v>
      </c>
      <c r="FP503" s="20"/>
      <c r="FY503" s="4">
        <v>335</v>
      </c>
      <c r="FZ503" s="4">
        <v>2</v>
      </c>
      <c r="GY503" s="46" t="s">
        <v>5692</v>
      </c>
      <c r="GZ503" s="13">
        <v>35969</v>
      </c>
      <c r="HA503">
        <v>15</v>
      </c>
      <c r="HB503">
        <v>142</v>
      </c>
      <c r="HC503" s="4">
        <v>26</v>
      </c>
      <c r="HD503" s="4">
        <v>1</v>
      </c>
      <c r="HH503" s="46" t="s">
        <v>5692</v>
      </c>
      <c r="HI503" s="4">
        <v>1</v>
      </c>
      <c r="HJ503">
        <v>42</v>
      </c>
      <c r="HK503">
        <v>472</v>
      </c>
      <c r="HL503" s="4">
        <v>4</v>
      </c>
      <c r="HM503" s="4">
        <v>1</v>
      </c>
      <c r="HQ503" s="46" t="s">
        <v>5913</v>
      </c>
      <c r="HR503" s="4">
        <v>0</v>
      </c>
      <c r="HS503" s="4">
        <v>7</v>
      </c>
      <c r="HT503">
        <v>880</v>
      </c>
      <c r="HU503">
        <v>7</v>
      </c>
      <c r="HV503" s="4">
        <v>1</v>
      </c>
      <c r="HZ503" s="46" t="s">
        <v>6013</v>
      </c>
      <c r="IA503" s="4">
        <v>1</v>
      </c>
      <c r="IB503" s="4">
        <v>9</v>
      </c>
      <c r="IC503">
        <v>1817</v>
      </c>
      <c r="ID503">
        <v>4</v>
      </c>
      <c r="IE503" s="4">
        <v>1</v>
      </c>
      <c r="II503" s="1">
        <v>35969</v>
      </c>
      <c r="IJ503" s="1">
        <v>37418</v>
      </c>
      <c r="IK503" s="14">
        <v>4</v>
      </c>
    </row>
    <row r="504" spans="1:245" x14ac:dyDescent="0.25">
      <c r="A504" s="1">
        <v>37418</v>
      </c>
      <c r="E504" s="13" t="s">
        <v>3146</v>
      </c>
      <c r="F504" s="4" t="s">
        <v>41</v>
      </c>
      <c r="G504" s="45" t="s">
        <v>5541</v>
      </c>
      <c r="H504" s="86"/>
      <c r="I504" s="86"/>
      <c r="J504" s="86"/>
      <c r="K504" s="86"/>
      <c r="L504" s="86"/>
      <c r="M504" s="30" t="s">
        <v>2919</v>
      </c>
      <c r="N504" s="13" t="s">
        <v>570</v>
      </c>
      <c r="O504" s="13" t="s">
        <v>6424</v>
      </c>
      <c r="P504" s="20"/>
      <c r="Q504" s="30" t="s">
        <v>2919</v>
      </c>
      <c r="R504" s="13" t="s">
        <v>570</v>
      </c>
      <c r="S504" s="13" t="s">
        <v>6424</v>
      </c>
      <c r="T504" s="20"/>
      <c r="U504" s="20"/>
      <c r="V504" s="20"/>
      <c r="W504" s="20"/>
      <c r="X504" s="20"/>
      <c r="Y504" s="20"/>
      <c r="Z504" s="20"/>
      <c r="AA504" s="20"/>
      <c r="AB504" s="20"/>
      <c r="AC504" s="20"/>
      <c r="AD504" s="20"/>
      <c r="AF504" s="14">
        <v>0</v>
      </c>
      <c r="AG504" s="14">
        <v>1</v>
      </c>
      <c r="AH504" s="14">
        <v>0</v>
      </c>
      <c r="AI504" s="14">
        <v>0</v>
      </c>
      <c r="AJ504" s="14">
        <v>1</v>
      </c>
      <c r="AK504" s="14">
        <v>0</v>
      </c>
      <c r="AL504" s="14">
        <v>1</v>
      </c>
      <c r="AM504" s="14">
        <v>0</v>
      </c>
      <c r="AO504" s="1">
        <v>34700</v>
      </c>
      <c r="AP504" s="1">
        <v>35970</v>
      </c>
      <c r="BP504" s="14">
        <v>7590000</v>
      </c>
      <c r="BQ504" s="3">
        <v>0.1</v>
      </c>
      <c r="CS504">
        <v>1</v>
      </c>
      <c r="CV504" s="1">
        <v>36414</v>
      </c>
      <c r="DB504" s="1">
        <v>35969</v>
      </c>
      <c r="DC504" s="1">
        <v>36416</v>
      </c>
      <c r="DD504" s="14">
        <v>560</v>
      </c>
      <c r="DE504" s="14">
        <v>5</v>
      </c>
      <c r="DF504" t="s">
        <v>562</v>
      </c>
      <c r="DG504" t="s">
        <v>572</v>
      </c>
      <c r="DJ504">
        <v>1</v>
      </c>
      <c r="DO504" s="49" t="s">
        <v>4439</v>
      </c>
      <c r="DP504" s="1"/>
      <c r="DQ504" s="1"/>
      <c r="DR504" s="1"/>
      <c r="DS504" s="1"/>
      <c r="DT504" s="1"/>
      <c r="DU504" s="1"/>
      <c r="DV504" s="1"/>
      <c r="DY504" t="s">
        <v>2242</v>
      </c>
      <c r="DZ504" s="1">
        <v>37498</v>
      </c>
      <c r="EA504" s="1">
        <v>39065</v>
      </c>
      <c r="EC504" s="7" t="s">
        <v>3895</v>
      </c>
      <c r="EF504" s="7">
        <v>1</v>
      </c>
      <c r="EO504" s="7">
        <v>581</v>
      </c>
      <c r="EP504" s="7">
        <v>6</v>
      </c>
      <c r="II504" s="1">
        <v>35969</v>
      </c>
      <c r="IJ504" s="1">
        <v>37418</v>
      </c>
      <c r="IK504" s="14">
        <v>4</v>
      </c>
    </row>
    <row r="505" spans="1:245" x14ac:dyDescent="0.25">
      <c r="A505" s="1">
        <v>37418</v>
      </c>
      <c r="E505" s="13" t="s">
        <v>3146</v>
      </c>
      <c r="F505" s="4" t="s">
        <v>41</v>
      </c>
      <c r="G505" s="45" t="s">
        <v>5541</v>
      </c>
      <c r="H505" s="86"/>
      <c r="I505" s="86"/>
      <c r="J505" s="86"/>
      <c r="K505" s="86"/>
      <c r="L505" s="86"/>
      <c r="M505" s="32" t="s">
        <v>2921</v>
      </c>
      <c r="N505" s="13" t="s">
        <v>570</v>
      </c>
      <c r="O505" s="13" t="s">
        <v>6425</v>
      </c>
      <c r="P505" s="20"/>
      <c r="Q505" s="32" t="s">
        <v>2921</v>
      </c>
      <c r="R505" s="13" t="s">
        <v>570</v>
      </c>
      <c r="S505" s="13" t="s">
        <v>6425</v>
      </c>
      <c r="T505" s="20"/>
      <c r="U505" s="20"/>
      <c r="V505" s="20"/>
      <c r="W505" s="20"/>
      <c r="X505" s="20"/>
      <c r="Y505" s="20"/>
      <c r="Z505" s="20"/>
      <c r="AA505" s="20"/>
      <c r="AB505" s="20"/>
      <c r="AC505" s="20"/>
      <c r="AD505" s="20"/>
      <c r="AF505" s="14">
        <v>0</v>
      </c>
      <c r="AG505" s="14">
        <v>1</v>
      </c>
      <c r="AH505" s="14">
        <v>0</v>
      </c>
      <c r="AI505" s="14">
        <v>0</v>
      </c>
      <c r="AJ505" s="14">
        <v>1</v>
      </c>
      <c r="AK505" s="14">
        <v>0</v>
      </c>
      <c r="AL505" s="14">
        <v>1</v>
      </c>
      <c r="AM505" s="14">
        <v>0</v>
      </c>
      <c r="AO505" s="1">
        <v>34700</v>
      </c>
      <c r="AP505" s="1">
        <v>35970</v>
      </c>
      <c r="BP505" s="14">
        <v>7590000</v>
      </c>
      <c r="BQ505" s="3">
        <v>0.1</v>
      </c>
      <c r="BR505" s="16">
        <v>3795000</v>
      </c>
      <c r="CS505">
        <v>1</v>
      </c>
      <c r="CV505" s="1">
        <v>36414</v>
      </c>
      <c r="DB505" s="1">
        <v>35969</v>
      </c>
      <c r="DC505" s="1">
        <v>36416</v>
      </c>
      <c r="DD505" s="14">
        <v>560</v>
      </c>
      <c r="DE505" s="14">
        <v>5</v>
      </c>
      <c r="DF505" t="s">
        <v>562</v>
      </c>
      <c r="DG505" t="s">
        <v>572</v>
      </c>
      <c r="DJ505">
        <v>1</v>
      </c>
      <c r="DO505" s="49" t="s">
        <v>4439</v>
      </c>
      <c r="DP505" s="1"/>
      <c r="DQ505" s="1"/>
      <c r="DR505" s="1"/>
      <c r="DS505" s="1"/>
      <c r="DT505" s="1"/>
      <c r="DU505" s="1"/>
      <c r="DV505" s="1"/>
      <c r="DW505" t="s">
        <v>2243</v>
      </c>
      <c r="DX505" t="s">
        <v>570</v>
      </c>
      <c r="DY505" t="s">
        <v>2242</v>
      </c>
      <c r="DZ505" s="1">
        <v>37501</v>
      </c>
      <c r="EA505" s="1">
        <v>39065</v>
      </c>
      <c r="EC505" s="7" t="s">
        <v>3895</v>
      </c>
      <c r="EM505" s="7">
        <v>1</v>
      </c>
      <c r="EO505" s="7">
        <v>581</v>
      </c>
      <c r="EP505" s="7">
        <v>6</v>
      </c>
      <c r="II505" s="1">
        <v>35969</v>
      </c>
      <c r="IJ505" s="1">
        <v>37418</v>
      </c>
      <c r="IK505" s="14">
        <v>4</v>
      </c>
    </row>
    <row r="506" spans="1:245" x14ac:dyDescent="0.25">
      <c r="A506" s="1">
        <v>37418</v>
      </c>
      <c r="E506" s="13" t="s">
        <v>3146</v>
      </c>
      <c r="F506" s="4" t="s">
        <v>41</v>
      </c>
      <c r="G506" s="45" t="s">
        <v>5541</v>
      </c>
      <c r="H506" s="86"/>
      <c r="I506" s="86"/>
      <c r="J506" s="86"/>
      <c r="K506" s="86"/>
      <c r="L506" s="86"/>
      <c r="M506" s="30" t="s">
        <v>2922</v>
      </c>
      <c r="N506" s="13" t="s">
        <v>570</v>
      </c>
      <c r="O506" s="13" t="s">
        <v>6426</v>
      </c>
      <c r="P506" s="20"/>
      <c r="Q506" s="30" t="s">
        <v>2922</v>
      </c>
      <c r="R506" s="13" t="s">
        <v>570</v>
      </c>
      <c r="S506" s="13" t="s">
        <v>6426</v>
      </c>
      <c r="T506" s="20"/>
      <c r="U506" s="20"/>
      <c r="V506" s="20"/>
      <c r="W506" s="20"/>
      <c r="X506" s="20"/>
      <c r="Y506" s="20"/>
      <c r="Z506" s="20"/>
      <c r="AA506" s="20"/>
      <c r="AB506" s="20"/>
      <c r="AC506" s="20"/>
      <c r="AD506" s="20"/>
      <c r="AF506" s="14">
        <v>0</v>
      </c>
      <c r="AG506" s="14">
        <v>1</v>
      </c>
      <c r="AH506" s="14">
        <v>0</v>
      </c>
      <c r="AI506" s="14">
        <v>0</v>
      </c>
      <c r="AJ506" s="14">
        <v>1</v>
      </c>
      <c r="AK506" s="14">
        <v>0</v>
      </c>
      <c r="AL506" s="14">
        <v>1</v>
      </c>
      <c r="AM506" s="14">
        <v>0</v>
      </c>
      <c r="AO506" s="1">
        <v>34700</v>
      </c>
      <c r="AP506" s="1">
        <v>35970</v>
      </c>
      <c r="BP506" s="14">
        <v>7590000</v>
      </c>
      <c r="BQ506" s="3">
        <v>0.1</v>
      </c>
      <c r="CS506">
        <v>1</v>
      </c>
      <c r="CV506" s="1">
        <v>36414</v>
      </c>
      <c r="DB506" s="1">
        <v>35969</v>
      </c>
      <c r="DC506" s="1">
        <v>36416</v>
      </c>
      <c r="DD506" s="14">
        <v>560</v>
      </c>
      <c r="DE506" s="14">
        <v>5</v>
      </c>
      <c r="DF506" t="s">
        <v>562</v>
      </c>
      <c r="DG506" t="s">
        <v>572</v>
      </c>
      <c r="DJ506">
        <v>1</v>
      </c>
      <c r="DO506" s="49" t="s">
        <v>4439</v>
      </c>
      <c r="DP506" s="1"/>
      <c r="DQ506" s="1"/>
      <c r="DR506" s="1"/>
      <c r="DS506" s="1"/>
      <c r="DT506" s="1"/>
      <c r="DU506" s="1"/>
      <c r="DV506" s="1"/>
      <c r="DY506" t="s">
        <v>2242</v>
      </c>
      <c r="DZ506" s="1">
        <v>37501</v>
      </c>
      <c r="EA506" s="1">
        <v>39065</v>
      </c>
      <c r="EC506" s="7" t="s">
        <v>3895</v>
      </c>
      <c r="EF506" s="7">
        <v>1</v>
      </c>
      <c r="EO506" s="7">
        <v>581</v>
      </c>
      <c r="EP506" s="7">
        <v>6</v>
      </c>
      <c r="ER506" s="49" t="s">
        <v>4914</v>
      </c>
      <c r="ES506" s="1"/>
      <c r="ET506" s="1"/>
      <c r="EU506" s="1"/>
      <c r="EV506" s="1"/>
      <c r="EW506" s="1"/>
      <c r="EX506" s="1"/>
      <c r="FC506" t="s">
        <v>2916</v>
      </c>
      <c r="FD506" s="1">
        <v>39147</v>
      </c>
      <c r="FE506" s="1">
        <v>40080</v>
      </c>
      <c r="FH506" s="7" t="s">
        <v>3896</v>
      </c>
      <c r="FJ506" s="7" t="s">
        <v>3825</v>
      </c>
      <c r="FK506">
        <v>1</v>
      </c>
      <c r="FY506">
        <v>335</v>
      </c>
      <c r="FZ506">
        <v>2</v>
      </c>
      <c r="II506" s="1">
        <v>35969</v>
      </c>
      <c r="IJ506" s="1">
        <v>37418</v>
      </c>
      <c r="IK506" s="14">
        <v>4</v>
      </c>
    </row>
    <row r="507" spans="1:245" ht="12" customHeight="1" x14ac:dyDescent="0.25">
      <c r="A507" s="1">
        <v>37418</v>
      </c>
      <c r="E507" s="13" t="s">
        <v>3146</v>
      </c>
      <c r="F507" s="4" t="s">
        <v>41</v>
      </c>
      <c r="G507" s="45" t="s">
        <v>5541</v>
      </c>
      <c r="H507" s="86"/>
      <c r="I507" s="86"/>
      <c r="J507" s="86"/>
      <c r="K507" s="86"/>
      <c r="L507" s="86"/>
      <c r="M507" s="30" t="s">
        <v>2923</v>
      </c>
      <c r="N507" s="13" t="s">
        <v>570</v>
      </c>
      <c r="O507" s="13" t="s">
        <v>6427</v>
      </c>
      <c r="P507" s="20"/>
      <c r="Q507" s="30" t="s">
        <v>2923</v>
      </c>
      <c r="R507" s="13" t="s">
        <v>570</v>
      </c>
      <c r="S507" s="13" t="s">
        <v>6427</v>
      </c>
      <c r="T507" s="20"/>
      <c r="U507" s="20"/>
      <c r="V507" s="20"/>
      <c r="W507" s="20"/>
      <c r="X507" s="20"/>
      <c r="Y507" s="20"/>
      <c r="Z507" s="20"/>
      <c r="AA507" s="20"/>
      <c r="AB507" s="20"/>
      <c r="AC507" s="20"/>
      <c r="AD507" s="20"/>
      <c r="AF507" s="14">
        <v>0</v>
      </c>
      <c r="AG507" s="14">
        <v>1</v>
      </c>
      <c r="AH507" s="14">
        <v>0</v>
      </c>
      <c r="AI507" s="14">
        <v>0</v>
      </c>
      <c r="AJ507" s="14">
        <v>1</v>
      </c>
      <c r="AK507" s="14">
        <v>0</v>
      </c>
      <c r="AL507" s="14">
        <v>1</v>
      </c>
      <c r="AM507" s="14">
        <v>0</v>
      </c>
      <c r="AO507" s="1">
        <v>34700</v>
      </c>
      <c r="AP507" s="1">
        <v>35970</v>
      </c>
      <c r="BP507" s="14">
        <v>1520000</v>
      </c>
      <c r="BQ507" s="3">
        <v>0.1</v>
      </c>
      <c r="CS507">
        <v>1</v>
      </c>
      <c r="CV507" s="1">
        <v>36414</v>
      </c>
      <c r="DB507" s="1">
        <v>35969</v>
      </c>
      <c r="DC507" s="1">
        <v>36416</v>
      </c>
      <c r="DD507" s="14">
        <v>560</v>
      </c>
      <c r="DE507" s="14">
        <v>5</v>
      </c>
      <c r="DF507" t="s">
        <v>562</v>
      </c>
      <c r="DG507" t="s">
        <v>572</v>
      </c>
      <c r="DJ507">
        <v>1</v>
      </c>
      <c r="DO507" s="49" t="s">
        <v>4439</v>
      </c>
      <c r="DP507" s="1"/>
      <c r="DQ507" s="1"/>
      <c r="DR507" s="1"/>
      <c r="DS507" s="1"/>
      <c r="DT507" s="1"/>
      <c r="DU507" s="1"/>
      <c r="DV507" s="1"/>
      <c r="DY507" t="s">
        <v>2242</v>
      </c>
      <c r="DZ507" s="1">
        <v>37501</v>
      </c>
      <c r="EA507" s="1">
        <v>39065</v>
      </c>
      <c r="EC507" s="7" t="s">
        <v>3895</v>
      </c>
      <c r="EF507" s="7">
        <v>1</v>
      </c>
      <c r="EO507" s="7">
        <v>581</v>
      </c>
      <c r="EP507" s="7">
        <v>6</v>
      </c>
      <c r="II507" s="1">
        <v>35969</v>
      </c>
      <c r="IJ507" s="1">
        <v>37418</v>
      </c>
      <c r="IK507" s="14">
        <v>4</v>
      </c>
    </row>
    <row r="508" spans="1:245" ht="13.5" customHeight="1" x14ac:dyDescent="0.25">
      <c r="A508" s="1">
        <v>37418</v>
      </c>
      <c r="E508" s="13" t="s">
        <v>3146</v>
      </c>
      <c r="F508" s="4" t="s">
        <v>41</v>
      </c>
      <c r="G508" s="45" t="s">
        <v>5541</v>
      </c>
      <c r="H508" s="86"/>
      <c r="I508" s="86"/>
      <c r="J508" s="86"/>
      <c r="K508" s="86"/>
      <c r="L508" s="86"/>
      <c r="M508" s="30" t="s">
        <v>569</v>
      </c>
      <c r="N508" s="13" t="s">
        <v>570</v>
      </c>
      <c r="O508" s="13" t="s">
        <v>6428</v>
      </c>
      <c r="P508" s="20"/>
      <c r="Q508" s="30" t="s">
        <v>569</v>
      </c>
      <c r="R508" s="13" t="s">
        <v>570</v>
      </c>
      <c r="S508" s="13" t="s">
        <v>6428</v>
      </c>
      <c r="T508" s="20"/>
      <c r="U508" s="20"/>
      <c r="V508" s="20"/>
      <c r="W508" s="20"/>
      <c r="X508" s="20"/>
      <c r="Y508" s="20"/>
      <c r="Z508" s="20"/>
      <c r="AA508" s="20"/>
      <c r="AB508" s="20"/>
      <c r="AC508" s="20"/>
      <c r="AD508" s="20"/>
      <c r="AF508" s="14">
        <v>0</v>
      </c>
      <c r="AG508" s="14">
        <v>1</v>
      </c>
      <c r="AH508" s="14">
        <v>0</v>
      </c>
      <c r="AI508" s="14">
        <v>0</v>
      </c>
      <c r="AJ508" s="14">
        <v>1</v>
      </c>
      <c r="AK508" s="14">
        <v>0</v>
      </c>
      <c r="AL508" s="14">
        <v>1</v>
      </c>
      <c r="AM508" s="14">
        <v>0</v>
      </c>
      <c r="AO508" s="1">
        <v>34700</v>
      </c>
      <c r="AP508" s="1">
        <v>35970</v>
      </c>
      <c r="BP508" s="14">
        <v>1520000</v>
      </c>
      <c r="BQ508" s="3">
        <v>0.1</v>
      </c>
      <c r="CS508">
        <v>1</v>
      </c>
      <c r="CV508" s="1">
        <v>36414</v>
      </c>
      <c r="DB508" s="1">
        <v>35969</v>
      </c>
      <c r="DC508" s="1">
        <v>36416</v>
      </c>
      <c r="DD508" s="14">
        <v>560</v>
      </c>
      <c r="DE508" s="14">
        <v>5</v>
      </c>
      <c r="DF508" t="s">
        <v>562</v>
      </c>
      <c r="DG508" t="s">
        <v>572</v>
      </c>
      <c r="DJ508">
        <v>1</v>
      </c>
      <c r="DO508" s="49" t="s">
        <v>4439</v>
      </c>
      <c r="DP508" s="1"/>
      <c r="DQ508" s="1"/>
      <c r="DR508" s="1"/>
      <c r="DS508" s="1"/>
      <c r="DT508" s="1"/>
      <c r="DU508" s="1"/>
      <c r="DV508" s="1"/>
      <c r="DY508" t="s">
        <v>2242</v>
      </c>
      <c r="DZ508" s="1">
        <v>37498</v>
      </c>
      <c r="EA508" s="1">
        <v>39065</v>
      </c>
      <c r="EC508" s="7" t="s">
        <v>3895</v>
      </c>
      <c r="EF508" s="7">
        <v>1</v>
      </c>
      <c r="EO508" s="7">
        <v>581</v>
      </c>
      <c r="EP508" s="7">
        <v>6</v>
      </c>
      <c r="II508" s="1">
        <v>35969</v>
      </c>
      <c r="IJ508" s="1">
        <v>37418</v>
      </c>
      <c r="IK508" s="14">
        <v>4</v>
      </c>
    </row>
    <row r="509" spans="1:245" x14ac:dyDescent="0.25">
      <c r="A509" s="1">
        <v>37587</v>
      </c>
      <c r="B509" s="1" t="s">
        <v>352</v>
      </c>
      <c r="C509" s="1" t="s">
        <v>353</v>
      </c>
      <c r="D509" s="1"/>
      <c r="E509" s="13" t="s">
        <v>1464</v>
      </c>
      <c r="F509" s="4" t="s">
        <v>46</v>
      </c>
      <c r="G509" s="45" t="s">
        <v>5546</v>
      </c>
      <c r="H509" s="86"/>
      <c r="I509" s="86"/>
      <c r="J509" s="86"/>
      <c r="K509" s="86"/>
      <c r="L509" s="86"/>
      <c r="M509" s="31" t="s">
        <v>1460</v>
      </c>
      <c r="N509" s="13" t="s">
        <v>474</v>
      </c>
      <c r="O509" s="13" t="s">
        <v>6451</v>
      </c>
      <c r="P509" s="20"/>
      <c r="Q509" s="39" t="s">
        <v>1461</v>
      </c>
      <c r="R509" s="4" t="s">
        <v>474</v>
      </c>
      <c r="S509" s="13" t="s">
        <v>6451</v>
      </c>
      <c r="T509" s="39" t="s">
        <v>1461</v>
      </c>
      <c r="U509" s="4" t="s">
        <v>474</v>
      </c>
      <c r="V509" s="20"/>
      <c r="W509" s="20"/>
      <c r="X509" s="33"/>
      <c r="Y509" s="20"/>
      <c r="Z509" s="33" t="s">
        <v>3530</v>
      </c>
      <c r="AA509" s="33" t="s">
        <v>474</v>
      </c>
      <c r="AB509" s="33"/>
      <c r="AC509" s="33"/>
      <c r="AD509" s="20"/>
      <c r="AF509" s="14">
        <v>0</v>
      </c>
      <c r="AG509" s="14">
        <v>1</v>
      </c>
      <c r="AH509" s="14">
        <v>0</v>
      </c>
      <c r="AI509" s="14">
        <v>0</v>
      </c>
      <c r="AJ509" s="14">
        <v>1</v>
      </c>
      <c r="AK509" s="14">
        <v>0</v>
      </c>
      <c r="AL509" s="14">
        <v>1</v>
      </c>
      <c r="AM509" s="14">
        <v>0</v>
      </c>
      <c r="AN509" t="s">
        <v>1463</v>
      </c>
      <c r="AO509" s="1">
        <v>33199</v>
      </c>
      <c r="AP509" s="1">
        <v>36525</v>
      </c>
      <c r="BT509" s="14">
        <v>2850000</v>
      </c>
      <c r="BU509" s="3">
        <v>0.4</v>
      </c>
      <c r="CS509">
        <v>1</v>
      </c>
      <c r="DA509" s="1">
        <v>36796</v>
      </c>
      <c r="DB509" s="1">
        <v>36906</v>
      </c>
      <c r="DC509" s="1">
        <v>37165</v>
      </c>
      <c r="DD509" s="14">
        <v>283</v>
      </c>
      <c r="DE509" s="14">
        <v>5</v>
      </c>
      <c r="DF509" t="s">
        <v>508</v>
      </c>
      <c r="DG509" t="s">
        <v>1464</v>
      </c>
      <c r="DJ509">
        <v>1</v>
      </c>
      <c r="DM509">
        <v>1</v>
      </c>
      <c r="DN509" t="s">
        <v>1465</v>
      </c>
      <c r="GY509" s="44"/>
      <c r="HA509">
        <v>0</v>
      </c>
      <c r="HB509">
        <v>1022</v>
      </c>
      <c r="HC509">
        <v>38</v>
      </c>
      <c r="HE509">
        <v>1</v>
      </c>
      <c r="HH509" s="44" t="s">
        <v>5782</v>
      </c>
      <c r="HI509">
        <v>0</v>
      </c>
      <c r="HJ509">
        <v>19</v>
      </c>
      <c r="HK509">
        <v>895</v>
      </c>
      <c r="HL509">
        <v>49</v>
      </c>
      <c r="HN509">
        <v>1</v>
      </c>
      <c r="II509" s="1">
        <v>36906</v>
      </c>
      <c r="IJ509" s="1">
        <v>37587</v>
      </c>
      <c r="IK509" s="14">
        <v>2</v>
      </c>
    </row>
    <row r="510" spans="1:245" x14ac:dyDescent="0.25">
      <c r="A510" s="1">
        <v>37587</v>
      </c>
      <c r="B510" s="1"/>
      <c r="C510" s="1"/>
      <c r="D510" s="1"/>
      <c r="E510" s="13" t="s">
        <v>1464</v>
      </c>
      <c r="F510" s="4" t="s">
        <v>46</v>
      </c>
      <c r="G510" s="45" t="s">
        <v>5546</v>
      </c>
      <c r="H510" s="86"/>
      <c r="I510" s="86"/>
      <c r="J510" s="86"/>
      <c r="K510" s="86"/>
      <c r="L510" s="86"/>
      <c r="M510" s="31" t="s">
        <v>1461</v>
      </c>
      <c r="N510" s="4" t="s">
        <v>474</v>
      </c>
      <c r="O510" s="13" t="s">
        <v>6451</v>
      </c>
      <c r="P510" s="20"/>
      <c r="Q510" s="39" t="s">
        <v>1461</v>
      </c>
      <c r="R510" s="4" t="s">
        <v>474</v>
      </c>
      <c r="S510" s="13" t="s">
        <v>6451</v>
      </c>
      <c r="T510" s="39" t="s">
        <v>1461</v>
      </c>
      <c r="U510" s="4" t="s">
        <v>474</v>
      </c>
      <c r="V510" s="20"/>
      <c r="W510" s="20"/>
      <c r="X510" s="33" t="s">
        <v>3530</v>
      </c>
      <c r="Y510" s="33" t="s">
        <v>474</v>
      </c>
      <c r="Z510" s="33" t="s">
        <v>3530</v>
      </c>
      <c r="AA510" s="33" t="s">
        <v>474</v>
      </c>
      <c r="AB510" s="20"/>
      <c r="AC510" s="20"/>
      <c r="AD510" s="20"/>
      <c r="AF510" s="14">
        <v>0</v>
      </c>
      <c r="AG510" s="14">
        <v>1</v>
      </c>
      <c r="AH510" s="14">
        <v>0</v>
      </c>
      <c r="AI510" s="14">
        <v>0</v>
      </c>
      <c r="AJ510" s="14">
        <v>1</v>
      </c>
      <c r="AK510" s="14">
        <v>0</v>
      </c>
      <c r="AL510" s="14">
        <v>1</v>
      </c>
      <c r="AM510" s="14">
        <v>0</v>
      </c>
      <c r="AO510" s="1">
        <v>33199</v>
      </c>
      <c r="AP510" s="1">
        <v>36525</v>
      </c>
      <c r="BT510" s="14">
        <v>2850000</v>
      </c>
      <c r="BU510" s="3">
        <v>0.4</v>
      </c>
      <c r="CS510">
        <v>1</v>
      </c>
      <c r="DA510" s="1">
        <v>36796</v>
      </c>
      <c r="DB510" s="1">
        <v>36906</v>
      </c>
      <c r="DC510" s="1">
        <v>37165</v>
      </c>
      <c r="DD510" s="14">
        <v>283</v>
      </c>
      <c r="DE510" s="14">
        <v>5</v>
      </c>
      <c r="DF510" t="s">
        <v>508</v>
      </c>
      <c r="DG510" t="s">
        <v>1464</v>
      </c>
      <c r="DJ510">
        <v>1</v>
      </c>
      <c r="DK510" s="1">
        <v>36906</v>
      </c>
      <c r="DM510">
        <v>1</v>
      </c>
      <c r="GY510" s="44"/>
      <c r="HA510">
        <v>0</v>
      </c>
      <c r="HB510">
        <v>1022</v>
      </c>
      <c r="HC510">
        <v>38</v>
      </c>
      <c r="HE510">
        <v>1</v>
      </c>
      <c r="HH510" s="44" t="s">
        <v>5782</v>
      </c>
      <c r="HI510">
        <v>0</v>
      </c>
      <c r="HJ510">
        <v>19</v>
      </c>
      <c r="HK510">
        <v>895</v>
      </c>
      <c r="HL510">
        <v>49</v>
      </c>
      <c r="HN510">
        <v>1</v>
      </c>
      <c r="II510" s="1">
        <v>36906</v>
      </c>
      <c r="IJ510" s="1">
        <v>37587</v>
      </c>
      <c r="IK510" s="14">
        <v>2</v>
      </c>
    </row>
    <row r="511" spans="1:245" x14ac:dyDescent="0.25">
      <c r="A511" s="1">
        <v>37587</v>
      </c>
      <c r="B511" s="1"/>
      <c r="C511" s="1"/>
      <c r="D511" s="1"/>
      <c r="E511" s="13" t="s">
        <v>1464</v>
      </c>
      <c r="F511" s="4" t="s">
        <v>46</v>
      </c>
      <c r="G511" s="45" t="s">
        <v>5546</v>
      </c>
      <c r="H511" s="86"/>
      <c r="I511" s="86"/>
      <c r="J511" s="86"/>
      <c r="K511" s="86"/>
      <c r="L511" s="86"/>
      <c r="M511" s="30" t="s">
        <v>1462</v>
      </c>
      <c r="N511" s="13" t="s">
        <v>479</v>
      </c>
      <c r="O511" s="13" t="s">
        <v>6389</v>
      </c>
      <c r="P511" s="20"/>
      <c r="Q511" s="30" t="s">
        <v>1462</v>
      </c>
      <c r="R511" s="13" t="s">
        <v>479</v>
      </c>
      <c r="S511" s="13" t="s">
        <v>6389</v>
      </c>
      <c r="T511" s="20"/>
      <c r="U511" s="20"/>
      <c r="V511" s="20"/>
      <c r="W511" s="20"/>
      <c r="X511" s="33" t="s">
        <v>3533</v>
      </c>
      <c r="Y511" s="33" t="s">
        <v>479</v>
      </c>
      <c r="Z511" s="33" t="s">
        <v>3533</v>
      </c>
      <c r="AA511" s="33" t="s">
        <v>479</v>
      </c>
      <c r="AB511" s="20"/>
      <c r="AC511" s="20"/>
      <c r="AD511" s="20"/>
      <c r="AF511" s="14">
        <v>0</v>
      </c>
      <c r="AG511" s="14">
        <v>1</v>
      </c>
      <c r="AH511" s="14">
        <v>0</v>
      </c>
      <c r="AI511" s="14">
        <v>0</v>
      </c>
      <c r="AJ511" s="14">
        <v>1</v>
      </c>
      <c r="AK511" s="14">
        <v>0</v>
      </c>
      <c r="AL511" s="14">
        <v>1</v>
      </c>
      <c r="AM511" s="14">
        <v>0</v>
      </c>
      <c r="AO511" s="1">
        <v>33199</v>
      </c>
      <c r="AP511" s="1">
        <v>36525</v>
      </c>
      <c r="BO511" s="3">
        <v>1</v>
      </c>
      <c r="BP511" s="14">
        <v>0</v>
      </c>
      <c r="BQ511" s="3">
        <v>1</v>
      </c>
      <c r="CS511">
        <v>1</v>
      </c>
      <c r="DA511" s="1">
        <v>36796</v>
      </c>
      <c r="DB511" s="1">
        <v>36906</v>
      </c>
      <c r="DC511" s="1">
        <v>37165</v>
      </c>
      <c r="DD511" s="14">
        <v>283</v>
      </c>
      <c r="DE511" s="14">
        <v>5</v>
      </c>
      <c r="DF511" t="s">
        <v>508</v>
      </c>
      <c r="DG511" t="s">
        <v>1464</v>
      </c>
      <c r="DI511" s="1">
        <v>36796</v>
      </c>
      <c r="DM511">
        <v>1</v>
      </c>
      <c r="GY511" s="44"/>
      <c r="HA511">
        <v>0</v>
      </c>
      <c r="HB511">
        <v>0</v>
      </c>
      <c r="HC511">
        <v>0</v>
      </c>
      <c r="HH511" s="44" t="s">
        <v>5782</v>
      </c>
      <c r="HI511">
        <v>0</v>
      </c>
      <c r="HJ511">
        <v>19</v>
      </c>
      <c r="HK511">
        <v>330</v>
      </c>
      <c r="HL511">
        <v>2</v>
      </c>
      <c r="HM511">
        <v>1</v>
      </c>
      <c r="II511" s="1">
        <v>36906</v>
      </c>
      <c r="IJ511" s="1">
        <v>37587</v>
      </c>
      <c r="IK511" s="14">
        <v>2</v>
      </c>
    </row>
    <row r="512" spans="1:245" x14ac:dyDescent="0.25">
      <c r="A512" s="1">
        <v>37587</v>
      </c>
      <c r="B512" s="1" t="s">
        <v>355</v>
      </c>
      <c r="C512" s="1" t="s">
        <v>354</v>
      </c>
      <c r="D512" s="1"/>
      <c r="E512" s="13" t="s">
        <v>3151</v>
      </c>
      <c r="F512" s="4" t="s">
        <v>45</v>
      </c>
      <c r="G512" s="45" t="s">
        <v>5547</v>
      </c>
      <c r="H512" s="86"/>
      <c r="I512" s="86"/>
      <c r="J512" s="86"/>
      <c r="K512" s="86"/>
      <c r="L512" s="86"/>
      <c r="M512" s="31" t="s">
        <v>3283</v>
      </c>
      <c r="N512" s="13" t="s">
        <v>537</v>
      </c>
      <c r="O512" s="13" t="s">
        <v>6452</v>
      </c>
      <c r="P512" s="20"/>
      <c r="Q512" s="31" t="s">
        <v>3283</v>
      </c>
      <c r="R512" s="13" t="s">
        <v>537</v>
      </c>
      <c r="S512" s="13" t="s">
        <v>6452</v>
      </c>
      <c r="T512" s="20"/>
      <c r="U512" s="20"/>
      <c r="V512" s="20"/>
      <c r="W512" s="20"/>
      <c r="X512" s="33" t="s">
        <v>3558</v>
      </c>
      <c r="Y512" s="33" t="s">
        <v>537</v>
      </c>
      <c r="Z512" s="33" t="s">
        <v>3558</v>
      </c>
      <c r="AA512" s="33" t="s">
        <v>537</v>
      </c>
      <c r="AB512" s="20"/>
      <c r="AC512" s="20"/>
      <c r="AD512" s="20"/>
      <c r="AE512" s="33" t="s">
        <v>3559</v>
      </c>
      <c r="AF512" s="14">
        <v>0</v>
      </c>
      <c r="AG512" s="14">
        <v>1</v>
      </c>
      <c r="AH512" s="14">
        <v>0</v>
      </c>
      <c r="AI512" s="14">
        <v>0</v>
      </c>
      <c r="AJ512" s="14">
        <v>1</v>
      </c>
      <c r="AK512" s="14">
        <v>0</v>
      </c>
      <c r="AL512" s="14">
        <v>1</v>
      </c>
      <c r="AM512" s="14">
        <v>0</v>
      </c>
      <c r="AN512" t="s">
        <v>1576</v>
      </c>
      <c r="AO512" s="1">
        <v>33694</v>
      </c>
      <c r="AP512" s="1">
        <v>36124</v>
      </c>
      <c r="BP512" s="14">
        <v>138600000</v>
      </c>
      <c r="BQ512" s="3">
        <v>0.3</v>
      </c>
      <c r="BR512" s="16">
        <v>118800000</v>
      </c>
      <c r="CS512">
        <v>1</v>
      </c>
      <c r="CV512">
        <v>1</v>
      </c>
      <c r="DB512" s="1">
        <v>36124</v>
      </c>
      <c r="DC512" s="1">
        <v>36999</v>
      </c>
      <c r="DD512" s="14">
        <v>601</v>
      </c>
      <c r="DE512" s="14">
        <v>4</v>
      </c>
      <c r="DF512" t="s">
        <v>513</v>
      </c>
      <c r="DG512" t="s">
        <v>1575</v>
      </c>
      <c r="DK512" s="1"/>
      <c r="DO512" s="49" t="s">
        <v>4446</v>
      </c>
      <c r="DP512" s="1"/>
      <c r="DQ512" s="1"/>
      <c r="DR512" s="1"/>
      <c r="DS512" s="1"/>
      <c r="DT512" s="1"/>
      <c r="DU512" s="1"/>
      <c r="DV512" s="1"/>
      <c r="DY512" t="s">
        <v>2426</v>
      </c>
      <c r="DZ512" s="1">
        <v>37666</v>
      </c>
      <c r="EA512" s="1">
        <v>39637</v>
      </c>
      <c r="EC512" s="7" t="s">
        <v>3897</v>
      </c>
      <c r="EM512" s="7">
        <v>1</v>
      </c>
      <c r="EO512" s="7">
        <v>494</v>
      </c>
      <c r="EP512" s="7">
        <v>4</v>
      </c>
      <c r="GY512" s="44" t="s">
        <v>5694</v>
      </c>
      <c r="GZ512" s="1">
        <v>36125</v>
      </c>
      <c r="HA512">
        <v>15</v>
      </c>
      <c r="HB512">
        <v>77</v>
      </c>
      <c r="HC512">
        <v>17</v>
      </c>
      <c r="HD512">
        <v>1</v>
      </c>
      <c r="HH512" s="44" t="s">
        <v>5783</v>
      </c>
      <c r="HI512">
        <v>1</v>
      </c>
      <c r="HJ512">
        <v>89</v>
      </c>
      <c r="HK512">
        <v>115</v>
      </c>
      <c r="HL512">
        <v>11</v>
      </c>
      <c r="HN512">
        <v>1</v>
      </c>
      <c r="HQ512" s="44" t="s">
        <v>5917</v>
      </c>
      <c r="HR512">
        <v>0</v>
      </c>
      <c r="HS512">
        <v>13</v>
      </c>
      <c r="HT512">
        <v>36</v>
      </c>
      <c r="HU512">
        <v>3</v>
      </c>
      <c r="HW512">
        <v>1</v>
      </c>
      <c r="II512" s="1">
        <v>36124</v>
      </c>
      <c r="IJ512" s="1">
        <v>37587</v>
      </c>
      <c r="IK512" s="14">
        <v>2</v>
      </c>
    </row>
    <row r="513" spans="1:245" x14ac:dyDescent="0.25">
      <c r="A513" s="1">
        <v>37587</v>
      </c>
      <c r="B513" s="1"/>
      <c r="C513" s="1"/>
      <c r="D513" s="1"/>
      <c r="E513" s="13" t="s">
        <v>3151</v>
      </c>
      <c r="F513" s="4" t="s">
        <v>45</v>
      </c>
      <c r="G513" s="45" t="s">
        <v>5547</v>
      </c>
      <c r="H513" s="86"/>
      <c r="I513" s="86"/>
      <c r="J513" s="86"/>
      <c r="K513" s="86"/>
      <c r="L513" s="86"/>
      <c r="M513" s="31" t="s">
        <v>1574</v>
      </c>
      <c r="N513" s="13" t="s">
        <v>479</v>
      </c>
      <c r="O513" s="13" t="s">
        <v>6453</v>
      </c>
      <c r="P513" s="20"/>
      <c r="Q513" s="31" t="s">
        <v>1574</v>
      </c>
      <c r="R513" s="13" t="s">
        <v>479</v>
      </c>
      <c r="S513" s="13" t="s">
        <v>6453</v>
      </c>
      <c r="T513" s="20"/>
      <c r="U513" s="20"/>
      <c r="V513" s="20"/>
      <c r="W513" s="20"/>
      <c r="X513" s="20"/>
      <c r="Y513" s="20"/>
      <c r="Z513" s="20"/>
      <c r="AA513" s="20"/>
      <c r="AB513" s="20"/>
      <c r="AC513" s="20"/>
      <c r="AD513" s="20"/>
      <c r="AF513" s="14">
        <v>0</v>
      </c>
      <c r="AG513" s="14">
        <v>1</v>
      </c>
      <c r="AH513" s="14">
        <v>0</v>
      </c>
      <c r="AI513" s="14">
        <v>0</v>
      </c>
      <c r="AJ513" s="14">
        <v>1</v>
      </c>
      <c r="AK513" s="14">
        <v>0</v>
      </c>
      <c r="AL513" s="14">
        <v>1</v>
      </c>
      <c r="AM513" s="14">
        <v>0</v>
      </c>
      <c r="AO513" s="1">
        <v>33694</v>
      </c>
      <c r="AP513" s="1">
        <v>36124</v>
      </c>
      <c r="BP513" s="14">
        <v>85800000</v>
      </c>
      <c r="CS513">
        <v>1</v>
      </c>
      <c r="CV513">
        <v>1</v>
      </c>
      <c r="DB513" s="1">
        <v>36124</v>
      </c>
      <c r="DC513" s="1">
        <v>36999</v>
      </c>
      <c r="DD513" s="14">
        <v>601</v>
      </c>
      <c r="DE513" s="14">
        <v>4</v>
      </c>
      <c r="DF513" t="s">
        <v>513</v>
      </c>
      <c r="DG513" t="s">
        <v>1575</v>
      </c>
      <c r="DP513" s="49" t="s">
        <v>4447</v>
      </c>
      <c r="DQ513" s="1"/>
      <c r="DR513" s="1"/>
      <c r="DS513" s="49" t="s">
        <v>4448</v>
      </c>
      <c r="DT513" s="1"/>
      <c r="DU513" s="1"/>
      <c r="DV513" s="1"/>
      <c r="DW513" t="s">
        <v>2428</v>
      </c>
      <c r="DX513" t="s">
        <v>479</v>
      </c>
      <c r="DY513" t="s">
        <v>2427</v>
      </c>
      <c r="DZ513" s="1">
        <v>37665</v>
      </c>
      <c r="EA513" s="1">
        <v>39637</v>
      </c>
      <c r="EC513" s="7" t="s">
        <v>3897</v>
      </c>
      <c r="EF513" s="7">
        <v>1</v>
      </c>
      <c r="EO513" s="7">
        <v>501</v>
      </c>
      <c r="EP513" s="7">
        <v>2</v>
      </c>
      <c r="EQ513" s="7">
        <v>1</v>
      </c>
      <c r="ER513" s="49" t="s">
        <v>4917</v>
      </c>
      <c r="ES513" s="1"/>
      <c r="ET513" s="1"/>
      <c r="EU513" s="1"/>
      <c r="EV513" s="1"/>
      <c r="EW513" s="1"/>
      <c r="EX513" s="1"/>
      <c r="FC513" t="s">
        <v>2830</v>
      </c>
      <c r="FD513" s="1">
        <v>39710</v>
      </c>
      <c r="FE513" s="1">
        <v>40360</v>
      </c>
      <c r="FH513" s="7" t="s">
        <v>3902</v>
      </c>
      <c r="FJ513" s="7" t="s">
        <v>3903</v>
      </c>
      <c r="FS513">
        <v>1</v>
      </c>
      <c r="FY513">
        <v>115</v>
      </c>
      <c r="FZ513">
        <v>4</v>
      </c>
      <c r="II513" s="1">
        <v>36124</v>
      </c>
      <c r="IJ513" s="1">
        <v>37587</v>
      </c>
      <c r="IK513" s="14">
        <v>2</v>
      </c>
    </row>
    <row r="514" spans="1:245" x14ac:dyDescent="0.25">
      <c r="A514" s="1">
        <v>37587</v>
      </c>
      <c r="B514" s="1"/>
      <c r="C514" s="1"/>
      <c r="D514" s="1"/>
      <c r="E514" s="13" t="s">
        <v>3151</v>
      </c>
      <c r="F514" s="4" t="s">
        <v>45</v>
      </c>
      <c r="G514" s="45" t="s">
        <v>5547</v>
      </c>
      <c r="H514" s="86"/>
      <c r="I514" s="86"/>
      <c r="J514" s="86"/>
      <c r="K514" s="86"/>
      <c r="L514" s="86"/>
      <c r="M514" s="31" t="s">
        <v>2827</v>
      </c>
      <c r="N514" s="13" t="s">
        <v>474</v>
      </c>
      <c r="O514" s="13" t="s">
        <v>6454</v>
      </c>
      <c r="P514" s="20"/>
      <c r="Q514" s="31" t="s">
        <v>2827</v>
      </c>
      <c r="R514" s="13" t="s">
        <v>474</v>
      </c>
      <c r="S514" s="13" t="s">
        <v>6454</v>
      </c>
      <c r="T514" s="20"/>
      <c r="U514" s="20"/>
      <c r="V514" s="20"/>
      <c r="W514" s="20"/>
      <c r="X514" s="33" t="s">
        <v>3312</v>
      </c>
      <c r="Y514" s="33" t="s">
        <v>474</v>
      </c>
      <c r="Z514" s="33" t="s">
        <v>3312</v>
      </c>
      <c r="AA514" s="33" t="s">
        <v>474</v>
      </c>
      <c r="AB514" s="20"/>
      <c r="AC514" s="20"/>
      <c r="AD514" s="20"/>
      <c r="AF514" s="14">
        <v>0</v>
      </c>
      <c r="AG514" s="14">
        <v>1</v>
      </c>
      <c r="AH514" s="14">
        <v>0</v>
      </c>
      <c r="AI514" s="14">
        <v>0</v>
      </c>
      <c r="AJ514" s="14">
        <v>1</v>
      </c>
      <c r="AK514" s="14">
        <v>0</v>
      </c>
      <c r="AL514" s="14">
        <v>1</v>
      </c>
      <c r="AM514" s="14">
        <v>0</v>
      </c>
      <c r="AO514" s="1">
        <v>33847</v>
      </c>
      <c r="AP514" s="1">
        <v>36124</v>
      </c>
      <c r="BP514" s="14">
        <v>249600000</v>
      </c>
      <c r="CS514">
        <v>1</v>
      </c>
      <c r="CV514">
        <v>1</v>
      </c>
      <c r="DB514" s="1">
        <v>36124</v>
      </c>
      <c r="DC514" s="1">
        <v>36999</v>
      </c>
      <c r="DD514" s="14">
        <v>601</v>
      </c>
      <c r="DE514" s="14">
        <v>4</v>
      </c>
      <c r="DF514" t="s">
        <v>513</v>
      </c>
      <c r="DG514" t="s">
        <v>1575</v>
      </c>
      <c r="DO514" s="1"/>
      <c r="DP514" s="49" t="s">
        <v>4449</v>
      </c>
      <c r="DQ514" s="49" t="s">
        <v>4450</v>
      </c>
      <c r="DR514" s="1"/>
      <c r="DT514" s="1"/>
      <c r="DU514" s="1"/>
      <c r="DV514" s="1"/>
      <c r="DY514" t="s">
        <v>2423</v>
      </c>
      <c r="DZ514" s="1">
        <v>37666</v>
      </c>
      <c r="EA514" s="1">
        <v>39637</v>
      </c>
      <c r="EC514" s="7" t="s">
        <v>3897</v>
      </c>
      <c r="EF514" s="7">
        <v>1</v>
      </c>
      <c r="EO514" s="7">
        <v>804</v>
      </c>
      <c r="EP514" s="7">
        <v>3</v>
      </c>
      <c r="EQ514" s="7">
        <v>1</v>
      </c>
      <c r="ER514" s="49" t="s">
        <v>4918</v>
      </c>
      <c r="ES514" s="1"/>
      <c r="ET514" s="1"/>
      <c r="EU514" s="1"/>
      <c r="EV514" s="1"/>
      <c r="EW514" s="1"/>
      <c r="EX514" s="1"/>
      <c r="FC514" t="s">
        <v>2826</v>
      </c>
      <c r="FD514" s="1">
        <v>39709</v>
      </c>
      <c r="FE514" s="1">
        <v>40346</v>
      </c>
      <c r="FH514" s="7" t="s">
        <v>3902</v>
      </c>
      <c r="FJ514" s="7" t="s">
        <v>3903</v>
      </c>
      <c r="FK514">
        <v>1</v>
      </c>
      <c r="FY514">
        <v>112</v>
      </c>
      <c r="FZ514">
        <v>2</v>
      </c>
      <c r="GY514" s="44" t="s">
        <v>5694</v>
      </c>
      <c r="GZ514" s="1">
        <v>36125</v>
      </c>
      <c r="HA514">
        <v>15</v>
      </c>
      <c r="HB514">
        <v>252</v>
      </c>
      <c r="HC514">
        <v>16</v>
      </c>
      <c r="HE514">
        <v>1</v>
      </c>
      <c r="HH514" s="44" t="s">
        <v>5783</v>
      </c>
      <c r="HI514">
        <v>1</v>
      </c>
      <c r="HJ514">
        <v>89</v>
      </c>
      <c r="HK514">
        <v>475</v>
      </c>
      <c r="HL514">
        <v>40</v>
      </c>
      <c r="HN514">
        <v>1</v>
      </c>
      <c r="HQ514" s="44" t="s">
        <v>5917</v>
      </c>
      <c r="HR514">
        <v>0</v>
      </c>
      <c r="HS514">
        <v>13</v>
      </c>
      <c r="HT514">
        <v>651</v>
      </c>
      <c r="HU514">
        <v>18</v>
      </c>
      <c r="HW514">
        <v>1</v>
      </c>
      <c r="HZ514" s="44" t="s">
        <v>6016</v>
      </c>
      <c r="IA514">
        <v>1</v>
      </c>
      <c r="IB514">
        <v>14</v>
      </c>
      <c r="IC514">
        <v>782</v>
      </c>
      <c r="ID514">
        <v>13</v>
      </c>
      <c r="IE514">
        <v>1</v>
      </c>
      <c r="II514" s="1">
        <v>36124</v>
      </c>
      <c r="IJ514" s="1">
        <v>37587</v>
      </c>
      <c r="IK514" s="14">
        <v>2</v>
      </c>
    </row>
    <row r="515" spans="1:245" x14ac:dyDescent="0.25">
      <c r="A515" s="1">
        <v>37587</v>
      </c>
      <c r="B515" s="1"/>
      <c r="C515" s="1"/>
      <c r="D515" s="1"/>
      <c r="E515" s="13" t="s">
        <v>3151</v>
      </c>
      <c r="F515" s="4" t="s">
        <v>45</v>
      </c>
      <c r="G515" s="45" t="s">
        <v>5547</v>
      </c>
      <c r="H515" s="86"/>
      <c r="I515" s="86"/>
      <c r="J515" s="86"/>
      <c r="K515" s="86"/>
      <c r="L515" s="86"/>
      <c r="M515" s="31" t="s">
        <v>2604</v>
      </c>
      <c r="N515" s="13" t="s">
        <v>517</v>
      </c>
      <c r="O515" s="13" t="s">
        <v>6455</v>
      </c>
      <c r="P515" s="20"/>
      <c r="Q515" s="31" t="s">
        <v>2604</v>
      </c>
      <c r="R515" s="13" t="s">
        <v>517</v>
      </c>
      <c r="S515" s="13" t="s">
        <v>6455</v>
      </c>
      <c r="T515" s="20"/>
      <c r="U515" s="20"/>
      <c r="V515" s="20"/>
      <c r="W515" s="20"/>
      <c r="X515" s="20"/>
      <c r="Y515" s="20"/>
      <c r="Z515" s="20"/>
      <c r="AA515" s="20"/>
      <c r="AB515" s="20"/>
      <c r="AC515" s="20"/>
      <c r="AD515" s="20"/>
      <c r="AF515" s="14">
        <v>0</v>
      </c>
      <c r="AG515" s="14">
        <v>1</v>
      </c>
      <c r="AH515" s="14">
        <v>0</v>
      </c>
      <c r="AI515" s="14">
        <v>0</v>
      </c>
      <c r="AJ515" s="14">
        <v>1</v>
      </c>
      <c r="AK515" s="14">
        <v>0</v>
      </c>
      <c r="AL515" s="14">
        <v>1</v>
      </c>
      <c r="AM515" s="14">
        <v>0</v>
      </c>
      <c r="AO515" s="1">
        <v>35222</v>
      </c>
      <c r="AP515" s="1">
        <v>36124</v>
      </c>
      <c r="BP515" s="14">
        <v>4320000</v>
      </c>
      <c r="BQ515" s="3">
        <v>0.4</v>
      </c>
      <c r="CS515">
        <v>1</v>
      </c>
      <c r="CV515">
        <v>1</v>
      </c>
      <c r="DB515" s="1">
        <v>36124</v>
      </c>
      <c r="DC515" s="1">
        <v>36999</v>
      </c>
      <c r="DD515" s="14">
        <v>601</v>
      </c>
      <c r="DE515" s="14">
        <v>4</v>
      </c>
      <c r="DF515" t="s">
        <v>513</v>
      </c>
      <c r="DG515" t="s">
        <v>1575</v>
      </c>
      <c r="DO515" s="1"/>
      <c r="DP515" s="49" t="s">
        <v>4451</v>
      </c>
      <c r="DQ515" s="49" t="s">
        <v>4452</v>
      </c>
      <c r="DR515" s="1"/>
      <c r="DS515" s="1"/>
      <c r="DT515" s="1"/>
      <c r="DU515" s="1"/>
      <c r="DV515" s="1"/>
      <c r="DW515" s="48" t="s">
        <v>2435</v>
      </c>
      <c r="DX515" s="1" t="s">
        <v>517</v>
      </c>
      <c r="DY515" t="s">
        <v>2434</v>
      </c>
      <c r="DZ515" s="1">
        <v>37662</v>
      </c>
      <c r="EA515" s="1">
        <v>39637</v>
      </c>
      <c r="EC515" s="7" t="s">
        <v>3897</v>
      </c>
      <c r="EF515" s="7">
        <v>1</v>
      </c>
      <c r="EO515" s="7">
        <v>141</v>
      </c>
      <c r="EP515" s="7">
        <v>2</v>
      </c>
      <c r="EQ515" s="7">
        <v>1</v>
      </c>
      <c r="II515" s="1">
        <v>36124</v>
      </c>
      <c r="IJ515" s="1">
        <v>37587</v>
      </c>
      <c r="IK515" s="14">
        <v>2</v>
      </c>
    </row>
    <row r="516" spans="1:245" x14ac:dyDescent="0.25">
      <c r="A516" s="1">
        <v>37607</v>
      </c>
      <c r="B516" s="1" t="s">
        <v>358</v>
      </c>
      <c r="C516" s="1" t="s">
        <v>360</v>
      </c>
      <c r="D516" s="1"/>
      <c r="E516" s="13" t="s">
        <v>3115</v>
      </c>
      <c r="F516" s="4" t="s">
        <v>165</v>
      </c>
      <c r="H516" s="45" t="s">
        <v>5549</v>
      </c>
      <c r="I516" s="86"/>
      <c r="J516" s="86"/>
      <c r="K516" s="86"/>
      <c r="L516" s="86"/>
      <c r="M516" s="31" t="s">
        <v>2383</v>
      </c>
      <c r="N516" s="13" t="s">
        <v>520</v>
      </c>
      <c r="O516" s="13" t="s">
        <v>6891</v>
      </c>
      <c r="P516" s="20"/>
      <c r="Q516" s="31" t="s">
        <v>2383</v>
      </c>
      <c r="R516" s="13" t="s">
        <v>520</v>
      </c>
      <c r="S516" s="13" t="s">
        <v>6891</v>
      </c>
      <c r="T516" s="20"/>
      <c r="U516" s="20"/>
      <c r="V516" s="20"/>
      <c r="W516" s="20"/>
      <c r="X516" s="20"/>
      <c r="Y516" s="20"/>
      <c r="Z516" s="20"/>
      <c r="AA516" s="20"/>
      <c r="AB516" s="20"/>
      <c r="AC516" s="20"/>
      <c r="AD516" s="20"/>
      <c r="AF516" s="14">
        <v>1</v>
      </c>
      <c r="AG516" s="14">
        <v>1</v>
      </c>
      <c r="AH516" s="14">
        <v>0</v>
      </c>
      <c r="AI516" s="14">
        <v>0</v>
      </c>
      <c r="AJ516" s="14">
        <v>1</v>
      </c>
      <c r="AK516" s="14">
        <v>0</v>
      </c>
      <c r="AL516" s="14">
        <v>1</v>
      </c>
      <c r="AM516" s="14">
        <v>0</v>
      </c>
      <c r="AN516" t="s">
        <v>1744</v>
      </c>
      <c r="AO516" s="1">
        <v>32848</v>
      </c>
      <c r="AP516" s="1">
        <v>36704</v>
      </c>
      <c r="BP516" s="14">
        <v>10250000</v>
      </c>
      <c r="BR516" s="16">
        <v>0</v>
      </c>
      <c r="CS516">
        <v>1</v>
      </c>
      <c r="CU516" s="1">
        <v>36800</v>
      </c>
      <c r="CV516">
        <v>1</v>
      </c>
      <c r="DB516" s="1">
        <v>36818</v>
      </c>
      <c r="DC516" s="1">
        <v>37341</v>
      </c>
      <c r="DD516" s="14">
        <v>643</v>
      </c>
      <c r="DE516" s="14">
        <v>5</v>
      </c>
      <c r="DF516" t="s">
        <v>562</v>
      </c>
      <c r="DG516" t="s">
        <v>1742</v>
      </c>
      <c r="DK516" s="1"/>
      <c r="DO516" s="1"/>
      <c r="DP516" s="49" t="s">
        <v>4453</v>
      </c>
      <c r="DQ516" s="1"/>
      <c r="DR516" s="49" t="s">
        <v>4454</v>
      </c>
      <c r="DS516" s="1"/>
      <c r="DT516" s="1"/>
      <c r="DU516" s="1"/>
      <c r="DV516" s="1"/>
      <c r="DY516" t="s">
        <v>2359</v>
      </c>
      <c r="DZ516" s="1">
        <v>37684</v>
      </c>
      <c r="EA516" s="1">
        <v>39380</v>
      </c>
      <c r="ED516" s="7" t="s">
        <v>3904</v>
      </c>
      <c r="EK516" s="7">
        <v>1</v>
      </c>
      <c r="EO516" s="7">
        <v>100</v>
      </c>
      <c r="EP516" s="7">
        <v>3</v>
      </c>
      <c r="EQ516" s="7">
        <v>1</v>
      </c>
    </row>
    <row r="517" spans="1:245" x14ac:dyDescent="0.25">
      <c r="A517" s="1">
        <v>37607</v>
      </c>
      <c r="E517" s="13" t="s">
        <v>3115</v>
      </c>
      <c r="F517" s="4" t="s">
        <v>165</v>
      </c>
      <c r="G517" s="86"/>
      <c r="H517" s="45" t="s">
        <v>5549</v>
      </c>
      <c r="I517" s="86"/>
      <c r="J517" s="86"/>
      <c r="K517" s="86"/>
      <c r="L517" s="86"/>
      <c r="M517" s="30" t="s">
        <v>1732</v>
      </c>
      <c r="N517" s="13" t="s">
        <v>520</v>
      </c>
      <c r="O517" s="13" t="s">
        <v>6885</v>
      </c>
      <c r="P517" s="20"/>
      <c r="Q517" s="39" t="s">
        <v>1733</v>
      </c>
      <c r="R517" s="13" t="s">
        <v>520</v>
      </c>
      <c r="S517" s="13" t="s">
        <v>6885</v>
      </c>
      <c r="T517" s="39" t="s">
        <v>1733</v>
      </c>
      <c r="U517" s="13" t="s">
        <v>520</v>
      </c>
      <c r="V517" s="20"/>
      <c r="W517" s="20"/>
      <c r="X517" s="20"/>
      <c r="Y517" s="20"/>
      <c r="Z517" s="20"/>
      <c r="AA517" s="20"/>
      <c r="AB517" s="20"/>
      <c r="AC517" s="20"/>
      <c r="AD517" s="20"/>
      <c r="AF517" s="14">
        <v>1</v>
      </c>
      <c r="AG517" s="14">
        <v>1</v>
      </c>
      <c r="AH517" s="14">
        <v>0</v>
      </c>
      <c r="AI517" s="14">
        <v>0</v>
      </c>
      <c r="AJ517" s="14">
        <v>1</v>
      </c>
      <c r="AK517" s="14">
        <v>0</v>
      </c>
      <c r="AL517" s="14">
        <v>1</v>
      </c>
      <c r="AM517" s="14">
        <v>0</v>
      </c>
      <c r="AN517" t="s">
        <v>1743</v>
      </c>
      <c r="AO517" s="1">
        <v>32848</v>
      </c>
      <c r="AP517" s="1">
        <v>36704</v>
      </c>
      <c r="BT517" s="14">
        <v>10250000</v>
      </c>
      <c r="BV517" s="16">
        <v>0</v>
      </c>
      <c r="CS517">
        <v>1</v>
      </c>
      <c r="CU517" s="1">
        <v>36800</v>
      </c>
      <c r="CV517">
        <v>1</v>
      </c>
      <c r="DB517" s="1">
        <v>36818</v>
      </c>
      <c r="DC517" s="1">
        <v>37341</v>
      </c>
      <c r="DD517" s="14">
        <v>643</v>
      </c>
      <c r="DE517" s="14">
        <v>5</v>
      </c>
      <c r="DF517" t="s">
        <v>562</v>
      </c>
      <c r="DG517" t="s">
        <v>1742</v>
      </c>
      <c r="DO517" s="49" t="s">
        <v>4455</v>
      </c>
      <c r="DP517" s="1"/>
      <c r="DQ517" s="1"/>
      <c r="DR517" s="1"/>
      <c r="DS517" s="1"/>
      <c r="DT517" s="1"/>
      <c r="DU517" s="1"/>
      <c r="DV517" s="1"/>
      <c r="DY517" t="s">
        <v>2711</v>
      </c>
      <c r="DZ517" s="1">
        <v>37652</v>
      </c>
      <c r="EA517" s="1">
        <v>39380</v>
      </c>
      <c r="ED517" s="7" t="s">
        <v>3904</v>
      </c>
      <c r="EK517" s="7">
        <v>1</v>
      </c>
      <c r="EO517" s="7">
        <v>125</v>
      </c>
      <c r="EP517" s="7">
        <v>3</v>
      </c>
    </row>
    <row r="518" spans="1:245" x14ac:dyDescent="0.25">
      <c r="A518" s="1">
        <v>37607</v>
      </c>
      <c r="E518" s="13" t="s">
        <v>3115</v>
      </c>
      <c r="F518" s="4" t="s">
        <v>165</v>
      </c>
      <c r="G518" s="86"/>
      <c r="H518" s="45" t="s">
        <v>5549</v>
      </c>
      <c r="I518" s="86"/>
      <c r="J518" s="86"/>
      <c r="K518" s="86"/>
      <c r="L518" s="86"/>
      <c r="M518" s="30" t="s">
        <v>1733</v>
      </c>
      <c r="N518" s="13" t="s">
        <v>520</v>
      </c>
      <c r="O518" s="13" t="s">
        <v>6885</v>
      </c>
      <c r="P518" s="20"/>
      <c r="Q518" s="39" t="s">
        <v>1733</v>
      </c>
      <c r="R518" s="13" t="s">
        <v>520</v>
      </c>
      <c r="S518" s="13" t="s">
        <v>6885</v>
      </c>
      <c r="T518" s="39" t="s">
        <v>1733</v>
      </c>
      <c r="U518" s="13" t="s">
        <v>520</v>
      </c>
      <c r="V518" s="20"/>
      <c r="W518" s="20"/>
      <c r="X518" s="20"/>
      <c r="Y518" s="20"/>
      <c r="Z518" s="20"/>
      <c r="AA518" s="20"/>
      <c r="AB518" s="20"/>
      <c r="AC518" s="20"/>
      <c r="AD518" s="20"/>
      <c r="AF518" s="14">
        <v>1</v>
      </c>
      <c r="AG518" s="14">
        <v>1</v>
      </c>
      <c r="AH518" s="14">
        <v>0</v>
      </c>
      <c r="AI518" s="14">
        <v>0</v>
      </c>
      <c r="AJ518" s="14">
        <v>1</v>
      </c>
      <c r="AK518" s="14">
        <v>0</v>
      </c>
      <c r="AL518" s="14">
        <v>1</v>
      </c>
      <c r="AM518" s="14">
        <v>0</v>
      </c>
      <c r="AO518" s="1">
        <v>32848</v>
      </c>
      <c r="AP518" s="1">
        <v>36704</v>
      </c>
      <c r="BT518" s="14">
        <v>10250000</v>
      </c>
      <c r="BV518" s="16">
        <v>0</v>
      </c>
      <c r="CS518">
        <v>1</v>
      </c>
      <c r="CU518" s="1">
        <v>36800</v>
      </c>
      <c r="CV518">
        <v>1</v>
      </c>
      <c r="DB518" s="1">
        <v>36818</v>
      </c>
      <c r="DC518" s="1">
        <v>37341</v>
      </c>
      <c r="DD518" s="14">
        <v>643</v>
      </c>
      <c r="DE518" s="14">
        <v>5</v>
      </c>
      <c r="DF518" t="s">
        <v>562</v>
      </c>
      <c r="DG518" t="s">
        <v>1742</v>
      </c>
      <c r="DO518" s="49" t="s">
        <v>4455</v>
      </c>
      <c r="DP518" s="1"/>
      <c r="DQ518" s="1"/>
      <c r="DR518" s="1"/>
      <c r="DS518" s="1"/>
      <c r="DT518" s="1"/>
      <c r="DU518" s="1"/>
      <c r="DV518" s="1"/>
      <c r="DY518" t="s">
        <v>2711</v>
      </c>
      <c r="DZ518" s="1">
        <v>37652</v>
      </c>
      <c r="EA518" s="1">
        <v>39380</v>
      </c>
      <c r="ED518" s="7" t="s">
        <v>3904</v>
      </c>
      <c r="EK518" s="7">
        <v>1</v>
      </c>
      <c r="EO518" s="7">
        <v>125</v>
      </c>
      <c r="EP518" s="7">
        <v>3</v>
      </c>
    </row>
    <row r="519" spans="1:245" x14ac:dyDescent="0.25">
      <c r="A519" s="1">
        <v>37607</v>
      </c>
      <c r="E519" s="13" t="s">
        <v>3115</v>
      </c>
      <c r="F519" s="4" t="s">
        <v>165</v>
      </c>
      <c r="G519" s="86"/>
      <c r="H519" s="45" t="s">
        <v>5549</v>
      </c>
      <c r="I519" s="86"/>
      <c r="J519" s="86"/>
      <c r="K519" s="86"/>
      <c r="L519" s="86"/>
      <c r="M519" s="30" t="s">
        <v>1734</v>
      </c>
      <c r="N519" s="13" t="s">
        <v>520</v>
      </c>
      <c r="O519" s="13" t="s">
        <v>6888</v>
      </c>
      <c r="P519" s="20"/>
      <c r="Q519" s="39" t="s">
        <v>1734</v>
      </c>
      <c r="R519" s="13" t="s">
        <v>520</v>
      </c>
      <c r="S519" s="13" t="s">
        <v>6888</v>
      </c>
      <c r="T519" s="39" t="s">
        <v>1734</v>
      </c>
      <c r="U519" s="13" t="s">
        <v>520</v>
      </c>
      <c r="V519" s="20"/>
      <c r="W519" s="20"/>
      <c r="X519" s="20"/>
      <c r="Y519" s="20"/>
      <c r="Z519" s="20"/>
      <c r="AA519" s="20"/>
      <c r="AB519" s="20"/>
      <c r="AC519" s="20"/>
      <c r="AD519" s="20"/>
      <c r="AF519" s="14">
        <v>1</v>
      </c>
      <c r="AG519" s="14">
        <v>1</v>
      </c>
      <c r="AH519" s="14">
        <v>0</v>
      </c>
      <c r="AI519" s="14">
        <v>0</v>
      </c>
      <c r="AJ519" s="14">
        <v>1</v>
      </c>
      <c r="AK519" s="14">
        <v>0</v>
      </c>
      <c r="AL519" s="14">
        <v>1</v>
      </c>
      <c r="AM519" s="14">
        <v>0</v>
      </c>
      <c r="AO519" s="1">
        <v>32848</v>
      </c>
      <c r="AP519" s="1">
        <v>36704</v>
      </c>
      <c r="BT519" s="14">
        <v>16140000</v>
      </c>
      <c r="BV519" s="16">
        <v>0</v>
      </c>
      <c r="CS519">
        <v>1</v>
      </c>
      <c r="CU519" s="1">
        <v>36800</v>
      </c>
      <c r="CV519">
        <v>1</v>
      </c>
      <c r="DB519" s="1">
        <v>36818</v>
      </c>
      <c r="DC519" s="1">
        <v>37341</v>
      </c>
      <c r="DD519" s="14">
        <v>643</v>
      </c>
      <c r="DE519" s="14">
        <v>5</v>
      </c>
      <c r="DF519" t="s">
        <v>562</v>
      </c>
      <c r="DG519" t="s">
        <v>1742</v>
      </c>
      <c r="DO519" s="49" t="s">
        <v>4455</v>
      </c>
      <c r="DP519" s="1"/>
      <c r="DQ519" s="1"/>
      <c r="DR519" s="1"/>
      <c r="DS519" s="1"/>
      <c r="DT519" s="1"/>
      <c r="DU519" s="1"/>
      <c r="DV519" s="1"/>
      <c r="DY519" t="s">
        <v>2711</v>
      </c>
      <c r="DZ519" s="1">
        <v>37690</v>
      </c>
      <c r="EA519" s="1">
        <v>39380</v>
      </c>
      <c r="ED519" s="7" t="s">
        <v>3904</v>
      </c>
      <c r="EK519" s="7">
        <v>1</v>
      </c>
      <c r="EO519" s="7">
        <v>125</v>
      </c>
      <c r="EP519" s="7">
        <v>3</v>
      </c>
    </row>
    <row r="520" spans="1:245" x14ac:dyDescent="0.25">
      <c r="A520" s="1">
        <v>37607</v>
      </c>
      <c r="E520" s="13" t="s">
        <v>3115</v>
      </c>
      <c r="F520" s="4" t="s">
        <v>165</v>
      </c>
      <c r="G520" s="86"/>
      <c r="H520" s="45" t="s">
        <v>5549</v>
      </c>
      <c r="I520" s="86"/>
      <c r="J520" s="86"/>
      <c r="K520" s="86"/>
      <c r="L520" s="86"/>
      <c r="M520" s="30" t="s">
        <v>1735</v>
      </c>
      <c r="N520" s="13" t="s">
        <v>520</v>
      </c>
      <c r="O520" s="13" t="s">
        <v>6890</v>
      </c>
      <c r="P520" s="20"/>
      <c r="Q520" s="39" t="s">
        <v>1734</v>
      </c>
      <c r="R520" s="13" t="s">
        <v>520</v>
      </c>
      <c r="S520" s="13" t="s">
        <v>6888</v>
      </c>
      <c r="T520" s="39" t="s">
        <v>1734</v>
      </c>
      <c r="U520" s="13" t="s">
        <v>520</v>
      </c>
      <c r="V520" s="20"/>
      <c r="W520" s="20"/>
      <c r="X520" s="20"/>
      <c r="Y520" s="20"/>
      <c r="Z520" s="20"/>
      <c r="AA520" s="20"/>
      <c r="AB520" s="20"/>
      <c r="AC520" s="20"/>
      <c r="AD520" s="20"/>
      <c r="AF520" s="14">
        <v>1</v>
      </c>
      <c r="AG520" s="14">
        <v>1</v>
      </c>
      <c r="AH520" s="14">
        <v>0</v>
      </c>
      <c r="AI520" s="14">
        <v>0</v>
      </c>
      <c r="AJ520" s="14">
        <v>1</v>
      </c>
      <c r="AK520" s="14">
        <v>0</v>
      </c>
      <c r="AL520" s="14">
        <v>1</v>
      </c>
      <c r="AM520" s="14">
        <v>0</v>
      </c>
      <c r="AO520" s="1">
        <v>32848</v>
      </c>
      <c r="AP520" s="1">
        <v>36704</v>
      </c>
      <c r="BT520" s="14">
        <v>16140000</v>
      </c>
      <c r="BV520" s="16">
        <v>0</v>
      </c>
      <c r="CS520">
        <v>1</v>
      </c>
      <c r="CU520" s="1">
        <v>36800</v>
      </c>
      <c r="CV520">
        <v>1</v>
      </c>
      <c r="DB520" s="1">
        <v>36818</v>
      </c>
      <c r="DC520" s="1">
        <v>37341</v>
      </c>
      <c r="DD520" s="14">
        <v>643</v>
      </c>
      <c r="DE520" s="14">
        <v>5</v>
      </c>
      <c r="DF520" t="s">
        <v>562</v>
      </c>
      <c r="DG520" t="s">
        <v>1742</v>
      </c>
      <c r="DO520" s="49" t="s">
        <v>4455</v>
      </c>
      <c r="DP520" s="1"/>
      <c r="DQ520" s="1"/>
      <c r="DR520" s="1"/>
      <c r="DS520" s="1"/>
      <c r="DT520" s="1"/>
      <c r="DU520" s="1"/>
      <c r="DV520" s="1"/>
      <c r="DY520" t="s">
        <v>2711</v>
      </c>
      <c r="DZ520" s="1">
        <v>37690</v>
      </c>
      <c r="EA520" s="1">
        <v>39380</v>
      </c>
      <c r="ED520" s="7" t="s">
        <v>3904</v>
      </c>
      <c r="EK520" s="7">
        <v>1</v>
      </c>
      <c r="EO520" s="7">
        <v>125</v>
      </c>
      <c r="EP520" s="7">
        <v>3</v>
      </c>
    </row>
    <row r="521" spans="1:245" x14ac:dyDescent="0.25">
      <c r="A521" s="1">
        <v>37607</v>
      </c>
      <c r="E521" s="13" t="s">
        <v>3115</v>
      </c>
      <c r="F521" s="4" t="s">
        <v>165</v>
      </c>
      <c r="G521" s="86"/>
      <c r="H521" s="45" t="s">
        <v>5549</v>
      </c>
      <c r="I521" s="86"/>
      <c r="J521" s="86"/>
      <c r="K521" s="86"/>
      <c r="L521" s="86"/>
      <c r="M521" s="30" t="s">
        <v>1736</v>
      </c>
      <c r="N521" s="13" t="s">
        <v>520</v>
      </c>
      <c r="O521" s="13" t="s">
        <v>6883</v>
      </c>
      <c r="P521" s="20"/>
      <c r="Q521" s="30" t="s">
        <v>1736</v>
      </c>
      <c r="R521" s="13" t="s">
        <v>520</v>
      </c>
      <c r="S521" s="13" t="s">
        <v>6883</v>
      </c>
      <c r="T521" s="20"/>
      <c r="U521" s="20"/>
      <c r="V521" s="20"/>
      <c r="W521" s="20"/>
      <c r="X521" s="20"/>
      <c r="Y521" s="20"/>
      <c r="Z521" s="20"/>
      <c r="AA521" s="20"/>
      <c r="AB521" s="20"/>
      <c r="AC521" s="20"/>
      <c r="AD521" s="20"/>
      <c r="AF521" s="14">
        <v>1</v>
      </c>
      <c r="AG521" s="14">
        <v>1</v>
      </c>
      <c r="AH521" s="14">
        <v>0</v>
      </c>
      <c r="AI521" s="14">
        <v>0</v>
      </c>
      <c r="AJ521" s="14">
        <v>1</v>
      </c>
      <c r="AK521" s="14">
        <v>0</v>
      </c>
      <c r="AL521" s="14">
        <v>1</v>
      </c>
      <c r="AM521" s="14">
        <v>0</v>
      </c>
      <c r="AO521" s="1">
        <v>32848</v>
      </c>
      <c r="AP521" s="1">
        <v>36711</v>
      </c>
      <c r="BP521" s="14">
        <v>7175000</v>
      </c>
      <c r="BR521" s="16">
        <v>0</v>
      </c>
      <c r="CS521">
        <v>1</v>
      </c>
      <c r="CU521" s="1">
        <v>36800</v>
      </c>
      <c r="CV521">
        <v>1</v>
      </c>
      <c r="DB521" s="1">
        <v>36818</v>
      </c>
      <c r="DC521" s="1">
        <v>37341</v>
      </c>
      <c r="DD521" s="14">
        <v>643</v>
      </c>
      <c r="DE521" s="14">
        <v>5</v>
      </c>
      <c r="DF521" t="s">
        <v>562</v>
      </c>
      <c r="DG521" t="s">
        <v>1742</v>
      </c>
      <c r="DO521" s="49" t="s">
        <v>4455</v>
      </c>
      <c r="DP521" s="1"/>
      <c r="DQ521" s="1"/>
      <c r="DR521" s="1"/>
      <c r="DS521" s="1"/>
      <c r="DT521" s="1"/>
      <c r="DU521" s="1"/>
      <c r="DV521" s="1"/>
      <c r="DY521" t="s">
        <v>2711</v>
      </c>
      <c r="DZ521" s="1">
        <v>37658</v>
      </c>
      <c r="EA521" s="1">
        <v>39380</v>
      </c>
      <c r="ED521" s="7" t="s">
        <v>3904</v>
      </c>
      <c r="EK521" s="7">
        <v>1</v>
      </c>
      <c r="EO521" s="7">
        <v>125</v>
      </c>
      <c r="EP521" s="7">
        <v>3</v>
      </c>
    </row>
    <row r="522" spans="1:245" x14ac:dyDescent="0.25">
      <c r="A522" s="1">
        <v>37607</v>
      </c>
      <c r="E522" s="13" t="s">
        <v>3115</v>
      </c>
      <c r="F522" s="4" t="s">
        <v>165</v>
      </c>
      <c r="G522" s="86"/>
      <c r="H522" s="45" t="s">
        <v>5549</v>
      </c>
      <c r="I522" s="86"/>
      <c r="J522" s="86"/>
      <c r="K522" s="86"/>
      <c r="L522" s="86"/>
      <c r="M522" s="30" t="s">
        <v>1737</v>
      </c>
      <c r="N522" s="13" t="s">
        <v>520</v>
      </c>
      <c r="O522" s="13" t="s">
        <v>6884</v>
      </c>
      <c r="P522" s="20"/>
      <c r="Q522" s="30" t="s">
        <v>1737</v>
      </c>
      <c r="R522" s="13" t="s">
        <v>520</v>
      </c>
      <c r="S522" s="13" t="s">
        <v>6884</v>
      </c>
      <c r="T522" s="20"/>
      <c r="U522" s="20"/>
      <c r="V522" s="20"/>
      <c r="W522" s="20"/>
      <c r="X522" s="20"/>
      <c r="Y522" s="20"/>
      <c r="Z522" s="20"/>
      <c r="AA522" s="20"/>
      <c r="AB522" s="20"/>
      <c r="AC522" s="20"/>
      <c r="AD522" s="20"/>
      <c r="AF522" s="14">
        <v>1</v>
      </c>
      <c r="AG522" s="14">
        <v>1</v>
      </c>
      <c r="AH522" s="14">
        <v>0</v>
      </c>
      <c r="AI522" s="14">
        <v>0</v>
      </c>
      <c r="AJ522" s="14">
        <v>1</v>
      </c>
      <c r="AK522" s="14">
        <v>0</v>
      </c>
      <c r="AL522" s="14">
        <v>1</v>
      </c>
      <c r="AM522" s="14">
        <v>0</v>
      </c>
      <c r="AO522" s="1">
        <v>32848</v>
      </c>
      <c r="AP522" s="1">
        <v>36704</v>
      </c>
      <c r="BP522" s="14">
        <v>26900000</v>
      </c>
      <c r="BR522" s="16">
        <v>0</v>
      </c>
      <c r="CS522">
        <v>1</v>
      </c>
      <c r="CU522" s="1">
        <v>36800</v>
      </c>
      <c r="CV522">
        <v>1</v>
      </c>
      <c r="DB522" s="1">
        <v>36818</v>
      </c>
      <c r="DC522" s="1">
        <v>37341</v>
      </c>
      <c r="DD522" s="14">
        <v>643</v>
      </c>
      <c r="DE522" s="14">
        <v>5</v>
      </c>
      <c r="DF522" t="s">
        <v>562</v>
      </c>
      <c r="DG522" t="s">
        <v>1742</v>
      </c>
      <c r="DO522" s="1"/>
      <c r="DP522" s="49" t="s">
        <v>4456</v>
      </c>
      <c r="DQ522" s="49" t="s">
        <v>4457</v>
      </c>
      <c r="DR522" s="1"/>
      <c r="DS522" s="1"/>
      <c r="DT522" s="1"/>
      <c r="DU522" s="1"/>
      <c r="DV522" s="1"/>
      <c r="DY522" t="s">
        <v>2562</v>
      </c>
      <c r="DZ522" s="1">
        <v>37658</v>
      </c>
      <c r="EA522" s="1">
        <v>39380</v>
      </c>
      <c r="ED522" s="7" t="s">
        <v>3904</v>
      </c>
      <c r="EK522" s="7">
        <v>1</v>
      </c>
      <c r="EO522" s="7">
        <v>100</v>
      </c>
      <c r="EP522" s="7">
        <v>3</v>
      </c>
      <c r="EQ522" s="7">
        <v>1</v>
      </c>
    </row>
    <row r="523" spans="1:245" x14ac:dyDescent="0.25">
      <c r="A523" s="1">
        <v>37607</v>
      </c>
      <c r="E523" s="13" t="s">
        <v>3115</v>
      </c>
      <c r="F523" s="4" t="s">
        <v>165</v>
      </c>
      <c r="G523" s="86"/>
      <c r="H523" s="45" t="s">
        <v>5549</v>
      </c>
      <c r="I523" s="86"/>
      <c r="J523" s="86"/>
      <c r="K523" s="86"/>
      <c r="L523" s="86"/>
      <c r="M523" s="30" t="s">
        <v>1738</v>
      </c>
      <c r="N523" s="13" t="s">
        <v>520</v>
      </c>
      <c r="O523" s="13" t="s">
        <v>6458</v>
      </c>
      <c r="P523" s="20"/>
      <c r="Q523" s="39" t="s">
        <v>1738</v>
      </c>
      <c r="R523" s="13" t="s">
        <v>520</v>
      </c>
      <c r="S523" s="13" t="s">
        <v>6458</v>
      </c>
      <c r="T523" s="39" t="s">
        <v>1738</v>
      </c>
      <c r="U523" s="13" t="s">
        <v>520</v>
      </c>
      <c r="V523" s="20"/>
      <c r="W523" s="20"/>
      <c r="X523" s="20"/>
      <c r="Y523" s="20"/>
      <c r="Z523" s="20"/>
      <c r="AA523" s="20"/>
      <c r="AB523" s="20"/>
      <c r="AC523" s="20"/>
      <c r="AD523" s="20"/>
      <c r="AF523" s="14">
        <v>1</v>
      </c>
      <c r="AG523" s="14">
        <v>1</v>
      </c>
      <c r="AH523" s="14">
        <v>0</v>
      </c>
      <c r="AI523" s="14">
        <v>0</v>
      </c>
      <c r="AJ523" s="14">
        <v>1</v>
      </c>
      <c r="AK523" s="14">
        <v>0</v>
      </c>
      <c r="AL523" s="14">
        <v>1</v>
      </c>
      <c r="AM523" s="14">
        <v>0</v>
      </c>
      <c r="AO523" s="1">
        <v>32848</v>
      </c>
      <c r="AP523" s="1">
        <v>36704</v>
      </c>
      <c r="BP523" s="14">
        <v>1082000</v>
      </c>
      <c r="BQ523" s="3">
        <v>0</v>
      </c>
      <c r="BR523" s="16">
        <v>0</v>
      </c>
      <c r="BT523" s="14">
        <v>6093000</v>
      </c>
      <c r="BU523" s="3">
        <v>0</v>
      </c>
      <c r="BV523" s="16">
        <v>0</v>
      </c>
      <c r="CS523">
        <v>1</v>
      </c>
      <c r="CU523" s="1">
        <v>36800</v>
      </c>
      <c r="CV523">
        <v>1</v>
      </c>
      <c r="DB523" s="1">
        <v>36818</v>
      </c>
      <c r="DC523" s="1">
        <v>37341</v>
      </c>
      <c r="DD523" s="14">
        <v>643</v>
      </c>
      <c r="DE523" s="14">
        <v>5</v>
      </c>
      <c r="DF523" t="s">
        <v>562</v>
      </c>
      <c r="DG523" t="s">
        <v>1742</v>
      </c>
      <c r="DJ523">
        <v>1</v>
      </c>
      <c r="DO523" s="49" t="s">
        <v>4455</v>
      </c>
      <c r="DP523" s="1"/>
      <c r="DQ523" s="1"/>
      <c r="DR523" s="1"/>
      <c r="DS523" s="1"/>
      <c r="DT523" s="1"/>
      <c r="DU523" s="1"/>
      <c r="DV523" s="1"/>
      <c r="DY523" t="s">
        <v>2711</v>
      </c>
      <c r="DZ523" s="1">
        <v>37690</v>
      </c>
      <c r="EA523" s="1">
        <v>39380</v>
      </c>
      <c r="ED523" s="7" t="s">
        <v>3904</v>
      </c>
      <c r="EK523" s="7">
        <v>1</v>
      </c>
      <c r="EO523" s="7">
        <v>125</v>
      </c>
      <c r="EP523" s="7">
        <v>3</v>
      </c>
    </row>
    <row r="524" spans="1:245" x14ac:dyDescent="0.25">
      <c r="A524" s="1">
        <v>37607</v>
      </c>
      <c r="E524" s="13" t="s">
        <v>3115</v>
      </c>
      <c r="F524" s="4" t="s">
        <v>165</v>
      </c>
      <c r="G524" s="86"/>
      <c r="H524" s="45" t="s">
        <v>5549</v>
      </c>
      <c r="I524" s="86"/>
      <c r="J524" s="86"/>
      <c r="K524" s="86"/>
      <c r="L524" s="86"/>
      <c r="M524" s="30" t="s">
        <v>1739</v>
      </c>
      <c r="N524" s="13" t="s">
        <v>520</v>
      </c>
      <c r="O524" s="13" t="s">
        <v>6889</v>
      </c>
      <c r="P524" s="20"/>
      <c r="Q524" s="39" t="s">
        <v>1738</v>
      </c>
      <c r="R524" s="13" t="s">
        <v>520</v>
      </c>
      <c r="S524" s="13" t="s">
        <v>6458</v>
      </c>
      <c r="T524" s="39" t="s">
        <v>1738</v>
      </c>
      <c r="U524" s="13" t="s">
        <v>520</v>
      </c>
      <c r="V524" s="20"/>
      <c r="W524" s="20"/>
      <c r="X524" s="20"/>
      <c r="Y524" s="20"/>
      <c r="Z524" s="20"/>
      <c r="AA524" s="20"/>
      <c r="AB524" s="20"/>
      <c r="AC524" s="20"/>
      <c r="AD524" s="20"/>
      <c r="AF524" s="14">
        <v>1</v>
      </c>
      <c r="AG524" s="14">
        <v>1</v>
      </c>
      <c r="AH524" s="14">
        <v>0</v>
      </c>
      <c r="AI524" s="14">
        <v>0</v>
      </c>
      <c r="AJ524" s="14">
        <v>1</v>
      </c>
      <c r="AK524" s="14">
        <v>0</v>
      </c>
      <c r="AL524" s="14">
        <v>1</v>
      </c>
      <c r="AM524" s="14">
        <v>0</v>
      </c>
      <c r="AO524" s="1">
        <v>32848</v>
      </c>
      <c r="AP524" s="1">
        <v>36704</v>
      </c>
      <c r="BT524" s="14">
        <v>6093000</v>
      </c>
      <c r="BU524" s="3">
        <v>0</v>
      </c>
      <c r="BV524" s="16">
        <v>0</v>
      </c>
      <c r="CS524">
        <v>1</v>
      </c>
      <c r="CU524" s="1">
        <v>36800</v>
      </c>
      <c r="CV524">
        <v>1</v>
      </c>
      <c r="DB524" s="1">
        <v>36818</v>
      </c>
      <c r="DC524" s="1">
        <v>37341</v>
      </c>
      <c r="DD524" s="14">
        <v>643</v>
      </c>
      <c r="DE524" s="14">
        <v>5</v>
      </c>
      <c r="DF524" t="s">
        <v>562</v>
      </c>
      <c r="DG524" t="s">
        <v>1742</v>
      </c>
      <c r="DJ524">
        <v>1</v>
      </c>
      <c r="DO524" s="49" t="s">
        <v>4455</v>
      </c>
      <c r="DP524" s="1"/>
      <c r="DQ524" s="1"/>
      <c r="DR524" s="1"/>
      <c r="DS524" s="1"/>
      <c r="DT524" s="1"/>
      <c r="DU524" s="1"/>
      <c r="DV524" s="1"/>
      <c r="DY524" t="s">
        <v>2711</v>
      </c>
      <c r="DZ524" s="1">
        <v>37690</v>
      </c>
      <c r="EA524" s="1">
        <v>39380</v>
      </c>
      <c r="ED524" s="7" t="s">
        <v>3904</v>
      </c>
      <c r="EK524" s="7">
        <v>1</v>
      </c>
      <c r="EO524" s="7">
        <v>125</v>
      </c>
      <c r="EP524" s="7">
        <v>3</v>
      </c>
    </row>
    <row r="525" spans="1:245" x14ac:dyDescent="0.25">
      <c r="A525" s="1">
        <v>37607</v>
      </c>
      <c r="E525" s="13" t="s">
        <v>3115</v>
      </c>
      <c r="F525" s="4" t="s">
        <v>165</v>
      </c>
      <c r="G525" s="86"/>
      <c r="H525" s="45" t="s">
        <v>5549</v>
      </c>
      <c r="I525" s="86"/>
      <c r="J525" s="86"/>
      <c r="K525" s="86"/>
      <c r="L525" s="86"/>
      <c r="M525" s="30" t="s">
        <v>1740</v>
      </c>
      <c r="N525" s="13" t="s">
        <v>520</v>
      </c>
      <c r="O525" s="13" t="s">
        <v>6886</v>
      </c>
      <c r="P525" s="20"/>
      <c r="Q525" s="30" t="s">
        <v>1740</v>
      </c>
      <c r="R525" s="13" t="s">
        <v>520</v>
      </c>
      <c r="S525" s="13" t="s">
        <v>6886</v>
      </c>
      <c r="T525" s="20"/>
      <c r="U525" s="20"/>
      <c r="V525" s="20"/>
      <c r="W525" s="20"/>
      <c r="X525" s="20"/>
      <c r="Y525" s="20"/>
      <c r="Z525" s="20"/>
      <c r="AA525" s="20"/>
      <c r="AB525" s="20"/>
      <c r="AC525" s="20"/>
      <c r="AD525" s="20"/>
      <c r="AF525" s="14">
        <v>1</v>
      </c>
      <c r="AG525" s="14">
        <v>1</v>
      </c>
      <c r="AH525" s="14">
        <v>0</v>
      </c>
      <c r="AI525" s="14">
        <v>0</v>
      </c>
      <c r="AJ525" s="14">
        <v>1</v>
      </c>
      <c r="AK525" s="14">
        <v>0</v>
      </c>
      <c r="AL525" s="14">
        <v>1</v>
      </c>
      <c r="AM525" s="14">
        <v>0</v>
      </c>
      <c r="AO525" s="1">
        <v>32848</v>
      </c>
      <c r="AP525" s="1">
        <v>36704</v>
      </c>
      <c r="BP525" s="14">
        <v>3580000</v>
      </c>
      <c r="BR525" s="16">
        <v>0</v>
      </c>
      <c r="CS525">
        <v>1</v>
      </c>
      <c r="CU525" s="1">
        <v>36800</v>
      </c>
      <c r="CV525">
        <v>1</v>
      </c>
      <c r="DB525" s="1">
        <v>36818</v>
      </c>
      <c r="DC525" s="1">
        <v>37341</v>
      </c>
      <c r="DD525" s="14">
        <v>643</v>
      </c>
      <c r="DE525" s="14">
        <v>5</v>
      </c>
      <c r="DF525" t="s">
        <v>562</v>
      </c>
      <c r="DG525" t="s">
        <v>1742</v>
      </c>
      <c r="DO525" s="49" t="s">
        <v>4455</v>
      </c>
      <c r="DP525" s="1"/>
      <c r="DQ525" s="1"/>
      <c r="DR525" s="1"/>
      <c r="DS525" s="1"/>
      <c r="DT525" s="1"/>
      <c r="DU525" s="1"/>
      <c r="DV525" s="1"/>
      <c r="DY525" t="s">
        <v>2711</v>
      </c>
      <c r="DZ525" s="1">
        <v>37690</v>
      </c>
      <c r="EA525" s="1">
        <v>39380</v>
      </c>
      <c r="ED525" s="7" t="s">
        <v>3904</v>
      </c>
      <c r="EK525" s="7">
        <v>1</v>
      </c>
      <c r="EO525" s="7">
        <v>125</v>
      </c>
      <c r="EP525" s="7">
        <v>3</v>
      </c>
    </row>
    <row r="526" spans="1:245" x14ac:dyDescent="0.25">
      <c r="A526" s="1">
        <v>37607</v>
      </c>
      <c r="E526" s="13" t="s">
        <v>3115</v>
      </c>
      <c r="F526" s="4" t="s">
        <v>165</v>
      </c>
      <c r="G526" s="86"/>
      <c r="H526" s="45" t="s">
        <v>5549</v>
      </c>
      <c r="I526" s="86"/>
      <c r="J526" s="86"/>
      <c r="K526" s="86"/>
      <c r="L526" s="86"/>
      <c r="M526" s="32" t="s">
        <v>1741</v>
      </c>
      <c r="N526" s="13" t="s">
        <v>520</v>
      </c>
      <c r="O526" s="13" t="s">
        <v>6887</v>
      </c>
      <c r="P526" s="20"/>
      <c r="Q526" s="32" t="s">
        <v>1741</v>
      </c>
      <c r="R526" s="13" t="s">
        <v>520</v>
      </c>
      <c r="S526" s="13" t="s">
        <v>6887</v>
      </c>
      <c r="T526" s="20"/>
      <c r="U526" s="20"/>
      <c r="V526" s="20"/>
      <c r="W526" s="20"/>
      <c r="X526" s="20"/>
      <c r="Y526" s="20"/>
      <c r="Z526" s="20"/>
      <c r="AA526" s="20"/>
      <c r="AB526" s="20"/>
      <c r="AC526" s="20"/>
      <c r="AD526" s="20"/>
      <c r="AF526" s="14">
        <v>1</v>
      </c>
      <c r="AG526" s="14">
        <v>1</v>
      </c>
      <c r="AH526" s="14">
        <v>0</v>
      </c>
      <c r="AI526" s="14">
        <v>0</v>
      </c>
      <c r="AJ526" s="14">
        <v>1</v>
      </c>
      <c r="AK526" s="14">
        <v>0</v>
      </c>
      <c r="AL526" s="14">
        <v>1</v>
      </c>
      <c r="AM526" s="14">
        <v>0</v>
      </c>
      <c r="AO526" s="1">
        <v>34060</v>
      </c>
      <c r="AP526" s="1">
        <v>36711</v>
      </c>
      <c r="BP526" s="14">
        <v>3570000</v>
      </c>
      <c r="BQ526" s="3">
        <v>0.2</v>
      </c>
      <c r="BR526" s="16">
        <v>0</v>
      </c>
      <c r="CS526">
        <v>1</v>
      </c>
      <c r="CU526" s="1">
        <v>36800</v>
      </c>
      <c r="CV526">
        <v>1</v>
      </c>
      <c r="DB526" s="1">
        <v>36818</v>
      </c>
      <c r="DC526" s="1">
        <v>37341</v>
      </c>
      <c r="DD526" s="14">
        <v>643</v>
      </c>
      <c r="DE526" s="14">
        <v>5</v>
      </c>
      <c r="DF526" t="s">
        <v>562</v>
      </c>
      <c r="DG526" t="s">
        <v>1742</v>
      </c>
      <c r="DJ526">
        <v>1</v>
      </c>
      <c r="DO526" s="1"/>
      <c r="DP526" s="49" t="s">
        <v>4458</v>
      </c>
      <c r="DQ526" s="1"/>
      <c r="DR526" s="49" t="s">
        <v>4459</v>
      </c>
      <c r="DS526" s="1"/>
      <c r="DT526" s="1"/>
      <c r="DU526" s="1"/>
      <c r="DV526" s="1"/>
      <c r="DY526" t="s">
        <v>2356</v>
      </c>
      <c r="DZ526" s="1">
        <v>37690</v>
      </c>
      <c r="EA526" s="1">
        <v>39380</v>
      </c>
      <c r="ED526" s="7" t="s">
        <v>3904</v>
      </c>
      <c r="EK526" s="7">
        <v>1</v>
      </c>
      <c r="EO526" s="7">
        <v>102</v>
      </c>
      <c r="EP526" s="7">
        <v>3</v>
      </c>
      <c r="EQ526" s="7">
        <v>1</v>
      </c>
    </row>
    <row r="527" spans="1:245" x14ac:dyDescent="0.25">
      <c r="A527" s="1">
        <v>37607</v>
      </c>
      <c r="B527" s="1"/>
      <c r="C527" s="1"/>
      <c r="D527" s="1"/>
      <c r="E527" s="13" t="s">
        <v>3115</v>
      </c>
      <c r="F527" s="4" t="s">
        <v>165</v>
      </c>
      <c r="G527" s="86"/>
      <c r="H527" s="45" t="s">
        <v>5549</v>
      </c>
      <c r="I527" s="86"/>
      <c r="J527" s="86"/>
      <c r="K527" s="86"/>
      <c r="L527" s="86"/>
      <c r="M527" s="30" t="s">
        <v>1745</v>
      </c>
      <c r="N527" s="13" t="s">
        <v>520</v>
      </c>
      <c r="O527" s="13" t="s">
        <v>6892</v>
      </c>
      <c r="P527" s="20"/>
      <c r="Q527" s="30" t="s">
        <v>1745</v>
      </c>
      <c r="R527" s="13" t="s">
        <v>520</v>
      </c>
      <c r="S527" s="13" t="s">
        <v>6892</v>
      </c>
      <c r="T527" s="20"/>
      <c r="U527" s="20"/>
      <c r="V527" s="20"/>
      <c r="W527" s="20"/>
      <c r="X527" s="20"/>
      <c r="Y527" s="20"/>
      <c r="Z527" s="20"/>
      <c r="AA527" s="20"/>
      <c r="AB527" s="20"/>
      <c r="AC527" s="20"/>
      <c r="AD527" s="20" t="s">
        <v>920</v>
      </c>
      <c r="AF527" s="14">
        <v>1</v>
      </c>
      <c r="AG527" s="14">
        <v>1</v>
      </c>
      <c r="AH527" s="14">
        <v>0</v>
      </c>
      <c r="AI527" s="14">
        <v>0</v>
      </c>
      <c r="AJ527" s="14">
        <v>1</v>
      </c>
      <c r="AK527" s="14">
        <v>0</v>
      </c>
      <c r="AL527" s="14">
        <v>1</v>
      </c>
      <c r="AM527" s="14">
        <v>0</v>
      </c>
      <c r="AO527" s="1">
        <v>32848</v>
      </c>
      <c r="AP527" s="1">
        <v>36000</v>
      </c>
      <c r="CS527">
        <v>1</v>
      </c>
      <c r="CU527" s="1">
        <v>36800</v>
      </c>
      <c r="CV527">
        <v>1</v>
      </c>
      <c r="DB527" s="1">
        <v>36818</v>
      </c>
      <c r="DC527" s="1">
        <v>37341</v>
      </c>
      <c r="DD527" s="14">
        <v>643</v>
      </c>
      <c r="DE527" s="14">
        <v>5</v>
      </c>
      <c r="DF527" t="s">
        <v>562</v>
      </c>
      <c r="DG527" t="s">
        <v>1742</v>
      </c>
    </row>
    <row r="528" spans="1:245" x14ac:dyDescent="0.25">
      <c r="A528" s="1">
        <v>37607</v>
      </c>
      <c r="B528" s="1" t="s">
        <v>356</v>
      </c>
      <c r="C528" s="1" t="s">
        <v>357</v>
      </c>
      <c r="D528" s="1"/>
      <c r="E528" s="21" t="s">
        <v>3152</v>
      </c>
      <c r="F528" s="4" t="s">
        <v>47</v>
      </c>
      <c r="G528" s="45" t="s">
        <v>5548</v>
      </c>
      <c r="H528" s="86"/>
      <c r="I528" s="86"/>
      <c r="J528" s="86"/>
      <c r="K528" s="86"/>
      <c r="L528" s="86"/>
      <c r="M528" s="34" t="s">
        <v>1987</v>
      </c>
      <c r="N528" s="13" t="s">
        <v>498</v>
      </c>
      <c r="O528" s="13" t="s">
        <v>6388</v>
      </c>
      <c r="P528" s="20"/>
      <c r="Q528" s="34" t="s">
        <v>1987</v>
      </c>
      <c r="R528" s="13" t="s">
        <v>498</v>
      </c>
      <c r="S528" s="13" t="s">
        <v>6388</v>
      </c>
      <c r="T528" s="20"/>
      <c r="U528" s="20"/>
      <c r="V528" s="20" t="s">
        <v>3531</v>
      </c>
      <c r="W528" s="20" t="s">
        <v>498</v>
      </c>
      <c r="X528" s="20"/>
      <c r="Y528" s="20"/>
      <c r="Z528" s="20"/>
      <c r="AA528" s="20"/>
      <c r="AB528" s="33" t="s">
        <v>3532</v>
      </c>
      <c r="AC528" s="33" t="s">
        <v>498</v>
      </c>
      <c r="AD528" s="20"/>
      <c r="AF528" s="14">
        <v>0</v>
      </c>
      <c r="AG528" s="14">
        <v>1</v>
      </c>
      <c r="AH528" s="14">
        <v>0</v>
      </c>
      <c r="AI528" s="14">
        <v>0</v>
      </c>
      <c r="AJ528" s="14">
        <v>1</v>
      </c>
      <c r="AK528" s="14">
        <v>0</v>
      </c>
      <c r="AL528" s="14">
        <v>1</v>
      </c>
      <c r="AM528" s="14">
        <v>0</v>
      </c>
      <c r="AN528" t="s">
        <v>1169</v>
      </c>
      <c r="AO528" s="1">
        <v>32455</v>
      </c>
      <c r="AP528" s="1">
        <v>35947</v>
      </c>
      <c r="BO528" s="3">
        <v>1</v>
      </c>
      <c r="BP528" s="14">
        <v>0</v>
      </c>
      <c r="BQ528" s="3">
        <v>1</v>
      </c>
      <c r="CS528">
        <v>1</v>
      </c>
      <c r="DA528" s="1">
        <v>36412</v>
      </c>
      <c r="DC528" s="1">
        <v>37447</v>
      </c>
      <c r="DD528" s="14">
        <v>296</v>
      </c>
      <c r="DE528" s="14">
        <v>4</v>
      </c>
      <c r="DF528" t="s">
        <v>513</v>
      </c>
      <c r="DG528" t="s">
        <v>1168</v>
      </c>
      <c r="DI528" s="1">
        <v>36412</v>
      </c>
      <c r="DN528" t="s">
        <v>1171</v>
      </c>
      <c r="HH528" s="44" t="s">
        <v>5784</v>
      </c>
      <c r="HI528">
        <v>1</v>
      </c>
      <c r="HJ528">
        <v>21</v>
      </c>
      <c r="HK528">
        <v>236</v>
      </c>
      <c r="HL528">
        <v>9</v>
      </c>
      <c r="HN528">
        <v>1</v>
      </c>
      <c r="IJ528" s="1">
        <v>37607</v>
      </c>
      <c r="IK528" s="14">
        <v>5</v>
      </c>
    </row>
    <row r="529" spans="1:245" x14ac:dyDescent="0.25">
      <c r="A529" s="1">
        <v>37607</v>
      </c>
      <c r="B529" s="1"/>
      <c r="C529" s="1"/>
      <c r="D529" s="1"/>
      <c r="E529" s="13" t="s">
        <v>3152</v>
      </c>
      <c r="F529" s="4" t="s">
        <v>47</v>
      </c>
      <c r="G529" s="45" t="s">
        <v>5548</v>
      </c>
      <c r="H529" s="86"/>
      <c r="I529" s="86"/>
      <c r="J529" s="86"/>
      <c r="K529" s="86"/>
      <c r="L529" s="86"/>
      <c r="M529" s="30" t="s">
        <v>1170</v>
      </c>
      <c r="N529" s="4" t="s">
        <v>498</v>
      </c>
      <c r="O529" s="4" t="s">
        <v>6364</v>
      </c>
      <c r="P529" s="20"/>
      <c r="Q529" s="30" t="s">
        <v>1170</v>
      </c>
      <c r="R529" s="4" t="s">
        <v>498</v>
      </c>
      <c r="S529" s="4" t="s">
        <v>6364</v>
      </c>
      <c r="T529" s="20"/>
      <c r="U529" s="20"/>
      <c r="V529" s="20"/>
      <c r="W529" s="20"/>
      <c r="X529" s="33" t="s">
        <v>3515</v>
      </c>
      <c r="Y529" s="20" t="s">
        <v>498</v>
      </c>
      <c r="Z529" s="33" t="s">
        <v>3515</v>
      </c>
      <c r="AA529" s="20" t="s">
        <v>498</v>
      </c>
      <c r="AB529" s="20"/>
      <c r="AC529" s="20"/>
      <c r="AD529" s="20"/>
      <c r="AF529" s="14">
        <v>0</v>
      </c>
      <c r="AG529" s="14">
        <v>1</v>
      </c>
      <c r="AH529" s="14">
        <v>0</v>
      </c>
      <c r="AI529" s="14">
        <v>0</v>
      </c>
      <c r="AJ529" s="14">
        <v>1</v>
      </c>
      <c r="AK529" s="14">
        <v>0</v>
      </c>
      <c r="AL529" s="14">
        <v>1</v>
      </c>
      <c r="AM529" s="14">
        <v>0</v>
      </c>
      <c r="AO529" s="1">
        <v>32455</v>
      </c>
      <c r="AP529" s="1">
        <v>35674</v>
      </c>
      <c r="BP529" s="14">
        <v>15540000</v>
      </c>
      <c r="BQ529" s="3">
        <v>0.3</v>
      </c>
      <c r="CS529">
        <v>1</v>
      </c>
      <c r="DA529" s="1">
        <v>36412</v>
      </c>
      <c r="DC529" s="1">
        <v>37447</v>
      </c>
      <c r="DD529" s="14">
        <v>296</v>
      </c>
      <c r="DE529" s="14">
        <v>4</v>
      </c>
      <c r="DF529" t="s">
        <v>513</v>
      </c>
      <c r="DG529" t="s">
        <v>1168</v>
      </c>
      <c r="IJ529" s="1">
        <v>37607</v>
      </c>
      <c r="IK529" s="14">
        <v>5</v>
      </c>
    </row>
    <row r="530" spans="1:245" x14ac:dyDescent="0.25">
      <c r="A530" s="1">
        <v>37607</v>
      </c>
      <c r="B530" s="1"/>
      <c r="C530" s="1"/>
      <c r="D530" s="1"/>
      <c r="E530" s="13" t="s">
        <v>3152</v>
      </c>
      <c r="F530" s="4" t="s">
        <v>47</v>
      </c>
      <c r="G530" s="45" t="s">
        <v>5548</v>
      </c>
      <c r="H530" s="86"/>
      <c r="I530" s="86"/>
      <c r="J530" s="86"/>
      <c r="K530" s="86"/>
      <c r="L530" s="86"/>
      <c r="M530" s="31" t="s">
        <v>536</v>
      </c>
      <c r="N530" s="4" t="s">
        <v>538</v>
      </c>
      <c r="O530" s="13" t="s">
        <v>6457</v>
      </c>
      <c r="P530" s="20"/>
      <c r="Q530" s="31" t="s">
        <v>536</v>
      </c>
      <c r="R530" s="4" t="s">
        <v>538</v>
      </c>
      <c r="S530" s="13" t="s">
        <v>6457</v>
      </c>
      <c r="T530" s="20"/>
      <c r="U530" s="20"/>
      <c r="V530" s="20"/>
      <c r="W530" s="20"/>
      <c r="X530" s="20"/>
      <c r="Y530" s="20"/>
      <c r="Z530" s="20"/>
      <c r="AA530" s="20"/>
      <c r="AB530" s="20"/>
      <c r="AC530" s="20"/>
      <c r="AD530" s="20"/>
      <c r="AF530" s="14">
        <v>0</v>
      </c>
      <c r="AG530" s="14">
        <v>1</v>
      </c>
      <c r="AH530" s="14">
        <v>0</v>
      </c>
      <c r="AI530" s="14">
        <v>0</v>
      </c>
      <c r="AJ530" s="14">
        <v>1</v>
      </c>
      <c r="AK530" s="14">
        <v>0</v>
      </c>
      <c r="AL530" s="14">
        <v>1</v>
      </c>
      <c r="AM530" s="14">
        <v>0</v>
      </c>
      <c r="AO530" s="1">
        <v>32568</v>
      </c>
      <c r="AP530" s="1">
        <v>35947</v>
      </c>
      <c r="BP530" s="14">
        <v>2736000</v>
      </c>
      <c r="BQ530" s="3">
        <v>0.4</v>
      </c>
      <c r="CS530">
        <v>1</v>
      </c>
      <c r="DA530" s="1">
        <v>36412</v>
      </c>
      <c r="DC530" s="1">
        <v>37447</v>
      </c>
      <c r="DD530" s="14">
        <v>296</v>
      </c>
      <c r="DE530" s="14">
        <v>4</v>
      </c>
      <c r="DF530" t="s">
        <v>513</v>
      </c>
      <c r="DG530" t="s">
        <v>1168</v>
      </c>
      <c r="IJ530" s="1">
        <v>37607</v>
      </c>
      <c r="IK530" s="14">
        <v>5</v>
      </c>
    </row>
    <row r="531" spans="1:245" x14ac:dyDescent="0.25">
      <c r="A531" s="1">
        <v>37607</v>
      </c>
      <c r="B531" s="1"/>
      <c r="C531" s="1"/>
      <c r="D531" s="1"/>
      <c r="E531" s="13" t="s">
        <v>3152</v>
      </c>
      <c r="F531" s="4" t="s">
        <v>47</v>
      </c>
      <c r="G531" s="45" t="s">
        <v>5548</v>
      </c>
      <c r="H531" s="86"/>
      <c r="I531" s="86"/>
      <c r="J531" s="86"/>
      <c r="K531" s="86"/>
      <c r="L531" s="86"/>
      <c r="M531" s="31" t="s">
        <v>534</v>
      </c>
      <c r="N531" s="4" t="s">
        <v>538</v>
      </c>
      <c r="O531" s="4" t="s">
        <v>6456</v>
      </c>
      <c r="P531" s="20"/>
      <c r="Q531" s="31" t="s">
        <v>534</v>
      </c>
      <c r="R531" s="4" t="s">
        <v>538</v>
      </c>
      <c r="S531" s="4" t="s">
        <v>6456</v>
      </c>
      <c r="T531" s="20"/>
      <c r="U531" s="20"/>
      <c r="V531" s="20"/>
      <c r="W531" s="20"/>
      <c r="X531" s="20" t="s">
        <v>3325</v>
      </c>
      <c r="Y531" s="33" t="s">
        <v>3498</v>
      </c>
      <c r="Z531" s="20" t="s">
        <v>3325</v>
      </c>
      <c r="AA531" s="33" t="s">
        <v>3498</v>
      </c>
      <c r="AB531" s="20"/>
      <c r="AC531" s="20"/>
      <c r="AD531" s="20"/>
      <c r="AF531" s="14">
        <v>0</v>
      </c>
      <c r="AG531" s="14">
        <v>1</v>
      </c>
      <c r="AH531" s="14">
        <v>0</v>
      </c>
      <c r="AI531" s="14">
        <v>0</v>
      </c>
      <c r="AJ531" s="14">
        <v>1</v>
      </c>
      <c r="AK531" s="14">
        <v>0</v>
      </c>
      <c r="AL531" s="14">
        <v>1</v>
      </c>
      <c r="AM531" s="14">
        <v>0</v>
      </c>
      <c r="AO531" s="1">
        <v>32496</v>
      </c>
      <c r="AP531" s="1">
        <v>35795</v>
      </c>
      <c r="BP531" s="14">
        <v>2280000</v>
      </c>
      <c r="BQ531" s="3">
        <v>0.5</v>
      </c>
      <c r="CS531">
        <v>1</v>
      </c>
      <c r="DA531" s="1">
        <v>36412</v>
      </c>
      <c r="DC531" s="1">
        <v>37447</v>
      </c>
      <c r="DD531" s="14">
        <v>296</v>
      </c>
      <c r="DE531" s="14">
        <v>4</v>
      </c>
      <c r="DF531" t="s">
        <v>513</v>
      </c>
      <c r="DG531" t="s">
        <v>1168</v>
      </c>
      <c r="HH531" s="44" t="s">
        <v>5784</v>
      </c>
      <c r="HI531">
        <v>1</v>
      </c>
      <c r="HJ531">
        <v>21</v>
      </c>
      <c r="HK531">
        <v>23</v>
      </c>
      <c r="HL531">
        <v>2</v>
      </c>
      <c r="HM531">
        <v>1</v>
      </c>
      <c r="IJ531" s="1">
        <v>37607</v>
      </c>
      <c r="IK531" s="14">
        <v>5</v>
      </c>
    </row>
    <row r="532" spans="1:245" ht="12" customHeight="1" x14ac:dyDescent="0.25">
      <c r="A532" s="1">
        <v>37607</v>
      </c>
      <c r="B532" s="1" t="s">
        <v>359</v>
      </c>
      <c r="C532" s="1" t="s">
        <v>362</v>
      </c>
      <c r="D532" s="1"/>
      <c r="E532" s="13" t="s">
        <v>3154</v>
      </c>
      <c r="F532" s="4" t="s">
        <v>166</v>
      </c>
      <c r="G532" s="45" t="s">
        <v>5550</v>
      </c>
      <c r="H532" s="86"/>
      <c r="I532" s="86"/>
      <c r="J532" s="86"/>
      <c r="K532" s="86"/>
      <c r="L532" s="86"/>
      <c r="M532" s="31" t="s">
        <v>2659</v>
      </c>
      <c r="N532" s="13" t="s">
        <v>500</v>
      </c>
      <c r="O532" s="13" t="s">
        <v>6459</v>
      </c>
      <c r="P532" s="20"/>
      <c r="Q532" s="31" t="s">
        <v>2659</v>
      </c>
      <c r="R532" s="13" t="s">
        <v>500</v>
      </c>
      <c r="S532" s="13" t="s">
        <v>6459</v>
      </c>
      <c r="T532" s="20"/>
      <c r="U532" s="20"/>
      <c r="V532" s="20"/>
      <c r="W532" s="20"/>
      <c r="X532" s="20">
        <v>362667</v>
      </c>
      <c r="Y532" s="33" t="s">
        <v>500</v>
      </c>
      <c r="Z532" s="20">
        <v>362667</v>
      </c>
      <c r="AA532" s="33" t="s">
        <v>500</v>
      </c>
      <c r="AB532" s="20"/>
      <c r="AC532" s="20"/>
      <c r="AD532" s="20"/>
      <c r="AF532" s="14">
        <v>0</v>
      </c>
      <c r="AG532" s="14">
        <v>1</v>
      </c>
      <c r="AH532" s="14">
        <v>0</v>
      </c>
      <c r="AI532" s="14">
        <v>0</v>
      </c>
      <c r="AJ532" s="14">
        <v>1</v>
      </c>
      <c r="AK532" s="14">
        <v>0</v>
      </c>
      <c r="AL532" s="14">
        <v>1</v>
      </c>
      <c r="AM532" s="14">
        <v>0</v>
      </c>
      <c r="AN532" t="s">
        <v>1135</v>
      </c>
      <c r="AO532" s="1">
        <v>35096</v>
      </c>
      <c r="AP532" s="1">
        <v>35551</v>
      </c>
      <c r="AQ532" s="1">
        <v>34001</v>
      </c>
      <c r="AR532" s="1">
        <v>35370</v>
      </c>
      <c r="BO532" s="3">
        <v>1</v>
      </c>
      <c r="BP532" s="14">
        <v>0</v>
      </c>
      <c r="BQ532" s="3">
        <v>1</v>
      </c>
      <c r="CS532">
        <v>1</v>
      </c>
      <c r="DA532" s="1">
        <v>36263</v>
      </c>
      <c r="DC532" s="1">
        <v>37393</v>
      </c>
      <c r="DD532" s="14">
        <v>560</v>
      </c>
      <c r="DE532" s="14">
        <v>4</v>
      </c>
      <c r="DF532" t="s">
        <v>508</v>
      </c>
      <c r="DG532" t="s">
        <v>1858</v>
      </c>
      <c r="DI532" s="1">
        <v>36263</v>
      </c>
      <c r="DM532">
        <v>1</v>
      </c>
      <c r="DN532" t="s">
        <v>500</v>
      </c>
      <c r="HH532" s="44" t="s">
        <v>5785</v>
      </c>
      <c r="HI532">
        <v>1</v>
      </c>
      <c r="HJ532">
        <v>40</v>
      </c>
      <c r="HK532">
        <v>28</v>
      </c>
      <c r="HL532">
        <v>4</v>
      </c>
      <c r="HN532">
        <v>1</v>
      </c>
      <c r="IJ532" s="1">
        <v>37607</v>
      </c>
      <c r="IK532" s="14">
        <v>5</v>
      </c>
    </row>
    <row r="533" spans="1:245" ht="12" customHeight="1" x14ac:dyDescent="0.25">
      <c r="A533" s="1">
        <v>37607</v>
      </c>
      <c r="E533" s="13" t="s">
        <v>3154</v>
      </c>
      <c r="F533" s="4" t="s">
        <v>166</v>
      </c>
      <c r="G533" s="45" t="s">
        <v>5550</v>
      </c>
      <c r="H533" s="86"/>
      <c r="I533" s="86"/>
      <c r="J533" s="86"/>
      <c r="K533" s="86"/>
      <c r="L533" s="86"/>
      <c r="M533" s="30" t="s">
        <v>1011</v>
      </c>
      <c r="N533" s="13" t="s">
        <v>479</v>
      </c>
      <c r="O533" s="13" t="s">
        <v>6378</v>
      </c>
      <c r="P533" s="20"/>
      <c r="Q533" s="30" t="s">
        <v>1011</v>
      </c>
      <c r="R533" s="13" t="s">
        <v>479</v>
      </c>
      <c r="S533" s="13" t="s">
        <v>6378</v>
      </c>
      <c r="T533" s="20"/>
      <c r="U533" s="20"/>
      <c r="V533" s="20"/>
      <c r="W533" s="20"/>
      <c r="X533" s="20" t="s">
        <v>3521</v>
      </c>
      <c r="Y533" s="20" t="s">
        <v>479</v>
      </c>
      <c r="Z533" s="20" t="s">
        <v>3521</v>
      </c>
      <c r="AA533" s="20" t="s">
        <v>479</v>
      </c>
      <c r="AB533" s="20"/>
      <c r="AC533" s="20"/>
      <c r="AD533" s="20"/>
      <c r="AF533" s="14">
        <v>0</v>
      </c>
      <c r="AG533" s="14">
        <v>1</v>
      </c>
      <c r="AH533" s="14">
        <v>0</v>
      </c>
      <c r="AI533" s="14">
        <v>0</v>
      </c>
      <c r="AJ533" s="14">
        <v>1</v>
      </c>
      <c r="AK533" s="14">
        <v>0</v>
      </c>
      <c r="AL533" s="14">
        <v>1</v>
      </c>
      <c r="AM533" s="14">
        <v>1</v>
      </c>
      <c r="AO533" s="1">
        <v>34151</v>
      </c>
      <c r="AP533" s="1">
        <v>35827</v>
      </c>
      <c r="AQ533" s="1">
        <v>34001</v>
      </c>
      <c r="AR533" s="1">
        <v>35370</v>
      </c>
      <c r="BP533" s="14">
        <f>18940000+8810000</f>
        <v>27750000</v>
      </c>
      <c r="BQ533" s="3">
        <v>0.35</v>
      </c>
      <c r="BR533" s="16">
        <v>18451970</v>
      </c>
      <c r="CS533">
        <v>1</v>
      </c>
      <c r="DA533" s="1">
        <v>36263</v>
      </c>
      <c r="DC533" s="1">
        <v>37393</v>
      </c>
      <c r="DD533" s="14">
        <v>560</v>
      </c>
      <c r="DE533" s="14">
        <v>4</v>
      </c>
      <c r="DF533" t="s">
        <v>508</v>
      </c>
      <c r="DG533" t="s">
        <v>1858</v>
      </c>
      <c r="DJ533">
        <v>1</v>
      </c>
      <c r="DM533">
        <v>1</v>
      </c>
      <c r="DO533" s="49" t="s">
        <v>4460</v>
      </c>
      <c r="DP533" s="1"/>
      <c r="DQ533" s="1"/>
      <c r="DR533" s="1"/>
      <c r="DS533" s="1"/>
      <c r="DT533" s="1"/>
      <c r="DU533" s="1"/>
      <c r="DV533" s="1"/>
      <c r="DY533" t="s">
        <v>2847</v>
      </c>
      <c r="DZ533" s="1">
        <v>37683</v>
      </c>
      <c r="EA533" s="1">
        <v>38518</v>
      </c>
      <c r="EC533" s="7" t="s">
        <v>3905</v>
      </c>
      <c r="EM533" s="7">
        <v>1</v>
      </c>
      <c r="EO533" s="7">
        <v>418</v>
      </c>
      <c r="EP533" s="7">
        <v>4</v>
      </c>
      <c r="ER533" s="49" t="s">
        <v>4919</v>
      </c>
      <c r="ES533" s="1"/>
      <c r="ET533" s="1"/>
      <c r="EU533" s="1"/>
      <c r="EV533" s="1"/>
      <c r="EW533" s="1"/>
      <c r="EX533" s="1"/>
      <c r="FC533" t="s">
        <v>2848</v>
      </c>
      <c r="FD533" s="1">
        <v>38594</v>
      </c>
      <c r="FE533" s="1">
        <v>39212</v>
      </c>
      <c r="FH533" s="7" t="s">
        <v>3894</v>
      </c>
      <c r="FJ533" s="7" t="s">
        <v>3903</v>
      </c>
      <c r="FK533">
        <v>1</v>
      </c>
      <c r="FY533">
        <v>117</v>
      </c>
      <c r="FZ533">
        <v>2</v>
      </c>
      <c r="HH533" s="44" t="s">
        <v>5785</v>
      </c>
      <c r="HI533">
        <v>1</v>
      </c>
      <c r="HJ533">
        <v>40</v>
      </c>
      <c r="HK533">
        <v>105</v>
      </c>
      <c r="HL533">
        <v>12</v>
      </c>
      <c r="HN533">
        <v>1</v>
      </c>
      <c r="HQ533" s="44" t="s">
        <v>5918</v>
      </c>
      <c r="HR533">
        <v>1</v>
      </c>
      <c r="HS533">
        <v>7</v>
      </c>
      <c r="HT533">
        <v>192</v>
      </c>
      <c r="HU533">
        <v>9</v>
      </c>
      <c r="HV533">
        <v>1</v>
      </c>
      <c r="HZ533" s="44" t="s">
        <v>6017</v>
      </c>
      <c r="IA533">
        <v>0</v>
      </c>
      <c r="IB533">
        <v>12</v>
      </c>
      <c r="IC533">
        <v>295</v>
      </c>
      <c r="ID533">
        <v>14</v>
      </c>
      <c r="IE533">
        <v>1</v>
      </c>
      <c r="IJ533" s="1">
        <v>37607</v>
      </c>
      <c r="IK533" s="14">
        <v>5</v>
      </c>
    </row>
    <row r="534" spans="1:245" ht="13.5" customHeight="1" x14ac:dyDescent="0.25">
      <c r="A534" s="1">
        <v>37607</v>
      </c>
      <c r="E534" s="13" t="s">
        <v>3154</v>
      </c>
      <c r="F534" s="4" t="s">
        <v>166</v>
      </c>
      <c r="G534" s="45" t="s">
        <v>5550</v>
      </c>
      <c r="H534" s="86"/>
      <c r="I534" s="86"/>
      <c r="J534" s="86"/>
      <c r="K534" s="86"/>
      <c r="L534" s="86"/>
      <c r="M534" s="30" t="s">
        <v>2493</v>
      </c>
      <c r="N534" s="13" t="s">
        <v>474</v>
      </c>
      <c r="O534" s="13" t="s">
        <v>6460</v>
      </c>
      <c r="P534" s="20"/>
      <c r="Q534" s="30" t="s">
        <v>2493</v>
      </c>
      <c r="R534" s="13" t="s">
        <v>474</v>
      </c>
      <c r="S534" s="13" t="s">
        <v>6460</v>
      </c>
      <c r="T534" s="20"/>
      <c r="U534" s="20"/>
      <c r="V534" s="20"/>
      <c r="W534" s="20"/>
      <c r="X534" s="20"/>
      <c r="Y534" s="20"/>
      <c r="Z534" s="20"/>
      <c r="AA534" s="20"/>
      <c r="AB534" s="20"/>
      <c r="AC534" s="20"/>
      <c r="AD534" s="20"/>
      <c r="AF534" s="14">
        <v>0</v>
      </c>
      <c r="AG534" s="14">
        <v>1</v>
      </c>
      <c r="AH534" s="14">
        <v>0</v>
      </c>
      <c r="AI534" s="14">
        <v>0</v>
      </c>
      <c r="AJ534" s="14">
        <v>1</v>
      </c>
      <c r="AK534" s="14">
        <v>0</v>
      </c>
      <c r="AL534" s="14">
        <v>1</v>
      </c>
      <c r="AM534" s="14">
        <v>0</v>
      </c>
      <c r="AO534" s="1">
        <v>34151</v>
      </c>
      <c r="AP534" s="1">
        <v>35827</v>
      </c>
      <c r="BP534" s="14">
        <v>6970000</v>
      </c>
      <c r="BQ534" s="3">
        <v>0.35</v>
      </c>
      <c r="CS534">
        <v>1</v>
      </c>
      <c r="DA534" s="1">
        <v>36263</v>
      </c>
      <c r="DC534" s="1">
        <v>37393</v>
      </c>
      <c r="DD534" s="14">
        <v>560</v>
      </c>
      <c r="DE534" s="14">
        <v>4</v>
      </c>
      <c r="DF534" t="s">
        <v>508</v>
      </c>
      <c r="DG534" t="s">
        <v>1858</v>
      </c>
      <c r="DJ534">
        <v>1</v>
      </c>
      <c r="DM534">
        <v>1</v>
      </c>
      <c r="DO534" s="1"/>
      <c r="DP534" s="1"/>
      <c r="DQ534" s="1"/>
      <c r="DR534" s="1"/>
      <c r="DS534" s="1"/>
      <c r="DT534" s="1"/>
      <c r="DU534" s="1"/>
      <c r="DV534" s="1"/>
      <c r="EA534" s="1"/>
      <c r="ER534" s="1"/>
      <c r="ES534" s="1"/>
      <c r="ET534" s="1"/>
      <c r="EU534" s="1"/>
      <c r="EV534" s="1"/>
      <c r="EW534" s="1"/>
      <c r="EX534" s="1"/>
      <c r="FD534" s="1"/>
      <c r="FE534" s="1"/>
      <c r="IJ534" s="1">
        <v>37607</v>
      </c>
      <c r="IK534" s="14">
        <v>5</v>
      </c>
    </row>
    <row r="535" spans="1:245" x14ac:dyDescent="0.25">
      <c r="A535" s="1">
        <v>37607</v>
      </c>
      <c r="E535" s="13" t="s">
        <v>3154</v>
      </c>
      <c r="F535" s="4" t="s">
        <v>166</v>
      </c>
      <c r="G535" s="45" t="s">
        <v>5550</v>
      </c>
      <c r="H535" s="86"/>
      <c r="I535" s="86"/>
      <c r="J535" s="86"/>
      <c r="K535" s="86"/>
      <c r="L535" s="86"/>
      <c r="M535" s="30" t="s">
        <v>2660</v>
      </c>
      <c r="N535" s="13" t="s">
        <v>498</v>
      </c>
      <c r="O535" s="13" t="s">
        <v>6461</v>
      </c>
      <c r="P535" s="20"/>
      <c r="Q535" s="30" t="s">
        <v>2660</v>
      </c>
      <c r="R535" s="13" t="s">
        <v>498</v>
      </c>
      <c r="S535" s="13" t="s">
        <v>6461</v>
      </c>
      <c r="T535" s="20"/>
      <c r="U535" s="20"/>
      <c r="V535" s="20"/>
      <c r="W535" s="20"/>
      <c r="X535" s="33" t="s">
        <v>3560</v>
      </c>
      <c r="Y535" s="33" t="s">
        <v>498</v>
      </c>
      <c r="Z535" s="33" t="s">
        <v>3560</v>
      </c>
      <c r="AA535" s="33" t="s">
        <v>498</v>
      </c>
      <c r="AB535" s="20"/>
      <c r="AC535" s="20"/>
      <c r="AD535" s="20"/>
      <c r="AF535" s="14">
        <v>0</v>
      </c>
      <c r="AG535" s="14">
        <v>1</v>
      </c>
      <c r="AH535" s="14">
        <v>0</v>
      </c>
      <c r="AI535" s="14">
        <v>0</v>
      </c>
      <c r="AJ535" s="14">
        <v>1</v>
      </c>
      <c r="AK535" s="14">
        <v>0</v>
      </c>
      <c r="AL535" s="14">
        <v>1</v>
      </c>
      <c r="AM535" s="14">
        <v>0</v>
      </c>
      <c r="AO535" s="1">
        <v>34151</v>
      </c>
      <c r="AP535" s="1">
        <v>35827</v>
      </c>
      <c r="BP535" s="14">
        <v>3580000</v>
      </c>
      <c r="BQ535" s="3">
        <v>0.35</v>
      </c>
      <c r="CS535">
        <v>1</v>
      </c>
      <c r="DA535" s="1">
        <v>36263</v>
      </c>
      <c r="DC535" s="1">
        <v>37393</v>
      </c>
      <c r="DD535" s="14">
        <v>560</v>
      </c>
      <c r="DE535" s="14">
        <v>4</v>
      </c>
      <c r="DF535" t="s">
        <v>508</v>
      </c>
      <c r="DG535" t="s">
        <v>1858</v>
      </c>
      <c r="DJ535">
        <v>1</v>
      </c>
      <c r="DM535">
        <v>1</v>
      </c>
      <c r="HH535" s="44" t="s">
        <v>5785</v>
      </c>
      <c r="HI535">
        <v>1</v>
      </c>
      <c r="HJ535">
        <v>40</v>
      </c>
      <c r="HK535">
        <v>39</v>
      </c>
      <c r="HL535">
        <v>4</v>
      </c>
      <c r="HN535">
        <v>1</v>
      </c>
      <c r="IJ535" s="1">
        <v>37607</v>
      </c>
      <c r="IK535" s="14">
        <v>5</v>
      </c>
    </row>
    <row r="536" spans="1:245" x14ac:dyDescent="0.25">
      <c r="A536" s="1">
        <v>37607</v>
      </c>
      <c r="E536" s="13" t="s">
        <v>3154</v>
      </c>
      <c r="F536" s="4" t="s">
        <v>166</v>
      </c>
      <c r="G536" s="45" t="s">
        <v>5550</v>
      </c>
      <c r="H536" s="86"/>
      <c r="I536" s="86"/>
      <c r="J536" s="86"/>
      <c r="K536" s="86"/>
      <c r="L536" s="86"/>
      <c r="M536" s="58" t="s">
        <v>1260</v>
      </c>
      <c r="N536" s="13" t="s">
        <v>498</v>
      </c>
      <c r="O536" s="13" t="s">
        <v>6462</v>
      </c>
      <c r="P536" s="20"/>
      <c r="Q536" s="58" t="s">
        <v>1260</v>
      </c>
      <c r="R536" s="13" t="s">
        <v>498</v>
      </c>
      <c r="S536" s="13" t="s">
        <v>6462</v>
      </c>
      <c r="T536" s="20"/>
      <c r="U536" s="20"/>
      <c r="V536" s="20"/>
      <c r="W536" s="20"/>
      <c r="X536" s="33" t="s">
        <v>3524</v>
      </c>
      <c r="Y536" s="33" t="s">
        <v>498</v>
      </c>
      <c r="Z536" s="33" t="s">
        <v>3524</v>
      </c>
      <c r="AA536" s="33" t="s">
        <v>498</v>
      </c>
      <c r="AB536" s="20"/>
      <c r="AC536" s="20"/>
      <c r="AD536" s="20"/>
      <c r="AF536" s="14">
        <v>0</v>
      </c>
      <c r="AG536" s="14">
        <v>1</v>
      </c>
      <c r="AH536" s="14">
        <v>0</v>
      </c>
      <c r="AI536" s="14">
        <v>0</v>
      </c>
      <c r="AJ536" s="14">
        <v>1</v>
      </c>
      <c r="AK536" s="14">
        <v>0</v>
      </c>
      <c r="AL536" s="14">
        <v>1</v>
      </c>
      <c r="AM536" s="14">
        <v>0</v>
      </c>
      <c r="AO536" s="1">
        <v>34151</v>
      </c>
      <c r="AP536" s="1">
        <v>35827</v>
      </c>
      <c r="BP536" s="14">
        <v>6970000</v>
      </c>
      <c r="BQ536" s="3">
        <v>0.35</v>
      </c>
      <c r="CS536">
        <v>1</v>
      </c>
      <c r="DA536" s="1">
        <v>36263</v>
      </c>
      <c r="DC536" s="1">
        <v>37393</v>
      </c>
      <c r="DD536" s="14">
        <v>560</v>
      </c>
      <c r="DE536" s="14">
        <v>4</v>
      </c>
      <c r="DF536" t="s">
        <v>508</v>
      </c>
      <c r="DG536" t="s">
        <v>1858</v>
      </c>
      <c r="DJ536">
        <v>1</v>
      </c>
      <c r="DM536">
        <v>1</v>
      </c>
      <c r="DO536" s="49" t="s">
        <v>4460</v>
      </c>
      <c r="DP536" s="1"/>
      <c r="DQ536" s="1"/>
      <c r="DR536" s="1"/>
      <c r="DS536" s="1"/>
      <c r="DT536" s="1"/>
      <c r="DU536" s="1"/>
      <c r="DV536" s="1"/>
      <c r="DY536" t="s">
        <v>2847</v>
      </c>
      <c r="DZ536" s="1">
        <v>37683</v>
      </c>
      <c r="EA536" s="1">
        <v>38518</v>
      </c>
      <c r="EC536" s="7" t="s">
        <v>3905</v>
      </c>
      <c r="EF536" s="7">
        <v>1</v>
      </c>
      <c r="EO536" s="7">
        <v>418</v>
      </c>
      <c r="EP536" s="7">
        <v>4</v>
      </c>
      <c r="HH536" s="44" t="s">
        <v>5785</v>
      </c>
      <c r="HI536">
        <v>1</v>
      </c>
      <c r="HJ536">
        <v>40</v>
      </c>
      <c r="HK536">
        <v>45</v>
      </c>
      <c r="HL536">
        <v>10</v>
      </c>
      <c r="HN536">
        <v>1</v>
      </c>
      <c r="HQ536" s="44" t="s">
        <v>5918</v>
      </c>
      <c r="HR536">
        <v>1</v>
      </c>
      <c r="HS536">
        <v>7</v>
      </c>
      <c r="HT536">
        <v>25</v>
      </c>
      <c r="HU536">
        <v>3</v>
      </c>
      <c r="HV536">
        <v>1</v>
      </c>
      <c r="IJ536" s="1">
        <v>37607</v>
      </c>
      <c r="IK536" s="14">
        <v>5</v>
      </c>
    </row>
    <row r="537" spans="1:245" x14ac:dyDescent="0.25">
      <c r="A537" s="1">
        <v>37607</v>
      </c>
      <c r="E537" s="13" t="s">
        <v>3154</v>
      </c>
      <c r="F537" s="4" t="s">
        <v>166</v>
      </c>
      <c r="G537" s="45" t="s">
        <v>5550</v>
      </c>
      <c r="H537" s="86"/>
      <c r="I537" s="86"/>
      <c r="J537" s="86"/>
      <c r="K537" s="86"/>
      <c r="L537" s="86"/>
      <c r="M537" s="30" t="s">
        <v>6464</v>
      </c>
      <c r="N537" s="13" t="s">
        <v>498</v>
      </c>
      <c r="O537" s="13" t="s">
        <v>6463</v>
      </c>
      <c r="P537" s="20"/>
      <c r="Q537" s="58" t="s">
        <v>6464</v>
      </c>
      <c r="R537" s="13" t="s">
        <v>498</v>
      </c>
      <c r="S537" s="13" t="s">
        <v>6463</v>
      </c>
      <c r="T537" s="20"/>
      <c r="U537" s="20"/>
      <c r="V537" s="20"/>
      <c r="W537" s="20"/>
      <c r="X537" s="33" t="s">
        <v>3561</v>
      </c>
      <c r="Y537" s="33" t="s">
        <v>498</v>
      </c>
      <c r="Z537" s="33" t="s">
        <v>3561</v>
      </c>
      <c r="AA537" s="33" t="s">
        <v>498</v>
      </c>
      <c r="AB537" s="20"/>
      <c r="AC537" s="20"/>
      <c r="AD537" s="20"/>
      <c r="AF537" s="14">
        <v>0</v>
      </c>
      <c r="AG537" s="14">
        <v>1</v>
      </c>
      <c r="AH537" s="14">
        <v>0</v>
      </c>
      <c r="AI537" s="14">
        <v>0</v>
      </c>
      <c r="AJ537" s="14">
        <v>1</v>
      </c>
      <c r="AK537" s="14">
        <v>0</v>
      </c>
      <c r="AL537" s="14">
        <v>1</v>
      </c>
      <c r="AM537" s="14">
        <v>0</v>
      </c>
      <c r="AO537" s="1">
        <v>34151</v>
      </c>
      <c r="AP537" s="1">
        <v>35827</v>
      </c>
      <c r="BP537" s="14">
        <v>10790000</v>
      </c>
      <c r="BQ537" s="3">
        <v>0.35</v>
      </c>
      <c r="CS537">
        <v>1</v>
      </c>
      <c r="DA537" s="1">
        <v>36263</v>
      </c>
      <c r="DC537" s="1">
        <v>37393</v>
      </c>
      <c r="DD537" s="14">
        <v>560</v>
      </c>
      <c r="DE537" s="14">
        <v>4</v>
      </c>
      <c r="DF537" t="s">
        <v>508</v>
      </c>
      <c r="DG537" t="s">
        <v>1858</v>
      </c>
      <c r="DJ537">
        <v>1</v>
      </c>
      <c r="DM537">
        <v>1</v>
      </c>
      <c r="HH537" s="44" t="s">
        <v>5785</v>
      </c>
      <c r="HI537">
        <v>1</v>
      </c>
      <c r="HJ537">
        <v>40</v>
      </c>
      <c r="HK537">
        <v>17</v>
      </c>
      <c r="HL537">
        <v>1</v>
      </c>
      <c r="HM537">
        <v>1</v>
      </c>
      <c r="IJ537" s="1">
        <v>37607</v>
      </c>
      <c r="IK537" s="14">
        <v>5</v>
      </c>
    </row>
    <row r="538" spans="1:245" x14ac:dyDescent="0.25">
      <c r="A538" s="1">
        <v>37607</v>
      </c>
      <c r="E538" s="13" t="s">
        <v>3154</v>
      </c>
      <c r="F538" s="4" t="s">
        <v>166</v>
      </c>
      <c r="G538" s="45" t="s">
        <v>5550</v>
      </c>
      <c r="H538" s="86"/>
      <c r="I538" s="86"/>
      <c r="J538" s="86"/>
      <c r="K538" s="86"/>
      <c r="L538" s="86"/>
      <c r="M538" s="58" t="s">
        <v>2661</v>
      </c>
      <c r="N538" s="13" t="s">
        <v>498</v>
      </c>
      <c r="O538" s="13" t="s">
        <v>6465</v>
      </c>
      <c r="P538" s="20"/>
      <c r="Q538" s="39" t="s">
        <v>2661</v>
      </c>
      <c r="R538" s="13" t="s">
        <v>498</v>
      </c>
      <c r="S538" s="13" t="s">
        <v>6465</v>
      </c>
      <c r="T538" s="39" t="s">
        <v>2661</v>
      </c>
      <c r="U538" s="13" t="s">
        <v>498</v>
      </c>
      <c r="V538" s="20" t="s">
        <v>1801</v>
      </c>
      <c r="W538" s="13" t="s">
        <v>498</v>
      </c>
      <c r="X538" s="33"/>
      <c r="Y538" s="33"/>
      <c r="Z538" s="33"/>
      <c r="AA538" s="33"/>
      <c r="AB538" s="20" t="s">
        <v>7447</v>
      </c>
      <c r="AC538" s="13" t="s">
        <v>498</v>
      </c>
      <c r="AD538" s="20"/>
      <c r="AF538" s="14">
        <v>0</v>
      </c>
      <c r="AG538" s="14">
        <v>1</v>
      </c>
      <c r="AH538" s="14">
        <v>0</v>
      </c>
      <c r="AI538" s="14">
        <v>0</v>
      </c>
      <c r="AJ538" s="14">
        <v>1</v>
      </c>
      <c r="AK538" s="14">
        <v>0</v>
      </c>
      <c r="AL538" s="14">
        <v>1</v>
      </c>
      <c r="AM538" s="14">
        <v>0</v>
      </c>
      <c r="AO538" s="1">
        <v>34151</v>
      </c>
      <c r="AP538" s="1">
        <v>35827</v>
      </c>
      <c r="BT538" s="14">
        <v>3580000</v>
      </c>
      <c r="BU538" s="3">
        <v>0.35</v>
      </c>
      <c r="CS538">
        <v>1</v>
      </c>
      <c r="DA538" s="1">
        <v>36263</v>
      </c>
      <c r="DC538" s="1">
        <v>37393</v>
      </c>
      <c r="DD538" s="14">
        <v>560</v>
      </c>
      <c r="DE538" s="14">
        <v>4</v>
      </c>
      <c r="DF538" t="s">
        <v>508</v>
      </c>
      <c r="DG538" t="s">
        <v>1858</v>
      </c>
      <c r="DJ538">
        <v>1</v>
      </c>
      <c r="DM538">
        <v>1</v>
      </c>
      <c r="HH538" s="44" t="s">
        <v>5785</v>
      </c>
      <c r="HI538">
        <v>1</v>
      </c>
      <c r="HJ538">
        <v>40</v>
      </c>
      <c r="HK538">
        <v>57</v>
      </c>
      <c r="HL538">
        <v>4</v>
      </c>
      <c r="HM538">
        <v>1</v>
      </c>
      <c r="IJ538" s="1">
        <v>37607</v>
      </c>
      <c r="IK538" s="14">
        <v>5</v>
      </c>
    </row>
    <row r="539" spans="1:245" x14ac:dyDescent="0.25">
      <c r="A539" s="1">
        <v>37607</v>
      </c>
      <c r="E539" s="13" t="s">
        <v>3154</v>
      </c>
      <c r="F539" s="4" t="s">
        <v>166</v>
      </c>
      <c r="G539" s="45" t="s">
        <v>5550</v>
      </c>
      <c r="H539" s="86"/>
      <c r="I539" s="86"/>
      <c r="J539" s="86"/>
      <c r="K539" s="86"/>
      <c r="L539" s="86"/>
      <c r="M539" s="30" t="s">
        <v>2662</v>
      </c>
      <c r="N539" s="13" t="s">
        <v>498</v>
      </c>
      <c r="O539" s="13" t="s">
        <v>6466</v>
      </c>
      <c r="P539" s="20"/>
      <c r="Q539" s="39" t="s">
        <v>2661</v>
      </c>
      <c r="R539" s="13" t="s">
        <v>498</v>
      </c>
      <c r="S539" s="13" t="s">
        <v>6465</v>
      </c>
      <c r="T539" s="39" t="s">
        <v>2661</v>
      </c>
      <c r="U539" s="13" t="s">
        <v>498</v>
      </c>
      <c r="V539" s="20" t="s">
        <v>1801</v>
      </c>
      <c r="W539" s="13" t="s">
        <v>498</v>
      </c>
      <c r="X539" s="20"/>
      <c r="Y539" s="20"/>
      <c r="Z539" s="33"/>
      <c r="AA539" s="33"/>
      <c r="AB539" s="33" t="s">
        <v>7447</v>
      </c>
      <c r="AC539" s="13" t="s">
        <v>498</v>
      </c>
      <c r="AD539" s="20"/>
      <c r="AF539" s="14">
        <v>0</v>
      </c>
      <c r="AG539" s="14">
        <v>1</v>
      </c>
      <c r="AH539" s="14">
        <v>0</v>
      </c>
      <c r="AI539" s="14">
        <v>0</v>
      </c>
      <c r="AJ539" s="14">
        <v>1</v>
      </c>
      <c r="AK539" s="14">
        <v>0</v>
      </c>
      <c r="AL539" s="14">
        <v>1</v>
      </c>
      <c r="AM539" s="14">
        <v>0</v>
      </c>
      <c r="AO539" s="1">
        <v>34151</v>
      </c>
      <c r="AP539" s="1">
        <v>35827</v>
      </c>
      <c r="BT539" s="14">
        <v>3580000</v>
      </c>
      <c r="BU539" s="3">
        <v>0.35</v>
      </c>
      <c r="CS539">
        <v>1</v>
      </c>
      <c r="DA539" s="1">
        <v>36263</v>
      </c>
      <c r="DC539" s="1">
        <v>37393</v>
      </c>
      <c r="DD539" s="14">
        <v>560</v>
      </c>
      <c r="DE539" s="14">
        <v>4</v>
      </c>
      <c r="DF539" t="s">
        <v>508</v>
      </c>
      <c r="DG539" t="s">
        <v>1858</v>
      </c>
      <c r="DJ539">
        <v>1</v>
      </c>
      <c r="DM539">
        <v>1</v>
      </c>
      <c r="HH539" s="44" t="s">
        <v>5785</v>
      </c>
      <c r="HI539">
        <v>1</v>
      </c>
      <c r="HJ539">
        <v>40</v>
      </c>
      <c r="HK539">
        <v>57</v>
      </c>
      <c r="HL539">
        <v>4</v>
      </c>
      <c r="HM539">
        <v>1</v>
      </c>
      <c r="IJ539" s="1">
        <v>37607</v>
      </c>
      <c r="IK539" s="14">
        <v>5</v>
      </c>
    </row>
    <row r="540" spans="1:245" s="4" customFormat="1" x14ac:dyDescent="0.25">
      <c r="A540" s="13">
        <v>37607</v>
      </c>
      <c r="E540" s="13" t="s">
        <v>3154</v>
      </c>
      <c r="F540" s="4" t="s">
        <v>166</v>
      </c>
      <c r="G540" s="45" t="s">
        <v>5550</v>
      </c>
      <c r="H540" s="86"/>
      <c r="I540" s="86"/>
      <c r="J540" s="86"/>
      <c r="K540" s="86"/>
      <c r="L540" s="86"/>
      <c r="M540" s="30" t="s">
        <v>2621</v>
      </c>
      <c r="N540" s="13" t="s">
        <v>502</v>
      </c>
      <c r="O540" s="56" t="s">
        <v>6467</v>
      </c>
      <c r="P540" s="20"/>
      <c r="Q540" s="41" t="s">
        <v>2621</v>
      </c>
      <c r="R540" s="13" t="s">
        <v>502</v>
      </c>
      <c r="S540" s="56" t="s">
        <v>6467</v>
      </c>
      <c r="T540" s="41" t="s">
        <v>2621</v>
      </c>
      <c r="U540" s="13" t="s">
        <v>502</v>
      </c>
      <c r="V540" s="33" t="s">
        <v>4155</v>
      </c>
      <c r="W540" s="33" t="s">
        <v>501</v>
      </c>
      <c r="X540" s="20"/>
      <c r="Y540" s="20"/>
      <c r="Z540" s="20"/>
      <c r="AA540" s="20"/>
      <c r="AB540" s="33" t="s">
        <v>3563</v>
      </c>
      <c r="AC540" s="33" t="s">
        <v>501</v>
      </c>
      <c r="AD540" s="20"/>
      <c r="AE540" s="33" t="s">
        <v>3562</v>
      </c>
      <c r="AF540" s="18">
        <v>0</v>
      </c>
      <c r="AG540" s="18">
        <v>1</v>
      </c>
      <c r="AH540" s="18">
        <v>0</v>
      </c>
      <c r="AI540" s="18">
        <v>0</v>
      </c>
      <c r="AJ540" s="18">
        <v>1</v>
      </c>
      <c r="AK540" s="18">
        <v>0</v>
      </c>
      <c r="AL540" s="18">
        <v>1</v>
      </c>
      <c r="AM540" s="18">
        <v>0</v>
      </c>
      <c r="AO540" s="13">
        <v>34366</v>
      </c>
      <c r="AP540" s="13">
        <v>35551</v>
      </c>
      <c r="BM540" s="17"/>
      <c r="BN540" s="17"/>
      <c r="BO540" s="17"/>
      <c r="BP540" s="18"/>
      <c r="BQ540" s="17"/>
      <c r="BR540" s="19"/>
      <c r="BS540" s="22"/>
      <c r="BT540" s="18">
        <v>980000</v>
      </c>
      <c r="BU540" s="17">
        <v>0.1</v>
      </c>
      <c r="BV540" s="19"/>
      <c r="BW540" s="22"/>
      <c r="BX540" s="18"/>
      <c r="BY540" s="85"/>
      <c r="BZ540" s="19"/>
      <c r="CA540" s="22"/>
      <c r="CB540" s="18"/>
      <c r="CC540" s="85"/>
      <c r="CD540" s="19"/>
      <c r="CE540" s="22"/>
      <c r="CF540" s="18"/>
      <c r="CG540" s="85"/>
      <c r="CH540" s="19"/>
      <c r="CI540" s="18"/>
      <c r="CJ540" s="18"/>
      <c r="CK540" s="19"/>
      <c r="CL540" s="18"/>
      <c r="CM540" s="18"/>
      <c r="CN540" s="19"/>
      <c r="CO540" s="18"/>
      <c r="CP540" s="18"/>
      <c r="CQ540" s="19"/>
      <c r="CR540" s="20"/>
      <c r="CS540" s="4">
        <v>1</v>
      </c>
      <c r="CT540" s="20"/>
      <c r="CU540" s="20"/>
      <c r="DA540" s="13">
        <v>36263</v>
      </c>
      <c r="DC540" s="13">
        <v>37393</v>
      </c>
      <c r="DD540" s="18">
        <v>560</v>
      </c>
      <c r="DE540" s="18">
        <v>4</v>
      </c>
      <c r="DF540" s="4" t="s">
        <v>508</v>
      </c>
      <c r="DG540" s="4" t="s">
        <v>1858</v>
      </c>
      <c r="DM540" s="4">
        <v>1</v>
      </c>
      <c r="DO540" s="45" t="s">
        <v>4460</v>
      </c>
      <c r="DP540" s="13"/>
      <c r="DQ540" s="13"/>
      <c r="DR540" s="13"/>
      <c r="DS540" s="13"/>
      <c r="DT540" s="13"/>
      <c r="DU540" s="13"/>
      <c r="DV540" s="13"/>
      <c r="DY540" s="4" t="s">
        <v>2847</v>
      </c>
      <c r="DZ540" s="13">
        <v>37690</v>
      </c>
      <c r="EA540" s="13">
        <v>38518</v>
      </c>
      <c r="EB540" s="20"/>
      <c r="EC540" s="20" t="s">
        <v>3905</v>
      </c>
      <c r="ED540" s="20"/>
      <c r="EE540" s="20"/>
      <c r="EF540" s="20">
        <v>1</v>
      </c>
      <c r="EG540" s="20"/>
      <c r="EH540" s="20"/>
      <c r="EI540" s="20"/>
      <c r="EJ540" s="20"/>
      <c r="EK540" s="20"/>
      <c r="EL540" s="20"/>
      <c r="EM540" s="20"/>
      <c r="EN540" s="20"/>
      <c r="EO540" s="20">
        <v>418</v>
      </c>
      <c r="EP540" s="20">
        <v>4</v>
      </c>
      <c r="EQ540" s="20"/>
      <c r="FF540" s="20"/>
      <c r="FG540" s="20"/>
      <c r="FH540" s="20"/>
      <c r="FI540" s="20"/>
      <c r="FJ540" s="20"/>
      <c r="FP540" s="20"/>
      <c r="HA540"/>
      <c r="HB540"/>
      <c r="HH540" s="46" t="s">
        <v>5785</v>
      </c>
      <c r="HI540" s="4">
        <v>1</v>
      </c>
      <c r="HJ540">
        <v>40</v>
      </c>
      <c r="HK540">
        <v>4</v>
      </c>
      <c r="HL540" s="4">
        <v>4</v>
      </c>
      <c r="HN540" s="4">
        <v>1</v>
      </c>
      <c r="HQ540" s="46" t="s">
        <v>5918</v>
      </c>
      <c r="HR540" s="4">
        <v>1</v>
      </c>
      <c r="HS540" s="4">
        <v>7</v>
      </c>
      <c r="HT540">
        <v>26</v>
      </c>
      <c r="HU540">
        <v>1</v>
      </c>
      <c r="HW540" s="4">
        <v>1</v>
      </c>
      <c r="IC540"/>
      <c r="ID540"/>
      <c r="II540" s="13"/>
      <c r="IJ540" s="13">
        <v>37607</v>
      </c>
      <c r="IK540" s="14">
        <v>5</v>
      </c>
    </row>
    <row r="541" spans="1:245" x14ac:dyDescent="0.25">
      <c r="A541" s="1">
        <v>37607</v>
      </c>
      <c r="B541" s="1"/>
      <c r="C541" s="1"/>
      <c r="D541" s="1"/>
      <c r="E541" s="13" t="s">
        <v>3154</v>
      </c>
      <c r="F541" s="4" t="s">
        <v>166</v>
      </c>
      <c r="G541" s="45" t="s">
        <v>5550</v>
      </c>
      <c r="H541" s="86"/>
      <c r="I541" s="86"/>
      <c r="J541" s="86"/>
      <c r="K541" s="86"/>
      <c r="L541" s="86"/>
      <c r="M541" s="31" t="s">
        <v>1857</v>
      </c>
      <c r="N541" s="13" t="s">
        <v>501</v>
      </c>
      <c r="O541" s="56" t="s">
        <v>6468</v>
      </c>
      <c r="P541" s="20"/>
      <c r="Q541" s="39" t="s">
        <v>2621</v>
      </c>
      <c r="R541" s="13" t="s">
        <v>502</v>
      </c>
      <c r="S541" s="56" t="s">
        <v>6467</v>
      </c>
      <c r="T541" s="39" t="s">
        <v>2621</v>
      </c>
      <c r="U541" s="13" t="s">
        <v>502</v>
      </c>
      <c r="V541" s="33" t="s">
        <v>4156</v>
      </c>
      <c r="W541" s="33" t="s">
        <v>501</v>
      </c>
      <c r="X541" s="20"/>
      <c r="Y541" s="20"/>
      <c r="Z541" s="20"/>
      <c r="AA541" s="20"/>
      <c r="AB541" s="33" t="s">
        <v>3563</v>
      </c>
      <c r="AC541" s="33" t="s">
        <v>501</v>
      </c>
      <c r="AD541" s="20"/>
      <c r="AE541" s="33" t="s">
        <v>4212</v>
      </c>
      <c r="AF541" s="14">
        <v>0</v>
      </c>
      <c r="AG541" s="14">
        <v>1</v>
      </c>
      <c r="AH541" s="14">
        <v>0</v>
      </c>
      <c r="AI541" s="14">
        <v>0</v>
      </c>
      <c r="AJ541" s="14">
        <v>1</v>
      </c>
      <c r="AK541" s="14">
        <v>0</v>
      </c>
      <c r="AL541" s="14">
        <v>1</v>
      </c>
      <c r="AM541" s="14">
        <v>0</v>
      </c>
      <c r="AO541" s="1">
        <v>34366</v>
      </c>
      <c r="AP541" s="1">
        <v>35551</v>
      </c>
      <c r="BT541" s="14">
        <v>980000</v>
      </c>
      <c r="BU541" s="3">
        <v>0.1</v>
      </c>
      <c r="BV541" s="16">
        <v>420000</v>
      </c>
      <c r="CS541">
        <v>1</v>
      </c>
      <c r="DA541" s="1">
        <v>36263</v>
      </c>
      <c r="DC541" s="1">
        <v>37393</v>
      </c>
      <c r="DD541" s="14">
        <v>560</v>
      </c>
      <c r="DE541" s="14">
        <v>4</v>
      </c>
      <c r="DF541" t="s">
        <v>508</v>
      </c>
      <c r="DG541" t="s">
        <v>1858</v>
      </c>
      <c r="DM541">
        <v>1</v>
      </c>
      <c r="DO541" s="49" t="s">
        <v>4460</v>
      </c>
      <c r="DP541" s="1"/>
      <c r="DQ541" s="1"/>
      <c r="DR541" s="1"/>
      <c r="DS541" s="1"/>
      <c r="DT541" s="1"/>
      <c r="DU541" s="1"/>
      <c r="DV541" s="1"/>
      <c r="DY541" t="s">
        <v>2847</v>
      </c>
      <c r="DZ541" s="1">
        <v>37690</v>
      </c>
      <c r="EA541" s="1">
        <v>38518</v>
      </c>
      <c r="EC541" s="7" t="s">
        <v>3905</v>
      </c>
      <c r="EM541" s="7">
        <v>1</v>
      </c>
      <c r="EO541" s="7">
        <v>418</v>
      </c>
      <c r="EP541" s="7">
        <v>4</v>
      </c>
      <c r="HH541" s="44" t="s">
        <v>5785</v>
      </c>
      <c r="HI541">
        <v>1</v>
      </c>
      <c r="HJ541">
        <v>40</v>
      </c>
      <c r="HK541">
        <v>4</v>
      </c>
      <c r="HL541">
        <v>4</v>
      </c>
      <c r="HN541">
        <v>1</v>
      </c>
      <c r="HQ541" s="44" t="s">
        <v>5918</v>
      </c>
      <c r="HR541">
        <v>1</v>
      </c>
      <c r="HS541">
        <v>7</v>
      </c>
      <c r="HT541">
        <v>26</v>
      </c>
      <c r="HU541">
        <v>1</v>
      </c>
      <c r="HW541">
        <v>1</v>
      </c>
      <c r="IJ541" s="1">
        <v>37607</v>
      </c>
      <c r="IK541" s="14">
        <v>5</v>
      </c>
    </row>
    <row r="542" spans="1:245" ht="15.75" customHeight="1" x14ac:dyDescent="0.25">
      <c r="A542" s="1">
        <v>37895</v>
      </c>
      <c r="B542" s="1" t="s">
        <v>369</v>
      </c>
      <c r="C542" s="1" t="s">
        <v>370</v>
      </c>
      <c r="D542" s="1"/>
      <c r="E542" s="13" t="s">
        <v>3157</v>
      </c>
      <c r="F542" s="4" t="s">
        <v>167</v>
      </c>
      <c r="G542" s="45" t="s">
        <v>5554</v>
      </c>
      <c r="H542" s="86"/>
      <c r="I542" s="86"/>
      <c r="J542" s="86"/>
      <c r="K542" s="86"/>
      <c r="L542" s="86"/>
      <c r="M542" s="31" t="s">
        <v>2663</v>
      </c>
      <c r="N542" s="13" t="s">
        <v>498</v>
      </c>
      <c r="O542" s="56" t="s">
        <v>6477</v>
      </c>
      <c r="P542" s="20"/>
      <c r="Q542" s="31" t="s">
        <v>2663</v>
      </c>
      <c r="R542" s="13" t="s">
        <v>498</v>
      </c>
      <c r="S542" s="56" t="s">
        <v>6477</v>
      </c>
      <c r="T542" s="20"/>
      <c r="U542" s="20"/>
      <c r="V542" s="20"/>
      <c r="W542" s="20"/>
      <c r="X542" s="33" t="s">
        <v>3564</v>
      </c>
      <c r="Y542" s="33" t="s">
        <v>498</v>
      </c>
      <c r="Z542" s="33" t="s">
        <v>3564</v>
      </c>
      <c r="AA542" s="33" t="s">
        <v>498</v>
      </c>
      <c r="AB542" s="20"/>
      <c r="AC542" s="20"/>
      <c r="AD542" s="20"/>
      <c r="AF542" s="14">
        <v>0</v>
      </c>
      <c r="AG542" s="14">
        <v>1</v>
      </c>
      <c r="AH542" s="14">
        <v>0</v>
      </c>
      <c r="AI542" s="14">
        <v>0</v>
      </c>
      <c r="AJ542" s="14">
        <v>1</v>
      </c>
      <c r="AK542" s="14">
        <v>0</v>
      </c>
      <c r="AL542" s="14">
        <v>1</v>
      </c>
      <c r="AM542" s="14">
        <v>1</v>
      </c>
      <c r="AN542" t="s">
        <v>1850</v>
      </c>
      <c r="AO542" s="1">
        <v>28855</v>
      </c>
      <c r="AP542" s="1">
        <v>35369</v>
      </c>
      <c r="BP542" s="14">
        <v>16600000</v>
      </c>
      <c r="BQ542" s="3">
        <v>0.3</v>
      </c>
      <c r="CS542">
        <v>1</v>
      </c>
      <c r="DA542" s="1">
        <v>36067</v>
      </c>
      <c r="DC542" s="1">
        <v>37610</v>
      </c>
      <c r="DD542" s="14">
        <v>470</v>
      </c>
      <c r="DE542" s="14">
        <v>4</v>
      </c>
      <c r="DF542" t="s">
        <v>508</v>
      </c>
      <c r="DG542" t="s">
        <v>1851</v>
      </c>
      <c r="DJ542">
        <v>1</v>
      </c>
      <c r="DM542">
        <v>1</v>
      </c>
      <c r="DN542" t="s">
        <v>1852</v>
      </c>
      <c r="HH542" s="44" t="s">
        <v>5787</v>
      </c>
      <c r="HI542">
        <v>0</v>
      </c>
      <c r="HJ542">
        <v>50</v>
      </c>
      <c r="HK542">
        <v>71</v>
      </c>
      <c r="HL542">
        <v>2</v>
      </c>
      <c r="HO542">
        <v>1</v>
      </c>
      <c r="IJ542" s="1">
        <v>37895</v>
      </c>
      <c r="IK542" s="14">
        <v>3</v>
      </c>
    </row>
    <row r="543" spans="1:245" x14ac:dyDescent="0.25">
      <c r="A543" s="1">
        <v>37895</v>
      </c>
      <c r="B543" s="1"/>
      <c r="C543" s="1"/>
      <c r="D543" s="1"/>
      <c r="E543" s="13" t="s">
        <v>3157</v>
      </c>
      <c r="F543" s="4" t="s">
        <v>167</v>
      </c>
      <c r="G543" s="45" t="s">
        <v>5554</v>
      </c>
      <c r="H543" s="86"/>
      <c r="I543" s="86"/>
      <c r="J543" s="86"/>
      <c r="K543" s="86"/>
      <c r="L543" s="86"/>
      <c r="M543" s="34" t="s">
        <v>1438</v>
      </c>
      <c r="N543" s="13" t="s">
        <v>479</v>
      </c>
      <c r="O543" s="52" t="s">
        <v>6211</v>
      </c>
      <c r="P543" s="20"/>
      <c r="Q543" s="34" t="s">
        <v>1438</v>
      </c>
      <c r="R543" s="13" t="s">
        <v>479</v>
      </c>
      <c r="S543" s="52" t="s">
        <v>6211</v>
      </c>
      <c r="T543" s="20"/>
      <c r="U543" s="20"/>
      <c r="V543" s="20"/>
      <c r="W543" s="20"/>
      <c r="X543" s="33" t="s">
        <v>3565</v>
      </c>
      <c r="Y543" s="33" t="s">
        <v>479</v>
      </c>
      <c r="Z543" s="33" t="s">
        <v>3565</v>
      </c>
      <c r="AA543" s="33" t="s">
        <v>479</v>
      </c>
      <c r="AB543" s="20"/>
      <c r="AC543" s="20"/>
      <c r="AD543" s="20"/>
      <c r="AE543" s="33" t="s">
        <v>4210</v>
      </c>
      <c r="AF543" s="14">
        <v>0</v>
      </c>
      <c r="AG543" s="14">
        <v>1</v>
      </c>
      <c r="AH543" s="14">
        <v>0</v>
      </c>
      <c r="AI543" s="14">
        <v>0</v>
      </c>
      <c r="AJ543" s="14">
        <v>1</v>
      </c>
      <c r="AK543" s="14">
        <v>0</v>
      </c>
      <c r="AL543" s="14">
        <v>1</v>
      </c>
      <c r="AM543" s="14">
        <v>1</v>
      </c>
      <c r="AO543" s="1">
        <v>28855</v>
      </c>
      <c r="AP543" s="1">
        <v>35369</v>
      </c>
      <c r="BP543" s="14">
        <v>99000000</v>
      </c>
      <c r="BQ543" s="3">
        <v>0.5</v>
      </c>
      <c r="BR543" s="16">
        <v>74250000</v>
      </c>
      <c r="CS543">
        <v>1</v>
      </c>
      <c r="DA543" s="1">
        <v>36067</v>
      </c>
      <c r="DC543" s="1">
        <v>37610</v>
      </c>
      <c r="DD543" s="14">
        <v>470</v>
      </c>
      <c r="DE543" s="14">
        <v>4</v>
      </c>
      <c r="DF543" t="s">
        <v>508</v>
      </c>
      <c r="DG543" t="s">
        <v>1851</v>
      </c>
      <c r="DJ543">
        <v>1</v>
      </c>
      <c r="DM543">
        <v>1</v>
      </c>
      <c r="DO543" s="49" t="s">
        <v>4463</v>
      </c>
      <c r="DP543" s="1"/>
      <c r="DQ543" s="1"/>
      <c r="DR543" s="1"/>
      <c r="DS543" s="1"/>
      <c r="DT543" s="1"/>
      <c r="DU543" s="1"/>
      <c r="DV543" s="1"/>
      <c r="DY543" t="s">
        <v>2124</v>
      </c>
      <c r="DZ543" s="1">
        <v>37973</v>
      </c>
      <c r="EA543" s="1">
        <v>39617</v>
      </c>
      <c r="EC543" s="7" t="s">
        <v>3899</v>
      </c>
      <c r="EM543" s="7">
        <v>1</v>
      </c>
      <c r="EO543" s="7">
        <v>611</v>
      </c>
      <c r="EP543" s="7">
        <v>3</v>
      </c>
      <c r="HH543" s="44" t="s">
        <v>5787</v>
      </c>
      <c r="HI543">
        <v>0</v>
      </c>
      <c r="HJ543">
        <v>50</v>
      </c>
      <c r="HK543">
        <v>126</v>
      </c>
      <c r="HL543">
        <v>4</v>
      </c>
      <c r="HN543">
        <v>1</v>
      </c>
      <c r="HQ543" s="44" t="s">
        <v>5920</v>
      </c>
      <c r="HR543">
        <v>1</v>
      </c>
      <c r="HS543">
        <v>8</v>
      </c>
      <c r="HT543">
        <v>51</v>
      </c>
      <c r="HU543">
        <v>2</v>
      </c>
      <c r="HV543">
        <v>1</v>
      </c>
      <c r="IJ543" s="1">
        <v>37895</v>
      </c>
      <c r="IK543" s="14">
        <v>3</v>
      </c>
    </row>
    <row r="544" spans="1:245" x14ac:dyDescent="0.25">
      <c r="A544" s="1">
        <v>37895</v>
      </c>
      <c r="B544" s="1"/>
      <c r="C544" s="1"/>
      <c r="D544" s="1"/>
      <c r="E544" s="13" t="s">
        <v>3157</v>
      </c>
      <c r="F544" s="4" t="s">
        <v>167</v>
      </c>
      <c r="G544" s="45" t="s">
        <v>5554</v>
      </c>
      <c r="H544" s="86"/>
      <c r="I544" s="86"/>
      <c r="J544" s="86"/>
      <c r="K544" s="86"/>
      <c r="L544" s="86"/>
      <c r="M544" s="31" t="s">
        <v>2664</v>
      </c>
      <c r="N544" s="13" t="s">
        <v>498</v>
      </c>
      <c r="O544" s="56" t="s">
        <v>6478</v>
      </c>
      <c r="P544" s="20"/>
      <c r="Q544" s="31" t="s">
        <v>2664</v>
      </c>
      <c r="R544" s="13" t="s">
        <v>498</v>
      </c>
      <c r="S544" s="56" t="s">
        <v>6478</v>
      </c>
      <c r="T544" s="20"/>
      <c r="U544" s="20"/>
      <c r="V544" s="20"/>
      <c r="W544" s="20"/>
      <c r="X544" s="33" t="s">
        <v>3566</v>
      </c>
      <c r="Y544" s="33" t="s">
        <v>498</v>
      </c>
      <c r="Z544" s="33" t="s">
        <v>3566</v>
      </c>
      <c r="AA544" s="33" t="s">
        <v>498</v>
      </c>
      <c r="AB544" s="20"/>
      <c r="AC544" s="20"/>
      <c r="AD544" s="20"/>
      <c r="AF544" s="14">
        <v>0</v>
      </c>
      <c r="AG544" s="14">
        <v>1</v>
      </c>
      <c r="AH544" s="14">
        <v>0</v>
      </c>
      <c r="AI544" s="14">
        <v>0</v>
      </c>
      <c r="AJ544" s="14">
        <v>1</v>
      </c>
      <c r="AK544" s="14">
        <v>0</v>
      </c>
      <c r="AL544" s="14">
        <v>1</v>
      </c>
      <c r="AM544" s="14">
        <v>0</v>
      </c>
      <c r="AO544" s="1">
        <v>28855</v>
      </c>
      <c r="AP544" s="1">
        <v>35033</v>
      </c>
      <c r="BP544" s="14">
        <v>10500000</v>
      </c>
      <c r="BQ544" s="3">
        <v>0.4</v>
      </c>
      <c r="CS544">
        <v>1</v>
      </c>
      <c r="DA544" s="1">
        <v>36067</v>
      </c>
      <c r="DC544" s="1">
        <v>37610</v>
      </c>
      <c r="DD544" s="14">
        <v>470</v>
      </c>
      <c r="DE544" s="14">
        <v>4</v>
      </c>
      <c r="DF544" t="s">
        <v>508</v>
      </c>
      <c r="DG544" t="s">
        <v>1851</v>
      </c>
      <c r="DJ544">
        <v>1</v>
      </c>
      <c r="DM544">
        <v>1</v>
      </c>
      <c r="HH544" s="44" t="s">
        <v>5787</v>
      </c>
      <c r="HI544">
        <v>0</v>
      </c>
      <c r="HJ544">
        <v>50</v>
      </c>
      <c r="HK544">
        <v>37</v>
      </c>
      <c r="HL544">
        <v>1</v>
      </c>
      <c r="HN544">
        <v>1</v>
      </c>
      <c r="IJ544" s="1">
        <v>37895</v>
      </c>
      <c r="IK544" s="14">
        <v>3</v>
      </c>
    </row>
    <row r="545" spans="1:245" x14ac:dyDescent="0.25">
      <c r="A545" s="1">
        <v>37895</v>
      </c>
      <c r="B545" s="1"/>
      <c r="C545" s="1"/>
      <c r="D545" s="1"/>
      <c r="E545" s="13" t="s">
        <v>3157</v>
      </c>
      <c r="F545" s="4" t="s">
        <v>167</v>
      </c>
      <c r="G545" s="45" t="s">
        <v>5554</v>
      </c>
      <c r="H545" s="86"/>
      <c r="I545" s="86"/>
      <c r="J545" s="86"/>
      <c r="K545" s="86"/>
      <c r="L545" s="86"/>
      <c r="M545" s="31" t="s">
        <v>2665</v>
      </c>
      <c r="N545" s="13" t="s">
        <v>498</v>
      </c>
      <c r="O545" s="56" t="s">
        <v>6479</v>
      </c>
      <c r="P545" s="20"/>
      <c r="Q545" s="31" t="s">
        <v>2665</v>
      </c>
      <c r="R545" s="13" t="s">
        <v>498</v>
      </c>
      <c r="S545" s="56" t="s">
        <v>6479</v>
      </c>
      <c r="T545" s="20"/>
      <c r="U545" s="20"/>
      <c r="V545" s="20"/>
      <c r="W545" s="20"/>
      <c r="X545" s="20"/>
      <c r="Y545" s="20"/>
      <c r="Z545" s="20"/>
      <c r="AA545" s="20"/>
      <c r="AB545" s="20"/>
      <c r="AC545" s="20"/>
      <c r="AD545" s="20"/>
      <c r="AF545" s="14">
        <v>0</v>
      </c>
      <c r="AG545" s="14">
        <v>1</v>
      </c>
      <c r="AH545" s="14">
        <v>0</v>
      </c>
      <c r="AI545" s="14">
        <v>0</v>
      </c>
      <c r="AJ545" s="14">
        <v>1</v>
      </c>
      <c r="AK545" s="14">
        <v>0</v>
      </c>
      <c r="AL545" s="14">
        <v>1</v>
      </c>
      <c r="AM545" s="14">
        <v>0</v>
      </c>
      <c r="AO545" s="1">
        <v>28855</v>
      </c>
      <c r="AP545" s="1">
        <v>35369</v>
      </c>
      <c r="BP545" s="14">
        <v>12300000</v>
      </c>
      <c r="BQ545" s="3">
        <v>0.25</v>
      </c>
      <c r="CS545">
        <v>1</v>
      </c>
      <c r="DA545" s="1">
        <v>36067</v>
      </c>
      <c r="DC545" s="1">
        <v>37610</v>
      </c>
      <c r="DD545" s="14">
        <v>470</v>
      </c>
      <c r="DE545" s="14">
        <v>4</v>
      </c>
      <c r="DF545" t="s">
        <v>508</v>
      </c>
      <c r="DG545" t="s">
        <v>1851</v>
      </c>
      <c r="DJ545">
        <v>1</v>
      </c>
      <c r="DM545">
        <v>1</v>
      </c>
      <c r="IJ545" s="1">
        <v>37895</v>
      </c>
      <c r="IK545" s="14">
        <v>3</v>
      </c>
    </row>
    <row r="546" spans="1:245" x14ac:dyDescent="0.25">
      <c r="A546" s="1">
        <v>37895</v>
      </c>
      <c r="B546" s="1"/>
      <c r="C546" s="1"/>
      <c r="D546" s="1"/>
      <c r="E546" s="13" t="s">
        <v>3157</v>
      </c>
      <c r="F546" s="4" t="s">
        <v>167</v>
      </c>
      <c r="G546" s="45" t="s">
        <v>5554</v>
      </c>
      <c r="H546" s="86"/>
      <c r="I546" s="86"/>
      <c r="J546" s="86"/>
      <c r="K546" s="86"/>
      <c r="L546" s="86"/>
      <c r="M546" s="31" t="s">
        <v>1849</v>
      </c>
      <c r="N546" s="4" t="s">
        <v>498</v>
      </c>
      <c r="O546" s="52" t="s">
        <v>6480</v>
      </c>
      <c r="P546" s="20"/>
      <c r="Q546" s="31" t="s">
        <v>1849</v>
      </c>
      <c r="R546" s="4" t="s">
        <v>498</v>
      </c>
      <c r="S546" s="52" t="s">
        <v>6480</v>
      </c>
      <c r="T546" s="20"/>
      <c r="U546" s="20"/>
      <c r="V546" s="20"/>
      <c r="W546" s="20"/>
      <c r="X546" s="20"/>
      <c r="Y546" s="20"/>
      <c r="Z546" s="20"/>
      <c r="AA546" s="20"/>
      <c r="AB546" s="20"/>
      <c r="AC546" s="20"/>
      <c r="AD546" s="20"/>
      <c r="AE546" s="33" t="s">
        <v>3567</v>
      </c>
      <c r="AF546" s="14">
        <v>0</v>
      </c>
      <c r="AG546" s="14">
        <v>1</v>
      </c>
      <c r="AH546" s="14">
        <v>0</v>
      </c>
      <c r="AI546" s="14">
        <v>0</v>
      </c>
      <c r="AJ546" s="14">
        <v>1</v>
      </c>
      <c r="AK546" s="14">
        <v>0</v>
      </c>
      <c r="AL546" s="14">
        <v>1</v>
      </c>
      <c r="AM546" s="14">
        <v>0</v>
      </c>
      <c r="AO546" s="1">
        <v>28855</v>
      </c>
      <c r="AP546" s="1">
        <v>35369</v>
      </c>
      <c r="BO546" s="3">
        <v>1</v>
      </c>
      <c r="BP546" s="14">
        <v>0</v>
      </c>
      <c r="BQ546" s="3">
        <v>1</v>
      </c>
      <c r="CS546">
        <v>1</v>
      </c>
      <c r="DA546" s="1">
        <v>36067</v>
      </c>
      <c r="DC546" s="1">
        <v>37610</v>
      </c>
      <c r="DD546" s="14">
        <v>470</v>
      </c>
      <c r="DE546" s="14">
        <v>4</v>
      </c>
      <c r="DF546" t="s">
        <v>508</v>
      </c>
      <c r="DG546" t="s">
        <v>1851</v>
      </c>
      <c r="DI546" s="1">
        <v>36067</v>
      </c>
      <c r="DM546">
        <v>1</v>
      </c>
      <c r="IJ546" s="1">
        <v>37895</v>
      </c>
      <c r="IK546" s="14">
        <v>3</v>
      </c>
    </row>
    <row r="547" spans="1:245" x14ac:dyDescent="0.25">
      <c r="A547" s="1">
        <v>37713</v>
      </c>
      <c r="B547" s="1" t="s">
        <v>363</v>
      </c>
      <c r="C547" s="1" t="s">
        <v>364</v>
      </c>
      <c r="D547" s="1"/>
      <c r="E547" s="13" t="s">
        <v>3155</v>
      </c>
      <c r="F547" s="4" t="s">
        <v>48</v>
      </c>
      <c r="G547" s="45" t="s">
        <v>5551</v>
      </c>
      <c r="H547" s="86"/>
      <c r="I547" s="86"/>
      <c r="J547" s="86"/>
      <c r="K547" s="86"/>
      <c r="L547" s="86"/>
      <c r="M547" s="31" t="s">
        <v>1195</v>
      </c>
      <c r="N547" s="13" t="s">
        <v>474</v>
      </c>
      <c r="O547" s="56" t="s">
        <v>6469</v>
      </c>
      <c r="P547" s="20"/>
      <c r="Q547" s="31" t="s">
        <v>1195</v>
      </c>
      <c r="R547" s="13" t="s">
        <v>474</v>
      </c>
      <c r="S547" s="56" t="s">
        <v>6469</v>
      </c>
      <c r="T547" s="20"/>
      <c r="U547" s="20"/>
      <c r="V547" s="20"/>
      <c r="W547" s="20"/>
      <c r="X547" s="20"/>
      <c r="Y547" s="20"/>
      <c r="Z547" s="20"/>
      <c r="AA547" s="20"/>
      <c r="AB547" s="20"/>
      <c r="AC547" s="20"/>
      <c r="AD547" s="20" t="s">
        <v>920</v>
      </c>
      <c r="AF547" s="14">
        <v>0</v>
      </c>
      <c r="AG547" s="14">
        <v>1</v>
      </c>
      <c r="AH547" s="14">
        <v>0</v>
      </c>
      <c r="AI547" s="14">
        <v>0</v>
      </c>
      <c r="AJ547" s="14">
        <v>1</v>
      </c>
      <c r="AK547" s="14">
        <v>0</v>
      </c>
      <c r="AL547" s="14">
        <v>1</v>
      </c>
      <c r="AM547" s="14">
        <v>0</v>
      </c>
      <c r="AN547" t="s">
        <v>1201</v>
      </c>
      <c r="AO547" s="1">
        <v>37188</v>
      </c>
      <c r="AP547" s="1">
        <v>37267</v>
      </c>
      <c r="BP547" s="14">
        <v>12000000</v>
      </c>
      <c r="BR547" s="16">
        <v>9000000</v>
      </c>
      <c r="CS547">
        <v>1</v>
      </c>
      <c r="CV547" s="1">
        <v>37194</v>
      </c>
      <c r="DC547" s="1">
        <v>37431</v>
      </c>
      <c r="DD547" s="14">
        <v>186</v>
      </c>
      <c r="DE547" s="14">
        <v>5</v>
      </c>
      <c r="DF547" t="s">
        <v>562</v>
      </c>
      <c r="DG547" t="s">
        <v>1202</v>
      </c>
      <c r="DO547" s="49" t="s">
        <v>4461</v>
      </c>
      <c r="DP547" s="1"/>
      <c r="DQ547" s="1"/>
      <c r="DR547" s="1"/>
      <c r="DS547" s="1"/>
      <c r="DT547" s="1"/>
      <c r="DU547" s="1"/>
      <c r="DV547" s="1"/>
      <c r="DY547" t="s">
        <v>2266</v>
      </c>
      <c r="DZ547" s="1">
        <v>37791</v>
      </c>
      <c r="EA547" s="1">
        <v>39064</v>
      </c>
      <c r="EC547" s="7" t="s">
        <v>3876</v>
      </c>
      <c r="EM547" s="7">
        <v>1</v>
      </c>
      <c r="EO547" s="7">
        <v>366</v>
      </c>
      <c r="EP547" s="7">
        <v>6</v>
      </c>
      <c r="ER547" s="49" t="s">
        <v>4920</v>
      </c>
      <c r="ES547" s="1"/>
      <c r="ET547" s="1"/>
      <c r="EU547" s="1"/>
      <c r="EV547" s="1"/>
      <c r="EW547" s="1"/>
      <c r="EX547" s="1"/>
      <c r="FC547" t="s">
        <v>2935</v>
      </c>
      <c r="FD547" s="1">
        <v>39133</v>
      </c>
      <c r="FE547" s="1">
        <v>39800</v>
      </c>
      <c r="FH547" s="7" t="s">
        <v>3906</v>
      </c>
      <c r="FJ547" s="7" t="s">
        <v>3903</v>
      </c>
      <c r="FK547">
        <v>1</v>
      </c>
      <c r="FY547">
        <v>137</v>
      </c>
      <c r="FZ547">
        <v>3</v>
      </c>
    </row>
    <row r="548" spans="1:245" x14ac:dyDescent="0.25">
      <c r="A548" s="1">
        <v>37713</v>
      </c>
      <c r="B548" s="1"/>
      <c r="C548" s="1"/>
      <c r="D548" s="1"/>
      <c r="E548" s="13" t="s">
        <v>3155</v>
      </c>
      <c r="F548" s="4" t="s">
        <v>48</v>
      </c>
      <c r="G548" s="45" t="s">
        <v>5551</v>
      </c>
      <c r="H548" s="86"/>
      <c r="I548" s="86"/>
      <c r="J548" s="86"/>
      <c r="K548" s="86"/>
      <c r="L548" s="86"/>
      <c r="M548" s="31" t="s">
        <v>1196</v>
      </c>
      <c r="N548" s="13" t="s">
        <v>474</v>
      </c>
      <c r="O548" s="56" t="s">
        <v>6470</v>
      </c>
      <c r="P548" s="20"/>
      <c r="Q548" s="31" t="s">
        <v>1196</v>
      </c>
      <c r="R548" s="13" t="s">
        <v>474</v>
      </c>
      <c r="S548" s="56" t="s">
        <v>6470</v>
      </c>
      <c r="T548" s="20"/>
      <c r="U548" s="20"/>
      <c r="V548" s="20"/>
      <c r="W548" s="20"/>
      <c r="X548" s="20"/>
      <c r="Y548" s="20"/>
      <c r="Z548" s="20"/>
      <c r="AA548" s="20"/>
      <c r="AB548" s="20"/>
      <c r="AC548" s="20"/>
      <c r="AD548" s="20" t="s">
        <v>920</v>
      </c>
      <c r="AF548" s="14">
        <v>0</v>
      </c>
      <c r="AG548" s="14">
        <v>1</v>
      </c>
      <c r="AH548" s="14">
        <v>0</v>
      </c>
      <c r="AI548" s="14">
        <v>0</v>
      </c>
      <c r="AJ548" s="14">
        <v>1</v>
      </c>
      <c r="AK548" s="14">
        <v>0</v>
      </c>
      <c r="AL548" s="14">
        <v>1</v>
      </c>
      <c r="AM548" s="14">
        <v>0</v>
      </c>
      <c r="AO548" s="1">
        <v>37188</v>
      </c>
      <c r="AP548" s="1">
        <v>37267</v>
      </c>
      <c r="BP548" s="14">
        <v>1440000</v>
      </c>
      <c r="BR548" s="16">
        <v>1080000</v>
      </c>
      <c r="CS548">
        <v>1</v>
      </c>
      <c r="CV548" s="1">
        <v>37194</v>
      </c>
      <c r="DC548" s="1">
        <v>37431</v>
      </c>
      <c r="DD548" s="14">
        <v>186</v>
      </c>
      <c r="DE548" s="14">
        <v>5</v>
      </c>
      <c r="DF548" t="s">
        <v>562</v>
      </c>
      <c r="DG548" t="s">
        <v>1202</v>
      </c>
      <c r="DO548" s="49" t="s">
        <v>4461</v>
      </c>
      <c r="DP548" s="1"/>
      <c r="DQ548" s="1"/>
      <c r="DR548" s="1"/>
      <c r="DS548" s="1"/>
      <c r="DT548" s="1"/>
      <c r="DU548" s="1"/>
      <c r="DV548" s="1"/>
      <c r="DY548" t="s">
        <v>2266</v>
      </c>
      <c r="DZ548" s="1">
        <v>37791</v>
      </c>
      <c r="EA548" s="1">
        <v>39064</v>
      </c>
      <c r="EC548" s="7" t="s">
        <v>3876</v>
      </c>
      <c r="EM548" s="7">
        <v>1</v>
      </c>
      <c r="EO548" s="7">
        <v>366</v>
      </c>
      <c r="EP548" s="7">
        <v>6</v>
      </c>
      <c r="ER548" s="49" t="s">
        <v>4920</v>
      </c>
      <c r="ES548" s="1"/>
      <c r="ET548" s="1"/>
      <c r="EU548" s="1"/>
      <c r="EV548" s="1"/>
      <c r="EW548" s="1"/>
      <c r="EX548" s="1"/>
      <c r="FC548" t="s">
        <v>2935</v>
      </c>
      <c r="FD548" s="1">
        <v>39133</v>
      </c>
      <c r="FE548" s="1">
        <v>39800</v>
      </c>
      <c r="FH548" s="7" t="s">
        <v>3906</v>
      </c>
      <c r="FJ548" s="7" t="s">
        <v>3903</v>
      </c>
      <c r="FK548">
        <v>1</v>
      </c>
      <c r="FY548">
        <v>137</v>
      </c>
      <c r="FZ548">
        <v>3</v>
      </c>
    </row>
    <row r="549" spans="1:245" x14ac:dyDescent="0.25">
      <c r="A549" s="1">
        <v>37713</v>
      </c>
      <c r="B549" s="1"/>
      <c r="C549" s="1"/>
      <c r="D549" s="1"/>
      <c r="E549" s="13" t="s">
        <v>3155</v>
      </c>
      <c r="F549" s="4" t="s">
        <v>48</v>
      </c>
      <c r="G549" s="45" t="s">
        <v>5551</v>
      </c>
      <c r="H549" s="86"/>
      <c r="I549" s="86"/>
      <c r="J549" s="86"/>
      <c r="K549" s="86"/>
      <c r="L549" s="86"/>
      <c r="M549" s="31" t="s">
        <v>1197</v>
      </c>
      <c r="N549" s="13" t="s">
        <v>474</v>
      </c>
      <c r="O549" s="56" t="s">
        <v>6471</v>
      </c>
      <c r="P549" s="20"/>
      <c r="Q549" s="31" t="s">
        <v>1197</v>
      </c>
      <c r="R549" s="13" t="s">
        <v>474</v>
      </c>
      <c r="S549" s="56" t="s">
        <v>6471</v>
      </c>
      <c r="T549" s="20"/>
      <c r="U549" s="20"/>
      <c r="V549" s="20"/>
      <c r="W549" s="20"/>
      <c r="X549" s="20"/>
      <c r="Y549" s="20"/>
      <c r="Z549" s="20"/>
      <c r="AA549" s="20"/>
      <c r="AB549" s="20"/>
      <c r="AC549" s="20"/>
      <c r="AD549" s="20" t="s">
        <v>920</v>
      </c>
      <c r="AF549" s="14">
        <v>0</v>
      </c>
      <c r="AG549" s="14">
        <v>1</v>
      </c>
      <c r="AH549" s="14">
        <v>0</v>
      </c>
      <c r="AI549" s="14">
        <v>0</v>
      </c>
      <c r="AJ549" s="14">
        <v>1</v>
      </c>
      <c r="AK549" s="14">
        <v>0</v>
      </c>
      <c r="AL549" s="14">
        <v>1</v>
      </c>
      <c r="AM549" s="14">
        <v>0</v>
      </c>
      <c r="AO549" s="1">
        <v>37188</v>
      </c>
      <c r="AP549" s="1">
        <v>37267</v>
      </c>
      <c r="BP549" s="14">
        <v>1440000</v>
      </c>
      <c r="BR549" s="16">
        <v>1080000</v>
      </c>
      <c r="CS549">
        <v>1</v>
      </c>
      <c r="CV549" s="1">
        <v>37194</v>
      </c>
      <c r="DC549" s="1">
        <v>37431</v>
      </c>
      <c r="DD549" s="14">
        <v>186</v>
      </c>
      <c r="DE549" s="14">
        <v>5</v>
      </c>
      <c r="DF549" t="s">
        <v>562</v>
      </c>
      <c r="DG549" t="s">
        <v>1202</v>
      </c>
      <c r="DO549" s="49" t="s">
        <v>4461</v>
      </c>
      <c r="DP549" s="1"/>
      <c r="DQ549" s="1"/>
      <c r="DR549" s="1"/>
      <c r="DS549" s="1"/>
      <c r="DT549" s="1"/>
      <c r="DU549" s="1"/>
      <c r="DV549" s="1"/>
      <c r="DY549" t="s">
        <v>2266</v>
      </c>
      <c r="DZ549" s="1">
        <v>37791</v>
      </c>
      <c r="EA549" s="1">
        <v>39064</v>
      </c>
      <c r="EC549" s="7" t="s">
        <v>3876</v>
      </c>
      <c r="EM549" s="7">
        <v>1</v>
      </c>
      <c r="EO549" s="7">
        <v>366</v>
      </c>
      <c r="EP549" s="7">
        <v>6</v>
      </c>
      <c r="ER549" s="49" t="s">
        <v>4920</v>
      </c>
      <c r="ES549" s="1"/>
      <c r="ET549" s="1"/>
      <c r="EU549" s="1"/>
      <c r="EV549" s="1"/>
      <c r="EW549" s="1"/>
      <c r="EX549" s="1"/>
      <c r="FC549" t="s">
        <v>2935</v>
      </c>
      <c r="FD549" s="1">
        <v>39133</v>
      </c>
      <c r="FE549" s="1">
        <v>39800</v>
      </c>
      <c r="FH549" s="7" t="s">
        <v>3906</v>
      </c>
      <c r="FJ549" s="7" t="s">
        <v>3903</v>
      </c>
      <c r="FK549">
        <v>1</v>
      </c>
      <c r="FY549">
        <v>137</v>
      </c>
      <c r="FZ549">
        <v>3</v>
      </c>
    </row>
    <row r="550" spans="1:245" x14ac:dyDescent="0.25">
      <c r="A550" s="1">
        <v>37713</v>
      </c>
      <c r="B550" s="1"/>
      <c r="C550" s="1"/>
      <c r="D550" s="1"/>
      <c r="E550" s="13" t="s">
        <v>3155</v>
      </c>
      <c r="F550" s="4" t="s">
        <v>48</v>
      </c>
      <c r="G550" s="45" t="s">
        <v>5551</v>
      </c>
      <c r="H550" s="86"/>
      <c r="I550" s="86"/>
      <c r="J550" s="86"/>
      <c r="K550" s="86"/>
      <c r="L550" s="86"/>
      <c r="M550" s="31" t="s">
        <v>1198</v>
      </c>
      <c r="N550" s="13" t="s">
        <v>474</v>
      </c>
      <c r="O550" s="56" t="s">
        <v>6472</v>
      </c>
      <c r="P550" s="20"/>
      <c r="Q550" s="31" t="s">
        <v>1198</v>
      </c>
      <c r="R550" s="13" t="s">
        <v>474</v>
      </c>
      <c r="S550" s="56" t="s">
        <v>6472</v>
      </c>
      <c r="T550" s="20"/>
      <c r="U550" s="20"/>
      <c r="V550" s="20"/>
      <c r="W550" s="20"/>
      <c r="X550" s="20"/>
      <c r="Y550" s="20"/>
      <c r="Z550" s="20"/>
      <c r="AA550" s="20"/>
      <c r="AB550" s="20"/>
      <c r="AC550" s="20"/>
      <c r="AD550" s="20" t="s">
        <v>920</v>
      </c>
      <c r="AF550" s="14">
        <v>0</v>
      </c>
      <c r="AG550" s="14">
        <v>1</v>
      </c>
      <c r="AH550" s="14">
        <v>0</v>
      </c>
      <c r="AI550" s="14">
        <v>0</v>
      </c>
      <c r="AJ550" s="14">
        <v>1</v>
      </c>
      <c r="AK550" s="14">
        <v>0</v>
      </c>
      <c r="AL550" s="14">
        <v>1</v>
      </c>
      <c r="AM550" s="14">
        <v>0</v>
      </c>
      <c r="AO550" s="1">
        <v>37188</v>
      </c>
      <c r="AP550" s="1">
        <v>37267</v>
      </c>
      <c r="BP550" s="14">
        <v>600000</v>
      </c>
      <c r="BR550" s="16">
        <v>450000</v>
      </c>
      <c r="CS550">
        <v>1</v>
      </c>
      <c r="CV550" s="1">
        <v>37194</v>
      </c>
      <c r="DC550" s="1">
        <v>37431</v>
      </c>
      <c r="DD550" s="14">
        <v>186</v>
      </c>
      <c r="DE550" s="14">
        <v>5</v>
      </c>
      <c r="DF550" t="s">
        <v>562</v>
      </c>
      <c r="DG550" t="s">
        <v>1202</v>
      </c>
      <c r="DO550" s="49" t="s">
        <v>4461</v>
      </c>
      <c r="DP550" s="1"/>
      <c r="DQ550" s="1"/>
      <c r="DR550" s="1"/>
      <c r="DS550" s="1"/>
      <c r="DT550" s="1"/>
      <c r="DU550" s="1"/>
      <c r="DV550" s="1"/>
      <c r="DY550" t="s">
        <v>2266</v>
      </c>
      <c r="DZ550" s="1">
        <v>37792</v>
      </c>
      <c r="EA550" s="1">
        <v>39064</v>
      </c>
      <c r="EC550" s="7" t="s">
        <v>3876</v>
      </c>
      <c r="EM550" s="7">
        <v>1</v>
      </c>
      <c r="EO550" s="7">
        <v>366</v>
      </c>
      <c r="EP550" s="7">
        <v>6</v>
      </c>
      <c r="ER550" s="49" t="s">
        <v>4920</v>
      </c>
      <c r="ES550" s="1"/>
      <c r="ET550" s="1"/>
      <c r="EU550" s="1"/>
      <c r="EV550" s="1"/>
      <c r="EW550" s="1"/>
      <c r="EX550" s="1"/>
      <c r="FC550" t="s">
        <v>2935</v>
      </c>
      <c r="FD550" s="1">
        <v>39132</v>
      </c>
      <c r="FE550" s="1">
        <v>39800</v>
      </c>
      <c r="FH550" s="7" t="s">
        <v>3906</v>
      </c>
      <c r="FJ550" s="7" t="s">
        <v>3903</v>
      </c>
      <c r="FK550">
        <v>1</v>
      </c>
      <c r="FY550">
        <v>137</v>
      </c>
      <c r="FZ550">
        <v>3</v>
      </c>
    </row>
    <row r="551" spans="1:245" x14ac:dyDescent="0.25">
      <c r="A551" s="1">
        <v>37713</v>
      </c>
      <c r="B551" s="1"/>
      <c r="C551" s="1"/>
      <c r="D551" s="1"/>
      <c r="E551" s="13" t="s">
        <v>3155</v>
      </c>
      <c r="F551" s="4" t="s">
        <v>48</v>
      </c>
      <c r="G551" s="45" t="s">
        <v>5551</v>
      </c>
      <c r="H551" s="86"/>
      <c r="I551" s="86"/>
      <c r="J551" s="86"/>
      <c r="K551" s="86"/>
      <c r="L551" s="86"/>
      <c r="M551" s="31" t="s">
        <v>1199</v>
      </c>
      <c r="N551" s="13" t="s">
        <v>474</v>
      </c>
      <c r="O551" s="56" t="s">
        <v>6473</v>
      </c>
      <c r="P551" s="20"/>
      <c r="Q551" s="31" t="s">
        <v>1199</v>
      </c>
      <c r="R551" s="13" t="s">
        <v>474</v>
      </c>
      <c r="S551" s="56" t="s">
        <v>6473</v>
      </c>
      <c r="T551" s="20"/>
      <c r="U551" s="20"/>
      <c r="V551" s="20"/>
      <c r="W551" s="20"/>
      <c r="X551" s="20"/>
      <c r="Y551" s="20"/>
      <c r="Z551" s="20"/>
      <c r="AA551" s="20"/>
      <c r="AB551" s="20"/>
      <c r="AC551" s="20"/>
      <c r="AD551" s="20" t="s">
        <v>920</v>
      </c>
      <c r="AF551" s="14">
        <v>0</v>
      </c>
      <c r="AG551" s="14">
        <v>1</v>
      </c>
      <c r="AH551" s="14">
        <v>0</v>
      </c>
      <c r="AI551" s="14">
        <v>0</v>
      </c>
      <c r="AJ551" s="14">
        <v>1</v>
      </c>
      <c r="AK551" s="14">
        <v>0</v>
      </c>
      <c r="AL551" s="14">
        <v>1</v>
      </c>
      <c r="AM551" s="14">
        <v>0</v>
      </c>
      <c r="AO551" s="1">
        <v>37188</v>
      </c>
      <c r="AP551" s="1">
        <v>37267</v>
      </c>
      <c r="BP551" s="14">
        <v>720000</v>
      </c>
      <c r="CS551">
        <v>1</v>
      </c>
      <c r="CV551" s="1">
        <v>37194</v>
      </c>
      <c r="DC551" s="1">
        <v>37431</v>
      </c>
      <c r="DD551" s="14">
        <v>186</v>
      </c>
      <c r="DE551" s="14">
        <v>5</v>
      </c>
      <c r="DF551" t="s">
        <v>562</v>
      </c>
      <c r="DG551" t="s">
        <v>1202</v>
      </c>
      <c r="DO551" s="49" t="s">
        <v>4462</v>
      </c>
      <c r="DP551" s="1"/>
      <c r="DQ551" s="1"/>
      <c r="DR551" s="1"/>
      <c r="DS551" s="1"/>
      <c r="DT551" s="1"/>
      <c r="DU551" s="1"/>
      <c r="DV551" s="1"/>
      <c r="DY551" t="s">
        <v>2244</v>
      </c>
      <c r="DZ551" s="1">
        <v>37809</v>
      </c>
      <c r="EA551" s="1">
        <v>38300</v>
      </c>
      <c r="EC551" s="7" t="s">
        <v>3852</v>
      </c>
      <c r="EH551" s="7">
        <v>1</v>
      </c>
      <c r="EO551" s="7">
        <v>30</v>
      </c>
      <c r="EP551" s="7">
        <v>4</v>
      </c>
    </row>
    <row r="552" spans="1:245" x14ac:dyDescent="0.25">
      <c r="A552" s="1">
        <v>37713</v>
      </c>
      <c r="B552" s="1"/>
      <c r="C552" s="1"/>
      <c r="D552" s="1"/>
      <c r="E552" s="13" t="s">
        <v>3155</v>
      </c>
      <c r="F552" s="4" t="s">
        <v>48</v>
      </c>
      <c r="G552" s="45" t="s">
        <v>5551</v>
      </c>
      <c r="H552" s="86"/>
      <c r="I552" s="86"/>
      <c r="J552" s="86"/>
      <c r="K552" s="86"/>
      <c r="L552" s="86"/>
      <c r="M552" s="31" t="s">
        <v>1200</v>
      </c>
      <c r="N552" s="13" t="s">
        <v>474</v>
      </c>
      <c r="O552" s="56" t="s">
        <v>6474</v>
      </c>
      <c r="P552" s="20"/>
      <c r="Q552" s="31" t="s">
        <v>1200</v>
      </c>
      <c r="R552" s="13" t="s">
        <v>474</v>
      </c>
      <c r="S552" s="56" t="s">
        <v>6474</v>
      </c>
      <c r="T552" s="20"/>
      <c r="U552" s="20"/>
      <c r="V552" s="20"/>
      <c r="W552" s="20"/>
      <c r="X552" s="20"/>
      <c r="Y552" s="20"/>
      <c r="Z552" s="20"/>
      <c r="AA552" s="20"/>
      <c r="AB552" s="20"/>
      <c r="AC552" s="20"/>
      <c r="AD552" s="20" t="s">
        <v>920</v>
      </c>
      <c r="AF552" s="14">
        <v>0</v>
      </c>
      <c r="AG552" s="14">
        <v>1</v>
      </c>
      <c r="AH552" s="14">
        <v>0</v>
      </c>
      <c r="AI552" s="14">
        <v>0</v>
      </c>
      <c r="AJ552" s="14">
        <v>1</v>
      </c>
      <c r="AK552" s="14">
        <v>0</v>
      </c>
      <c r="AL552" s="14">
        <v>1</v>
      </c>
      <c r="AM552" s="14">
        <v>0</v>
      </c>
      <c r="AO552" s="1">
        <v>37188</v>
      </c>
      <c r="AP552" s="1">
        <v>37267</v>
      </c>
      <c r="BP552" s="14">
        <v>480000</v>
      </c>
      <c r="BR552" s="16">
        <v>360000</v>
      </c>
      <c r="CS552">
        <v>1</v>
      </c>
      <c r="CV552" s="1">
        <v>37194</v>
      </c>
      <c r="DC552" s="1">
        <v>37431</v>
      </c>
      <c r="DD552" s="14">
        <v>186</v>
      </c>
      <c r="DE552" s="14">
        <v>5</v>
      </c>
      <c r="DF552" t="s">
        <v>562</v>
      </c>
      <c r="DG552" t="s">
        <v>1202</v>
      </c>
      <c r="DO552" s="49" t="s">
        <v>4461</v>
      </c>
      <c r="DP552" s="1"/>
      <c r="DQ552" s="1"/>
      <c r="DR552" s="1"/>
      <c r="DS552" s="1"/>
      <c r="DT552" s="1"/>
      <c r="DU552" s="1"/>
      <c r="DV552" s="1"/>
      <c r="DY552" t="s">
        <v>2266</v>
      </c>
      <c r="DZ552" s="1">
        <v>37792</v>
      </c>
      <c r="EA552" s="1">
        <v>39064</v>
      </c>
      <c r="EC552" s="7" t="s">
        <v>3876</v>
      </c>
      <c r="EM552" s="7">
        <v>1</v>
      </c>
      <c r="EO552" s="7">
        <v>366</v>
      </c>
      <c r="EP552" s="7">
        <v>6</v>
      </c>
      <c r="EQ552" s="7" t="s">
        <v>2936</v>
      </c>
      <c r="ER552" s="49" t="s">
        <v>4920</v>
      </c>
      <c r="ES552" s="1"/>
      <c r="ET552" s="1"/>
      <c r="EU552" s="1"/>
      <c r="EV552" s="1"/>
      <c r="EW552" s="1"/>
      <c r="EX552" s="1"/>
      <c r="EY552" t="s">
        <v>474</v>
      </c>
      <c r="FC552" t="s">
        <v>2935</v>
      </c>
      <c r="FD552" s="1">
        <v>39132</v>
      </c>
      <c r="FE552" s="1">
        <v>39800</v>
      </c>
      <c r="FH552" s="7" t="s">
        <v>3906</v>
      </c>
      <c r="FJ552" s="7" t="s">
        <v>3903</v>
      </c>
      <c r="FK552">
        <v>1</v>
      </c>
      <c r="FY552">
        <v>137</v>
      </c>
      <c r="FZ552">
        <v>3</v>
      </c>
    </row>
    <row r="553" spans="1:245" x14ac:dyDescent="0.25">
      <c r="A553" s="1">
        <v>37958</v>
      </c>
      <c r="B553" s="1" t="s">
        <v>371</v>
      </c>
      <c r="C553" s="1" t="s">
        <v>372</v>
      </c>
      <c r="D553" s="1"/>
      <c r="E553" s="13" t="s">
        <v>3158</v>
      </c>
      <c r="F553" s="4" t="s">
        <v>2494</v>
      </c>
      <c r="G553" s="45" t="s">
        <v>5555</v>
      </c>
      <c r="H553" s="86"/>
      <c r="I553" s="86"/>
      <c r="J553" s="86"/>
      <c r="K553" s="86"/>
      <c r="L553" s="86"/>
      <c r="M553" s="31" t="s">
        <v>1006</v>
      </c>
      <c r="N553" s="13" t="s">
        <v>479</v>
      </c>
      <c r="O553" s="56" t="s">
        <v>6481</v>
      </c>
      <c r="P553" s="20"/>
      <c r="Q553" s="31" t="s">
        <v>1006</v>
      </c>
      <c r="R553" s="13" t="s">
        <v>479</v>
      </c>
      <c r="S553" s="56" t="s">
        <v>6481</v>
      </c>
      <c r="T553" s="20"/>
      <c r="U553" s="20"/>
      <c r="V553" s="20"/>
      <c r="W553" s="20"/>
      <c r="X553" s="20"/>
      <c r="Y553" s="20"/>
      <c r="Z553" s="20"/>
      <c r="AA553" s="20"/>
      <c r="AB553" s="20"/>
      <c r="AC553" s="20"/>
      <c r="AD553" s="20"/>
      <c r="AF553" s="14">
        <v>0</v>
      </c>
      <c r="AG553" s="14">
        <v>1</v>
      </c>
      <c r="AH553" s="14">
        <v>0</v>
      </c>
      <c r="AI553" s="14">
        <v>0</v>
      </c>
      <c r="AJ553" s="14">
        <v>1</v>
      </c>
      <c r="AK553" s="14">
        <v>0</v>
      </c>
      <c r="AL553" s="14">
        <v>1</v>
      </c>
      <c r="AM553" s="14">
        <v>0</v>
      </c>
      <c r="AN553" t="s">
        <v>1265</v>
      </c>
      <c r="AO553" s="1">
        <v>32417</v>
      </c>
      <c r="AP553" s="1">
        <v>36495</v>
      </c>
      <c r="BP553" s="14">
        <v>1060000</v>
      </c>
      <c r="CS553">
        <v>1</v>
      </c>
      <c r="DA553" s="1">
        <v>37152</v>
      </c>
      <c r="DC553" s="1">
        <v>37470</v>
      </c>
      <c r="DD553" s="14">
        <v>364</v>
      </c>
      <c r="DE553" s="14">
        <v>4</v>
      </c>
      <c r="DF553" t="s">
        <v>513</v>
      </c>
      <c r="DG553" t="s">
        <v>1012</v>
      </c>
      <c r="DM553">
        <v>1</v>
      </c>
      <c r="IJ553" s="1">
        <v>37958</v>
      </c>
      <c r="IK553" s="14">
        <v>3</v>
      </c>
    </row>
    <row r="554" spans="1:245" x14ac:dyDescent="0.25">
      <c r="A554" s="1">
        <v>37958</v>
      </c>
      <c r="E554" s="13" t="s">
        <v>3158</v>
      </c>
      <c r="F554" s="4" t="s">
        <v>2494</v>
      </c>
      <c r="G554" s="45" t="s">
        <v>5555</v>
      </c>
      <c r="H554" s="86"/>
      <c r="I554" s="86"/>
      <c r="J554" s="86"/>
      <c r="K554" s="86"/>
      <c r="L554" s="86"/>
      <c r="M554" s="30" t="s">
        <v>1007</v>
      </c>
      <c r="N554" s="4" t="s">
        <v>570</v>
      </c>
      <c r="O554" s="52" t="s">
        <v>6482</v>
      </c>
      <c r="P554" s="20"/>
      <c r="Q554" s="30" t="s">
        <v>1007</v>
      </c>
      <c r="R554" s="4" t="s">
        <v>570</v>
      </c>
      <c r="S554" s="52" t="s">
        <v>6482</v>
      </c>
      <c r="T554" s="20"/>
      <c r="U554" s="20"/>
      <c r="V554" s="39"/>
      <c r="W554" s="39"/>
      <c r="X554" s="20"/>
      <c r="Y554" s="20"/>
      <c r="Z554" s="20"/>
      <c r="AA554" s="20"/>
      <c r="AB554" s="20"/>
      <c r="AC554" s="20"/>
      <c r="AD554" s="20"/>
      <c r="AF554" s="14">
        <v>0</v>
      </c>
      <c r="AG554" s="14">
        <v>1</v>
      </c>
      <c r="AH554" s="14">
        <v>0</v>
      </c>
      <c r="AI554" s="14">
        <v>0</v>
      </c>
      <c r="AJ554" s="14">
        <v>1</v>
      </c>
      <c r="AK554" s="14">
        <v>0</v>
      </c>
      <c r="AL554" s="14">
        <v>1</v>
      </c>
      <c r="AM554" s="14">
        <v>0</v>
      </c>
      <c r="AO554" s="1">
        <v>34578</v>
      </c>
      <c r="AP554" s="1">
        <v>36434</v>
      </c>
      <c r="BP554" s="14">
        <v>2820000</v>
      </c>
      <c r="BQ554" s="3">
        <v>0.3</v>
      </c>
      <c r="CS554">
        <v>1</v>
      </c>
      <c r="DA554" s="1">
        <v>37152</v>
      </c>
      <c r="DC554" s="1">
        <v>37470</v>
      </c>
      <c r="DD554" s="14">
        <v>364</v>
      </c>
      <c r="DE554" s="14">
        <v>4</v>
      </c>
      <c r="DF554" t="s">
        <v>513</v>
      </c>
      <c r="DG554" t="s">
        <v>1012</v>
      </c>
      <c r="DJ554">
        <v>1</v>
      </c>
      <c r="DM554">
        <v>1</v>
      </c>
      <c r="IJ554" s="1">
        <v>37958</v>
      </c>
      <c r="IK554" s="14">
        <v>3</v>
      </c>
    </row>
    <row r="555" spans="1:245" x14ac:dyDescent="0.25">
      <c r="A555" s="1">
        <v>37958</v>
      </c>
      <c r="E555" s="13" t="s">
        <v>3158</v>
      </c>
      <c r="F555" s="4" t="s">
        <v>2494</v>
      </c>
      <c r="G555" s="45" t="s">
        <v>5555</v>
      </c>
      <c r="H555" s="86"/>
      <c r="I555" s="86"/>
      <c r="J555" s="86"/>
      <c r="K555" s="86"/>
      <c r="L555" s="86"/>
      <c r="M555" s="30" t="s">
        <v>2495</v>
      </c>
      <c r="N555" s="4" t="s">
        <v>474</v>
      </c>
      <c r="O555" s="13" t="s">
        <v>6460</v>
      </c>
      <c r="P555" s="20"/>
      <c r="Q555" s="30" t="s">
        <v>2495</v>
      </c>
      <c r="R555" s="4" t="s">
        <v>474</v>
      </c>
      <c r="S555" s="13" t="s">
        <v>6460</v>
      </c>
      <c r="T555" s="20"/>
      <c r="U555" s="20"/>
      <c r="V555" s="20"/>
      <c r="W555" s="20"/>
      <c r="X555" s="20"/>
      <c r="Y555" s="20"/>
      <c r="Z555" s="20"/>
      <c r="AA555" s="20"/>
      <c r="AB555" s="20"/>
      <c r="AC555" s="20"/>
      <c r="AD555" s="20"/>
      <c r="AF555" s="14">
        <v>0</v>
      </c>
      <c r="AG555" s="14">
        <v>1</v>
      </c>
      <c r="AH555" s="14">
        <v>0</v>
      </c>
      <c r="AI555" s="14">
        <v>0</v>
      </c>
      <c r="AJ555" s="14">
        <v>1</v>
      </c>
      <c r="AK555" s="14">
        <v>0</v>
      </c>
      <c r="AL555" s="14">
        <v>1</v>
      </c>
      <c r="AM555" s="14">
        <v>0</v>
      </c>
      <c r="AO555" s="1">
        <v>32417</v>
      </c>
      <c r="AP555" s="1">
        <v>36312</v>
      </c>
      <c r="BP555" s="14">
        <v>43050000</v>
      </c>
      <c r="BQ555" s="3">
        <v>0.4</v>
      </c>
      <c r="CS555">
        <v>1</v>
      </c>
      <c r="DA555" s="1">
        <v>37152</v>
      </c>
      <c r="DC555" s="1">
        <v>37470</v>
      </c>
      <c r="DD555" s="14">
        <v>364</v>
      </c>
      <c r="DE555" s="14">
        <v>4</v>
      </c>
      <c r="DF555" t="s">
        <v>513</v>
      </c>
      <c r="DG555" t="s">
        <v>1012</v>
      </c>
      <c r="DJ555" s="1">
        <v>37484</v>
      </c>
      <c r="DM555">
        <v>1</v>
      </c>
      <c r="DO555" s="49" t="s">
        <v>4464</v>
      </c>
      <c r="DP555" s="1"/>
      <c r="DQ555" s="1"/>
      <c r="DR555" s="1"/>
      <c r="DS555" s="1"/>
      <c r="DT555" s="1"/>
      <c r="DU555" s="1"/>
      <c r="DV555" s="1"/>
      <c r="DY555" t="s">
        <v>2380</v>
      </c>
      <c r="DZ555" s="1">
        <v>38037</v>
      </c>
      <c r="EA555" s="1">
        <v>39729</v>
      </c>
      <c r="EC555" s="7" t="s">
        <v>3909</v>
      </c>
      <c r="EF555" s="7">
        <v>1</v>
      </c>
      <c r="EO555" s="7">
        <v>319</v>
      </c>
      <c r="EP555" s="7">
        <v>2</v>
      </c>
      <c r="ES555" s="49" t="s">
        <v>4922</v>
      </c>
      <c r="ET555" s="49" t="s">
        <v>4923</v>
      </c>
      <c r="EU555" s="1"/>
      <c r="EV555" s="1"/>
      <c r="EW555" s="1"/>
      <c r="EX555" s="1"/>
      <c r="FC555" t="s">
        <v>2783</v>
      </c>
      <c r="FD555" s="1">
        <v>39799</v>
      </c>
      <c r="FE555" s="1">
        <v>40129</v>
      </c>
      <c r="FH555" s="7" t="s">
        <v>3910</v>
      </c>
      <c r="FK555">
        <v>1</v>
      </c>
      <c r="FY555">
        <v>75</v>
      </c>
      <c r="FZ555">
        <v>2</v>
      </c>
      <c r="GA555">
        <v>1</v>
      </c>
      <c r="IJ555" s="1">
        <v>37958</v>
      </c>
      <c r="IK555" s="14">
        <v>3</v>
      </c>
    </row>
    <row r="556" spans="1:245" x14ac:dyDescent="0.25">
      <c r="A556" s="1">
        <v>37958</v>
      </c>
      <c r="E556" s="13" t="s">
        <v>3158</v>
      </c>
      <c r="F556" s="4" t="s">
        <v>2494</v>
      </c>
      <c r="G556" s="45" t="s">
        <v>5555</v>
      </c>
      <c r="H556" s="86"/>
      <c r="I556" s="86"/>
      <c r="J556" s="86"/>
      <c r="K556" s="86"/>
      <c r="L556" s="86"/>
      <c r="M556" s="30" t="s">
        <v>1008</v>
      </c>
      <c r="N556" s="4" t="s">
        <v>537</v>
      </c>
      <c r="O556" s="52" t="s">
        <v>6483</v>
      </c>
      <c r="P556" s="20"/>
      <c r="Q556" s="30" t="s">
        <v>1008</v>
      </c>
      <c r="R556" s="4" t="s">
        <v>537</v>
      </c>
      <c r="S556" s="52" t="s">
        <v>6483</v>
      </c>
      <c r="T556" s="20"/>
      <c r="U556" s="20"/>
      <c r="V556" s="20"/>
      <c r="W556" s="20"/>
      <c r="X556" s="20"/>
      <c r="Y556" s="20"/>
      <c r="Z556" s="20"/>
      <c r="AA556" s="20"/>
      <c r="AB556" s="20"/>
      <c r="AC556" s="20"/>
      <c r="AD556" s="20"/>
      <c r="AF556" s="14">
        <v>0</v>
      </c>
      <c r="AG556" s="14">
        <v>1</v>
      </c>
      <c r="AH556" s="14">
        <v>0</v>
      </c>
      <c r="AI556" s="14">
        <v>0</v>
      </c>
      <c r="AJ556" s="14">
        <v>1</v>
      </c>
      <c r="AK556" s="14">
        <v>0</v>
      </c>
      <c r="AL556" s="14">
        <v>1</v>
      </c>
      <c r="AM556" s="14">
        <v>0</v>
      </c>
      <c r="AO556" s="1">
        <v>32417</v>
      </c>
      <c r="AP556" s="1">
        <v>36495</v>
      </c>
      <c r="BO556" s="3">
        <v>1</v>
      </c>
      <c r="BP556" s="14">
        <v>0</v>
      </c>
      <c r="BQ556" s="3">
        <v>1</v>
      </c>
      <c r="CS556">
        <v>1</v>
      </c>
      <c r="DA556" s="1">
        <v>37152</v>
      </c>
      <c r="DC556" s="1">
        <v>37470</v>
      </c>
      <c r="DD556" s="14">
        <v>364</v>
      </c>
      <c r="DE556" s="14">
        <v>4</v>
      </c>
      <c r="DF556" t="s">
        <v>513</v>
      </c>
      <c r="DG556" t="s">
        <v>1012</v>
      </c>
      <c r="DI556" s="1">
        <v>37152</v>
      </c>
      <c r="DM556">
        <v>1</v>
      </c>
      <c r="IJ556" s="1">
        <v>37958</v>
      </c>
      <c r="IK556" s="14">
        <v>3</v>
      </c>
    </row>
    <row r="557" spans="1:245" x14ac:dyDescent="0.25">
      <c r="A557" s="1">
        <v>37958</v>
      </c>
      <c r="E557" s="13" t="s">
        <v>3158</v>
      </c>
      <c r="F557" s="4" t="s">
        <v>2494</v>
      </c>
      <c r="G557" s="45" t="s">
        <v>5555</v>
      </c>
      <c r="H557" s="86"/>
      <c r="I557" s="86"/>
      <c r="J557" s="86"/>
      <c r="K557" s="86"/>
      <c r="L557" s="86"/>
      <c r="M557" s="30" t="s">
        <v>1009</v>
      </c>
      <c r="N557" s="4" t="s">
        <v>479</v>
      </c>
      <c r="O557" s="52" t="s">
        <v>6484</v>
      </c>
      <c r="P557" s="20"/>
      <c r="Q557" s="39" t="s">
        <v>1009</v>
      </c>
      <c r="R557" s="4" t="s">
        <v>479</v>
      </c>
      <c r="S557" s="52" t="s">
        <v>6484</v>
      </c>
      <c r="T557" s="39" t="s">
        <v>1009</v>
      </c>
      <c r="U557" s="4" t="s">
        <v>479</v>
      </c>
      <c r="V557" s="20"/>
      <c r="W557" s="20"/>
      <c r="X557" s="20"/>
      <c r="Y557" s="20"/>
      <c r="Z557" s="20"/>
      <c r="AA557" s="20"/>
      <c r="AB557" s="20"/>
      <c r="AC557" s="20"/>
      <c r="AD557" s="20"/>
      <c r="AF557" s="14">
        <v>0</v>
      </c>
      <c r="AG557" s="14">
        <v>1</v>
      </c>
      <c r="AH557" s="14">
        <v>0</v>
      </c>
      <c r="AI557" s="14">
        <v>0</v>
      </c>
      <c r="AJ557" s="14">
        <v>1</v>
      </c>
      <c r="AK557" s="14">
        <v>0</v>
      </c>
      <c r="AL557" s="14">
        <v>1</v>
      </c>
      <c r="AM557" s="14">
        <v>0</v>
      </c>
      <c r="AO557" s="1">
        <v>32417</v>
      </c>
      <c r="AP557" s="1">
        <v>36495</v>
      </c>
      <c r="BT557" s="14">
        <v>30870000</v>
      </c>
      <c r="BU557" s="3">
        <v>0.3</v>
      </c>
      <c r="CS557">
        <v>1</v>
      </c>
      <c r="DA557" s="1">
        <v>37152</v>
      </c>
      <c r="DC557" s="1">
        <v>37470</v>
      </c>
      <c r="DD557" s="14">
        <v>364</v>
      </c>
      <c r="DE557" s="14">
        <v>4</v>
      </c>
      <c r="DF557" t="s">
        <v>513</v>
      </c>
      <c r="DG557" t="s">
        <v>1012</v>
      </c>
      <c r="DJ557">
        <v>1</v>
      </c>
      <c r="DM557">
        <v>1</v>
      </c>
      <c r="DO557" s="49" t="s">
        <v>4465</v>
      </c>
      <c r="DP557" s="1"/>
      <c r="DQ557" s="1"/>
      <c r="DR557" s="1"/>
      <c r="DS557" s="1"/>
      <c r="DT557" s="1"/>
      <c r="DU557" s="1"/>
      <c r="DV557" s="1"/>
      <c r="DY557" t="s">
        <v>2386</v>
      </c>
      <c r="DZ557" s="1">
        <v>38037</v>
      </c>
      <c r="EA557" s="1">
        <v>39729</v>
      </c>
      <c r="EC557" s="7" t="s">
        <v>3909</v>
      </c>
      <c r="EF557" s="7">
        <v>1</v>
      </c>
      <c r="EO557" s="7">
        <v>264</v>
      </c>
      <c r="EP557" s="7">
        <v>2</v>
      </c>
      <c r="IJ557" s="1">
        <v>37958</v>
      </c>
      <c r="IK557" s="14">
        <v>3</v>
      </c>
    </row>
    <row r="558" spans="1:245" x14ac:dyDescent="0.25">
      <c r="A558" s="1">
        <v>37958</v>
      </c>
      <c r="E558" s="13" t="s">
        <v>3158</v>
      </c>
      <c r="F558" s="4" t="s">
        <v>2494</v>
      </c>
      <c r="G558" s="45" t="s">
        <v>5555</v>
      </c>
      <c r="H558" s="86"/>
      <c r="I558" s="86"/>
      <c r="J558" s="86"/>
      <c r="K558" s="86"/>
      <c r="L558" s="86"/>
      <c r="M558" s="30" t="s">
        <v>1010</v>
      </c>
      <c r="N558" s="4" t="s">
        <v>479</v>
      </c>
      <c r="O558" s="52" t="s">
        <v>6485</v>
      </c>
      <c r="P558" s="20"/>
      <c r="Q558" s="39" t="s">
        <v>1009</v>
      </c>
      <c r="R558" s="4" t="s">
        <v>479</v>
      </c>
      <c r="S558" s="52" t="s">
        <v>6484</v>
      </c>
      <c r="T558" s="39" t="s">
        <v>1009</v>
      </c>
      <c r="U558" s="4" t="s">
        <v>479</v>
      </c>
      <c r="V558" s="20"/>
      <c r="W558" s="20"/>
      <c r="X558" s="20"/>
      <c r="Y558" s="20"/>
      <c r="Z558" s="20"/>
      <c r="AA558" s="20"/>
      <c r="AB558" s="20"/>
      <c r="AC558" s="20"/>
      <c r="AD558" s="20"/>
      <c r="AF558" s="14">
        <v>0</v>
      </c>
      <c r="AG558" s="14">
        <v>1</v>
      </c>
      <c r="AH558" s="14">
        <v>0</v>
      </c>
      <c r="AI558" s="14">
        <v>0</v>
      </c>
      <c r="AJ558" s="14">
        <v>1</v>
      </c>
      <c r="AK558" s="14">
        <v>0</v>
      </c>
      <c r="AL558" s="14">
        <v>1</v>
      </c>
      <c r="AM558" s="14">
        <v>0</v>
      </c>
      <c r="AO558" s="1">
        <v>32417</v>
      </c>
      <c r="AP558" s="1">
        <v>36495</v>
      </c>
      <c r="BT558" s="14">
        <v>30870000</v>
      </c>
      <c r="BU558" s="3">
        <v>0.3</v>
      </c>
      <c r="CS558">
        <v>1</v>
      </c>
      <c r="DA558" s="1">
        <v>37152</v>
      </c>
      <c r="DC558" s="1">
        <v>37470</v>
      </c>
      <c r="DD558" s="14">
        <v>364</v>
      </c>
      <c r="DE558" s="14">
        <v>4</v>
      </c>
      <c r="DF558" t="s">
        <v>513</v>
      </c>
      <c r="DG558" t="s">
        <v>1012</v>
      </c>
      <c r="DJ558">
        <v>1</v>
      </c>
      <c r="DM558">
        <v>1</v>
      </c>
      <c r="DO558" s="49" t="s">
        <v>4465</v>
      </c>
      <c r="DP558" s="1"/>
      <c r="DQ558" s="1"/>
      <c r="DR558" s="1"/>
      <c r="DS558" s="1"/>
      <c r="DT558" s="1"/>
      <c r="DU558" s="1"/>
      <c r="DV558" s="1"/>
      <c r="DY558" t="s">
        <v>2386</v>
      </c>
      <c r="DZ558" s="1">
        <v>38037</v>
      </c>
      <c r="EA558" s="1">
        <v>39729</v>
      </c>
      <c r="EC558" s="7" t="s">
        <v>3909</v>
      </c>
      <c r="EF558" s="7">
        <v>1</v>
      </c>
      <c r="EO558" s="7">
        <v>264</v>
      </c>
      <c r="EP558" s="7">
        <v>2</v>
      </c>
      <c r="IJ558" s="1">
        <v>37958</v>
      </c>
      <c r="IK558" s="14">
        <v>3</v>
      </c>
    </row>
    <row r="559" spans="1:245" x14ac:dyDescent="0.25">
      <c r="A559" s="1">
        <v>37958</v>
      </c>
      <c r="B559" s="1"/>
      <c r="C559" s="1"/>
      <c r="D559" s="1"/>
      <c r="E559" s="13" t="s">
        <v>3158</v>
      </c>
      <c r="F559" s="4" t="s">
        <v>2494</v>
      </c>
      <c r="G559" s="45" t="s">
        <v>5555</v>
      </c>
      <c r="H559" s="86"/>
      <c r="I559" s="86"/>
      <c r="J559" s="86"/>
      <c r="K559" s="86"/>
      <c r="L559" s="86"/>
      <c r="M559" s="34" t="s">
        <v>1011</v>
      </c>
      <c r="N559" s="4" t="s">
        <v>479</v>
      </c>
      <c r="O559" s="13" t="s">
        <v>6378</v>
      </c>
      <c r="P559" s="20"/>
      <c r="Q559" s="34" t="s">
        <v>1011</v>
      </c>
      <c r="R559" s="4" t="s">
        <v>479</v>
      </c>
      <c r="S559" s="56" t="s">
        <v>6378</v>
      </c>
      <c r="T559" s="20"/>
      <c r="U559" s="20"/>
      <c r="V559" s="20"/>
      <c r="W559" s="20"/>
      <c r="X559" s="20" t="s">
        <v>3521</v>
      </c>
      <c r="Y559" s="20" t="s">
        <v>479</v>
      </c>
      <c r="Z559" s="20" t="s">
        <v>3521</v>
      </c>
      <c r="AA559" s="20" t="s">
        <v>479</v>
      </c>
      <c r="AB559" s="20"/>
      <c r="AC559" s="20"/>
      <c r="AD559" s="20"/>
      <c r="AF559" s="14">
        <v>0</v>
      </c>
      <c r="AG559" s="14">
        <v>1</v>
      </c>
      <c r="AH559" s="14">
        <v>0</v>
      </c>
      <c r="AI559" s="14">
        <v>0</v>
      </c>
      <c r="AJ559" s="14">
        <v>1</v>
      </c>
      <c r="AK559" s="14">
        <v>0</v>
      </c>
      <c r="AL559" s="14">
        <v>1</v>
      </c>
      <c r="AM559" s="14">
        <v>0</v>
      </c>
      <c r="AO559" s="1">
        <v>32417</v>
      </c>
      <c r="AP559" s="1">
        <v>36495</v>
      </c>
      <c r="BP559" s="14">
        <v>23640000</v>
      </c>
      <c r="BQ559" s="3">
        <v>0.2</v>
      </c>
      <c r="CS559">
        <v>1</v>
      </c>
      <c r="DA559" s="1">
        <v>37152</v>
      </c>
      <c r="DC559" s="1">
        <v>37470</v>
      </c>
      <c r="DD559" s="14">
        <v>364</v>
      </c>
      <c r="DE559" s="14">
        <v>4</v>
      </c>
      <c r="DF559" t="s">
        <v>513</v>
      </c>
      <c r="DG559" t="s">
        <v>1012</v>
      </c>
      <c r="DJ559">
        <v>1</v>
      </c>
      <c r="DM559">
        <v>1</v>
      </c>
      <c r="DO559" s="49" t="s">
        <v>4466</v>
      </c>
      <c r="DP559" s="1"/>
      <c r="DQ559" s="1"/>
      <c r="DR559" s="1"/>
      <c r="DS559" s="1"/>
      <c r="DT559" s="1"/>
      <c r="DU559" s="1"/>
      <c r="DV559" s="1"/>
      <c r="DY559" t="s">
        <v>2368</v>
      </c>
      <c r="DZ559" s="1">
        <v>38037</v>
      </c>
      <c r="EA559" s="1">
        <v>39729</v>
      </c>
      <c r="EC559" s="7" t="s">
        <v>3909</v>
      </c>
      <c r="EF559" s="7">
        <v>1</v>
      </c>
      <c r="EO559" s="7">
        <v>156</v>
      </c>
      <c r="EP559" s="7">
        <v>2</v>
      </c>
      <c r="ER559" s="1"/>
      <c r="ES559" s="49" t="s">
        <v>4924</v>
      </c>
      <c r="ET559" s="49" t="s">
        <v>4925</v>
      </c>
      <c r="EU559" s="1"/>
      <c r="EV559" s="1"/>
      <c r="EW559" s="1"/>
      <c r="EX559" s="1"/>
      <c r="FC559" t="s">
        <v>2782</v>
      </c>
      <c r="FD559" s="1">
        <v>39800</v>
      </c>
      <c r="FE559" s="1">
        <v>40129</v>
      </c>
      <c r="FH559" s="7" t="s">
        <v>3910</v>
      </c>
      <c r="FK559">
        <v>1</v>
      </c>
      <c r="FZ559">
        <v>2</v>
      </c>
      <c r="GA559">
        <v>1</v>
      </c>
      <c r="HH559" s="44" t="s">
        <v>5788</v>
      </c>
      <c r="HI559">
        <v>1</v>
      </c>
      <c r="HJ559">
        <v>31</v>
      </c>
      <c r="HK559">
        <v>404</v>
      </c>
      <c r="HL559">
        <v>7</v>
      </c>
      <c r="HN559">
        <v>1</v>
      </c>
      <c r="HQ559" s="44" t="s">
        <v>5921</v>
      </c>
      <c r="HR559">
        <v>1</v>
      </c>
      <c r="HS559">
        <v>6</v>
      </c>
      <c r="HT559">
        <v>451</v>
      </c>
      <c r="HU559">
        <v>1</v>
      </c>
      <c r="HV559">
        <v>1</v>
      </c>
      <c r="HZ559" s="44" t="s">
        <v>6019</v>
      </c>
      <c r="IA559">
        <v>0</v>
      </c>
      <c r="IB559">
        <v>6</v>
      </c>
      <c r="IC559">
        <v>303</v>
      </c>
      <c r="ID559">
        <v>6</v>
      </c>
      <c r="IE559">
        <v>1</v>
      </c>
      <c r="IJ559" s="1">
        <v>37958</v>
      </c>
      <c r="IK559" s="14">
        <v>3</v>
      </c>
    </row>
    <row r="560" spans="1:245" x14ac:dyDescent="0.25">
      <c r="A560" s="1">
        <v>37762</v>
      </c>
      <c r="B560" s="1" t="s">
        <v>365</v>
      </c>
      <c r="C560" s="1" t="s">
        <v>366</v>
      </c>
      <c r="D560" s="1"/>
      <c r="E560" s="13" t="s">
        <v>963</v>
      </c>
      <c r="F560" s="4" t="s">
        <v>49</v>
      </c>
      <c r="G560" s="45" t="s">
        <v>5552</v>
      </c>
      <c r="H560" s="86"/>
      <c r="I560" s="86"/>
      <c r="J560" s="86"/>
      <c r="K560" s="86"/>
      <c r="L560" s="86"/>
      <c r="M560" s="31" t="s">
        <v>963</v>
      </c>
      <c r="N560" s="13" t="s">
        <v>479</v>
      </c>
      <c r="O560" s="56" t="s">
        <v>6475</v>
      </c>
      <c r="P560" s="20"/>
      <c r="Q560" s="31" t="s">
        <v>963</v>
      </c>
      <c r="R560" s="13" t="s">
        <v>479</v>
      </c>
      <c r="S560" s="56" t="s">
        <v>6475</v>
      </c>
      <c r="T560" s="20"/>
      <c r="U560" s="20"/>
      <c r="V560" s="20"/>
      <c r="W560" s="20"/>
      <c r="X560" s="20" t="s">
        <v>3334</v>
      </c>
      <c r="Y560" s="33" t="s">
        <v>479</v>
      </c>
      <c r="Z560" s="20" t="s">
        <v>3334</v>
      </c>
      <c r="AA560" s="33" t="s">
        <v>479</v>
      </c>
      <c r="AB560" s="20"/>
      <c r="AC560" s="20"/>
      <c r="AD560" s="20"/>
      <c r="AF560" s="14">
        <v>0</v>
      </c>
      <c r="AG560" s="14">
        <v>0</v>
      </c>
      <c r="AH560" s="14">
        <v>1</v>
      </c>
      <c r="AI560" s="14">
        <v>0</v>
      </c>
      <c r="AJ560" s="14">
        <v>0</v>
      </c>
      <c r="AK560" s="14">
        <v>1</v>
      </c>
      <c r="AN560" t="s">
        <v>965</v>
      </c>
      <c r="AO560" s="1">
        <v>35796</v>
      </c>
      <c r="BP560" s="14">
        <v>12600000</v>
      </c>
      <c r="CS560">
        <v>1</v>
      </c>
      <c r="CY560" s="1">
        <v>36237</v>
      </c>
      <c r="CZ560" s="1"/>
      <c r="DC560" s="1">
        <v>37378</v>
      </c>
      <c r="DD560" s="14">
        <v>212</v>
      </c>
      <c r="DE560" s="14">
        <v>5</v>
      </c>
      <c r="DF560" t="s">
        <v>562</v>
      </c>
      <c r="DG560" t="s">
        <v>964</v>
      </c>
      <c r="DO560" s="49" t="s">
        <v>4461</v>
      </c>
      <c r="DP560" s="1"/>
      <c r="DQ560" s="1"/>
      <c r="DR560" s="1"/>
      <c r="DS560" s="1"/>
      <c r="DT560" s="1"/>
      <c r="DU560" s="1"/>
      <c r="DV560" s="1"/>
      <c r="DY560" t="s">
        <v>2237</v>
      </c>
      <c r="DZ560" s="1">
        <v>37832</v>
      </c>
      <c r="EA560" s="1">
        <v>39548</v>
      </c>
      <c r="ED560" s="7" t="s">
        <v>3907</v>
      </c>
      <c r="EF560" s="7">
        <v>1</v>
      </c>
      <c r="EO560" s="7">
        <v>332</v>
      </c>
      <c r="EP560" s="7">
        <v>3</v>
      </c>
      <c r="ER560" s="49" t="s">
        <v>4921</v>
      </c>
      <c r="ES560" s="1"/>
      <c r="ET560" s="1"/>
      <c r="EU560" s="1"/>
      <c r="EV560" s="1"/>
      <c r="EW560" s="1"/>
      <c r="EX560" s="1"/>
      <c r="FC560" t="s">
        <v>2872</v>
      </c>
      <c r="FD560" s="1">
        <v>39622</v>
      </c>
      <c r="FE560" s="1">
        <v>40465</v>
      </c>
      <c r="FH560" s="7" t="s">
        <v>3908</v>
      </c>
      <c r="FJ560" s="7" t="s">
        <v>3903</v>
      </c>
      <c r="FK560">
        <v>1</v>
      </c>
      <c r="FY560">
        <v>302</v>
      </c>
      <c r="FZ560">
        <v>2</v>
      </c>
      <c r="HH560" s="44" t="s">
        <v>5786</v>
      </c>
      <c r="HI560">
        <v>1</v>
      </c>
      <c r="HJ560">
        <v>80</v>
      </c>
      <c r="HK560">
        <v>2546</v>
      </c>
      <c r="HL560">
        <v>50</v>
      </c>
      <c r="HN560">
        <v>1</v>
      </c>
      <c r="HQ560" s="44" t="s">
        <v>5919</v>
      </c>
      <c r="HR560">
        <v>0</v>
      </c>
      <c r="HS560">
        <v>14</v>
      </c>
      <c r="HT560">
        <v>4055</v>
      </c>
      <c r="HU560">
        <v>31</v>
      </c>
      <c r="HV560">
        <v>1</v>
      </c>
      <c r="HZ560" s="44" t="s">
        <v>6018</v>
      </c>
      <c r="IA560">
        <v>1</v>
      </c>
      <c r="IB560">
        <v>15</v>
      </c>
      <c r="IC560">
        <v>3882</v>
      </c>
      <c r="ID560">
        <v>84</v>
      </c>
      <c r="IE560">
        <v>1</v>
      </c>
    </row>
    <row r="561" spans="1:245" x14ac:dyDescent="0.25">
      <c r="A561" s="1">
        <v>37818</v>
      </c>
      <c r="C561" t="s">
        <v>2004</v>
      </c>
      <c r="E561" s="4" t="s">
        <v>2005</v>
      </c>
      <c r="F561" s="4"/>
      <c r="G561" s="45" t="s">
        <v>5671</v>
      </c>
      <c r="H561" s="86"/>
      <c r="I561" s="86"/>
      <c r="J561" s="86"/>
      <c r="K561" s="86"/>
      <c r="L561" s="86"/>
      <c r="M561" s="30" t="s">
        <v>2005</v>
      </c>
      <c r="N561" s="4" t="s">
        <v>474</v>
      </c>
      <c r="O561" s="52" t="s">
        <v>7400</v>
      </c>
      <c r="P561" s="20"/>
      <c r="Q561" s="30" t="s">
        <v>2005</v>
      </c>
      <c r="R561" s="4" t="s">
        <v>474</v>
      </c>
      <c r="S561" s="52" t="s">
        <v>7400</v>
      </c>
      <c r="T561" s="20"/>
      <c r="U561" s="20"/>
      <c r="V561" s="33" t="s">
        <v>3771</v>
      </c>
      <c r="W561" s="33" t="s">
        <v>474</v>
      </c>
      <c r="X561" s="33"/>
      <c r="Y561" s="33"/>
      <c r="Z561" s="33"/>
      <c r="AA561" s="33"/>
      <c r="AB561" s="33" t="s">
        <v>3772</v>
      </c>
      <c r="AC561" s="33" t="s">
        <v>474</v>
      </c>
      <c r="AD561" s="20"/>
      <c r="AF561" s="14">
        <v>0</v>
      </c>
      <c r="AG561" s="14">
        <v>0</v>
      </c>
      <c r="AH561" s="14">
        <v>1</v>
      </c>
      <c r="AI561" s="14">
        <v>0</v>
      </c>
      <c r="AJ561" s="14">
        <v>0</v>
      </c>
      <c r="AK561" s="14">
        <v>1</v>
      </c>
      <c r="AN561" t="s">
        <v>2006</v>
      </c>
      <c r="AO561" s="1">
        <v>36951</v>
      </c>
      <c r="AP561" s="1">
        <v>37530</v>
      </c>
      <c r="BP561" s="14">
        <v>10350000</v>
      </c>
      <c r="CS561">
        <v>1</v>
      </c>
      <c r="CV561" s="1">
        <v>37152</v>
      </c>
      <c r="DB561" s="1"/>
      <c r="DC561" s="1">
        <v>37244</v>
      </c>
      <c r="DD561" s="14">
        <v>414</v>
      </c>
      <c r="DE561" s="14">
        <v>5</v>
      </c>
      <c r="DF561" t="s">
        <v>562</v>
      </c>
      <c r="DG561" t="s">
        <v>2007</v>
      </c>
      <c r="DK561" s="1"/>
      <c r="DO561" s="49" t="s">
        <v>4839</v>
      </c>
      <c r="DP561" s="1"/>
      <c r="DQ561" s="1"/>
      <c r="DR561" s="1"/>
      <c r="DS561" s="1"/>
      <c r="DT561" s="1"/>
      <c r="DU561" s="1"/>
      <c r="DV561" s="1"/>
      <c r="DW561" t="s">
        <v>2203</v>
      </c>
      <c r="DX561" t="s">
        <v>474</v>
      </c>
      <c r="DY561" t="s">
        <v>2202</v>
      </c>
      <c r="DZ561" s="1">
        <v>37896</v>
      </c>
      <c r="EA561" s="1">
        <v>39112</v>
      </c>
      <c r="ED561" s="7" t="s">
        <v>3904</v>
      </c>
      <c r="EF561" s="7">
        <v>1</v>
      </c>
      <c r="EO561" s="7">
        <v>285</v>
      </c>
      <c r="EP561" s="7">
        <v>2</v>
      </c>
      <c r="ER561" s="49" t="s">
        <v>5093</v>
      </c>
      <c r="ES561" s="1"/>
      <c r="ET561" s="1"/>
      <c r="EU561" s="1"/>
      <c r="EV561" s="1"/>
      <c r="EW561" s="1"/>
      <c r="EX561" s="1"/>
      <c r="FC561" t="s">
        <v>2896</v>
      </c>
      <c r="FD561" s="1">
        <v>39182</v>
      </c>
      <c r="FE561" s="1">
        <v>39905</v>
      </c>
      <c r="FH561" s="7" t="s">
        <v>4061</v>
      </c>
      <c r="FJ561" s="7" t="s">
        <v>3903</v>
      </c>
      <c r="FK561">
        <v>1</v>
      </c>
      <c r="FY561">
        <v>122</v>
      </c>
      <c r="FZ561">
        <v>2</v>
      </c>
      <c r="HH561" s="44"/>
      <c r="HI561">
        <v>1</v>
      </c>
      <c r="HJ561">
        <v>47</v>
      </c>
      <c r="HK561">
        <v>3076</v>
      </c>
      <c r="HL561">
        <v>28</v>
      </c>
      <c r="HM561">
        <v>1</v>
      </c>
      <c r="HQ561" s="44" t="s">
        <v>5988</v>
      </c>
      <c r="HR561">
        <v>0</v>
      </c>
      <c r="HS561">
        <v>18</v>
      </c>
      <c r="HT561">
        <v>3083</v>
      </c>
      <c r="HU561">
        <v>41</v>
      </c>
      <c r="HV561">
        <v>1</v>
      </c>
      <c r="HZ561" s="44" t="s">
        <v>6073</v>
      </c>
      <c r="IA561">
        <v>0</v>
      </c>
      <c r="IB561">
        <v>8</v>
      </c>
      <c r="IC561">
        <v>3822</v>
      </c>
      <c r="ID561">
        <v>51</v>
      </c>
      <c r="IF561">
        <v>1</v>
      </c>
    </row>
    <row r="562" spans="1:245" x14ac:dyDescent="0.25">
      <c r="A562" s="1">
        <v>37818</v>
      </c>
      <c r="C562" t="s">
        <v>2020</v>
      </c>
      <c r="E562" s="4" t="s">
        <v>3261</v>
      </c>
      <c r="F562" s="4"/>
      <c r="G562" s="45" t="s">
        <v>5672</v>
      </c>
      <c r="H562" s="86"/>
      <c r="I562" s="86"/>
      <c r="J562" s="86"/>
      <c r="K562" s="86"/>
      <c r="L562" s="86"/>
      <c r="M562" s="30" t="s">
        <v>2021</v>
      </c>
      <c r="N562" s="4" t="s">
        <v>498</v>
      </c>
      <c r="O562" s="52" t="s">
        <v>7401</v>
      </c>
      <c r="P562" s="20"/>
      <c r="Q562" s="39" t="s">
        <v>2021</v>
      </c>
      <c r="R562" s="4" t="s">
        <v>498</v>
      </c>
      <c r="S562" s="52" t="s">
        <v>7401</v>
      </c>
      <c r="T562" s="39" t="s">
        <v>2021</v>
      </c>
      <c r="U562" s="4" t="s">
        <v>498</v>
      </c>
      <c r="V562" s="20"/>
      <c r="W562" s="20"/>
      <c r="X562" s="33" t="s">
        <v>3770</v>
      </c>
      <c r="Y562" s="33" t="s">
        <v>498</v>
      </c>
      <c r="Z562" s="33" t="s">
        <v>3770</v>
      </c>
      <c r="AA562" s="33" t="s">
        <v>498</v>
      </c>
      <c r="AB562" s="20"/>
      <c r="AC562" s="20"/>
      <c r="AD562" s="20"/>
      <c r="AF562" s="14">
        <v>0</v>
      </c>
      <c r="AG562" s="14">
        <v>1</v>
      </c>
      <c r="AH562" s="14">
        <v>0</v>
      </c>
      <c r="AI562" s="14">
        <v>0</v>
      </c>
      <c r="AJ562" s="14">
        <v>1</v>
      </c>
      <c r="AK562" s="14">
        <v>0</v>
      </c>
      <c r="AL562" s="14">
        <v>0</v>
      </c>
      <c r="AN562" t="s">
        <v>2024</v>
      </c>
      <c r="AO562" s="1">
        <v>28277</v>
      </c>
      <c r="AP562" s="1">
        <v>37320</v>
      </c>
      <c r="BT562" s="14">
        <v>2560000</v>
      </c>
      <c r="CV562" s="1">
        <v>36800</v>
      </c>
      <c r="DC562" s="1">
        <v>37379</v>
      </c>
      <c r="DD562" s="14">
        <v>200</v>
      </c>
      <c r="DE562" s="14">
        <v>3</v>
      </c>
      <c r="DF562" t="s">
        <v>513</v>
      </c>
      <c r="DG562" t="s">
        <v>2025</v>
      </c>
      <c r="HH562" s="44" t="s">
        <v>5874</v>
      </c>
      <c r="HI562">
        <v>0</v>
      </c>
      <c r="HJ562">
        <v>18</v>
      </c>
      <c r="HK562">
        <v>151</v>
      </c>
      <c r="HL562">
        <v>4</v>
      </c>
      <c r="HN562">
        <v>1</v>
      </c>
    </row>
    <row r="563" spans="1:245" x14ac:dyDescent="0.25">
      <c r="A563" s="1">
        <v>37818</v>
      </c>
      <c r="E563" s="4" t="s">
        <v>3261</v>
      </c>
      <c r="F563" s="4"/>
      <c r="G563" s="45" t="s">
        <v>5672</v>
      </c>
      <c r="H563" s="86"/>
      <c r="I563" s="86"/>
      <c r="J563" s="86"/>
      <c r="K563" s="86"/>
      <c r="L563" s="86"/>
      <c r="M563" s="30" t="s">
        <v>2022</v>
      </c>
      <c r="N563" s="4" t="s">
        <v>479</v>
      </c>
      <c r="O563" s="52" t="s">
        <v>7402</v>
      </c>
      <c r="P563" s="20"/>
      <c r="Q563" s="39" t="s">
        <v>2021</v>
      </c>
      <c r="R563" s="4" t="s">
        <v>498</v>
      </c>
      <c r="S563" s="52" t="s">
        <v>7401</v>
      </c>
      <c r="T563" s="39" t="s">
        <v>2021</v>
      </c>
      <c r="U563" s="4" t="s">
        <v>498</v>
      </c>
      <c r="V563" s="20"/>
      <c r="W563" s="20"/>
      <c r="X563" s="20"/>
      <c r="Y563" s="20"/>
      <c r="Z563" s="33" t="s">
        <v>3770</v>
      </c>
      <c r="AA563" s="33" t="s">
        <v>498</v>
      </c>
      <c r="AD563" s="20"/>
      <c r="AF563" s="14">
        <v>0</v>
      </c>
      <c r="AG563" s="14">
        <v>1</v>
      </c>
      <c r="AH563" s="14">
        <v>0</v>
      </c>
      <c r="AI563" s="14">
        <v>0</v>
      </c>
      <c r="AJ563" s="14">
        <v>1</v>
      </c>
      <c r="AK563" s="14">
        <v>0</v>
      </c>
      <c r="AL563" s="14">
        <v>0</v>
      </c>
      <c r="AO563" s="1">
        <v>28277</v>
      </c>
      <c r="AP563" s="1">
        <v>37320</v>
      </c>
      <c r="BT563" s="14">
        <v>2560000</v>
      </c>
      <c r="CV563" s="1">
        <v>36800</v>
      </c>
      <c r="DC563" s="1">
        <v>37379</v>
      </c>
      <c r="DD563" s="14">
        <v>200</v>
      </c>
      <c r="DE563" s="14">
        <v>3</v>
      </c>
      <c r="DF563" t="s">
        <v>513</v>
      </c>
      <c r="DG563" t="s">
        <v>2025</v>
      </c>
      <c r="HH563" s="44" t="s">
        <v>5874</v>
      </c>
      <c r="HI563">
        <v>0</v>
      </c>
      <c r="HJ563">
        <v>18</v>
      </c>
      <c r="HK563">
        <v>151</v>
      </c>
      <c r="HL563">
        <v>4</v>
      </c>
      <c r="HN563">
        <v>1</v>
      </c>
    </row>
    <row r="564" spans="1:245" x14ac:dyDescent="0.25">
      <c r="A564" s="1">
        <v>37818</v>
      </c>
      <c r="E564" s="4" t="s">
        <v>3261</v>
      </c>
      <c r="F564" s="4"/>
      <c r="G564" s="45" t="s">
        <v>5672</v>
      </c>
      <c r="H564" s="86"/>
      <c r="I564" s="86"/>
      <c r="J564" s="86"/>
      <c r="K564" s="86"/>
      <c r="L564" s="86"/>
      <c r="M564" s="30" t="s">
        <v>2556</v>
      </c>
      <c r="N564" s="4" t="s">
        <v>474</v>
      </c>
      <c r="O564" s="52" t="s">
        <v>7403</v>
      </c>
      <c r="P564" s="20"/>
      <c r="Q564" s="39" t="s">
        <v>2021</v>
      </c>
      <c r="R564" s="4" t="s">
        <v>498</v>
      </c>
      <c r="S564" s="52" t="s">
        <v>7401</v>
      </c>
      <c r="T564" s="39" t="s">
        <v>2021</v>
      </c>
      <c r="U564" s="4" t="s">
        <v>498</v>
      </c>
      <c r="V564" s="20"/>
      <c r="W564" s="20"/>
      <c r="X564" s="20"/>
      <c r="Y564" s="20"/>
      <c r="Z564" s="33" t="s">
        <v>3770</v>
      </c>
      <c r="AA564" s="33" t="s">
        <v>498</v>
      </c>
      <c r="AD564" s="20"/>
      <c r="AF564" s="14">
        <v>0</v>
      </c>
      <c r="AG564" s="14">
        <v>1</v>
      </c>
      <c r="AH564" s="14">
        <v>0</v>
      </c>
      <c r="AI564" s="14">
        <v>0</v>
      </c>
      <c r="AJ564" s="14">
        <v>1</v>
      </c>
      <c r="AK564" s="14">
        <v>0</v>
      </c>
      <c r="AL564" s="14">
        <v>0</v>
      </c>
      <c r="AO564" s="1">
        <v>28277</v>
      </c>
      <c r="AP564" s="1">
        <v>37320</v>
      </c>
      <c r="BT564" s="14">
        <v>2560000</v>
      </c>
      <c r="CV564" s="1">
        <v>36800</v>
      </c>
      <c r="DC564" s="1">
        <v>37379</v>
      </c>
      <c r="DD564" s="14">
        <v>200</v>
      </c>
      <c r="DE564" s="14">
        <v>3</v>
      </c>
      <c r="DF564" t="s">
        <v>513</v>
      </c>
      <c r="DG564" t="s">
        <v>2025</v>
      </c>
      <c r="HH564" s="44" t="s">
        <v>5874</v>
      </c>
      <c r="HI564">
        <v>0</v>
      </c>
      <c r="HJ564">
        <v>18</v>
      </c>
      <c r="HK564">
        <v>151</v>
      </c>
      <c r="HL564">
        <v>4</v>
      </c>
      <c r="HN564">
        <v>1</v>
      </c>
    </row>
    <row r="565" spans="1:245" x14ac:dyDescent="0.25">
      <c r="A565" s="1">
        <v>37818</v>
      </c>
      <c r="E565" s="4" t="s">
        <v>3261</v>
      </c>
      <c r="F565" s="4"/>
      <c r="G565" s="45" t="s">
        <v>5672</v>
      </c>
      <c r="H565" s="86"/>
      <c r="I565" s="86"/>
      <c r="J565" s="86"/>
      <c r="K565" s="86"/>
      <c r="L565" s="86"/>
      <c r="M565" s="30" t="s">
        <v>2476</v>
      </c>
      <c r="N565" s="4" t="s">
        <v>520</v>
      </c>
      <c r="O565" s="52" t="s">
        <v>7404</v>
      </c>
      <c r="P565" s="20"/>
      <c r="Q565" s="39" t="s">
        <v>2021</v>
      </c>
      <c r="R565" s="4" t="s">
        <v>498</v>
      </c>
      <c r="S565" s="52" t="s">
        <v>7401</v>
      </c>
      <c r="T565" s="39" t="s">
        <v>2021</v>
      </c>
      <c r="U565" s="4" t="s">
        <v>498</v>
      </c>
      <c r="V565" s="20"/>
      <c r="W565" s="20"/>
      <c r="X565" s="20"/>
      <c r="Y565" s="20"/>
      <c r="Z565" s="33" t="s">
        <v>3770</v>
      </c>
      <c r="AA565" s="33" t="s">
        <v>498</v>
      </c>
      <c r="AD565" s="20"/>
      <c r="AF565" s="14">
        <v>0</v>
      </c>
      <c r="AG565" s="14">
        <v>1</v>
      </c>
      <c r="AH565" s="14">
        <v>0</v>
      </c>
      <c r="AI565" s="14">
        <v>0</v>
      </c>
      <c r="AJ565" s="14">
        <v>1</v>
      </c>
      <c r="AK565" s="14">
        <v>0</v>
      </c>
      <c r="AL565" s="14">
        <v>0</v>
      </c>
      <c r="AO565" s="1">
        <v>28277</v>
      </c>
      <c r="AP565" s="1">
        <v>37320</v>
      </c>
      <c r="BT565" s="14">
        <v>2560000</v>
      </c>
      <c r="CV565" s="1">
        <v>36800</v>
      </c>
      <c r="DC565" s="1">
        <v>37379</v>
      </c>
      <c r="DD565" s="14">
        <v>200</v>
      </c>
      <c r="DE565" s="14">
        <v>3</v>
      </c>
      <c r="DF565" t="s">
        <v>513</v>
      </c>
      <c r="DG565" t="s">
        <v>2025</v>
      </c>
      <c r="HH565" s="44" t="s">
        <v>5874</v>
      </c>
      <c r="HI565">
        <v>0</v>
      </c>
      <c r="HJ565">
        <v>18</v>
      </c>
      <c r="HK565">
        <v>151</v>
      </c>
      <c r="HL565">
        <v>4</v>
      </c>
      <c r="HN565">
        <v>1</v>
      </c>
    </row>
    <row r="566" spans="1:245" x14ac:dyDescent="0.25">
      <c r="A566" s="1">
        <v>37818</v>
      </c>
      <c r="E566" s="4" t="s">
        <v>3261</v>
      </c>
      <c r="F566" s="4"/>
      <c r="G566" s="45" t="s">
        <v>5672</v>
      </c>
      <c r="H566" s="86"/>
      <c r="I566" s="86"/>
      <c r="J566" s="86"/>
      <c r="K566" s="86"/>
      <c r="L566" s="86"/>
      <c r="M566" s="30" t="s">
        <v>2023</v>
      </c>
      <c r="N566" s="4" t="s">
        <v>504</v>
      </c>
      <c r="O566" s="52" t="s">
        <v>7405</v>
      </c>
      <c r="P566" s="20"/>
      <c r="Q566" s="39" t="s">
        <v>2021</v>
      </c>
      <c r="R566" s="4" t="s">
        <v>498</v>
      </c>
      <c r="S566" s="52" t="s">
        <v>7401</v>
      </c>
      <c r="T566" s="39" t="s">
        <v>2021</v>
      </c>
      <c r="U566" s="4" t="s">
        <v>498</v>
      </c>
      <c r="V566" s="20"/>
      <c r="W566" s="20"/>
      <c r="X566" s="20"/>
      <c r="Y566" s="20"/>
      <c r="Z566" s="33" t="s">
        <v>3770</v>
      </c>
      <c r="AA566" s="33" t="s">
        <v>498</v>
      </c>
      <c r="AD566" s="20"/>
      <c r="AF566" s="14">
        <v>0</v>
      </c>
      <c r="AG566" s="14">
        <v>1</v>
      </c>
      <c r="AH566" s="14">
        <v>0</v>
      </c>
      <c r="AI566" s="14">
        <v>0</v>
      </c>
      <c r="AJ566" s="14">
        <v>1</v>
      </c>
      <c r="AK566" s="14">
        <v>0</v>
      </c>
      <c r="AL566" s="14">
        <v>0</v>
      </c>
      <c r="AO566" s="1">
        <v>28277</v>
      </c>
      <c r="AP566" s="1">
        <v>37320</v>
      </c>
      <c r="BT566" s="14">
        <v>2560000</v>
      </c>
      <c r="CV566" s="1">
        <v>36800</v>
      </c>
      <c r="DC566" s="1">
        <v>37379</v>
      </c>
      <c r="DD566" s="14">
        <v>200</v>
      </c>
      <c r="DE566" s="14">
        <v>3</v>
      </c>
      <c r="DF566" t="s">
        <v>513</v>
      </c>
      <c r="DG566" t="s">
        <v>2025</v>
      </c>
      <c r="HH566" s="44" t="s">
        <v>5874</v>
      </c>
      <c r="HI566">
        <v>0</v>
      </c>
      <c r="HJ566">
        <v>18</v>
      </c>
      <c r="HK566">
        <v>151</v>
      </c>
      <c r="HL566">
        <v>4</v>
      </c>
      <c r="HN566">
        <v>1</v>
      </c>
    </row>
    <row r="567" spans="1:245" x14ac:dyDescent="0.25">
      <c r="A567" s="1">
        <v>37860</v>
      </c>
      <c r="B567" s="1" t="s">
        <v>367</v>
      </c>
      <c r="C567" s="1" t="s">
        <v>368</v>
      </c>
      <c r="D567" s="1"/>
      <c r="E567" s="13" t="s">
        <v>3156</v>
      </c>
      <c r="F567" s="4" t="s">
        <v>50</v>
      </c>
      <c r="G567" s="45" t="s">
        <v>5553</v>
      </c>
      <c r="H567" s="86"/>
      <c r="I567" s="86"/>
      <c r="J567" s="86"/>
      <c r="K567" s="86"/>
      <c r="L567" s="86"/>
      <c r="M567" s="31" t="s">
        <v>2450</v>
      </c>
      <c r="N567" s="13" t="s">
        <v>520</v>
      </c>
      <c r="O567" s="56" t="s">
        <v>6476</v>
      </c>
      <c r="P567" s="20"/>
      <c r="Q567" s="31" t="s">
        <v>2450</v>
      </c>
      <c r="R567" s="13" t="s">
        <v>520</v>
      </c>
      <c r="S567" s="56" t="s">
        <v>6476</v>
      </c>
      <c r="T567" s="20"/>
      <c r="U567" s="20"/>
      <c r="V567" s="20"/>
      <c r="W567" s="20"/>
      <c r="X567" s="20"/>
      <c r="Y567" s="20"/>
      <c r="Z567" s="20"/>
      <c r="AA567" s="20"/>
      <c r="AB567" s="20"/>
      <c r="AC567" s="20"/>
      <c r="AD567" s="20"/>
      <c r="AF567" s="14">
        <v>0</v>
      </c>
      <c r="AG567" s="14">
        <v>0</v>
      </c>
      <c r="AH567" s="14">
        <v>1</v>
      </c>
      <c r="AI567" s="14">
        <v>0</v>
      </c>
      <c r="AJ567" s="14">
        <v>0</v>
      </c>
      <c r="AK567" s="14">
        <v>1</v>
      </c>
      <c r="AL567" s="14">
        <v>1</v>
      </c>
      <c r="AM567" s="14">
        <v>0</v>
      </c>
      <c r="AN567" t="s">
        <v>1100</v>
      </c>
      <c r="AO567" s="1">
        <v>36373</v>
      </c>
      <c r="AP567" s="1">
        <v>37799</v>
      </c>
      <c r="AQ567" s="1">
        <v>34943</v>
      </c>
      <c r="AR567" s="1">
        <v>37461</v>
      </c>
      <c r="AS567" s="1">
        <v>36130</v>
      </c>
      <c r="AT567" s="1">
        <v>37799</v>
      </c>
      <c r="CS567">
        <v>1</v>
      </c>
      <c r="CT567" s="7">
        <v>1</v>
      </c>
      <c r="CY567" s="1">
        <v>36458</v>
      </c>
      <c r="CZ567" s="1"/>
      <c r="DC567" s="1">
        <v>37063</v>
      </c>
      <c r="DD567" s="14">
        <v>165</v>
      </c>
      <c r="DE567" s="14">
        <v>6</v>
      </c>
      <c r="DF567" t="s">
        <v>562</v>
      </c>
      <c r="DG567" t="s">
        <v>1275</v>
      </c>
    </row>
    <row r="568" spans="1:245" x14ac:dyDescent="0.25">
      <c r="A568" s="1">
        <v>37965</v>
      </c>
      <c r="B568" s="1" t="s">
        <v>373</v>
      </c>
      <c r="C568" s="1" t="s">
        <v>374</v>
      </c>
      <c r="D568" s="1"/>
      <c r="E568" s="13" t="s">
        <v>3159</v>
      </c>
      <c r="F568" s="4" t="s">
        <v>168</v>
      </c>
      <c r="G568" s="45" t="s">
        <v>5556</v>
      </c>
      <c r="H568" s="86"/>
      <c r="I568" s="86"/>
      <c r="J568" s="86"/>
      <c r="K568" s="86"/>
      <c r="L568" s="86"/>
      <c r="M568" s="31" t="s">
        <v>2622</v>
      </c>
      <c r="N568" s="13" t="s">
        <v>502</v>
      </c>
      <c r="O568" s="56" t="s">
        <v>6486</v>
      </c>
      <c r="P568" s="20"/>
      <c r="Q568" s="39" t="s">
        <v>758</v>
      </c>
      <c r="R568" s="13" t="s">
        <v>502</v>
      </c>
      <c r="S568" s="56" t="s">
        <v>6893</v>
      </c>
      <c r="T568" s="39" t="s">
        <v>758</v>
      </c>
      <c r="U568" s="13" t="s">
        <v>502</v>
      </c>
      <c r="V568" s="20"/>
      <c r="W568" s="20"/>
      <c r="X568" s="20"/>
      <c r="Y568" s="33"/>
      <c r="Z568" s="33" t="s">
        <v>3568</v>
      </c>
      <c r="AA568" s="33" t="s">
        <v>502</v>
      </c>
      <c r="AD568" s="20"/>
      <c r="AF568" s="14">
        <v>0</v>
      </c>
      <c r="AG568" s="14">
        <v>1</v>
      </c>
      <c r="AH568" s="14">
        <v>0</v>
      </c>
      <c r="AI568" s="14">
        <v>0</v>
      </c>
      <c r="AJ568" s="14">
        <v>1</v>
      </c>
      <c r="AK568" s="14">
        <v>0</v>
      </c>
      <c r="AL568" s="14">
        <v>1</v>
      </c>
      <c r="AM568" s="14">
        <v>0</v>
      </c>
      <c r="AN568" t="s">
        <v>1558</v>
      </c>
      <c r="AO568" s="1">
        <v>25934</v>
      </c>
      <c r="AP568" s="1">
        <v>36525</v>
      </c>
      <c r="BO568" s="3">
        <v>1</v>
      </c>
      <c r="BT568" s="14">
        <v>0</v>
      </c>
      <c r="BU568" s="3">
        <v>1</v>
      </c>
      <c r="CS568">
        <v>1</v>
      </c>
      <c r="DA568" s="1">
        <v>36623</v>
      </c>
      <c r="DC568" s="1">
        <v>37707</v>
      </c>
      <c r="DD568" s="14">
        <v>519</v>
      </c>
      <c r="DE568" s="14">
        <v>4</v>
      </c>
      <c r="DF568" t="s">
        <v>508</v>
      </c>
      <c r="DG568" t="s">
        <v>1557</v>
      </c>
      <c r="DI568" s="1">
        <v>36623</v>
      </c>
      <c r="DM568">
        <v>1</v>
      </c>
      <c r="HH568" s="44" t="s">
        <v>5789</v>
      </c>
      <c r="HI568">
        <v>1</v>
      </c>
      <c r="HJ568">
        <v>28</v>
      </c>
      <c r="HK568">
        <v>877</v>
      </c>
      <c r="HL568">
        <v>19</v>
      </c>
      <c r="HN568">
        <v>1</v>
      </c>
      <c r="IJ568" s="1">
        <v>37965</v>
      </c>
      <c r="IK568" s="14">
        <v>1</v>
      </c>
    </row>
    <row r="569" spans="1:245" x14ac:dyDescent="0.25">
      <c r="A569" s="1">
        <v>37965</v>
      </c>
      <c r="B569" s="1"/>
      <c r="C569" s="1"/>
      <c r="D569" s="1"/>
      <c r="E569" s="13" t="s">
        <v>3159</v>
      </c>
      <c r="F569" s="4" t="s">
        <v>168</v>
      </c>
      <c r="G569" s="45" t="s">
        <v>5556</v>
      </c>
      <c r="H569" s="86"/>
      <c r="I569" s="86"/>
      <c r="J569" s="86"/>
      <c r="K569" s="86"/>
      <c r="L569" s="86"/>
      <c r="M569" s="31" t="s">
        <v>758</v>
      </c>
      <c r="N569" s="13" t="s">
        <v>502</v>
      </c>
      <c r="O569" s="56" t="s">
        <v>6893</v>
      </c>
      <c r="P569" s="20"/>
      <c r="Q569" s="39" t="s">
        <v>758</v>
      </c>
      <c r="R569" s="13" t="s">
        <v>502</v>
      </c>
      <c r="S569" s="56" t="s">
        <v>6893</v>
      </c>
      <c r="T569" s="39" t="s">
        <v>758</v>
      </c>
      <c r="U569" s="13" t="s">
        <v>502</v>
      </c>
      <c r="V569" s="20"/>
      <c r="W569" s="20"/>
      <c r="X569" s="33" t="s">
        <v>3568</v>
      </c>
      <c r="Y569" s="33" t="s">
        <v>502</v>
      </c>
      <c r="Z569" s="33" t="s">
        <v>3568</v>
      </c>
      <c r="AA569" s="33" t="s">
        <v>502</v>
      </c>
      <c r="AD569" s="20"/>
      <c r="AF569" s="14">
        <v>0</v>
      </c>
      <c r="AG569" s="14">
        <v>1</v>
      </c>
      <c r="AH569" s="14">
        <v>0</v>
      </c>
      <c r="AI569" s="14">
        <v>0</v>
      </c>
      <c r="AJ569" s="14">
        <v>1</v>
      </c>
      <c r="AK569" s="14">
        <v>0</v>
      </c>
      <c r="AL569" s="14">
        <v>1</v>
      </c>
      <c r="AM569" s="14">
        <v>0</v>
      </c>
      <c r="AO569" s="1">
        <v>25934</v>
      </c>
      <c r="AP569" s="1">
        <v>36525</v>
      </c>
      <c r="BO569" s="3">
        <v>1</v>
      </c>
      <c r="BT569" s="14">
        <v>0</v>
      </c>
      <c r="BU569" s="3">
        <v>1</v>
      </c>
      <c r="CS569">
        <v>1</v>
      </c>
      <c r="DA569" s="1">
        <v>36623</v>
      </c>
      <c r="DC569" s="1">
        <v>37707</v>
      </c>
      <c r="DD569" s="14">
        <v>519</v>
      </c>
      <c r="DE569" s="14">
        <v>4</v>
      </c>
      <c r="DF569" t="s">
        <v>508</v>
      </c>
      <c r="DG569" t="s">
        <v>1557</v>
      </c>
      <c r="DI569" s="1">
        <v>36623</v>
      </c>
      <c r="DM569">
        <v>1</v>
      </c>
      <c r="HH569" s="44" t="s">
        <v>5789</v>
      </c>
      <c r="HI569">
        <v>1</v>
      </c>
      <c r="HJ569">
        <v>28</v>
      </c>
      <c r="HK569">
        <v>877</v>
      </c>
      <c r="HL569">
        <v>19</v>
      </c>
      <c r="HN569">
        <v>1</v>
      </c>
      <c r="IJ569" s="1">
        <v>37965</v>
      </c>
      <c r="IK569" s="14">
        <v>1</v>
      </c>
    </row>
    <row r="570" spans="1:245" x14ac:dyDescent="0.25">
      <c r="A570" s="1">
        <v>37965</v>
      </c>
      <c r="B570" s="1"/>
      <c r="C570" s="1"/>
      <c r="D570" s="1"/>
      <c r="E570" s="13" t="s">
        <v>3159</v>
      </c>
      <c r="F570" s="4" t="s">
        <v>168</v>
      </c>
      <c r="G570" s="45" t="s">
        <v>5556</v>
      </c>
      <c r="H570" s="86"/>
      <c r="I570" s="86"/>
      <c r="J570" s="86"/>
      <c r="K570" s="86"/>
      <c r="L570" s="86"/>
      <c r="M570" s="31" t="s">
        <v>2623</v>
      </c>
      <c r="N570" s="13" t="s">
        <v>502</v>
      </c>
      <c r="O570" s="56" t="s">
        <v>6487</v>
      </c>
      <c r="P570" s="20"/>
      <c r="Q570" s="39" t="s">
        <v>758</v>
      </c>
      <c r="R570" s="13" t="s">
        <v>502</v>
      </c>
      <c r="S570" s="56" t="s">
        <v>6893</v>
      </c>
      <c r="T570" s="39" t="s">
        <v>758</v>
      </c>
      <c r="U570" s="13" t="s">
        <v>502</v>
      </c>
      <c r="V570" s="20"/>
      <c r="W570" s="20"/>
      <c r="X570" s="20"/>
      <c r="Y570" s="20"/>
      <c r="Z570" s="33" t="s">
        <v>3568</v>
      </c>
      <c r="AA570" s="33" t="s">
        <v>502</v>
      </c>
      <c r="AD570" s="20"/>
      <c r="AF570" s="14">
        <v>0</v>
      </c>
      <c r="AG570" s="14">
        <v>1</v>
      </c>
      <c r="AH570" s="14">
        <v>0</v>
      </c>
      <c r="AI570" s="14">
        <v>0</v>
      </c>
      <c r="AJ570" s="14">
        <v>1</v>
      </c>
      <c r="AK570" s="14">
        <v>0</v>
      </c>
      <c r="AL570" s="14">
        <v>1</v>
      </c>
      <c r="AM570" s="14">
        <v>0</v>
      </c>
      <c r="AO570" s="1">
        <v>25934</v>
      </c>
      <c r="AP570" s="1">
        <v>36525</v>
      </c>
      <c r="BO570" s="3">
        <v>1</v>
      </c>
      <c r="BT570" s="14">
        <v>0</v>
      </c>
      <c r="BU570" s="3">
        <v>1</v>
      </c>
      <c r="CS570">
        <v>1</v>
      </c>
      <c r="DA570" s="1">
        <v>36623</v>
      </c>
      <c r="DC570" s="1">
        <v>37707</v>
      </c>
      <c r="DD570" s="14">
        <v>519</v>
      </c>
      <c r="DE570" s="14">
        <v>4</v>
      </c>
      <c r="DF570" t="s">
        <v>508</v>
      </c>
      <c r="DG570" t="s">
        <v>1557</v>
      </c>
      <c r="DI570" s="1">
        <v>36623</v>
      </c>
      <c r="DM570">
        <v>1</v>
      </c>
      <c r="HH570" s="44" t="s">
        <v>5789</v>
      </c>
      <c r="HI570">
        <v>1</v>
      </c>
      <c r="HJ570">
        <v>28</v>
      </c>
      <c r="HK570">
        <v>877</v>
      </c>
      <c r="HL570">
        <v>19</v>
      </c>
      <c r="HN570">
        <v>1</v>
      </c>
      <c r="IJ570" s="1">
        <v>37965</v>
      </c>
      <c r="IK570" s="14">
        <v>1</v>
      </c>
    </row>
    <row r="571" spans="1:245" x14ac:dyDescent="0.25">
      <c r="A571" s="1">
        <v>37965</v>
      </c>
      <c r="B571" s="1"/>
      <c r="C571" s="1"/>
      <c r="D571" s="1"/>
      <c r="E571" s="13" t="s">
        <v>3159</v>
      </c>
      <c r="F571" s="4" t="s">
        <v>168</v>
      </c>
      <c r="G571" s="45" t="s">
        <v>5556</v>
      </c>
      <c r="H571" s="86"/>
      <c r="I571" s="86"/>
      <c r="J571" s="86"/>
      <c r="K571" s="86"/>
      <c r="L571" s="86"/>
      <c r="M571" s="31" t="s">
        <v>2496</v>
      </c>
      <c r="N571" s="13" t="s">
        <v>474</v>
      </c>
      <c r="O571" s="56" t="s">
        <v>6488</v>
      </c>
      <c r="P571" s="20"/>
      <c r="Q571" s="31" t="s">
        <v>2496</v>
      </c>
      <c r="R571" s="13" t="s">
        <v>474</v>
      </c>
      <c r="S571" s="56" t="s">
        <v>6488</v>
      </c>
      <c r="T571" s="20"/>
      <c r="U571" s="20"/>
      <c r="V571" s="20"/>
      <c r="W571" s="20"/>
      <c r="X571" s="20"/>
      <c r="Y571" s="20"/>
      <c r="Z571" s="20"/>
      <c r="AA571" s="20"/>
      <c r="AB571" s="20"/>
      <c r="AC571" s="20"/>
      <c r="AD571" s="20"/>
      <c r="AE571" s="53" t="s">
        <v>7437</v>
      </c>
      <c r="AF571" s="14">
        <v>0</v>
      </c>
      <c r="AG571" s="14">
        <v>1</v>
      </c>
      <c r="AH571" s="14">
        <v>0</v>
      </c>
      <c r="AI571" s="14">
        <v>0</v>
      </c>
      <c r="AJ571" s="14">
        <v>1</v>
      </c>
      <c r="AK571" s="14">
        <v>0</v>
      </c>
      <c r="AL571" s="14">
        <v>1</v>
      </c>
      <c r="AM571" s="14">
        <v>0</v>
      </c>
      <c r="AO571" s="1">
        <v>25934</v>
      </c>
      <c r="AP571" s="1">
        <v>36525</v>
      </c>
      <c r="BP571" s="14">
        <v>43470000</v>
      </c>
      <c r="BQ571" s="3">
        <v>0.5</v>
      </c>
      <c r="CS571">
        <v>1</v>
      </c>
      <c r="DA571" s="1">
        <v>36623</v>
      </c>
      <c r="DC571" s="1">
        <v>37707</v>
      </c>
      <c r="DD571" s="14">
        <v>519</v>
      </c>
      <c r="DE571" s="14">
        <v>4</v>
      </c>
      <c r="DF571" t="s">
        <v>508</v>
      </c>
      <c r="DG571" t="s">
        <v>1557</v>
      </c>
      <c r="DM571">
        <v>1</v>
      </c>
      <c r="IJ571" s="1">
        <v>37965</v>
      </c>
      <c r="IK571" s="14">
        <v>1</v>
      </c>
    </row>
    <row r="572" spans="1:245" x14ac:dyDescent="0.25">
      <c r="A572" s="1">
        <v>37965</v>
      </c>
      <c r="B572" s="1"/>
      <c r="C572" s="1"/>
      <c r="D572" s="1"/>
      <c r="E572" s="13" t="s">
        <v>3159</v>
      </c>
      <c r="F572" s="4" t="s">
        <v>168</v>
      </c>
      <c r="G572" s="45" t="s">
        <v>5556</v>
      </c>
      <c r="H572" s="86"/>
      <c r="I572" s="86"/>
      <c r="J572" s="86"/>
      <c r="K572" s="86"/>
      <c r="L572" s="86"/>
      <c r="M572" s="31" t="s">
        <v>1555</v>
      </c>
      <c r="N572" s="13" t="s">
        <v>479</v>
      </c>
      <c r="O572" s="56" t="s">
        <v>6489</v>
      </c>
      <c r="P572" s="20"/>
      <c r="Q572" s="39" t="s">
        <v>5157</v>
      </c>
      <c r="R572" s="13" t="s">
        <v>537</v>
      </c>
      <c r="S572" s="56" t="s">
        <v>6490</v>
      </c>
      <c r="T572" s="39" t="s">
        <v>5157</v>
      </c>
      <c r="U572" s="13" t="s">
        <v>537</v>
      </c>
      <c r="V572" s="13" t="s">
        <v>1444</v>
      </c>
      <c r="W572" s="13" t="s">
        <v>479</v>
      </c>
      <c r="X572" s="20"/>
      <c r="Y572" s="20"/>
      <c r="Z572" s="20"/>
      <c r="AA572" s="20"/>
      <c r="AB572" s="53" t="s">
        <v>3544</v>
      </c>
      <c r="AC572" s="33" t="s">
        <v>479</v>
      </c>
      <c r="AD572" s="20"/>
      <c r="AE572" s="33" t="s">
        <v>4211</v>
      </c>
      <c r="AF572" s="14">
        <v>0</v>
      </c>
      <c r="AG572" s="14">
        <v>1</v>
      </c>
      <c r="AH572" s="14">
        <v>0</v>
      </c>
      <c r="AI572" s="14">
        <v>0</v>
      </c>
      <c r="AJ572" s="14">
        <v>1</v>
      </c>
      <c r="AK572" s="14">
        <v>0</v>
      </c>
      <c r="AL572" s="14">
        <v>1</v>
      </c>
      <c r="AM572" s="14">
        <v>0</v>
      </c>
      <c r="AO572" s="1">
        <v>25934</v>
      </c>
      <c r="AP572" s="1">
        <v>36525</v>
      </c>
      <c r="BP572" s="14">
        <v>8830000</v>
      </c>
      <c r="BQ572" s="3">
        <v>0.25</v>
      </c>
      <c r="BT572" s="14">
        <v>16730000</v>
      </c>
      <c r="BU572" s="3">
        <v>0.25</v>
      </c>
      <c r="CS572">
        <v>1</v>
      </c>
      <c r="DA572" s="1">
        <v>36623</v>
      </c>
      <c r="DC572" s="1">
        <v>37707</v>
      </c>
      <c r="DD572" s="14">
        <v>519</v>
      </c>
      <c r="DE572" s="14">
        <v>4</v>
      </c>
      <c r="DF572" t="s">
        <v>508</v>
      </c>
      <c r="DG572" t="s">
        <v>1557</v>
      </c>
      <c r="DJ572">
        <v>1</v>
      </c>
      <c r="DM572">
        <v>1</v>
      </c>
      <c r="HH572" s="44" t="s">
        <v>5789</v>
      </c>
      <c r="HI572">
        <v>1</v>
      </c>
      <c r="HJ572">
        <v>28</v>
      </c>
      <c r="HK572">
        <v>221</v>
      </c>
      <c r="HL572">
        <v>0</v>
      </c>
      <c r="IJ572" s="1">
        <v>37965</v>
      </c>
      <c r="IK572" s="14">
        <v>1</v>
      </c>
    </row>
    <row r="573" spans="1:245" x14ac:dyDescent="0.25">
      <c r="A573" s="1">
        <v>37965</v>
      </c>
      <c r="B573" s="1"/>
      <c r="C573" s="1"/>
      <c r="D573" s="1"/>
      <c r="E573" s="13" t="s">
        <v>3159</v>
      </c>
      <c r="F573" s="4" t="s">
        <v>168</v>
      </c>
      <c r="G573" s="45" t="s">
        <v>5556</v>
      </c>
      <c r="H573" s="86"/>
      <c r="I573" s="86"/>
      <c r="J573" s="86"/>
      <c r="K573" s="86"/>
      <c r="L573" s="86"/>
      <c r="M573" s="31" t="s">
        <v>5157</v>
      </c>
      <c r="N573" s="13" t="s">
        <v>537</v>
      </c>
      <c r="O573" s="56" t="s">
        <v>6490</v>
      </c>
      <c r="P573" s="20"/>
      <c r="Q573" s="39" t="s">
        <v>5157</v>
      </c>
      <c r="R573" s="13" t="s">
        <v>537</v>
      </c>
      <c r="S573" s="56" t="s">
        <v>6490</v>
      </c>
      <c r="T573" s="39" t="s">
        <v>5157</v>
      </c>
      <c r="U573" s="13" t="s">
        <v>537</v>
      </c>
      <c r="V573" s="13" t="s">
        <v>1444</v>
      </c>
      <c r="W573" s="13" t="s">
        <v>479</v>
      </c>
      <c r="X573" s="20"/>
      <c r="Y573" s="20"/>
      <c r="Z573" s="20"/>
      <c r="AA573" s="20"/>
      <c r="AB573" s="53" t="s">
        <v>3544</v>
      </c>
      <c r="AC573" s="33" t="s">
        <v>479</v>
      </c>
      <c r="AD573" s="20"/>
      <c r="AE573" s="33" t="s">
        <v>3569</v>
      </c>
      <c r="AF573" s="14">
        <v>0</v>
      </c>
      <c r="AG573" s="14">
        <v>1</v>
      </c>
      <c r="AH573" s="14">
        <v>0</v>
      </c>
      <c r="AI573" s="14">
        <v>0</v>
      </c>
      <c r="AJ573" s="14">
        <v>1</v>
      </c>
      <c r="AK573" s="14">
        <v>0</v>
      </c>
      <c r="AL573" s="14">
        <v>1</v>
      </c>
      <c r="AM573" s="14">
        <v>0</v>
      </c>
      <c r="AO573" s="1">
        <v>33848</v>
      </c>
      <c r="AP573" s="1">
        <v>36525</v>
      </c>
      <c r="BT573" s="14">
        <v>16730000</v>
      </c>
      <c r="BU573" s="3">
        <v>0.25</v>
      </c>
      <c r="CS573">
        <v>1</v>
      </c>
      <c r="DA573" s="1">
        <v>36623</v>
      </c>
      <c r="DC573" s="1">
        <v>37707</v>
      </c>
      <c r="DD573" s="14">
        <v>519</v>
      </c>
      <c r="DE573" s="14">
        <v>4</v>
      </c>
      <c r="DF573" t="s">
        <v>508</v>
      </c>
      <c r="DG573" t="s">
        <v>1557</v>
      </c>
      <c r="DJ573">
        <v>1</v>
      </c>
      <c r="DM573">
        <v>1</v>
      </c>
      <c r="HH573" s="44" t="s">
        <v>5789</v>
      </c>
      <c r="HI573">
        <v>1</v>
      </c>
      <c r="HJ573">
        <v>28</v>
      </c>
      <c r="HK573">
        <v>221</v>
      </c>
      <c r="HL573">
        <v>0</v>
      </c>
      <c r="IJ573" s="1">
        <v>37965</v>
      </c>
      <c r="IK573" s="14">
        <v>1</v>
      </c>
    </row>
    <row r="574" spans="1:245" x14ac:dyDescent="0.25">
      <c r="A574" s="1">
        <v>37965</v>
      </c>
      <c r="B574" s="1"/>
      <c r="C574" s="1"/>
      <c r="D574" s="1"/>
      <c r="E574" s="13" t="s">
        <v>3159</v>
      </c>
      <c r="F574" s="4" t="s">
        <v>168</v>
      </c>
      <c r="G574" s="45" t="s">
        <v>5556</v>
      </c>
      <c r="H574" s="86"/>
      <c r="I574" s="86"/>
      <c r="J574" s="86"/>
      <c r="K574" s="86"/>
      <c r="L574" s="86"/>
      <c r="M574" s="31" t="s">
        <v>1556</v>
      </c>
      <c r="N574" s="21" t="s">
        <v>501</v>
      </c>
      <c r="O574" s="4" t="s">
        <v>7060</v>
      </c>
      <c r="P574" s="20"/>
      <c r="Q574" s="31" t="s">
        <v>1556</v>
      </c>
      <c r="R574" s="21" t="s">
        <v>501</v>
      </c>
      <c r="S574" s="4" t="s">
        <v>7060</v>
      </c>
      <c r="T574" s="20"/>
      <c r="U574" s="20"/>
      <c r="V574" s="20"/>
      <c r="W574" s="20"/>
      <c r="X574" s="20"/>
      <c r="Y574" s="20"/>
      <c r="Z574" s="20"/>
      <c r="AA574" s="20"/>
      <c r="AB574" s="20"/>
      <c r="AC574" s="20"/>
      <c r="AD574" s="20"/>
      <c r="AF574" s="14">
        <v>0</v>
      </c>
      <c r="AG574" s="14">
        <v>1</v>
      </c>
      <c r="AH574" s="14">
        <v>0</v>
      </c>
      <c r="AI574" s="14">
        <v>0</v>
      </c>
      <c r="AJ574" s="14">
        <v>1</v>
      </c>
      <c r="AK574" s="14">
        <v>0</v>
      </c>
      <c r="AL574" s="14">
        <v>1</v>
      </c>
      <c r="AM574" s="14">
        <v>0</v>
      </c>
      <c r="AO574" s="1">
        <v>34331</v>
      </c>
      <c r="AP574" s="1">
        <v>36525</v>
      </c>
      <c r="BP574" s="14">
        <v>1000</v>
      </c>
      <c r="CS574">
        <v>1</v>
      </c>
      <c r="DA574" s="1">
        <v>36623</v>
      </c>
      <c r="DC574" s="1">
        <v>37707</v>
      </c>
      <c r="DD574" s="14">
        <v>519</v>
      </c>
      <c r="DE574" s="14">
        <v>4</v>
      </c>
      <c r="DF574" t="s">
        <v>508</v>
      </c>
      <c r="DG574" t="s">
        <v>1557</v>
      </c>
      <c r="DM574">
        <v>1</v>
      </c>
      <c r="DO574" s="49" t="s">
        <v>4467</v>
      </c>
      <c r="DP574" s="1"/>
      <c r="DQ574" s="1"/>
      <c r="DR574" s="1"/>
      <c r="DS574" s="1"/>
      <c r="DT574" s="1"/>
      <c r="DU574" s="1"/>
      <c r="DV574" s="1"/>
      <c r="DY574" t="s">
        <v>2355</v>
      </c>
      <c r="DZ574" s="1">
        <v>38062</v>
      </c>
      <c r="EA574" s="1">
        <v>39637</v>
      </c>
      <c r="EC574" s="7" t="s">
        <v>3911</v>
      </c>
      <c r="EF574" s="7">
        <v>1</v>
      </c>
      <c r="EO574" s="7">
        <v>183</v>
      </c>
      <c r="EP574" s="7">
        <v>2</v>
      </c>
      <c r="IJ574" s="1">
        <v>37965</v>
      </c>
      <c r="IK574" s="14">
        <v>1</v>
      </c>
    </row>
    <row r="575" spans="1:245" x14ac:dyDescent="0.25">
      <c r="A575" s="1">
        <v>37965</v>
      </c>
      <c r="B575" s="1"/>
      <c r="C575" s="1"/>
      <c r="D575" s="1"/>
      <c r="E575" s="13" t="s">
        <v>3159</v>
      </c>
      <c r="F575" s="4" t="s">
        <v>168</v>
      </c>
      <c r="G575" s="45" t="s">
        <v>5556</v>
      </c>
      <c r="H575" s="86"/>
      <c r="I575" s="86"/>
      <c r="J575" s="86"/>
      <c r="K575" s="86"/>
      <c r="L575" s="86"/>
      <c r="M575" s="31" t="s">
        <v>2497</v>
      </c>
      <c r="N575" s="13" t="s">
        <v>515</v>
      </c>
      <c r="O575" s="56" t="s">
        <v>6491</v>
      </c>
      <c r="P575" s="20"/>
      <c r="Q575" s="31" t="s">
        <v>2497</v>
      </c>
      <c r="R575" s="13" t="s">
        <v>515</v>
      </c>
      <c r="S575" s="56" t="s">
        <v>6491</v>
      </c>
      <c r="V575" s="20"/>
      <c r="W575" s="20"/>
      <c r="X575" s="20"/>
      <c r="Y575" s="20"/>
      <c r="Z575" s="20"/>
      <c r="AA575" s="20"/>
      <c r="AD575" s="20"/>
      <c r="AF575" s="14">
        <v>0</v>
      </c>
      <c r="AG575" s="14">
        <v>1</v>
      </c>
      <c r="AH575" s="14">
        <v>0</v>
      </c>
      <c r="AI575" s="14">
        <v>0</v>
      </c>
      <c r="AJ575" s="14">
        <v>1</v>
      </c>
      <c r="AK575" s="14">
        <v>0</v>
      </c>
      <c r="AL575" s="14">
        <v>1</v>
      </c>
      <c r="AM575" s="14">
        <v>0</v>
      </c>
      <c r="AO575" s="1">
        <v>27759</v>
      </c>
      <c r="AP575" s="1">
        <v>36525</v>
      </c>
      <c r="BP575" s="14">
        <v>500000</v>
      </c>
      <c r="BQ575" s="3">
        <v>0.15</v>
      </c>
      <c r="CS575">
        <v>1</v>
      </c>
      <c r="DA575" s="1">
        <v>36623</v>
      </c>
      <c r="DC575" s="1">
        <v>37707</v>
      </c>
      <c r="DD575" s="14">
        <v>519</v>
      </c>
      <c r="DE575" s="14">
        <v>4</v>
      </c>
      <c r="DF575" t="s">
        <v>508</v>
      </c>
      <c r="DG575" t="s">
        <v>1557</v>
      </c>
      <c r="DJ575">
        <v>1</v>
      </c>
      <c r="DM575">
        <v>1</v>
      </c>
      <c r="DO575" s="49" t="s">
        <v>4468</v>
      </c>
      <c r="DP575" s="1"/>
      <c r="DQ575" s="1"/>
      <c r="DR575" s="1"/>
      <c r="DS575" s="1"/>
      <c r="DT575" s="1"/>
      <c r="DU575" s="1"/>
      <c r="DV575" s="1"/>
      <c r="DY575" t="s">
        <v>2339</v>
      </c>
      <c r="DZ575" s="1">
        <v>38068</v>
      </c>
      <c r="EA575" s="1">
        <v>39037</v>
      </c>
      <c r="EC575" s="7" t="s">
        <v>3912</v>
      </c>
      <c r="EF575" s="7">
        <v>1</v>
      </c>
      <c r="EO575" s="7">
        <v>83</v>
      </c>
      <c r="EP575" s="7">
        <v>2</v>
      </c>
      <c r="IJ575" s="1">
        <v>37965</v>
      </c>
      <c r="IK575" s="14">
        <v>1</v>
      </c>
    </row>
    <row r="576" spans="1:245" x14ac:dyDescent="0.25">
      <c r="A576" s="1">
        <v>37971</v>
      </c>
      <c r="B576" s="1" t="s">
        <v>375</v>
      </c>
      <c r="C576" s="1" t="s">
        <v>2330</v>
      </c>
      <c r="D576" s="1"/>
      <c r="E576" s="13" t="s">
        <v>3160</v>
      </c>
      <c r="F576" s="4" t="s">
        <v>51</v>
      </c>
      <c r="G576" s="45" t="s">
        <v>5557</v>
      </c>
      <c r="H576" s="86"/>
      <c r="I576" s="86"/>
      <c r="J576" s="86"/>
      <c r="K576" s="86"/>
      <c r="L576" s="86"/>
      <c r="M576" s="34" t="s">
        <v>938</v>
      </c>
      <c r="N576" s="13" t="s">
        <v>479</v>
      </c>
      <c r="O576" s="56" t="s">
        <v>6492</v>
      </c>
      <c r="P576" s="20"/>
      <c r="Q576" s="34" t="s">
        <v>938</v>
      </c>
      <c r="R576" s="13" t="s">
        <v>479</v>
      </c>
      <c r="S576" s="56" t="s">
        <v>6492</v>
      </c>
      <c r="T576" s="20"/>
      <c r="U576" s="20"/>
      <c r="V576" s="20"/>
      <c r="W576" s="20"/>
      <c r="X576" s="20"/>
      <c r="Y576" s="20"/>
      <c r="Z576" s="20"/>
      <c r="AA576" s="20"/>
      <c r="AB576" s="20"/>
      <c r="AC576" s="20"/>
      <c r="AD576" s="20"/>
      <c r="AF576" s="14">
        <v>0</v>
      </c>
      <c r="AG576" s="14">
        <v>1</v>
      </c>
      <c r="AH576" s="14">
        <v>0</v>
      </c>
      <c r="AI576" s="14">
        <v>0</v>
      </c>
      <c r="AJ576" s="14">
        <v>1</v>
      </c>
      <c r="AK576" s="14">
        <v>0</v>
      </c>
      <c r="AL576" s="14">
        <v>1</v>
      </c>
      <c r="AM576" s="14">
        <v>0</v>
      </c>
      <c r="AN576" t="s">
        <v>1354</v>
      </c>
      <c r="AO576" s="1">
        <v>32266</v>
      </c>
      <c r="AP576" s="1">
        <v>36972</v>
      </c>
      <c r="BP576" s="14">
        <v>20790000</v>
      </c>
      <c r="BQ576" s="3">
        <v>0.2</v>
      </c>
      <c r="CS576">
        <v>1</v>
      </c>
      <c r="DA576" s="1">
        <v>36962</v>
      </c>
      <c r="DB576" s="1">
        <v>36972</v>
      </c>
      <c r="DC576" s="1">
        <v>37804</v>
      </c>
      <c r="DD576" s="14">
        <v>432</v>
      </c>
      <c r="DE576" s="14">
        <v>4</v>
      </c>
      <c r="DF576" t="s">
        <v>513</v>
      </c>
      <c r="DG576" t="s">
        <v>1355</v>
      </c>
      <c r="DJ576">
        <v>1</v>
      </c>
      <c r="DK576" s="1"/>
      <c r="DO576" s="49" t="s">
        <v>4469</v>
      </c>
      <c r="DP576" s="1"/>
      <c r="DQ576" s="1"/>
      <c r="DR576" s="1"/>
      <c r="DS576" s="1"/>
      <c r="DT576" s="1"/>
      <c r="DU576" s="1"/>
      <c r="DV576" s="1"/>
      <c r="DY576" t="s">
        <v>2337</v>
      </c>
      <c r="DZ576" s="1">
        <v>38070</v>
      </c>
      <c r="EA576" s="1">
        <v>39939</v>
      </c>
      <c r="EC576" s="7" t="s">
        <v>3913</v>
      </c>
      <c r="EF576" s="7">
        <v>1</v>
      </c>
      <c r="EO576" s="7">
        <v>149</v>
      </c>
      <c r="EP576" s="7">
        <v>2</v>
      </c>
      <c r="II576" s="1">
        <v>36972</v>
      </c>
      <c r="IJ576" s="1">
        <v>37971</v>
      </c>
      <c r="IK576" s="14">
        <v>2</v>
      </c>
    </row>
    <row r="577" spans="1:245" x14ac:dyDescent="0.25">
      <c r="A577" s="1">
        <v>37971</v>
      </c>
      <c r="B577" s="1"/>
      <c r="C577" s="1"/>
      <c r="D577" s="1"/>
      <c r="E577" s="13" t="s">
        <v>3160</v>
      </c>
      <c r="F577" s="4" t="s">
        <v>51</v>
      </c>
      <c r="G577" s="45" t="s">
        <v>5557</v>
      </c>
      <c r="H577" s="86"/>
      <c r="I577" s="86"/>
      <c r="J577" s="86"/>
      <c r="K577" s="86"/>
      <c r="L577" s="86"/>
      <c r="M577" s="31" t="s">
        <v>1352</v>
      </c>
      <c r="N577" s="4" t="s">
        <v>546</v>
      </c>
      <c r="O577" s="52" t="s">
        <v>6493</v>
      </c>
      <c r="P577" s="20"/>
      <c r="Q577" s="39" t="s">
        <v>1352</v>
      </c>
      <c r="R577" s="4" t="s">
        <v>546</v>
      </c>
      <c r="S577" s="52" t="s">
        <v>6493</v>
      </c>
      <c r="T577" s="39" t="s">
        <v>1352</v>
      </c>
      <c r="U577" s="4" t="s">
        <v>546</v>
      </c>
      <c r="V577" s="20"/>
      <c r="W577" s="20"/>
      <c r="X577" s="33" t="s">
        <v>3339</v>
      </c>
      <c r="Y577" s="33" t="s">
        <v>546</v>
      </c>
      <c r="Z577" s="33" t="s">
        <v>3339</v>
      </c>
      <c r="AA577" s="33" t="s">
        <v>546</v>
      </c>
      <c r="AB577" s="20"/>
      <c r="AC577" s="20"/>
      <c r="AD577" s="20"/>
      <c r="AF577" s="14">
        <v>0</v>
      </c>
      <c r="AG577" s="14">
        <v>1</v>
      </c>
      <c r="AH577" s="14">
        <v>0</v>
      </c>
      <c r="AI577" s="14">
        <v>0</v>
      </c>
      <c r="AJ577" s="14">
        <v>1</v>
      </c>
      <c r="AK577" s="14">
        <v>0</v>
      </c>
      <c r="AL577" s="14">
        <v>1</v>
      </c>
      <c r="AM577" s="14">
        <v>0</v>
      </c>
      <c r="AO577" s="1">
        <v>32266</v>
      </c>
      <c r="AP577" s="1">
        <v>36972</v>
      </c>
      <c r="BT577" s="14">
        <v>18130000</v>
      </c>
      <c r="BU577" s="3">
        <v>0.5</v>
      </c>
      <c r="CS577">
        <v>1</v>
      </c>
      <c r="DA577" s="1">
        <v>36962</v>
      </c>
      <c r="DB577" s="1">
        <v>36972</v>
      </c>
      <c r="DC577" s="1">
        <v>37804</v>
      </c>
      <c r="DD577" s="14">
        <v>432</v>
      </c>
      <c r="DE577" s="14">
        <v>4</v>
      </c>
      <c r="DF577" t="s">
        <v>513</v>
      </c>
      <c r="DG577" t="s">
        <v>1355</v>
      </c>
      <c r="DJ577">
        <v>1</v>
      </c>
      <c r="DO577" s="49" t="s">
        <v>4470</v>
      </c>
      <c r="DP577" s="1"/>
      <c r="DQ577" s="1"/>
      <c r="DR577" s="1"/>
      <c r="DS577" s="1"/>
      <c r="DT577" s="1"/>
      <c r="DU577" s="1"/>
      <c r="DV577" s="1"/>
      <c r="DY577" t="s">
        <v>2335</v>
      </c>
      <c r="DZ577" s="1">
        <v>38075</v>
      </c>
      <c r="EA577" s="1">
        <v>39939</v>
      </c>
      <c r="EC577" s="7" t="s">
        <v>3913</v>
      </c>
      <c r="EF577" s="7">
        <v>1</v>
      </c>
      <c r="EO577" s="7">
        <v>85</v>
      </c>
      <c r="EP577" s="7">
        <v>2</v>
      </c>
      <c r="GY577" s="44" t="s">
        <v>5695</v>
      </c>
      <c r="GZ577" s="1">
        <v>36972</v>
      </c>
      <c r="HA577">
        <v>24</v>
      </c>
      <c r="HB577">
        <v>201</v>
      </c>
      <c r="HC577">
        <v>11</v>
      </c>
      <c r="HE577">
        <v>1</v>
      </c>
      <c r="HH577" s="44" t="s">
        <v>5790</v>
      </c>
      <c r="HI577">
        <v>1</v>
      </c>
      <c r="HJ577">
        <v>22</v>
      </c>
      <c r="HK577">
        <v>128</v>
      </c>
      <c r="HL577">
        <v>1</v>
      </c>
      <c r="HM577">
        <v>1</v>
      </c>
      <c r="HQ577" s="44" t="s">
        <v>5922</v>
      </c>
      <c r="HR577">
        <v>0</v>
      </c>
      <c r="HS577">
        <v>15</v>
      </c>
      <c r="HT577">
        <v>131</v>
      </c>
      <c r="HU577">
        <v>1</v>
      </c>
      <c r="HV577">
        <v>1</v>
      </c>
      <c r="II577" s="1">
        <v>36972</v>
      </c>
      <c r="IJ577" s="1">
        <v>37971</v>
      </c>
      <c r="IK577" s="14">
        <v>2</v>
      </c>
    </row>
    <row r="578" spans="1:245" x14ac:dyDescent="0.25">
      <c r="A578" s="1">
        <v>37971</v>
      </c>
      <c r="B578" s="1"/>
      <c r="C578" s="1"/>
      <c r="D578" s="1"/>
      <c r="E578" s="13" t="s">
        <v>3160</v>
      </c>
      <c r="F578" s="4" t="s">
        <v>51</v>
      </c>
      <c r="G578" s="45" t="s">
        <v>5557</v>
      </c>
      <c r="H578" s="86"/>
      <c r="I578" s="86"/>
      <c r="J578" s="86"/>
      <c r="K578" s="86"/>
      <c r="L578" s="86"/>
      <c r="M578" s="31" t="s">
        <v>945</v>
      </c>
      <c r="N578" s="4" t="s">
        <v>546</v>
      </c>
      <c r="O578" s="52" t="s">
        <v>6494</v>
      </c>
      <c r="P578" s="20"/>
      <c r="Q578" s="39" t="s">
        <v>1352</v>
      </c>
      <c r="R578" s="4" t="s">
        <v>546</v>
      </c>
      <c r="S578" s="52" t="s">
        <v>6493</v>
      </c>
      <c r="T578" s="39" t="s">
        <v>1352</v>
      </c>
      <c r="U578" s="4" t="s">
        <v>546</v>
      </c>
      <c r="V578" s="20"/>
      <c r="W578" s="20"/>
      <c r="X578" s="20"/>
      <c r="Y578" s="20"/>
      <c r="Z578" s="33" t="s">
        <v>3339</v>
      </c>
      <c r="AA578" s="33" t="s">
        <v>546</v>
      </c>
      <c r="AD578" s="20"/>
      <c r="AF578" s="14">
        <v>0</v>
      </c>
      <c r="AG578" s="14">
        <v>1</v>
      </c>
      <c r="AH578" s="14">
        <v>0</v>
      </c>
      <c r="AI578" s="14">
        <v>0</v>
      </c>
      <c r="AJ578" s="14">
        <v>1</v>
      </c>
      <c r="AK578" s="14">
        <v>0</v>
      </c>
      <c r="AL578" s="14">
        <v>1</v>
      </c>
      <c r="AM578" s="14">
        <v>0</v>
      </c>
      <c r="AO578" s="1">
        <v>32508</v>
      </c>
      <c r="AP578" s="1">
        <v>36972</v>
      </c>
      <c r="BT578" s="14">
        <v>18130000</v>
      </c>
      <c r="BU578" s="3">
        <v>0.5</v>
      </c>
      <c r="CS578">
        <v>1</v>
      </c>
      <c r="DA578" s="1">
        <v>36962</v>
      </c>
      <c r="DB578" s="1">
        <v>36972</v>
      </c>
      <c r="DC578" s="1">
        <v>37804</v>
      </c>
      <c r="DD578" s="14">
        <v>432</v>
      </c>
      <c r="DE578" s="14">
        <v>4</v>
      </c>
      <c r="DF578" t="s">
        <v>513</v>
      </c>
      <c r="DG578" t="s">
        <v>1355</v>
      </c>
      <c r="DJ578">
        <v>1</v>
      </c>
      <c r="DO578" s="49" t="s">
        <v>4470</v>
      </c>
      <c r="DP578" s="1"/>
      <c r="DQ578" s="1"/>
      <c r="DR578" s="1"/>
      <c r="DS578" s="1"/>
      <c r="DT578" s="1"/>
      <c r="DU578" s="1"/>
      <c r="DV578" s="1"/>
      <c r="DW578" t="s">
        <v>2336</v>
      </c>
      <c r="DX578" t="s">
        <v>546</v>
      </c>
      <c r="DY578" t="s">
        <v>2335</v>
      </c>
      <c r="DZ578" s="1">
        <v>38075</v>
      </c>
      <c r="EA578" s="1">
        <v>39939</v>
      </c>
      <c r="EC578" s="7" t="s">
        <v>3913</v>
      </c>
      <c r="EF578" s="7">
        <v>1</v>
      </c>
      <c r="EO578" s="7">
        <v>85</v>
      </c>
      <c r="EP578" s="7">
        <v>2</v>
      </c>
      <c r="GY578" s="44" t="s">
        <v>5695</v>
      </c>
      <c r="GZ578" s="1">
        <v>36972</v>
      </c>
      <c r="HA578">
        <v>24</v>
      </c>
      <c r="HB578">
        <v>201</v>
      </c>
      <c r="HC578">
        <v>11</v>
      </c>
      <c r="HE578">
        <v>1</v>
      </c>
      <c r="HH578" s="44" t="s">
        <v>5790</v>
      </c>
      <c r="HI578">
        <v>1</v>
      </c>
      <c r="HJ578">
        <v>22</v>
      </c>
      <c r="HK578">
        <v>128</v>
      </c>
      <c r="HL578">
        <v>1</v>
      </c>
      <c r="HM578">
        <v>1</v>
      </c>
      <c r="HQ578" s="44" t="s">
        <v>5922</v>
      </c>
      <c r="HR578">
        <v>0</v>
      </c>
      <c r="HS578">
        <v>15</v>
      </c>
      <c r="HT578">
        <v>131</v>
      </c>
      <c r="HU578">
        <v>1</v>
      </c>
      <c r="HV578">
        <v>1</v>
      </c>
      <c r="II578" s="1">
        <v>36972</v>
      </c>
      <c r="IJ578" s="1">
        <v>37971</v>
      </c>
      <c r="IK578" s="14">
        <v>2</v>
      </c>
    </row>
    <row r="579" spans="1:245" x14ac:dyDescent="0.25">
      <c r="A579" s="1">
        <v>37971</v>
      </c>
      <c r="B579" s="1"/>
      <c r="C579" s="1"/>
      <c r="D579" s="1"/>
      <c r="E579" s="13" t="s">
        <v>3160</v>
      </c>
      <c r="F579" s="4" t="s">
        <v>51</v>
      </c>
      <c r="G579" s="45" t="s">
        <v>5557</v>
      </c>
      <c r="H579" s="86"/>
      <c r="I579" s="86"/>
      <c r="J579" s="86"/>
      <c r="K579" s="86"/>
      <c r="L579" s="86"/>
      <c r="M579" s="31" t="s">
        <v>941</v>
      </c>
      <c r="N579" s="4" t="s">
        <v>479</v>
      </c>
      <c r="O579" s="52" t="s">
        <v>6495</v>
      </c>
      <c r="P579" s="20"/>
      <c r="Q579" s="39" t="s">
        <v>941</v>
      </c>
      <c r="R579" s="4" t="s">
        <v>479</v>
      </c>
      <c r="S579" s="52" t="s">
        <v>6495</v>
      </c>
      <c r="T579" s="39" t="s">
        <v>941</v>
      </c>
      <c r="U579" s="4" t="s">
        <v>479</v>
      </c>
      <c r="V579" s="20"/>
      <c r="W579" s="20"/>
      <c r="X579" s="20">
        <v>936908</v>
      </c>
      <c r="Y579" s="33" t="s">
        <v>479</v>
      </c>
      <c r="Z579" s="20">
        <v>936908</v>
      </c>
      <c r="AA579" s="33" t="s">
        <v>479</v>
      </c>
      <c r="AB579" s="20"/>
      <c r="AC579" s="20"/>
      <c r="AD579" s="20"/>
      <c r="AE579" s="13">
        <v>37118</v>
      </c>
      <c r="AF579" s="14">
        <v>0</v>
      </c>
      <c r="AG579" s="14">
        <v>1</v>
      </c>
      <c r="AH579" s="14">
        <v>0</v>
      </c>
      <c r="AI579" s="14">
        <v>0</v>
      </c>
      <c r="AJ579" s="14">
        <v>1</v>
      </c>
      <c r="AK579" s="14">
        <v>0</v>
      </c>
      <c r="AL579" s="14">
        <v>1</v>
      </c>
      <c r="AM579" s="14">
        <v>0</v>
      </c>
      <c r="AO579" s="1">
        <v>32266</v>
      </c>
      <c r="AP579" s="1">
        <v>36972</v>
      </c>
      <c r="BP579" s="14">
        <v>10410000</v>
      </c>
      <c r="BQ579" s="3">
        <v>0.3</v>
      </c>
      <c r="CS579">
        <v>1</v>
      </c>
      <c r="DA579" s="1">
        <v>36962</v>
      </c>
      <c r="DB579" s="1">
        <v>36972</v>
      </c>
      <c r="DC579" s="1">
        <v>37804</v>
      </c>
      <c r="DD579" s="14">
        <v>432</v>
      </c>
      <c r="DE579" s="14">
        <v>4</v>
      </c>
      <c r="DF579" t="s">
        <v>513</v>
      </c>
      <c r="DG579" t="s">
        <v>1355</v>
      </c>
      <c r="DJ579">
        <v>1</v>
      </c>
      <c r="DO579" s="49" t="s">
        <v>4471</v>
      </c>
      <c r="DP579" s="1"/>
      <c r="DQ579" s="1"/>
      <c r="DR579" s="1"/>
      <c r="DS579" s="1"/>
      <c r="DT579" s="1"/>
      <c r="DU579" s="1"/>
      <c r="DV579" s="1"/>
      <c r="DW579" t="s">
        <v>2331</v>
      </c>
      <c r="DX579" t="s">
        <v>479</v>
      </c>
      <c r="DY579" t="s">
        <v>2334</v>
      </c>
      <c r="DZ579" s="1">
        <v>38078</v>
      </c>
      <c r="EA579" s="1">
        <v>39939</v>
      </c>
      <c r="EC579" s="7" t="s">
        <v>3913</v>
      </c>
      <c r="EF579" s="7">
        <v>1</v>
      </c>
      <c r="EO579" s="7">
        <v>151</v>
      </c>
      <c r="EP579" s="7">
        <v>2</v>
      </c>
      <c r="ER579" s="49" t="s">
        <v>4926</v>
      </c>
      <c r="ES579" s="1"/>
      <c r="ET579" s="1"/>
      <c r="EU579" s="1"/>
      <c r="EV579" s="1"/>
      <c r="EW579" s="1"/>
      <c r="EX579" s="1"/>
      <c r="FC579" t="s">
        <v>2875</v>
      </c>
      <c r="FD579" s="1">
        <v>40009</v>
      </c>
      <c r="FE579" s="1">
        <v>40885</v>
      </c>
      <c r="FH579" s="7" t="s">
        <v>3914</v>
      </c>
      <c r="FJ579" s="7" t="s">
        <v>3915</v>
      </c>
      <c r="FK579">
        <v>1</v>
      </c>
      <c r="FY579">
        <v>112</v>
      </c>
      <c r="FZ579">
        <v>2</v>
      </c>
      <c r="GY579" s="44" t="s">
        <v>5695</v>
      </c>
      <c r="GZ579" s="1">
        <v>36972</v>
      </c>
      <c r="HA579">
        <v>24</v>
      </c>
      <c r="HB579">
        <v>24</v>
      </c>
      <c r="HC579">
        <v>2</v>
      </c>
      <c r="HD579">
        <v>0</v>
      </c>
      <c r="HH579" s="44" t="s">
        <v>5790</v>
      </c>
      <c r="HI579">
        <v>1</v>
      </c>
      <c r="HJ579">
        <v>22</v>
      </c>
      <c r="HK579">
        <v>39</v>
      </c>
      <c r="HL579">
        <v>2</v>
      </c>
      <c r="HN579">
        <v>1</v>
      </c>
      <c r="II579" s="1">
        <v>36972</v>
      </c>
      <c r="IJ579" s="1">
        <v>37971</v>
      </c>
      <c r="IK579" s="14">
        <v>2</v>
      </c>
    </row>
    <row r="580" spans="1:245" x14ac:dyDescent="0.25">
      <c r="A580" s="1">
        <v>37971</v>
      </c>
      <c r="B580" s="1"/>
      <c r="C580" s="1"/>
      <c r="D580" s="1"/>
      <c r="E580" s="13" t="s">
        <v>3160</v>
      </c>
      <c r="F580" s="4" t="s">
        <v>51</v>
      </c>
      <c r="G580" s="45" t="s">
        <v>5557</v>
      </c>
      <c r="H580" s="86"/>
      <c r="I580" s="86"/>
      <c r="J580" s="86"/>
      <c r="K580" s="86"/>
      <c r="L580" s="86"/>
      <c r="M580" s="31" t="s">
        <v>1353</v>
      </c>
      <c r="N580" s="4" t="s">
        <v>520</v>
      </c>
      <c r="O580" s="52" t="s">
        <v>6496</v>
      </c>
      <c r="P580" s="20"/>
      <c r="Q580" s="39" t="s">
        <v>941</v>
      </c>
      <c r="R580" s="4" t="s">
        <v>479</v>
      </c>
      <c r="S580" s="52" t="s">
        <v>6495</v>
      </c>
      <c r="T580" s="39" t="s">
        <v>941</v>
      </c>
      <c r="U580" s="4" t="s">
        <v>479</v>
      </c>
      <c r="V580" s="20"/>
      <c r="W580" s="20"/>
      <c r="X580" s="20"/>
      <c r="Y580" s="20"/>
      <c r="Z580" s="20">
        <v>936908</v>
      </c>
      <c r="AA580" s="33" t="s">
        <v>479</v>
      </c>
      <c r="AD580" s="20"/>
      <c r="AE580" s="13">
        <v>37118</v>
      </c>
      <c r="AF580" s="14">
        <v>0</v>
      </c>
      <c r="AG580" s="14">
        <v>1</v>
      </c>
      <c r="AH580" s="14">
        <v>0</v>
      </c>
      <c r="AI580" s="14">
        <v>0</v>
      </c>
      <c r="AJ580" s="14">
        <v>1</v>
      </c>
      <c r="AK580" s="14">
        <v>0</v>
      </c>
      <c r="AL580" s="14">
        <v>1</v>
      </c>
      <c r="AM580" s="14">
        <v>0</v>
      </c>
      <c r="AO580" s="1">
        <v>32266</v>
      </c>
      <c r="AP580" s="1">
        <v>36972</v>
      </c>
      <c r="BT580" s="14">
        <v>10410000</v>
      </c>
      <c r="CS580">
        <v>1</v>
      </c>
      <c r="DA580" s="1">
        <v>36962</v>
      </c>
      <c r="DB580" s="1">
        <v>36972</v>
      </c>
      <c r="DC580" s="1">
        <v>37804</v>
      </c>
      <c r="DD580" s="14">
        <v>432</v>
      </c>
      <c r="DE580" s="14">
        <v>4</v>
      </c>
      <c r="DF580" t="s">
        <v>513</v>
      </c>
      <c r="DG580" t="s">
        <v>1355</v>
      </c>
      <c r="DO580" s="49" t="s">
        <v>4471</v>
      </c>
      <c r="DP580" s="1"/>
      <c r="DQ580" s="1"/>
      <c r="DR580" s="1"/>
      <c r="DS580" s="1"/>
      <c r="DT580" s="1"/>
      <c r="DU580" s="1"/>
      <c r="DV580" s="1"/>
      <c r="DW580" t="s">
        <v>2333</v>
      </c>
      <c r="DX580" t="s">
        <v>520</v>
      </c>
      <c r="DY580" t="s">
        <v>2334</v>
      </c>
      <c r="DZ580" s="1">
        <v>38078</v>
      </c>
      <c r="EA580" s="1">
        <v>39939</v>
      </c>
      <c r="EC580" s="7" t="s">
        <v>3913</v>
      </c>
      <c r="EF580" s="7">
        <v>1</v>
      </c>
      <c r="EO580" s="7">
        <v>151</v>
      </c>
      <c r="EP580" s="7">
        <v>2</v>
      </c>
      <c r="ER580" s="49" t="s">
        <v>4926</v>
      </c>
      <c r="ES580" s="1"/>
      <c r="ET580" s="1"/>
      <c r="EU580" s="1"/>
      <c r="EV580" s="1"/>
      <c r="EW580" s="1"/>
      <c r="EX580" s="1"/>
      <c r="FC580" t="s">
        <v>2875</v>
      </c>
      <c r="FD580" s="1">
        <v>40009</v>
      </c>
      <c r="FE580" s="1">
        <v>40885</v>
      </c>
      <c r="FH580" s="7" t="s">
        <v>3914</v>
      </c>
      <c r="FJ580" s="7" t="s">
        <v>3915</v>
      </c>
      <c r="FK580">
        <v>1</v>
      </c>
      <c r="FY580">
        <v>112</v>
      </c>
      <c r="FZ580">
        <v>2</v>
      </c>
      <c r="GY580" s="44" t="s">
        <v>5695</v>
      </c>
      <c r="GZ580" s="1">
        <v>36972</v>
      </c>
      <c r="HA580">
        <v>24</v>
      </c>
      <c r="HB580">
        <v>24</v>
      </c>
      <c r="HC580">
        <v>2</v>
      </c>
      <c r="HD580">
        <v>0</v>
      </c>
      <c r="HH580" s="44" t="s">
        <v>5790</v>
      </c>
      <c r="HI580">
        <v>1</v>
      </c>
      <c r="HJ580">
        <v>22</v>
      </c>
      <c r="HK580">
        <v>39</v>
      </c>
      <c r="HL580">
        <v>2</v>
      </c>
      <c r="HN580">
        <v>1</v>
      </c>
      <c r="II580" s="1">
        <v>36972</v>
      </c>
      <c r="IJ580" s="1">
        <v>37971</v>
      </c>
      <c r="IK580" s="14">
        <v>2</v>
      </c>
    </row>
    <row r="581" spans="1:245" x14ac:dyDescent="0.25">
      <c r="A581" s="1">
        <v>37971</v>
      </c>
      <c r="B581" s="1"/>
      <c r="C581" s="1"/>
      <c r="D581" s="1"/>
      <c r="E581" s="13" t="s">
        <v>3160</v>
      </c>
      <c r="F581" s="4" t="s">
        <v>51</v>
      </c>
      <c r="G581" s="45" t="s">
        <v>5557</v>
      </c>
      <c r="H581" s="86"/>
      <c r="I581" s="86"/>
      <c r="J581" s="86"/>
      <c r="K581" s="86"/>
      <c r="L581" s="86"/>
      <c r="M581" s="31" t="s">
        <v>942</v>
      </c>
      <c r="N581" s="4" t="s">
        <v>474</v>
      </c>
      <c r="O581" s="52" t="s">
        <v>6497</v>
      </c>
      <c r="P581" s="20"/>
      <c r="Q581" s="39" t="s">
        <v>941</v>
      </c>
      <c r="R581" s="4" t="s">
        <v>479</v>
      </c>
      <c r="S581" s="52" t="s">
        <v>6495</v>
      </c>
      <c r="T581" s="39" t="s">
        <v>941</v>
      </c>
      <c r="U581" s="4" t="s">
        <v>479</v>
      </c>
      <c r="V581" s="20"/>
      <c r="W581" s="20"/>
      <c r="X581" s="20"/>
      <c r="Y581" s="20"/>
      <c r="Z581" s="20">
        <v>936908</v>
      </c>
      <c r="AA581" s="33" t="s">
        <v>479</v>
      </c>
      <c r="AD581" s="20"/>
      <c r="AE581" s="13">
        <v>37118</v>
      </c>
      <c r="AF581" s="14">
        <v>0</v>
      </c>
      <c r="AG581" s="14">
        <v>1</v>
      </c>
      <c r="AH581" s="14">
        <v>0</v>
      </c>
      <c r="AI581" s="14">
        <v>0</v>
      </c>
      <c r="AJ581" s="14">
        <v>1</v>
      </c>
      <c r="AK581" s="14">
        <v>0</v>
      </c>
      <c r="AL581" s="14">
        <v>1</v>
      </c>
      <c r="AM581" s="14">
        <v>0</v>
      </c>
      <c r="AO581" s="1">
        <v>32266</v>
      </c>
      <c r="AP581" s="1">
        <v>36972</v>
      </c>
      <c r="BT581" s="14">
        <v>10410000</v>
      </c>
      <c r="CS581">
        <v>1</v>
      </c>
      <c r="DA581" s="1">
        <v>36962</v>
      </c>
      <c r="DB581" s="1">
        <v>36972</v>
      </c>
      <c r="DC581" s="1">
        <v>37804</v>
      </c>
      <c r="DD581" s="14">
        <v>432</v>
      </c>
      <c r="DE581" s="14">
        <v>4</v>
      </c>
      <c r="DF581" t="s">
        <v>513</v>
      </c>
      <c r="DG581" t="s">
        <v>1355</v>
      </c>
      <c r="DO581" s="49" t="s">
        <v>4471</v>
      </c>
      <c r="DP581" s="1"/>
      <c r="DQ581" s="1"/>
      <c r="DR581" s="1"/>
      <c r="DS581" s="1"/>
      <c r="DT581" s="1"/>
      <c r="DU581" s="1"/>
      <c r="DV581" s="1"/>
      <c r="DW581" t="s">
        <v>2332</v>
      </c>
      <c r="DX581" t="s">
        <v>474</v>
      </c>
      <c r="DY581" t="s">
        <v>2334</v>
      </c>
      <c r="DZ581" s="1">
        <v>38078</v>
      </c>
      <c r="EA581" s="1">
        <v>39939</v>
      </c>
      <c r="EC581" s="7" t="s">
        <v>3913</v>
      </c>
      <c r="EF581" s="7">
        <v>1</v>
      </c>
      <c r="EO581" s="7">
        <v>151</v>
      </c>
      <c r="EP581" s="7">
        <v>2</v>
      </c>
      <c r="ER581" s="49" t="s">
        <v>4926</v>
      </c>
      <c r="ES581" s="1"/>
      <c r="ET581" s="1"/>
      <c r="EU581" s="1"/>
      <c r="EV581" s="1"/>
      <c r="EW581" s="1"/>
      <c r="EX581" s="1"/>
      <c r="FC581" t="s">
        <v>2875</v>
      </c>
      <c r="FD581" s="1">
        <v>40009</v>
      </c>
      <c r="FE581" s="1">
        <v>40885</v>
      </c>
      <c r="FH581" s="7" t="s">
        <v>3914</v>
      </c>
      <c r="FJ581" s="7" t="s">
        <v>3915</v>
      </c>
      <c r="FK581">
        <v>1</v>
      </c>
      <c r="FY581">
        <v>112</v>
      </c>
      <c r="FZ581">
        <v>2</v>
      </c>
      <c r="GY581" s="44" t="s">
        <v>5695</v>
      </c>
      <c r="GZ581" s="1">
        <v>36972</v>
      </c>
      <c r="HA581">
        <v>24</v>
      </c>
      <c r="HB581">
        <v>24</v>
      </c>
      <c r="HC581">
        <v>2</v>
      </c>
      <c r="HD581">
        <v>0</v>
      </c>
      <c r="HH581" s="44" t="s">
        <v>5790</v>
      </c>
      <c r="HI581">
        <v>1</v>
      </c>
      <c r="HJ581">
        <v>22</v>
      </c>
      <c r="HK581">
        <v>39</v>
      </c>
      <c r="HL581">
        <v>2</v>
      </c>
      <c r="HN581">
        <v>1</v>
      </c>
      <c r="II581" s="1">
        <v>36972</v>
      </c>
      <c r="IJ581" s="1">
        <v>37971</v>
      </c>
      <c r="IK581" s="14">
        <v>2</v>
      </c>
    </row>
    <row r="582" spans="1:245" x14ac:dyDescent="0.25">
      <c r="A582" s="1">
        <v>38233</v>
      </c>
      <c r="B582" s="1" t="s">
        <v>383</v>
      </c>
      <c r="C582" s="1" t="s">
        <v>384</v>
      </c>
      <c r="D582" s="1"/>
      <c r="E582" s="13" t="s">
        <v>3165</v>
      </c>
      <c r="F582" s="4" t="s">
        <v>5</v>
      </c>
      <c r="G582" s="45" t="s">
        <v>5562</v>
      </c>
      <c r="H582" s="86"/>
      <c r="I582" s="86"/>
      <c r="J582" s="86"/>
      <c r="K582" s="86"/>
      <c r="L582" s="86"/>
      <c r="M582" s="31" t="s">
        <v>934</v>
      </c>
      <c r="N582" s="13" t="s">
        <v>504</v>
      </c>
      <c r="O582" s="56" t="s">
        <v>6513</v>
      </c>
      <c r="P582" s="20"/>
      <c r="Q582" s="39" t="s">
        <v>934</v>
      </c>
      <c r="R582" s="13" t="s">
        <v>504</v>
      </c>
      <c r="S582" s="56" t="s">
        <v>6513</v>
      </c>
      <c r="T582" s="39" t="s">
        <v>934</v>
      </c>
      <c r="U582" s="13" t="s">
        <v>504</v>
      </c>
      <c r="V582" s="20"/>
      <c r="W582" s="20"/>
      <c r="X582" s="20" t="s">
        <v>3335</v>
      </c>
      <c r="Y582" s="20" t="s">
        <v>504</v>
      </c>
      <c r="Z582" s="20" t="s">
        <v>3335</v>
      </c>
      <c r="AA582" s="20" t="s">
        <v>504</v>
      </c>
      <c r="AB582" s="20"/>
      <c r="AC582" s="20"/>
      <c r="AD582" s="20"/>
      <c r="AF582" s="14">
        <v>0</v>
      </c>
      <c r="AG582" s="14">
        <v>1</v>
      </c>
      <c r="AH582" s="14">
        <v>0</v>
      </c>
      <c r="AI582" s="14">
        <v>0</v>
      </c>
      <c r="AJ582" s="14">
        <v>1</v>
      </c>
      <c r="AK582" s="14">
        <v>0</v>
      </c>
      <c r="AL582" s="14">
        <v>1</v>
      </c>
      <c r="AM582" s="14">
        <v>0</v>
      </c>
      <c r="AN582" t="s">
        <v>946</v>
      </c>
      <c r="AO582" s="1">
        <v>32297</v>
      </c>
      <c r="AP582" s="1">
        <v>36972</v>
      </c>
      <c r="BT582" s="14">
        <v>32600000</v>
      </c>
      <c r="BU582" s="3">
        <v>0.1</v>
      </c>
      <c r="CS582">
        <v>1</v>
      </c>
      <c r="DA582" s="1">
        <v>36900</v>
      </c>
      <c r="DB582" s="1">
        <v>36972</v>
      </c>
      <c r="DC582" s="1">
        <v>37862</v>
      </c>
      <c r="DD582" s="14">
        <v>842</v>
      </c>
      <c r="DE582" s="14">
        <v>4</v>
      </c>
      <c r="DF582" t="s">
        <v>513</v>
      </c>
      <c r="DG582" t="s">
        <v>951</v>
      </c>
      <c r="DJ582">
        <v>1</v>
      </c>
      <c r="DK582" s="1"/>
      <c r="DO582" s="49" t="s">
        <v>4474</v>
      </c>
      <c r="DP582" s="1"/>
      <c r="DQ582" s="1"/>
      <c r="DR582" s="1"/>
      <c r="DS582" s="1"/>
      <c r="DT582" s="1"/>
      <c r="DU582" s="1"/>
      <c r="DV582" s="1"/>
      <c r="DY582" t="s">
        <v>2735</v>
      </c>
      <c r="DZ582" s="1">
        <v>38372</v>
      </c>
      <c r="EA582" s="1">
        <v>40317</v>
      </c>
      <c r="EC582" s="7" t="s">
        <v>3900</v>
      </c>
      <c r="EF582" s="7">
        <v>1</v>
      </c>
      <c r="EO582" s="7">
        <v>119</v>
      </c>
      <c r="EP582" s="7">
        <v>4</v>
      </c>
      <c r="GY582" s="44" t="s">
        <v>5695</v>
      </c>
      <c r="GZ582" s="1">
        <v>36972</v>
      </c>
      <c r="HA582">
        <v>24</v>
      </c>
      <c r="HB582">
        <v>144</v>
      </c>
      <c r="HC582">
        <v>1</v>
      </c>
      <c r="HD582">
        <v>1</v>
      </c>
      <c r="HH582" s="44" t="s">
        <v>5794</v>
      </c>
      <c r="HI582">
        <v>1</v>
      </c>
      <c r="HJ582">
        <v>50</v>
      </c>
      <c r="HK582">
        <v>94</v>
      </c>
      <c r="HL582">
        <v>5</v>
      </c>
      <c r="HM582">
        <v>1</v>
      </c>
      <c r="HQ582" s="44" t="s">
        <v>5924</v>
      </c>
      <c r="HR582">
        <v>1</v>
      </c>
      <c r="HS582">
        <v>13</v>
      </c>
      <c r="HT582">
        <v>155</v>
      </c>
      <c r="HU582">
        <v>2</v>
      </c>
      <c r="HV582">
        <v>1</v>
      </c>
      <c r="II582" s="1">
        <v>36972</v>
      </c>
      <c r="IJ582" s="1">
        <v>38233</v>
      </c>
      <c r="IK582" s="14">
        <v>6</v>
      </c>
    </row>
    <row r="583" spans="1:245" x14ac:dyDescent="0.25">
      <c r="A583" s="1">
        <v>38233</v>
      </c>
      <c r="E583" s="13" t="s">
        <v>3165</v>
      </c>
      <c r="F583" s="4" t="s">
        <v>5</v>
      </c>
      <c r="G583" s="45" t="s">
        <v>5562</v>
      </c>
      <c r="H583" s="86"/>
      <c r="I583" s="86"/>
      <c r="J583" s="86"/>
      <c r="K583" s="86"/>
      <c r="L583" s="86"/>
      <c r="M583" s="30" t="s">
        <v>935</v>
      </c>
      <c r="N583" s="13" t="s">
        <v>504</v>
      </c>
      <c r="O583" s="56" t="s">
        <v>6513</v>
      </c>
      <c r="P583" s="20"/>
      <c r="Q583" s="39" t="s">
        <v>934</v>
      </c>
      <c r="R583" s="13" t="s">
        <v>504</v>
      </c>
      <c r="S583" s="56" t="s">
        <v>6513</v>
      </c>
      <c r="T583" s="39" t="s">
        <v>934</v>
      </c>
      <c r="U583" s="13" t="s">
        <v>504</v>
      </c>
      <c r="V583" s="20"/>
      <c r="W583" s="20"/>
      <c r="X583" s="20"/>
      <c r="Y583" s="20"/>
      <c r="Z583" s="20" t="s">
        <v>3335</v>
      </c>
      <c r="AA583" s="20" t="s">
        <v>504</v>
      </c>
      <c r="AD583" s="20"/>
      <c r="AF583" s="14">
        <v>0</v>
      </c>
      <c r="AG583" s="14">
        <v>1</v>
      </c>
      <c r="AH583" s="14">
        <v>0</v>
      </c>
      <c r="AI583" s="14">
        <v>0</v>
      </c>
      <c r="AJ583" s="14">
        <v>1</v>
      </c>
      <c r="AK583" s="14">
        <v>0</v>
      </c>
      <c r="AL583" s="14">
        <v>1</v>
      </c>
      <c r="AM583" s="14">
        <v>0</v>
      </c>
      <c r="AO583" s="1">
        <v>32297</v>
      </c>
      <c r="AP583" s="1">
        <v>36972</v>
      </c>
      <c r="BT583" s="14">
        <v>32600000</v>
      </c>
      <c r="BU583" s="3">
        <v>0.1</v>
      </c>
      <c r="CS583">
        <v>1</v>
      </c>
      <c r="DA583" s="1">
        <v>36900</v>
      </c>
      <c r="DB583" s="1">
        <v>36972</v>
      </c>
      <c r="DC583" s="1">
        <v>37862</v>
      </c>
      <c r="DD583" s="14">
        <v>842</v>
      </c>
      <c r="DE583" s="14">
        <v>4</v>
      </c>
      <c r="DF583" t="s">
        <v>513</v>
      </c>
      <c r="DG583" t="s">
        <v>951</v>
      </c>
      <c r="DJ583">
        <v>1</v>
      </c>
      <c r="DO583" s="49" t="s">
        <v>4474</v>
      </c>
      <c r="DP583" s="1"/>
      <c r="DQ583" s="1"/>
      <c r="DR583" s="1"/>
      <c r="DS583" s="1"/>
      <c r="DT583" s="1"/>
      <c r="DU583" s="1"/>
      <c r="DV583" s="1"/>
      <c r="DW583" t="s">
        <v>2736</v>
      </c>
      <c r="DX583" t="s">
        <v>504</v>
      </c>
      <c r="DY583" t="s">
        <v>2735</v>
      </c>
      <c r="DZ583" s="1">
        <v>38372</v>
      </c>
      <c r="EA583" s="1">
        <v>40317</v>
      </c>
      <c r="EC583" s="7" t="s">
        <v>3900</v>
      </c>
      <c r="EF583" s="7">
        <v>1</v>
      </c>
      <c r="EO583" s="7">
        <v>119</v>
      </c>
      <c r="EP583" s="7">
        <v>4</v>
      </c>
      <c r="GY583" s="44" t="s">
        <v>5695</v>
      </c>
      <c r="GZ583" s="1">
        <v>36972</v>
      </c>
      <c r="HA583">
        <v>24</v>
      </c>
      <c r="HB583">
        <v>144</v>
      </c>
      <c r="HC583">
        <v>1</v>
      </c>
      <c r="HD583">
        <v>1</v>
      </c>
      <c r="HH583" s="44" t="s">
        <v>5794</v>
      </c>
      <c r="HI583">
        <v>1</v>
      </c>
      <c r="HJ583">
        <v>50</v>
      </c>
      <c r="HK583">
        <v>94</v>
      </c>
      <c r="HL583">
        <v>5</v>
      </c>
      <c r="HM583">
        <v>1</v>
      </c>
      <c r="HQ583" s="44" t="s">
        <v>5924</v>
      </c>
      <c r="HR583">
        <v>1</v>
      </c>
      <c r="HS583">
        <v>13</v>
      </c>
      <c r="HT583">
        <v>155</v>
      </c>
      <c r="HU583">
        <v>2</v>
      </c>
      <c r="HV583">
        <v>1</v>
      </c>
      <c r="II583" s="1">
        <v>36972</v>
      </c>
      <c r="IJ583" s="1">
        <v>38233</v>
      </c>
      <c r="IK583" s="14">
        <v>6</v>
      </c>
    </row>
    <row r="584" spans="1:245" x14ac:dyDescent="0.25">
      <c r="A584" s="1">
        <v>38233</v>
      </c>
      <c r="E584" s="13" t="s">
        <v>3165</v>
      </c>
      <c r="F584" s="4" t="s">
        <v>5</v>
      </c>
      <c r="G584" s="45" t="s">
        <v>5562</v>
      </c>
      <c r="H584" s="86"/>
      <c r="I584" s="86"/>
      <c r="J584" s="86"/>
      <c r="K584" s="86"/>
      <c r="L584" s="86"/>
      <c r="M584" s="30" t="s">
        <v>2498</v>
      </c>
      <c r="N584" s="13" t="s">
        <v>517</v>
      </c>
      <c r="O584" s="56" t="s">
        <v>6512</v>
      </c>
      <c r="P584" s="20"/>
      <c r="Q584" s="39" t="s">
        <v>934</v>
      </c>
      <c r="R584" s="13" t="s">
        <v>504</v>
      </c>
      <c r="S584" s="56" t="s">
        <v>6513</v>
      </c>
      <c r="T584" s="39" t="s">
        <v>934</v>
      </c>
      <c r="U584" s="13" t="s">
        <v>504</v>
      </c>
      <c r="V584" s="20"/>
      <c r="W584" s="20"/>
      <c r="X584" s="20"/>
      <c r="Y584" s="20"/>
      <c r="Z584" s="20" t="s">
        <v>3335</v>
      </c>
      <c r="AA584" s="20" t="s">
        <v>504</v>
      </c>
      <c r="AD584" s="20"/>
      <c r="AF584" s="14">
        <v>0</v>
      </c>
      <c r="AG584" s="14">
        <v>1</v>
      </c>
      <c r="AH584" s="14">
        <v>0</v>
      </c>
      <c r="AI584" s="14">
        <v>0</v>
      </c>
      <c r="AJ584" s="14">
        <v>1</v>
      </c>
      <c r="AK584" s="14">
        <v>0</v>
      </c>
      <c r="AL584" s="14">
        <v>1</v>
      </c>
      <c r="AM584" s="14">
        <v>0</v>
      </c>
      <c r="AO584" s="1">
        <v>32297</v>
      </c>
      <c r="AP584" s="1">
        <v>36972</v>
      </c>
      <c r="BT584" s="14">
        <v>32600000</v>
      </c>
      <c r="BU584" s="3">
        <v>0.1</v>
      </c>
      <c r="CS584">
        <v>1</v>
      </c>
      <c r="DA584" s="1">
        <v>36900</v>
      </c>
      <c r="DB584" s="1">
        <v>36972</v>
      </c>
      <c r="DC584" s="1">
        <v>37862</v>
      </c>
      <c r="DD584" s="14">
        <v>842</v>
      </c>
      <c r="DE584" s="14">
        <v>4</v>
      </c>
      <c r="DF584" t="s">
        <v>513</v>
      </c>
      <c r="DG584" t="s">
        <v>951</v>
      </c>
      <c r="DJ584">
        <v>1</v>
      </c>
      <c r="DO584" s="49" t="s">
        <v>4474</v>
      </c>
      <c r="DP584" s="1"/>
      <c r="DQ584" s="1"/>
      <c r="DR584" s="1"/>
      <c r="DS584" s="1"/>
      <c r="DT584" s="1"/>
      <c r="DU584" s="1"/>
      <c r="DV584" s="1"/>
      <c r="DW584" t="s">
        <v>2737</v>
      </c>
      <c r="DX584" t="s">
        <v>517</v>
      </c>
      <c r="DY584" t="s">
        <v>2735</v>
      </c>
      <c r="DZ584" s="1">
        <v>38372</v>
      </c>
      <c r="EA584" s="1">
        <v>40317</v>
      </c>
      <c r="EC584" s="7" t="s">
        <v>3900</v>
      </c>
      <c r="EF584" s="7">
        <v>1</v>
      </c>
      <c r="EO584" s="7">
        <v>119</v>
      </c>
      <c r="EP584" s="7">
        <v>4</v>
      </c>
      <c r="GY584" s="44" t="s">
        <v>5695</v>
      </c>
      <c r="GZ584" s="1">
        <v>36972</v>
      </c>
      <c r="HA584">
        <v>24</v>
      </c>
      <c r="HB584">
        <v>144</v>
      </c>
      <c r="HC584">
        <v>1</v>
      </c>
      <c r="HD584">
        <v>1</v>
      </c>
      <c r="HH584" s="44" t="s">
        <v>5794</v>
      </c>
      <c r="HI584">
        <v>1</v>
      </c>
      <c r="HJ584">
        <v>50</v>
      </c>
      <c r="HK584">
        <v>94</v>
      </c>
      <c r="HL584">
        <v>5</v>
      </c>
      <c r="HM584">
        <v>1</v>
      </c>
      <c r="HQ584" s="44" t="s">
        <v>5924</v>
      </c>
      <c r="HR584">
        <v>1</v>
      </c>
      <c r="HS584">
        <v>13</v>
      </c>
      <c r="HT584">
        <v>155</v>
      </c>
      <c r="HU584">
        <v>2</v>
      </c>
      <c r="HV584">
        <v>1</v>
      </c>
      <c r="II584" s="1">
        <v>36972</v>
      </c>
      <c r="IJ584" s="1">
        <v>38233</v>
      </c>
      <c r="IK584" s="14">
        <v>6</v>
      </c>
    </row>
    <row r="585" spans="1:245" x14ac:dyDescent="0.25">
      <c r="A585" s="1">
        <v>38233</v>
      </c>
      <c r="E585" s="13" t="s">
        <v>3165</v>
      </c>
      <c r="F585" s="4" t="s">
        <v>5</v>
      </c>
      <c r="G585" s="45" t="s">
        <v>5562</v>
      </c>
      <c r="H585" s="86"/>
      <c r="I585" s="86"/>
      <c r="J585" s="86"/>
      <c r="K585" s="86"/>
      <c r="L585" s="86"/>
      <c r="M585" s="58" t="s">
        <v>1151</v>
      </c>
      <c r="N585" s="4" t="s">
        <v>500</v>
      </c>
      <c r="O585" s="52" t="s">
        <v>6507</v>
      </c>
      <c r="P585" s="20"/>
      <c r="Q585" s="58" t="s">
        <v>1151</v>
      </c>
      <c r="R585" s="13" t="s">
        <v>500</v>
      </c>
      <c r="S585" s="52" t="s">
        <v>6507</v>
      </c>
      <c r="T585" s="39" t="s">
        <v>947</v>
      </c>
      <c r="U585" s="13" t="s">
        <v>500</v>
      </c>
      <c r="V585" s="20"/>
      <c r="W585" s="20"/>
      <c r="X585" s="20" t="s">
        <v>3336</v>
      </c>
      <c r="Y585" s="20" t="s">
        <v>500</v>
      </c>
      <c r="Z585" s="20" t="s">
        <v>3336</v>
      </c>
      <c r="AA585" s="20" t="s">
        <v>500</v>
      </c>
      <c r="AB585" s="20"/>
      <c r="AC585" s="20"/>
      <c r="AD585" s="20"/>
      <c r="AF585" s="14">
        <v>0</v>
      </c>
      <c r="AG585" s="14">
        <v>1</v>
      </c>
      <c r="AH585" s="14">
        <v>0</v>
      </c>
      <c r="AI585" s="14">
        <v>0</v>
      </c>
      <c r="AJ585" s="14">
        <v>1</v>
      </c>
      <c r="AK585" s="14">
        <v>0</v>
      </c>
      <c r="AL585" s="14">
        <v>1</v>
      </c>
      <c r="AM585" s="14">
        <v>0</v>
      </c>
      <c r="AO585" s="1">
        <v>35724</v>
      </c>
      <c r="AP585" s="1">
        <v>36900</v>
      </c>
      <c r="BO585" s="3">
        <v>1</v>
      </c>
      <c r="BT585" s="14">
        <v>0</v>
      </c>
      <c r="BU585" s="3">
        <v>1</v>
      </c>
      <c r="CS585">
        <v>1</v>
      </c>
      <c r="DA585" s="1">
        <v>36900</v>
      </c>
      <c r="DB585" s="1">
        <v>36972</v>
      </c>
      <c r="DC585" s="1">
        <v>37862</v>
      </c>
      <c r="DD585" s="14">
        <v>842</v>
      </c>
      <c r="DE585" s="14">
        <v>4</v>
      </c>
      <c r="DF585" t="s">
        <v>513</v>
      </c>
      <c r="DG585" t="s">
        <v>951</v>
      </c>
      <c r="DI585">
        <v>1</v>
      </c>
      <c r="GY585" s="44" t="s">
        <v>5695</v>
      </c>
      <c r="GZ585" s="1">
        <v>36972</v>
      </c>
      <c r="HA585">
        <v>24</v>
      </c>
      <c r="HB585">
        <v>10</v>
      </c>
      <c r="HC585">
        <v>0</v>
      </c>
      <c r="HH585" s="44" t="s">
        <v>5794</v>
      </c>
      <c r="HI585">
        <v>1</v>
      </c>
      <c r="HJ585">
        <v>50</v>
      </c>
      <c r="HK585">
        <v>66</v>
      </c>
      <c r="HL585">
        <v>7</v>
      </c>
      <c r="HM585">
        <v>1</v>
      </c>
      <c r="II585" s="1">
        <v>36972</v>
      </c>
      <c r="IJ585" s="1">
        <v>38233</v>
      </c>
      <c r="IK585" s="14">
        <v>6</v>
      </c>
    </row>
    <row r="586" spans="1:245" x14ac:dyDescent="0.25">
      <c r="A586" s="1">
        <v>38233</v>
      </c>
      <c r="E586" s="13" t="s">
        <v>3165</v>
      </c>
      <c r="F586" s="4" t="s">
        <v>5</v>
      </c>
      <c r="G586" s="45" t="s">
        <v>5562</v>
      </c>
      <c r="H586" s="86"/>
      <c r="I586" s="86"/>
      <c r="J586" s="86"/>
      <c r="K586" s="86"/>
      <c r="L586" s="86"/>
      <c r="M586" s="30" t="s">
        <v>2666</v>
      </c>
      <c r="N586" s="4" t="s">
        <v>537</v>
      </c>
      <c r="O586" s="52" t="s">
        <v>6508</v>
      </c>
      <c r="P586" s="20"/>
      <c r="Q586" s="58" t="s">
        <v>1151</v>
      </c>
      <c r="R586" s="13" t="s">
        <v>500</v>
      </c>
      <c r="S586" s="52" t="s">
        <v>6507</v>
      </c>
      <c r="T586" s="39" t="s">
        <v>947</v>
      </c>
      <c r="U586" s="13" t="s">
        <v>500</v>
      </c>
      <c r="V586" s="20"/>
      <c r="W586" s="20"/>
      <c r="X586" s="20"/>
      <c r="Y586" s="20"/>
      <c r="Z586" s="20" t="s">
        <v>3336</v>
      </c>
      <c r="AA586" s="20" t="s">
        <v>500</v>
      </c>
      <c r="AD586" s="20"/>
      <c r="AF586" s="14">
        <v>0</v>
      </c>
      <c r="AG586" s="14">
        <v>1</v>
      </c>
      <c r="AH586" s="14">
        <v>0</v>
      </c>
      <c r="AI586" s="14">
        <v>0</v>
      </c>
      <c r="AJ586" s="14">
        <v>1</v>
      </c>
      <c r="AK586" s="14">
        <v>0</v>
      </c>
      <c r="AL586" s="14">
        <v>1</v>
      </c>
      <c r="AM586" s="14">
        <v>0</v>
      </c>
      <c r="AO586" s="1">
        <v>35724</v>
      </c>
      <c r="AP586" s="1">
        <v>36900</v>
      </c>
      <c r="BO586" s="3">
        <v>1</v>
      </c>
      <c r="BT586" s="14">
        <v>0</v>
      </c>
      <c r="BU586" s="3">
        <v>1</v>
      </c>
      <c r="CS586">
        <v>1</v>
      </c>
      <c r="DA586" s="1">
        <v>36900</v>
      </c>
      <c r="DB586" s="1">
        <v>36972</v>
      </c>
      <c r="DC586" s="1">
        <v>37862</v>
      </c>
      <c r="DD586" s="14">
        <v>842</v>
      </c>
      <c r="DE586" s="14">
        <v>4</v>
      </c>
      <c r="DF586" t="s">
        <v>513</v>
      </c>
      <c r="DG586" t="s">
        <v>951</v>
      </c>
      <c r="DI586">
        <v>1</v>
      </c>
      <c r="GY586" s="44" t="s">
        <v>5695</v>
      </c>
      <c r="GZ586" s="1">
        <v>36972</v>
      </c>
      <c r="HA586">
        <v>24</v>
      </c>
      <c r="HB586">
        <v>10</v>
      </c>
      <c r="HC586">
        <v>0</v>
      </c>
      <c r="HH586" s="44" t="s">
        <v>5794</v>
      </c>
      <c r="HI586">
        <v>1</v>
      </c>
      <c r="HJ586">
        <v>50</v>
      </c>
      <c r="HK586">
        <v>66</v>
      </c>
      <c r="HL586">
        <v>7</v>
      </c>
      <c r="HM586">
        <v>1</v>
      </c>
      <c r="II586" s="1">
        <v>36972</v>
      </c>
      <c r="IJ586" s="1">
        <v>38233</v>
      </c>
      <c r="IK586" s="14">
        <v>6</v>
      </c>
    </row>
    <row r="587" spans="1:245" x14ac:dyDescent="0.25">
      <c r="A587" s="1">
        <v>38233</v>
      </c>
      <c r="E587" s="13" t="s">
        <v>3165</v>
      </c>
      <c r="F587" s="4" t="s">
        <v>5</v>
      </c>
      <c r="G587" s="45" t="s">
        <v>5562</v>
      </c>
      <c r="H587" s="86"/>
      <c r="I587" s="86"/>
      <c r="J587" s="86"/>
      <c r="K587" s="86"/>
      <c r="L587" s="86"/>
      <c r="M587" s="30" t="s">
        <v>948</v>
      </c>
      <c r="N587" s="4" t="s">
        <v>500</v>
      </c>
      <c r="O587" s="52" t="s">
        <v>6509</v>
      </c>
      <c r="P587" s="20"/>
      <c r="Q587" s="58" t="s">
        <v>1151</v>
      </c>
      <c r="R587" s="13" t="s">
        <v>500</v>
      </c>
      <c r="S587" s="52" t="s">
        <v>6507</v>
      </c>
      <c r="T587" s="39" t="s">
        <v>947</v>
      </c>
      <c r="U587" s="13" t="s">
        <v>500</v>
      </c>
      <c r="V587" s="20"/>
      <c r="W587" s="20"/>
      <c r="X587" s="20"/>
      <c r="Y587" s="20"/>
      <c r="Z587" s="20" t="s">
        <v>3336</v>
      </c>
      <c r="AA587" s="20" t="s">
        <v>500</v>
      </c>
      <c r="AD587" s="20"/>
      <c r="AF587" s="14">
        <v>0</v>
      </c>
      <c r="AG587" s="14">
        <v>1</v>
      </c>
      <c r="AH587" s="14">
        <v>0</v>
      </c>
      <c r="AI587" s="14">
        <v>0</v>
      </c>
      <c r="AJ587" s="14">
        <v>1</v>
      </c>
      <c r="AK587" s="14">
        <v>0</v>
      </c>
      <c r="AL587" s="14">
        <v>1</v>
      </c>
      <c r="AM587" s="14">
        <v>0</v>
      </c>
      <c r="AO587" s="1">
        <v>35724</v>
      </c>
      <c r="AP587" s="1">
        <v>36900</v>
      </c>
      <c r="BO587" s="3">
        <v>1</v>
      </c>
      <c r="BT587" s="14">
        <v>0</v>
      </c>
      <c r="BU587" s="3">
        <v>1</v>
      </c>
      <c r="CS587">
        <v>1</v>
      </c>
      <c r="DA587" s="1">
        <v>36900</v>
      </c>
      <c r="DB587" s="1">
        <v>36972</v>
      </c>
      <c r="DC587" s="1">
        <v>37862</v>
      </c>
      <c r="DD587" s="14">
        <v>842</v>
      </c>
      <c r="DE587" s="14">
        <v>4</v>
      </c>
      <c r="DF587" t="s">
        <v>513</v>
      </c>
      <c r="DG587" t="s">
        <v>951</v>
      </c>
      <c r="DI587">
        <v>1</v>
      </c>
      <c r="GY587" s="44" t="s">
        <v>5695</v>
      </c>
      <c r="GZ587" s="1">
        <v>36972</v>
      </c>
      <c r="HA587">
        <v>24</v>
      </c>
      <c r="HB587">
        <v>10</v>
      </c>
      <c r="HC587">
        <v>0</v>
      </c>
      <c r="HH587" s="44" t="s">
        <v>5794</v>
      </c>
      <c r="HI587">
        <v>1</v>
      </c>
      <c r="HJ587">
        <v>50</v>
      </c>
      <c r="HK587">
        <v>66</v>
      </c>
      <c r="HL587">
        <v>7</v>
      </c>
      <c r="HM587">
        <v>1</v>
      </c>
      <c r="II587" s="1">
        <v>36972</v>
      </c>
      <c r="IJ587" s="1">
        <v>38233</v>
      </c>
      <c r="IK587" s="14">
        <v>6</v>
      </c>
    </row>
    <row r="588" spans="1:245" x14ac:dyDescent="0.25">
      <c r="A588" s="1">
        <v>38233</v>
      </c>
      <c r="E588" s="13" t="s">
        <v>3165</v>
      </c>
      <c r="F588" s="4" t="s">
        <v>5</v>
      </c>
      <c r="G588" s="45" t="s">
        <v>5562</v>
      </c>
      <c r="H588" s="86"/>
      <c r="I588" s="86"/>
      <c r="J588" s="86"/>
      <c r="K588" s="86"/>
      <c r="L588" s="86"/>
      <c r="M588" s="30" t="s">
        <v>949</v>
      </c>
      <c r="N588" s="4" t="s">
        <v>474</v>
      </c>
      <c r="O588" s="52" t="s">
        <v>6510</v>
      </c>
      <c r="P588" s="20"/>
      <c r="Q588" s="58" t="s">
        <v>1151</v>
      </c>
      <c r="R588" s="13" t="s">
        <v>500</v>
      </c>
      <c r="S588" s="52" t="s">
        <v>6507</v>
      </c>
      <c r="T588" s="39" t="s">
        <v>947</v>
      </c>
      <c r="U588" s="13" t="s">
        <v>500</v>
      </c>
      <c r="V588" s="20"/>
      <c r="W588" s="20"/>
      <c r="X588" s="20"/>
      <c r="Y588" s="20"/>
      <c r="Z588" s="20" t="s">
        <v>3336</v>
      </c>
      <c r="AA588" s="20" t="s">
        <v>500</v>
      </c>
      <c r="AD588" s="20"/>
      <c r="AF588" s="14">
        <v>0</v>
      </c>
      <c r="AG588" s="14">
        <v>1</v>
      </c>
      <c r="AH588" s="14">
        <v>0</v>
      </c>
      <c r="AI588" s="14">
        <v>0</v>
      </c>
      <c r="AJ588" s="14">
        <v>1</v>
      </c>
      <c r="AK588" s="14">
        <v>0</v>
      </c>
      <c r="AL588" s="14">
        <v>1</v>
      </c>
      <c r="AM588" s="14">
        <v>0</v>
      </c>
      <c r="AO588" s="1">
        <v>35724</v>
      </c>
      <c r="AP588" s="1">
        <v>36900</v>
      </c>
      <c r="BO588" s="3">
        <v>1</v>
      </c>
      <c r="BT588" s="14">
        <v>0</v>
      </c>
      <c r="BU588" s="3">
        <v>1</v>
      </c>
      <c r="CS588">
        <v>1</v>
      </c>
      <c r="DA588" s="1">
        <v>36900</v>
      </c>
      <c r="DB588" s="1">
        <v>36972</v>
      </c>
      <c r="DC588" s="1">
        <v>37862</v>
      </c>
      <c r="DD588" s="14">
        <v>842</v>
      </c>
      <c r="DE588" s="14">
        <v>4</v>
      </c>
      <c r="DF588" t="s">
        <v>513</v>
      </c>
      <c r="DG588" t="s">
        <v>951</v>
      </c>
      <c r="DI588">
        <v>1</v>
      </c>
      <c r="GY588" s="44" t="s">
        <v>5695</v>
      </c>
      <c r="GZ588" s="1">
        <v>36972</v>
      </c>
      <c r="HA588">
        <v>24</v>
      </c>
      <c r="HB588">
        <v>10</v>
      </c>
      <c r="HC588">
        <v>0</v>
      </c>
      <c r="HH588" s="44" t="s">
        <v>5794</v>
      </c>
      <c r="HI588">
        <v>1</v>
      </c>
      <c r="HJ588">
        <v>50</v>
      </c>
      <c r="HK588">
        <v>66</v>
      </c>
      <c r="HL588">
        <v>7</v>
      </c>
      <c r="HM588">
        <v>1</v>
      </c>
      <c r="II588" s="1">
        <v>36972</v>
      </c>
      <c r="IJ588" s="1">
        <v>38233</v>
      </c>
      <c r="IK588" s="14">
        <v>6</v>
      </c>
    </row>
    <row r="589" spans="1:245" x14ac:dyDescent="0.25">
      <c r="A589" s="1">
        <v>38233</v>
      </c>
      <c r="E589" s="13" t="s">
        <v>3165</v>
      </c>
      <c r="F589" s="4" t="s">
        <v>5</v>
      </c>
      <c r="G589" s="45" t="s">
        <v>5562</v>
      </c>
      <c r="H589" s="86"/>
      <c r="I589" s="86"/>
      <c r="J589" s="86"/>
      <c r="K589" s="86"/>
      <c r="L589" s="86"/>
      <c r="M589" s="30" t="s">
        <v>950</v>
      </c>
      <c r="N589" s="4" t="s">
        <v>500</v>
      </c>
      <c r="O589" s="52" t="s">
        <v>6677</v>
      </c>
      <c r="P589" s="20"/>
      <c r="Q589" s="58" t="s">
        <v>1151</v>
      </c>
      <c r="R589" s="13" t="s">
        <v>500</v>
      </c>
      <c r="S589" s="52" t="s">
        <v>6507</v>
      </c>
      <c r="T589" s="39" t="s">
        <v>947</v>
      </c>
      <c r="U589" s="13" t="s">
        <v>500</v>
      </c>
      <c r="V589" s="20"/>
      <c r="W589" s="20"/>
      <c r="X589" s="20"/>
      <c r="Y589" s="20"/>
      <c r="Z589" s="20" t="s">
        <v>3336</v>
      </c>
      <c r="AA589" s="20" t="s">
        <v>500</v>
      </c>
      <c r="AD589" s="20"/>
      <c r="AF589" s="14">
        <v>0</v>
      </c>
      <c r="AG589" s="14">
        <v>1</v>
      </c>
      <c r="AH589" s="14">
        <v>0</v>
      </c>
      <c r="AI589" s="14">
        <v>0</v>
      </c>
      <c r="AJ589" s="14">
        <v>1</v>
      </c>
      <c r="AK589" s="14">
        <v>0</v>
      </c>
      <c r="AL589" s="14">
        <v>1</v>
      </c>
      <c r="AM589" s="14">
        <v>0</v>
      </c>
      <c r="AO589" s="1">
        <v>35724</v>
      </c>
      <c r="AP589" s="1">
        <v>36900</v>
      </c>
      <c r="BO589" s="3">
        <v>1</v>
      </c>
      <c r="BT589" s="14">
        <v>0</v>
      </c>
      <c r="BU589" s="3">
        <v>1</v>
      </c>
      <c r="CS589">
        <v>1</v>
      </c>
      <c r="DA589" s="1">
        <v>36900</v>
      </c>
      <c r="DB589" s="1">
        <v>36972</v>
      </c>
      <c r="DC589" s="1">
        <v>37862</v>
      </c>
      <c r="DD589" s="14">
        <v>842</v>
      </c>
      <c r="DE589" s="14">
        <v>4</v>
      </c>
      <c r="DF589" t="s">
        <v>513</v>
      </c>
      <c r="DG589" t="s">
        <v>951</v>
      </c>
      <c r="DI589">
        <v>1</v>
      </c>
      <c r="GY589" s="44" t="s">
        <v>5695</v>
      </c>
      <c r="GZ589" s="1">
        <v>36972</v>
      </c>
      <c r="HA589">
        <v>24</v>
      </c>
      <c r="HB589">
        <v>10</v>
      </c>
      <c r="HC589">
        <v>0</v>
      </c>
      <c r="HH589" s="44" t="s">
        <v>5794</v>
      </c>
      <c r="HI589">
        <v>1</v>
      </c>
      <c r="HJ589">
        <v>50</v>
      </c>
      <c r="HK589">
        <v>66</v>
      </c>
      <c r="HL589">
        <v>7</v>
      </c>
      <c r="HM589">
        <v>1</v>
      </c>
      <c r="II589" s="1">
        <v>36972</v>
      </c>
      <c r="IJ589" s="1">
        <v>38233</v>
      </c>
      <c r="IK589" s="14">
        <v>6</v>
      </c>
    </row>
    <row r="590" spans="1:245" x14ac:dyDescent="0.25">
      <c r="A590" s="1">
        <v>38233</v>
      </c>
      <c r="E590" s="13" t="s">
        <v>3165</v>
      </c>
      <c r="F590" s="4" t="s">
        <v>5</v>
      </c>
      <c r="G590" s="45" t="s">
        <v>5562</v>
      </c>
      <c r="H590" s="86"/>
      <c r="I590" s="86"/>
      <c r="J590" s="86"/>
      <c r="K590" s="86"/>
      <c r="L590" s="86"/>
      <c r="M590" s="30" t="s">
        <v>936</v>
      </c>
      <c r="N590" s="4" t="s">
        <v>570</v>
      </c>
      <c r="O590" s="52" t="s">
        <v>6506</v>
      </c>
      <c r="P590" s="20"/>
      <c r="Q590" s="39" t="s">
        <v>938</v>
      </c>
      <c r="R590" s="4" t="s">
        <v>479</v>
      </c>
      <c r="S590" s="56" t="s">
        <v>6492</v>
      </c>
      <c r="T590" s="39" t="s">
        <v>938</v>
      </c>
      <c r="U590" s="4" t="s">
        <v>479</v>
      </c>
      <c r="V590" s="20"/>
      <c r="W590" s="20"/>
      <c r="X590" s="20"/>
      <c r="Y590" s="20"/>
      <c r="Z590" s="20"/>
      <c r="AA590" s="20"/>
      <c r="AB590" s="20"/>
      <c r="AC590" s="20"/>
      <c r="AD590" s="20"/>
      <c r="AF590" s="14">
        <v>0</v>
      </c>
      <c r="AG590" s="14">
        <v>1</v>
      </c>
      <c r="AH590" s="14">
        <v>0</v>
      </c>
      <c r="AI590" s="14">
        <v>0</v>
      </c>
      <c r="AJ590" s="14">
        <v>1</v>
      </c>
      <c r="AK590" s="14">
        <v>0</v>
      </c>
      <c r="AL590" s="14">
        <v>1</v>
      </c>
      <c r="AM590" s="14">
        <v>0</v>
      </c>
      <c r="AO590" s="1">
        <v>36036</v>
      </c>
      <c r="AP590" s="1">
        <v>36349</v>
      </c>
      <c r="BT590" s="14">
        <v>669500</v>
      </c>
      <c r="BU590" s="3">
        <v>0.35</v>
      </c>
      <c r="BX590" s="14">
        <v>2430000</v>
      </c>
      <c r="BY590" s="3">
        <v>0.35</v>
      </c>
      <c r="CS590">
        <v>1</v>
      </c>
      <c r="DA590" s="1">
        <v>36900</v>
      </c>
      <c r="DB590" s="1">
        <v>36972</v>
      </c>
      <c r="DC590" s="1">
        <v>37862</v>
      </c>
      <c r="DD590" s="14">
        <v>842</v>
      </c>
      <c r="DE590" s="14">
        <v>4</v>
      </c>
      <c r="DF590" t="s">
        <v>513</v>
      </c>
      <c r="DG590" t="s">
        <v>951</v>
      </c>
      <c r="DJ590">
        <v>1</v>
      </c>
      <c r="DP590" s="49" t="s">
        <v>4475</v>
      </c>
      <c r="DQ590" s="1"/>
      <c r="DR590" s="1"/>
      <c r="DS590" s="49" t="s">
        <v>4476</v>
      </c>
      <c r="DT590" s="1"/>
      <c r="DU590" s="1"/>
      <c r="DV590" s="1"/>
      <c r="DY590" t="s">
        <v>2755</v>
      </c>
      <c r="DZ590" s="1">
        <v>38370</v>
      </c>
      <c r="EA590" s="1">
        <v>40317</v>
      </c>
      <c r="EC590" s="7" t="s">
        <v>3900</v>
      </c>
      <c r="EF590" s="7">
        <v>1</v>
      </c>
      <c r="EO590" s="7">
        <v>252</v>
      </c>
      <c r="EP590" s="7">
        <v>5</v>
      </c>
      <c r="EQ590" s="7">
        <v>1</v>
      </c>
      <c r="II590" s="1">
        <v>36972</v>
      </c>
      <c r="IJ590" s="1">
        <v>38233</v>
      </c>
      <c r="IK590" s="14">
        <v>6</v>
      </c>
    </row>
    <row r="591" spans="1:245" x14ac:dyDescent="0.25">
      <c r="A591" s="1">
        <v>38233</v>
      </c>
      <c r="E591" s="13" t="s">
        <v>3165</v>
      </c>
      <c r="F591" s="4" t="s">
        <v>5</v>
      </c>
      <c r="G591" s="45" t="s">
        <v>5562</v>
      </c>
      <c r="H591" s="86"/>
      <c r="I591" s="86"/>
      <c r="J591" s="86"/>
      <c r="K591" s="86"/>
      <c r="L591" s="86"/>
      <c r="M591" s="30" t="s">
        <v>937</v>
      </c>
      <c r="N591" s="4" t="s">
        <v>570</v>
      </c>
      <c r="O591" s="52" t="s">
        <v>6505</v>
      </c>
      <c r="P591" s="20"/>
      <c r="Q591" s="39" t="s">
        <v>938</v>
      </c>
      <c r="R591" s="4" t="s">
        <v>479</v>
      </c>
      <c r="S591" s="56" t="s">
        <v>6492</v>
      </c>
      <c r="T591" s="39" t="s">
        <v>938</v>
      </c>
      <c r="U591" s="4" t="s">
        <v>479</v>
      </c>
      <c r="V591" s="20"/>
      <c r="W591" s="20"/>
      <c r="X591" s="20"/>
      <c r="Y591" s="20"/>
      <c r="Z591" s="20"/>
      <c r="AA591" s="20"/>
      <c r="AB591" s="20"/>
      <c r="AC591" s="20"/>
      <c r="AD591" s="20"/>
      <c r="AF591" s="14">
        <v>0</v>
      </c>
      <c r="AG591" s="14">
        <v>1</v>
      </c>
      <c r="AH591" s="14">
        <v>0</v>
      </c>
      <c r="AI591" s="14">
        <v>0</v>
      </c>
      <c r="AJ591" s="14">
        <v>1</v>
      </c>
      <c r="AK591" s="14">
        <v>0</v>
      </c>
      <c r="AL591" s="14">
        <v>1</v>
      </c>
      <c r="AM591" s="14">
        <v>0</v>
      </c>
      <c r="AO591" s="1">
        <v>36036</v>
      </c>
      <c r="AP591" s="1">
        <v>36349</v>
      </c>
      <c r="BT591" s="14">
        <v>669500</v>
      </c>
      <c r="BU591" s="3">
        <v>0.35</v>
      </c>
      <c r="BX591" s="14">
        <v>2430000</v>
      </c>
      <c r="BY591" s="3">
        <v>0.35</v>
      </c>
      <c r="CS591">
        <v>1</v>
      </c>
      <c r="DA591" s="1">
        <v>36900</v>
      </c>
      <c r="DB591" s="1">
        <v>36972</v>
      </c>
      <c r="DC591" s="1">
        <v>37862</v>
      </c>
      <c r="DD591" s="14">
        <v>842</v>
      </c>
      <c r="DE591" s="14">
        <v>4</v>
      </c>
      <c r="DF591" t="s">
        <v>513</v>
      </c>
      <c r="DG591" t="s">
        <v>951</v>
      </c>
      <c r="DJ591">
        <v>1</v>
      </c>
      <c r="DO591" s="1"/>
      <c r="DP591" s="49" t="s">
        <v>4475</v>
      </c>
      <c r="DQ591" s="1"/>
      <c r="DR591" s="1"/>
      <c r="DS591" s="49" t="s">
        <v>4476</v>
      </c>
      <c r="DT591" s="1"/>
      <c r="DU591" s="1"/>
      <c r="DV591" s="1"/>
      <c r="DY591" t="s">
        <v>2755</v>
      </c>
      <c r="DZ591" s="1">
        <v>38370</v>
      </c>
      <c r="EA591" s="1">
        <v>40317</v>
      </c>
      <c r="EC591" s="7" t="s">
        <v>3900</v>
      </c>
      <c r="EF591" s="7">
        <v>1</v>
      </c>
      <c r="EO591" s="7">
        <v>252</v>
      </c>
      <c r="EP591" s="7">
        <v>5</v>
      </c>
      <c r="EQ591" s="7">
        <v>1</v>
      </c>
      <c r="II591" s="1">
        <v>36972</v>
      </c>
      <c r="IJ591" s="1">
        <v>38233</v>
      </c>
      <c r="IK591" s="14">
        <v>6</v>
      </c>
    </row>
    <row r="592" spans="1:245" x14ac:dyDescent="0.25">
      <c r="A592" s="1">
        <v>38233</v>
      </c>
      <c r="E592" s="13" t="s">
        <v>3165</v>
      </c>
      <c r="F592" s="4" t="s">
        <v>5</v>
      </c>
      <c r="G592" s="45" t="s">
        <v>5562</v>
      </c>
      <c r="H592" s="86"/>
      <c r="I592" s="86"/>
      <c r="J592" s="86"/>
      <c r="K592" s="86"/>
      <c r="L592" s="86"/>
      <c r="M592" s="30" t="s">
        <v>938</v>
      </c>
      <c r="N592" s="4" t="s">
        <v>479</v>
      </c>
      <c r="O592" s="56" t="s">
        <v>6492</v>
      </c>
      <c r="P592" s="20"/>
      <c r="Q592" s="39" t="s">
        <v>938</v>
      </c>
      <c r="R592" s="4" t="s">
        <v>479</v>
      </c>
      <c r="S592" s="56" t="s">
        <v>6492</v>
      </c>
      <c r="T592" s="39" t="s">
        <v>938</v>
      </c>
      <c r="U592" s="4" t="s">
        <v>479</v>
      </c>
      <c r="V592" s="20"/>
      <c r="W592" s="20"/>
      <c r="X592" s="20"/>
      <c r="Y592" s="20"/>
      <c r="Z592" s="20"/>
      <c r="AA592" s="20"/>
      <c r="AB592" s="20"/>
      <c r="AC592" s="20"/>
      <c r="AD592" s="20"/>
      <c r="AF592" s="14">
        <v>0</v>
      </c>
      <c r="AG592" s="14">
        <v>1</v>
      </c>
      <c r="AH592" s="14">
        <v>0</v>
      </c>
      <c r="AI592" s="14">
        <v>0</v>
      </c>
      <c r="AJ592" s="14">
        <v>1</v>
      </c>
      <c r="AK592" s="14">
        <v>0</v>
      </c>
      <c r="AL592" s="14">
        <v>1</v>
      </c>
      <c r="AM592" s="14">
        <v>0</v>
      </c>
      <c r="AO592" s="1">
        <v>36036</v>
      </c>
      <c r="AP592" s="1">
        <v>36349</v>
      </c>
      <c r="AQ592" s="1">
        <v>32780</v>
      </c>
      <c r="AR592" s="1">
        <v>36972</v>
      </c>
      <c r="BP592" s="14">
        <v>24741600</v>
      </c>
      <c r="BQ592" s="3">
        <v>0.35</v>
      </c>
      <c r="BX592" s="14">
        <v>2430000</v>
      </c>
      <c r="BY592" s="3">
        <v>0.35</v>
      </c>
      <c r="CS592">
        <v>1</v>
      </c>
      <c r="DA592" s="1">
        <v>36900</v>
      </c>
      <c r="DB592" s="1">
        <v>36972</v>
      </c>
      <c r="DC592" s="1">
        <v>37862</v>
      </c>
      <c r="DD592" s="14">
        <v>842</v>
      </c>
      <c r="DE592" s="14">
        <v>4</v>
      </c>
      <c r="DF592" t="s">
        <v>513</v>
      </c>
      <c r="DG592" t="s">
        <v>951</v>
      </c>
      <c r="DJ592">
        <v>1</v>
      </c>
      <c r="DO592" s="1"/>
      <c r="DP592" s="49" t="s">
        <v>4475</v>
      </c>
      <c r="DQ592" s="1"/>
      <c r="DR592" s="1"/>
      <c r="DS592" s="49" t="s">
        <v>4476</v>
      </c>
      <c r="DT592" s="1"/>
      <c r="DU592" s="1"/>
      <c r="DV592" s="1"/>
      <c r="DY592" t="s">
        <v>2755</v>
      </c>
      <c r="DZ592" s="1">
        <v>38370</v>
      </c>
      <c r="EA592" s="1">
        <v>40317</v>
      </c>
      <c r="EC592" s="7" t="s">
        <v>3900</v>
      </c>
      <c r="EF592" s="7">
        <v>1</v>
      </c>
      <c r="EO592" s="7">
        <v>252</v>
      </c>
      <c r="EP592" s="7">
        <v>5</v>
      </c>
      <c r="EQ592" s="7">
        <v>1</v>
      </c>
      <c r="II592" s="1">
        <v>36972</v>
      </c>
      <c r="IJ592" s="1">
        <v>38233</v>
      </c>
      <c r="IK592" s="14">
        <v>6</v>
      </c>
    </row>
    <row r="593" spans="1:245" x14ac:dyDescent="0.25">
      <c r="A593" s="1">
        <v>38233</v>
      </c>
      <c r="E593" s="13" t="s">
        <v>3165</v>
      </c>
      <c r="F593" s="4" t="s">
        <v>5</v>
      </c>
      <c r="G593" s="45" t="s">
        <v>5562</v>
      </c>
      <c r="H593" s="86"/>
      <c r="I593" s="86"/>
      <c r="J593" s="86"/>
      <c r="K593" s="86"/>
      <c r="L593" s="86"/>
      <c r="M593" s="30" t="s">
        <v>2499</v>
      </c>
      <c r="N593" s="4" t="s">
        <v>718</v>
      </c>
      <c r="O593" s="52" t="s">
        <v>6511</v>
      </c>
      <c r="P593" s="20"/>
      <c r="Q593" s="30" t="s">
        <v>2499</v>
      </c>
      <c r="R593" s="4" t="s">
        <v>718</v>
      </c>
      <c r="S593" s="52" t="s">
        <v>6511</v>
      </c>
      <c r="T593" s="20"/>
      <c r="U593" s="20"/>
      <c r="V593" s="20"/>
      <c r="W593" s="20"/>
      <c r="X593" s="20" t="s">
        <v>3337</v>
      </c>
      <c r="Y593" s="33" t="s">
        <v>718</v>
      </c>
      <c r="Z593" s="20" t="s">
        <v>3337</v>
      </c>
      <c r="AA593" s="33" t="s">
        <v>718</v>
      </c>
      <c r="AB593" s="20"/>
      <c r="AC593" s="20"/>
      <c r="AD593" s="20"/>
      <c r="AF593" s="14">
        <v>0</v>
      </c>
      <c r="AG593" s="14">
        <v>1</v>
      </c>
      <c r="AH593" s="14">
        <v>0</v>
      </c>
      <c r="AI593" s="14">
        <v>0</v>
      </c>
      <c r="AJ593" s="14">
        <v>1</v>
      </c>
      <c r="AK593" s="14">
        <v>0</v>
      </c>
      <c r="AL593" s="14">
        <v>1</v>
      </c>
      <c r="AM593" s="14">
        <v>0</v>
      </c>
      <c r="AO593" s="1">
        <v>36036</v>
      </c>
      <c r="AP593" s="1">
        <v>36404</v>
      </c>
      <c r="BP593" s="14">
        <v>9160000</v>
      </c>
      <c r="BQ593" s="3">
        <v>0.15</v>
      </c>
      <c r="BR593" s="16">
        <v>8246700</v>
      </c>
      <c r="CS593">
        <v>1</v>
      </c>
      <c r="DA593" s="1">
        <v>36900</v>
      </c>
      <c r="DB593" s="1">
        <v>36972</v>
      </c>
      <c r="DC593" s="1">
        <v>37862</v>
      </c>
      <c r="DD593" s="14">
        <v>842</v>
      </c>
      <c r="DE593" s="14">
        <v>4</v>
      </c>
      <c r="DF593" t="s">
        <v>513</v>
      </c>
      <c r="DG593" t="s">
        <v>951</v>
      </c>
      <c r="DJ593">
        <v>1</v>
      </c>
      <c r="DO593" s="49" t="s">
        <v>4477</v>
      </c>
      <c r="DP593" s="1"/>
      <c r="DQ593" s="1"/>
      <c r="DR593" s="1"/>
      <c r="DS593" s="1"/>
      <c r="DT593" s="1"/>
      <c r="DU593" s="1"/>
      <c r="DV593" s="1"/>
      <c r="DW593" t="s">
        <v>2731</v>
      </c>
      <c r="DX593" t="s">
        <v>718</v>
      </c>
      <c r="DY593" t="s">
        <v>2732</v>
      </c>
      <c r="DZ593" s="1">
        <v>38373</v>
      </c>
      <c r="EA593" s="1">
        <v>40317</v>
      </c>
      <c r="EC593" s="7" t="s">
        <v>3900</v>
      </c>
      <c r="EM593" s="7">
        <v>1</v>
      </c>
      <c r="EO593" s="7">
        <v>187</v>
      </c>
      <c r="EP593" s="7">
        <v>3</v>
      </c>
      <c r="ER593" s="49" t="s">
        <v>4927</v>
      </c>
      <c r="ES593" s="1"/>
      <c r="ET593" s="1"/>
      <c r="EU593" s="1"/>
      <c r="EV593" s="1"/>
      <c r="EW593" s="1"/>
      <c r="EX593" s="1"/>
      <c r="FC593" t="s">
        <v>2838</v>
      </c>
      <c r="FD593" s="1">
        <v>40388</v>
      </c>
      <c r="FE593" s="1">
        <v>40885</v>
      </c>
      <c r="FH593" s="7" t="s">
        <v>3914</v>
      </c>
      <c r="FK593">
        <v>1</v>
      </c>
      <c r="FY593">
        <v>104</v>
      </c>
      <c r="FZ593">
        <v>2</v>
      </c>
      <c r="GY593" s="44" t="s">
        <v>5695</v>
      </c>
      <c r="GZ593" s="1">
        <v>36972</v>
      </c>
      <c r="HA593">
        <v>24</v>
      </c>
      <c r="HB593">
        <v>3</v>
      </c>
      <c r="HC593">
        <v>0</v>
      </c>
      <c r="HH593" s="44" t="s">
        <v>5794</v>
      </c>
      <c r="HI593">
        <v>1</v>
      </c>
      <c r="HJ593">
        <v>50</v>
      </c>
      <c r="HK593">
        <v>41</v>
      </c>
      <c r="HL593">
        <v>4</v>
      </c>
      <c r="HM593">
        <v>1</v>
      </c>
      <c r="HQ593" s="44" t="s">
        <v>5924</v>
      </c>
      <c r="HR593">
        <v>1</v>
      </c>
      <c r="HS593">
        <v>13</v>
      </c>
      <c r="HT593">
        <v>24</v>
      </c>
      <c r="HU593">
        <v>1</v>
      </c>
      <c r="HW593">
        <v>1</v>
      </c>
      <c r="HZ593" s="44" t="s">
        <v>6020</v>
      </c>
      <c r="IA593">
        <v>0</v>
      </c>
      <c r="IB593">
        <v>2</v>
      </c>
      <c r="IC593">
        <v>131</v>
      </c>
      <c r="ID593">
        <v>0</v>
      </c>
      <c r="II593" s="1">
        <v>36972</v>
      </c>
      <c r="IJ593" s="1">
        <v>38233</v>
      </c>
      <c r="IK593" s="14">
        <v>6</v>
      </c>
    </row>
    <row r="594" spans="1:245" x14ac:dyDescent="0.25">
      <c r="A594" s="1">
        <v>38233</v>
      </c>
      <c r="E594" s="13" t="s">
        <v>3165</v>
      </c>
      <c r="F594" s="4" t="s">
        <v>5</v>
      </c>
      <c r="G594" s="45" t="s">
        <v>5562</v>
      </c>
      <c r="H594" s="86"/>
      <c r="I594" s="86"/>
      <c r="J594" s="86"/>
      <c r="K594" s="86"/>
      <c r="L594" s="86"/>
      <c r="M594" s="30" t="s">
        <v>939</v>
      </c>
      <c r="N594" s="4" t="s">
        <v>502</v>
      </c>
      <c r="O594" s="52" t="s">
        <v>6515</v>
      </c>
      <c r="P594" s="20"/>
      <c r="Q594" s="30" t="s">
        <v>939</v>
      </c>
      <c r="R594" s="4" t="s">
        <v>502</v>
      </c>
      <c r="S594" s="52" t="s">
        <v>6515</v>
      </c>
      <c r="T594" s="20"/>
      <c r="U594" s="20"/>
      <c r="V594" s="20"/>
      <c r="W594" s="20"/>
      <c r="X594" s="20"/>
      <c r="Y594" s="20"/>
      <c r="Z594" s="20"/>
      <c r="AA594" s="20"/>
      <c r="AB594" s="20"/>
      <c r="AC594" s="20"/>
      <c r="AD594" s="20"/>
      <c r="AF594" s="14">
        <v>0</v>
      </c>
      <c r="AG594" s="14">
        <v>1</v>
      </c>
      <c r="AH594" s="14">
        <v>0</v>
      </c>
      <c r="AI594" s="14">
        <v>0</v>
      </c>
      <c r="AJ594" s="14">
        <v>1</v>
      </c>
      <c r="AK594" s="14">
        <v>0</v>
      </c>
      <c r="AL594" s="14">
        <v>1</v>
      </c>
      <c r="AM594" s="14">
        <v>0</v>
      </c>
      <c r="AO594" s="1">
        <v>36036</v>
      </c>
      <c r="AP594" s="1">
        <v>36972</v>
      </c>
      <c r="BP594" s="14">
        <v>4490000</v>
      </c>
      <c r="CS594">
        <v>1</v>
      </c>
      <c r="DA594" s="1">
        <v>36900</v>
      </c>
      <c r="DB594" s="1">
        <v>36972</v>
      </c>
      <c r="DC594" s="1">
        <v>37862</v>
      </c>
      <c r="DD594" s="14">
        <v>842</v>
      </c>
      <c r="DE594" s="14">
        <v>4</v>
      </c>
      <c r="DF594" t="s">
        <v>513</v>
      </c>
      <c r="DG594" t="s">
        <v>951</v>
      </c>
      <c r="II594" s="1">
        <v>36972</v>
      </c>
      <c r="IJ594" s="1">
        <v>38233</v>
      </c>
      <c r="IK594" s="14">
        <v>6</v>
      </c>
    </row>
    <row r="595" spans="1:245" x14ac:dyDescent="0.25">
      <c r="A595" s="1">
        <v>38233</v>
      </c>
      <c r="E595" s="13" t="s">
        <v>3165</v>
      </c>
      <c r="F595" s="4" t="s">
        <v>5</v>
      </c>
      <c r="G595" s="45" t="s">
        <v>5562</v>
      </c>
      <c r="H595" s="86"/>
      <c r="I595" s="86"/>
      <c r="J595" s="86"/>
      <c r="K595" s="86"/>
      <c r="L595" s="86"/>
      <c r="M595" s="30" t="s">
        <v>940</v>
      </c>
      <c r="N595" s="4" t="s">
        <v>537</v>
      </c>
      <c r="O595" s="52" t="s">
        <v>6664</v>
      </c>
      <c r="P595" s="20"/>
      <c r="Q595" s="39" t="s">
        <v>940</v>
      </c>
      <c r="R595" s="4" t="s">
        <v>537</v>
      </c>
      <c r="S595" s="52" t="s">
        <v>6664</v>
      </c>
      <c r="T595" s="39" t="s">
        <v>940</v>
      </c>
      <c r="U595" s="4" t="s">
        <v>537</v>
      </c>
      <c r="V595" s="20"/>
      <c r="W595" s="20"/>
      <c r="X595" s="20" t="s">
        <v>3338</v>
      </c>
      <c r="Y595" s="33" t="s">
        <v>537</v>
      </c>
      <c r="Z595" s="20" t="s">
        <v>3338</v>
      </c>
      <c r="AA595" s="33" t="s">
        <v>537</v>
      </c>
      <c r="AB595" s="20"/>
      <c r="AC595" s="20"/>
      <c r="AD595" s="20"/>
      <c r="AF595" s="14">
        <v>0</v>
      </c>
      <c r="AG595" s="14">
        <v>1</v>
      </c>
      <c r="AH595" s="14">
        <v>0</v>
      </c>
      <c r="AI595" s="14">
        <v>0</v>
      </c>
      <c r="AJ595" s="14">
        <v>1</v>
      </c>
      <c r="AK595" s="14">
        <v>0</v>
      </c>
      <c r="AL595" s="14">
        <v>1</v>
      </c>
      <c r="AM595" s="14">
        <v>0</v>
      </c>
      <c r="AO595" s="1">
        <v>32780</v>
      </c>
      <c r="AP595" s="1">
        <v>36972</v>
      </c>
      <c r="BT595" s="14">
        <v>44980000</v>
      </c>
      <c r="BU595" s="3">
        <v>0.1</v>
      </c>
      <c r="BV595" s="16">
        <v>38556000</v>
      </c>
      <c r="CS595">
        <v>1</v>
      </c>
      <c r="DA595" s="1">
        <v>36900</v>
      </c>
      <c r="DB595" s="1">
        <v>36972</v>
      </c>
      <c r="DC595" s="1">
        <v>37862</v>
      </c>
      <c r="DD595" s="14">
        <v>842</v>
      </c>
      <c r="DE595" s="14">
        <v>4</v>
      </c>
      <c r="DF595" t="s">
        <v>513</v>
      </c>
      <c r="DG595" t="s">
        <v>951</v>
      </c>
      <c r="DJ595">
        <v>1</v>
      </c>
      <c r="DO595" s="49" t="s">
        <v>4478</v>
      </c>
      <c r="DP595" s="1"/>
      <c r="DQ595" s="1"/>
      <c r="DR595" s="1"/>
      <c r="DS595" s="1"/>
      <c r="DT595" s="1"/>
      <c r="DU595" s="1"/>
      <c r="DV595" s="1"/>
      <c r="DY595" t="s">
        <v>2738</v>
      </c>
      <c r="DZ595" s="1">
        <v>38371</v>
      </c>
      <c r="EA595" s="1">
        <v>40317</v>
      </c>
      <c r="EC595" s="7" t="s">
        <v>3900</v>
      </c>
      <c r="EL595" s="7">
        <v>1</v>
      </c>
      <c r="EO595" s="7">
        <v>192</v>
      </c>
      <c r="EP595" s="7">
        <v>5</v>
      </c>
      <c r="GY595" s="44" t="s">
        <v>5695</v>
      </c>
      <c r="GZ595" s="1">
        <v>36972</v>
      </c>
      <c r="HA595">
        <v>24</v>
      </c>
      <c r="HB595">
        <v>54</v>
      </c>
      <c r="HC595">
        <v>1</v>
      </c>
      <c r="HD595">
        <v>1</v>
      </c>
      <c r="HH595" s="44" t="s">
        <v>5794</v>
      </c>
      <c r="HI595">
        <v>1</v>
      </c>
      <c r="HJ595">
        <v>50</v>
      </c>
      <c r="HK595">
        <v>60</v>
      </c>
      <c r="HL595">
        <v>7</v>
      </c>
      <c r="HM595">
        <v>1</v>
      </c>
      <c r="HQ595" s="44" t="s">
        <v>5924</v>
      </c>
      <c r="HR595">
        <v>1</v>
      </c>
      <c r="HS595">
        <v>13</v>
      </c>
      <c r="HT595">
        <v>69</v>
      </c>
      <c r="HU595">
        <v>3</v>
      </c>
      <c r="HV595">
        <v>1</v>
      </c>
      <c r="II595" s="1">
        <v>36972</v>
      </c>
      <c r="IJ595" s="1">
        <v>38233</v>
      </c>
      <c r="IK595" s="14">
        <v>6</v>
      </c>
    </row>
    <row r="596" spans="1:245" x14ac:dyDescent="0.25">
      <c r="A596" s="1">
        <v>38233</v>
      </c>
      <c r="E596" s="13" t="s">
        <v>3165</v>
      </c>
      <c r="F596" s="4" t="s">
        <v>5</v>
      </c>
      <c r="G596" s="45" t="s">
        <v>5562</v>
      </c>
      <c r="H596" s="86"/>
      <c r="I596" s="86"/>
      <c r="J596" s="86"/>
      <c r="K596" s="86"/>
      <c r="L596" s="86"/>
      <c r="M596" s="30" t="s">
        <v>2667</v>
      </c>
      <c r="N596" s="4" t="s">
        <v>537</v>
      </c>
      <c r="O596" s="52" t="s">
        <v>6664</v>
      </c>
      <c r="P596" s="20"/>
      <c r="Q596" s="39" t="s">
        <v>940</v>
      </c>
      <c r="R596" s="4" t="s">
        <v>537</v>
      </c>
      <c r="S596" s="52" t="s">
        <v>6664</v>
      </c>
      <c r="T596" s="39" t="s">
        <v>940</v>
      </c>
      <c r="U596" s="4" t="s">
        <v>537</v>
      </c>
      <c r="V596" s="20"/>
      <c r="W596" s="20"/>
      <c r="X596" s="20"/>
      <c r="Y596" s="20"/>
      <c r="Z596" s="20" t="s">
        <v>3338</v>
      </c>
      <c r="AA596" s="33" t="s">
        <v>537</v>
      </c>
      <c r="AD596" s="20"/>
      <c r="AF596" s="14">
        <v>0</v>
      </c>
      <c r="AG596" s="14">
        <v>1</v>
      </c>
      <c r="AH596" s="14">
        <v>0</v>
      </c>
      <c r="AI596" s="14">
        <v>0</v>
      </c>
      <c r="AJ596" s="14">
        <v>1</v>
      </c>
      <c r="AK596" s="14">
        <v>0</v>
      </c>
      <c r="AL596" s="14">
        <v>1</v>
      </c>
      <c r="AM596" s="14">
        <v>0</v>
      </c>
      <c r="AO596" s="1">
        <v>32780</v>
      </c>
      <c r="AP596" s="1">
        <v>36972</v>
      </c>
      <c r="BT596" s="14">
        <v>44980000</v>
      </c>
      <c r="BU596" s="3">
        <v>0.1</v>
      </c>
      <c r="BV596" s="16">
        <v>38556000</v>
      </c>
      <c r="CS596">
        <v>1</v>
      </c>
      <c r="DA596" s="1">
        <v>36900</v>
      </c>
      <c r="DB596" s="1">
        <v>36972</v>
      </c>
      <c r="DC596" s="1">
        <v>37862</v>
      </c>
      <c r="DD596" s="14">
        <v>842</v>
      </c>
      <c r="DE596" s="14">
        <v>4</v>
      </c>
      <c r="DF596" t="s">
        <v>513</v>
      </c>
      <c r="DG596" t="s">
        <v>951</v>
      </c>
      <c r="DJ596">
        <v>1</v>
      </c>
      <c r="DO596" s="49" t="s">
        <v>4478</v>
      </c>
      <c r="DP596" s="1"/>
      <c r="DQ596" s="1"/>
      <c r="DR596" s="1"/>
      <c r="DS596" s="1"/>
      <c r="DT596" s="1"/>
      <c r="DU596" s="1"/>
      <c r="DV596" s="1"/>
      <c r="DY596" t="s">
        <v>2738</v>
      </c>
      <c r="DZ596" s="1">
        <v>38371</v>
      </c>
      <c r="EA596" s="1">
        <v>40317</v>
      </c>
      <c r="EC596" s="7" t="s">
        <v>3900</v>
      </c>
      <c r="EL596" s="7">
        <v>1</v>
      </c>
      <c r="EO596" s="7">
        <v>192</v>
      </c>
      <c r="EP596" s="7">
        <v>5</v>
      </c>
      <c r="GY596" s="44" t="s">
        <v>5695</v>
      </c>
      <c r="GZ596" s="1">
        <v>36972</v>
      </c>
      <c r="HA596">
        <v>24</v>
      </c>
      <c r="HB596">
        <v>54</v>
      </c>
      <c r="HC596">
        <v>1</v>
      </c>
      <c r="HD596">
        <v>1</v>
      </c>
      <c r="HH596" s="44" t="s">
        <v>5794</v>
      </c>
      <c r="HI596">
        <v>1</v>
      </c>
      <c r="HJ596">
        <v>50</v>
      </c>
      <c r="HK596">
        <v>60</v>
      </c>
      <c r="HL596">
        <v>7</v>
      </c>
      <c r="HM596">
        <v>1</v>
      </c>
      <c r="HQ596" s="44" t="s">
        <v>5924</v>
      </c>
      <c r="HR596">
        <v>1</v>
      </c>
      <c r="HS596">
        <v>13</v>
      </c>
      <c r="HT596">
        <v>69</v>
      </c>
      <c r="HU596">
        <v>3</v>
      </c>
      <c r="HV596">
        <v>1</v>
      </c>
      <c r="II596" s="1">
        <v>36972</v>
      </c>
      <c r="IJ596" s="1">
        <v>38233</v>
      </c>
      <c r="IK596" s="14">
        <v>6</v>
      </c>
    </row>
    <row r="597" spans="1:245" x14ac:dyDescent="0.25">
      <c r="A597" s="1">
        <v>38233</v>
      </c>
      <c r="E597" s="13" t="s">
        <v>3165</v>
      </c>
      <c r="F597" s="4" t="s">
        <v>5</v>
      </c>
      <c r="G597" s="45" t="s">
        <v>5562</v>
      </c>
      <c r="H597" s="86"/>
      <c r="I597" s="86"/>
      <c r="J597" s="86"/>
      <c r="K597" s="86"/>
      <c r="L597" s="86"/>
      <c r="M597" s="30" t="s">
        <v>2668</v>
      </c>
      <c r="N597" s="4" t="s">
        <v>537</v>
      </c>
      <c r="O597" s="52" t="s">
        <v>6514</v>
      </c>
      <c r="P597" s="20"/>
      <c r="Q597" s="39" t="s">
        <v>940</v>
      </c>
      <c r="R597" s="4" t="s">
        <v>537</v>
      </c>
      <c r="S597" s="52" t="s">
        <v>6664</v>
      </c>
      <c r="T597" s="39" t="s">
        <v>940</v>
      </c>
      <c r="U597" s="4" t="s">
        <v>537</v>
      </c>
      <c r="V597" s="20"/>
      <c r="W597" s="20"/>
      <c r="X597" s="20"/>
      <c r="Y597" s="20"/>
      <c r="Z597" s="20" t="s">
        <v>3338</v>
      </c>
      <c r="AA597" s="33" t="s">
        <v>537</v>
      </c>
      <c r="AD597" s="20"/>
      <c r="AF597" s="14">
        <v>0</v>
      </c>
      <c r="AG597" s="14">
        <v>1</v>
      </c>
      <c r="AH597" s="14">
        <v>0</v>
      </c>
      <c r="AI597" s="14">
        <v>0</v>
      </c>
      <c r="AJ597" s="14">
        <v>1</v>
      </c>
      <c r="AK597" s="14">
        <v>0</v>
      </c>
      <c r="AL597" s="14">
        <v>1</v>
      </c>
      <c r="AM597" s="14">
        <v>0</v>
      </c>
      <c r="AO597" s="1">
        <v>32780</v>
      </c>
      <c r="AP597" s="1">
        <v>36972</v>
      </c>
      <c r="BT597" s="14">
        <v>44980000</v>
      </c>
      <c r="BU597" s="3">
        <v>0.1</v>
      </c>
      <c r="BV597" s="16">
        <v>38556000</v>
      </c>
      <c r="CS597">
        <v>1</v>
      </c>
      <c r="DA597" s="1">
        <v>36900</v>
      </c>
      <c r="DB597" s="1">
        <v>36972</v>
      </c>
      <c r="DC597" s="1">
        <v>37862</v>
      </c>
      <c r="DD597" s="14">
        <v>842</v>
      </c>
      <c r="DE597" s="14">
        <v>4</v>
      </c>
      <c r="DF597" t="s">
        <v>513</v>
      </c>
      <c r="DG597" t="s">
        <v>951</v>
      </c>
      <c r="DJ597">
        <v>1</v>
      </c>
      <c r="DO597" s="49" t="s">
        <v>4478</v>
      </c>
      <c r="DP597" s="1"/>
      <c r="DQ597" s="1"/>
      <c r="DR597" s="1"/>
      <c r="DS597" s="1"/>
      <c r="DT597" s="1"/>
      <c r="DU597" s="1"/>
      <c r="DV597" s="1"/>
      <c r="DY597" t="s">
        <v>2738</v>
      </c>
      <c r="DZ597" s="1">
        <v>38371</v>
      </c>
      <c r="EA597" s="1">
        <v>40317</v>
      </c>
      <c r="EC597" s="7" t="s">
        <v>3900</v>
      </c>
      <c r="EL597" s="7">
        <v>1</v>
      </c>
      <c r="EO597" s="7">
        <v>192</v>
      </c>
      <c r="EP597" s="7">
        <v>5</v>
      </c>
      <c r="GY597" s="44" t="s">
        <v>5695</v>
      </c>
      <c r="GZ597" s="1">
        <v>36972</v>
      </c>
      <c r="HA597">
        <v>24</v>
      </c>
      <c r="HB597">
        <v>54</v>
      </c>
      <c r="HC597">
        <v>1</v>
      </c>
      <c r="HD597">
        <v>1</v>
      </c>
      <c r="HH597" s="44" t="s">
        <v>5794</v>
      </c>
      <c r="HI597">
        <v>1</v>
      </c>
      <c r="HJ597">
        <v>50</v>
      </c>
      <c r="HK597">
        <v>60</v>
      </c>
      <c r="HL597">
        <v>7</v>
      </c>
      <c r="HM597">
        <v>1</v>
      </c>
      <c r="HQ597" s="44" t="s">
        <v>5924</v>
      </c>
      <c r="HR597">
        <v>1</v>
      </c>
      <c r="HS597">
        <v>13</v>
      </c>
      <c r="HT597">
        <v>69</v>
      </c>
      <c r="HU597">
        <v>3</v>
      </c>
      <c r="HV597">
        <v>1</v>
      </c>
      <c r="II597" s="1">
        <v>36972</v>
      </c>
      <c r="IJ597" s="1">
        <v>38233</v>
      </c>
      <c r="IK597" s="14">
        <v>6</v>
      </c>
    </row>
    <row r="598" spans="1:245" x14ac:dyDescent="0.25">
      <c r="A598" s="1">
        <v>38233</v>
      </c>
      <c r="E598" s="13" t="s">
        <v>3165</v>
      </c>
      <c r="F598" s="4" t="s">
        <v>5</v>
      </c>
      <c r="G598" s="45" t="s">
        <v>5562</v>
      </c>
      <c r="H598" s="86"/>
      <c r="I598" s="86"/>
      <c r="J598" s="86"/>
      <c r="K598" s="86"/>
      <c r="L598" s="86"/>
      <c r="M598" s="30" t="s">
        <v>941</v>
      </c>
      <c r="N598" s="4" t="s">
        <v>479</v>
      </c>
      <c r="O598" s="52" t="s">
        <v>6495</v>
      </c>
      <c r="P598" s="20"/>
      <c r="Q598" s="39" t="s">
        <v>941</v>
      </c>
      <c r="R598" s="4" t="s">
        <v>479</v>
      </c>
      <c r="S598" s="52" t="s">
        <v>6495</v>
      </c>
      <c r="T598" s="39" t="s">
        <v>941</v>
      </c>
      <c r="U598" s="4" t="s">
        <v>479</v>
      </c>
      <c r="V598" s="20"/>
      <c r="W598" s="20"/>
      <c r="X598" s="20">
        <v>936908</v>
      </c>
      <c r="Y598" s="4" t="s">
        <v>479</v>
      </c>
      <c r="Z598" s="20">
        <v>936908</v>
      </c>
      <c r="AA598" s="4" t="s">
        <v>479</v>
      </c>
      <c r="AB598" s="20"/>
      <c r="AC598" s="20"/>
      <c r="AD598" s="20"/>
      <c r="AE598" s="20">
        <v>936908</v>
      </c>
      <c r="AF598" s="14">
        <v>0</v>
      </c>
      <c r="AG598" s="14">
        <v>1</v>
      </c>
      <c r="AH598" s="14">
        <v>0</v>
      </c>
      <c r="AI598" s="14">
        <v>0</v>
      </c>
      <c r="AJ598" s="14">
        <v>1</v>
      </c>
      <c r="AK598" s="14">
        <v>0</v>
      </c>
      <c r="AL598" s="14">
        <v>1</v>
      </c>
      <c r="AM598" s="14">
        <v>0</v>
      </c>
      <c r="AO598" s="1">
        <v>32297</v>
      </c>
      <c r="AP598" s="1">
        <v>36972</v>
      </c>
      <c r="BP598" s="14">
        <v>17960000</v>
      </c>
      <c r="BQ598" s="3">
        <v>0.35</v>
      </c>
      <c r="BT598" s="14">
        <v>32750000</v>
      </c>
      <c r="BU598" s="3">
        <v>0.35</v>
      </c>
      <c r="CS598">
        <v>1</v>
      </c>
      <c r="DA598" s="1">
        <v>36900</v>
      </c>
      <c r="DB598" s="1">
        <v>36972</v>
      </c>
      <c r="DC598" s="1">
        <v>37862</v>
      </c>
      <c r="DD598" s="14">
        <v>842</v>
      </c>
      <c r="DE598" s="14">
        <v>4</v>
      </c>
      <c r="DF598" t="s">
        <v>513</v>
      </c>
      <c r="DG598" t="s">
        <v>951</v>
      </c>
      <c r="DJ598">
        <v>1</v>
      </c>
      <c r="DK598" s="1"/>
      <c r="DO598" s="49" t="s">
        <v>4479</v>
      </c>
      <c r="DP598" s="1"/>
      <c r="DQ598" s="1"/>
      <c r="DR598" s="1"/>
      <c r="DS598" s="1"/>
      <c r="DT598" s="1"/>
      <c r="DU598" s="1"/>
      <c r="DV598" s="1"/>
      <c r="DW598" t="s">
        <v>2331</v>
      </c>
      <c r="DX598" t="s">
        <v>479</v>
      </c>
      <c r="DY598" t="s">
        <v>2720</v>
      </c>
      <c r="DZ598" s="1">
        <v>38373</v>
      </c>
      <c r="EA598" s="1">
        <v>40317</v>
      </c>
      <c r="EC598" s="7" t="s">
        <v>3900</v>
      </c>
      <c r="EF598" s="7">
        <v>1</v>
      </c>
      <c r="EO598" s="7">
        <v>195</v>
      </c>
      <c r="EP598" s="7">
        <v>4</v>
      </c>
      <c r="ER598" s="49" t="s">
        <v>4928</v>
      </c>
      <c r="ES598" s="1"/>
      <c r="ET598" s="1"/>
      <c r="EU598" s="1"/>
      <c r="EV598" s="1"/>
      <c r="EW598" s="1"/>
      <c r="EX598" s="1"/>
      <c r="FC598" t="s">
        <v>2837</v>
      </c>
      <c r="FD598" s="1">
        <v>40387</v>
      </c>
      <c r="FE598" s="1">
        <v>40885</v>
      </c>
      <c r="FH598" s="7" t="s">
        <v>3914</v>
      </c>
      <c r="FK598">
        <v>1</v>
      </c>
      <c r="FY598">
        <v>139</v>
      </c>
      <c r="FZ598">
        <v>2</v>
      </c>
      <c r="GY598" s="44" t="s">
        <v>5695</v>
      </c>
      <c r="GZ598" s="1">
        <v>36972</v>
      </c>
      <c r="HA598">
        <v>24</v>
      </c>
      <c r="HB598">
        <v>2</v>
      </c>
      <c r="HC598">
        <v>0</v>
      </c>
      <c r="HH598" s="44" t="s">
        <v>5794</v>
      </c>
      <c r="HI598">
        <v>1</v>
      </c>
      <c r="HJ598">
        <v>50</v>
      </c>
      <c r="HK598">
        <v>0</v>
      </c>
      <c r="HL598">
        <v>0</v>
      </c>
      <c r="HQ598" s="44" t="s">
        <v>5924</v>
      </c>
      <c r="HR598">
        <v>1</v>
      </c>
      <c r="HS598">
        <v>13</v>
      </c>
      <c r="HT598">
        <v>0</v>
      </c>
      <c r="HU598">
        <v>0</v>
      </c>
      <c r="HZ598" s="44" t="s">
        <v>6020</v>
      </c>
      <c r="IA598">
        <v>0</v>
      </c>
      <c r="IB598">
        <v>2</v>
      </c>
      <c r="IC598">
        <v>0</v>
      </c>
      <c r="ID598">
        <v>0</v>
      </c>
      <c r="II598" s="1">
        <v>36972</v>
      </c>
      <c r="IJ598" s="1">
        <v>38233</v>
      </c>
      <c r="IK598" s="14">
        <v>6</v>
      </c>
    </row>
    <row r="599" spans="1:245" x14ac:dyDescent="0.25">
      <c r="A599" s="1">
        <v>38233</v>
      </c>
      <c r="E599" s="13" t="s">
        <v>3165</v>
      </c>
      <c r="F599" s="4" t="s">
        <v>5</v>
      </c>
      <c r="G599" s="45" t="s">
        <v>5562</v>
      </c>
      <c r="H599" s="86"/>
      <c r="I599" s="86"/>
      <c r="J599" s="86"/>
      <c r="K599" s="86"/>
      <c r="L599" s="86"/>
      <c r="M599" s="30" t="s">
        <v>942</v>
      </c>
      <c r="N599" s="4" t="s">
        <v>474</v>
      </c>
      <c r="O599" s="52" t="s">
        <v>6497</v>
      </c>
      <c r="P599" s="20"/>
      <c r="Q599" s="39" t="s">
        <v>941</v>
      </c>
      <c r="R599" s="4" t="s">
        <v>479</v>
      </c>
      <c r="S599" s="52" t="s">
        <v>6495</v>
      </c>
      <c r="T599" s="39" t="s">
        <v>941</v>
      </c>
      <c r="U599" s="4" t="s">
        <v>479</v>
      </c>
      <c r="V599" s="20"/>
      <c r="W599" s="20"/>
      <c r="X599" s="20"/>
      <c r="Y599" s="20"/>
      <c r="Z599" s="20">
        <v>936908</v>
      </c>
      <c r="AA599" s="4" t="s">
        <v>479</v>
      </c>
      <c r="AB599" s="20"/>
      <c r="AC599" s="20"/>
      <c r="AD599" s="20"/>
      <c r="AE599" s="20">
        <v>936908</v>
      </c>
      <c r="AF599" s="14">
        <v>0</v>
      </c>
      <c r="AG599" s="14">
        <v>1</v>
      </c>
      <c r="AH599" s="14">
        <v>0</v>
      </c>
      <c r="AI599" s="14">
        <v>0</v>
      </c>
      <c r="AJ599" s="14">
        <v>1</v>
      </c>
      <c r="AK599" s="14">
        <v>0</v>
      </c>
      <c r="AL599" s="14">
        <v>1</v>
      </c>
      <c r="AM599" s="14">
        <v>0</v>
      </c>
      <c r="AO599" s="1">
        <v>34870</v>
      </c>
      <c r="AP599" s="1">
        <v>36972</v>
      </c>
      <c r="BT599" s="14">
        <v>32750000</v>
      </c>
      <c r="BU599" s="3">
        <v>0.35</v>
      </c>
      <c r="BX599" s="14">
        <v>16370000</v>
      </c>
      <c r="BY599" s="3">
        <v>0.35</v>
      </c>
      <c r="CS599">
        <v>1</v>
      </c>
      <c r="DA599" s="1">
        <v>36900</v>
      </c>
      <c r="DB599" s="1">
        <v>36972</v>
      </c>
      <c r="DC599" s="1">
        <v>37862</v>
      </c>
      <c r="DD599" s="14">
        <v>842</v>
      </c>
      <c r="DE599" s="14">
        <v>4</v>
      </c>
      <c r="DF599" t="s">
        <v>513</v>
      </c>
      <c r="DG599" t="s">
        <v>951</v>
      </c>
      <c r="DJ599">
        <v>1</v>
      </c>
      <c r="DK599" s="1"/>
      <c r="DO599" s="49" t="s">
        <v>4479</v>
      </c>
      <c r="DP599" s="1"/>
      <c r="DQ599" s="1"/>
      <c r="DR599" s="1"/>
      <c r="DS599" s="1"/>
      <c r="DT599" s="1"/>
      <c r="DU599" s="1"/>
      <c r="DV599" s="1"/>
      <c r="DW599" t="s">
        <v>2332</v>
      </c>
      <c r="DX599" t="s">
        <v>474</v>
      </c>
      <c r="DY599" t="s">
        <v>2720</v>
      </c>
      <c r="DZ599" s="1">
        <v>38373</v>
      </c>
      <c r="EA599" s="1">
        <v>40317</v>
      </c>
      <c r="EC599" s="7" t="s">
        <v>3900</v>
      </c>
      <c r="EF599" s="7">
        <v>1</v>
      </c>
      <c r="EO599" s="7">
        <v>195</v>
      </c>
      <c r="EP599" s="7">
        <v>4</v>
      </c>
      <c r="ER599" s="49" t="s">
        <v>4928</v>
      </c>
      <c r="ES599" s="1"/>
      <c r="ET599" s="1"/>
      <c r="EU599" s="1"/>
      <c r="EV599" s="1"/>
      <c r="EW599" s="1"/>
      <c r="EX599" s="1"/>
      <c r="FC599" t="s">
        <v>2837</v>
      </c>
      <c r="FD599" s="1">
        <v>40387</v>
      </c>
      <c r="FE599" s="1">
        <v>40885</v>
      </c>
      <c r="FH599" s="7" t="s">
        <v>3914</v>
      </c>
      <c r="FK599">
        <v>1</v>
      </c>
      <c r="FY599">
        <v>139</v>
      </c>
      <c r="FZ599">
        <v>2</v>
      </c>
      <c r="GY599" s="44" t="s">
        <v>5695</v>
      </c>
      <c r="GZ599" s="1">
        <v>36972</v>
      </c>
      <c r="HA599">
        <v>24</v>
      </c>
      <c r="HB599">
        <v>2</v>
      </c>
      <c r="HC599">
        <v>0</v>
      </c>
      <c r="HH599" s="44" t="s">
        <v>5794</v>
      </c>
      <c r="HI599">
        <v>1</v>
      </c>
      <c r="HJ599">
        <v>50</v>
      </c>
      <c r="HK599">
        <v>0</v>
      </c>
      <c r="HL599">
        <v>0</v>
      </c>
      <c r="HQ599" s="44" t="s">
        <v>5924</v>
      </c>
      <c r="HR599">
        <v>1</v>
      </c>
      <c r="HS599">
        <v>13</v>
      </c>
      <c r="HT599">
        <v>0</v>
      </c>
      <c r="HU599">
        <v>0</v>
      </c>
      <c r="HZ599" s="44" t="s">
        <v>6020</v>
      </c>
      <c r="IA599">
        <v>0</v>
      </c>
      <c r="IB599">
        <v>2</v>
      </c>
      <c r="IC599">
        <v>0</v>
      </c>
      <c r="ID599">
        <v>0</v>
      </c>
      <c r="II599" s="1">
        <v>36972</v>
      </c>
      <c r="IJ599" s="1">
        <v>38233</v>
      </c>
      <c r="IK599" s="14">
        <v>6</v>
      </c>
    </row>
    <row r="600" spans="1:245" x14ac:dyDescent="0.25">
      <c r="A600" s="1">
        <v>38233</v>
      </c>
      <c r="E600" s="13" t="s">
        <v>3165</v>
      </c>
      <c r="F600" s="4" t="s">
        <v>5</v>
      </c>
      <c r="G600" s="45" t="s">
        <v>5562</v>
      </c>
      <c r="H600" s="86"/>
      <c r="I600" s="86"/>
      <c r="J600" s="86"/>
      <c r="K600" s="86"/>
      <c r="L600" s="86"/>
      <c r="M600" s="58" t="s">
        <v>943</v>
      </c>
      <c r="N600" s="4" t="s">
        <v>520</v>
      </c>
      <c r="O600" s="52" t="s">
        <v>6496</v>
      </c>
      <c r="P600" s="20"/>
      <c r="Q600" s="39" t="s">
        <v>941</v>
      </c>
      <c r="R600" s="4" t="s">
        <v>479</v>
      </c>
      <c r="S600" s="52" t="s">
        <v>6495</v>
      </c>
      <c r="T600" s="39" t="s">
        <v>941</v>
      </c>
      <c r="U600" s="4" t="s">
        <v>479</v>
      </c>
      <c r="V600" s="20"/>
      <c r="W600" s="20"/>
      <c r="X600" s="20"/>
      <c r="Y600" s="20"/>
      <c r="Z600" s="20">
        <v>936908</v>
      </c>
      <c r="AA600" s="4" t="s">
        <v>479</v>
      </c>
      <c r="AB600" s="20"/>
      <c r="AC600" s="20"/>
      <c r="AD600" s="20"/>
      <c r="AE600" s="20">
        <v>936908</v>
      </c>
      <c r="AF600" s="14">
        <v>0</v>
      </c>
      <c r="AG600" s="14">
        <v>1</v>
      </c>
      <c r="AH600" s="14">
        <v>0</v>
      </c>
      <c r="AI600" s="14">
        <v>0</v>
      </c>
      <c r="AJ600" s="14">
        <v>1</v>
      </c>
      <c r="AK600" s="14">
        <v>0</v>
      </c>
      <c r="AL600" s="14">
        <v>1</v>
      </c>
      <c r="AM600" s="14">
        <v>0</v>
      </c>
      <c r="AO600" s="1">
        <v>32780</v>
      </c>
      <c r="AP600" s="1">
        <v>36972</v>
      </c>
      <c r="BT600" s="14">
        <v>32750000</v>
      </c>
      <c r="BU600" s="3">
        <v>0.35</v>
      </c>
      <c r="BX600" s="14">
        <v>16370000</v>
      </c>
      <c r="BY600" s="3">
        <v>0.35</v>
      </c>
      <c r="CS600">
        <v>1</v>
      </c>
      <c r="DA600" s="1">
        <v>36900</v>
      </c>
      <c r="DB600" s="1">
        <v>36972</v>
      </c>
      <c r="DC600" s="1">
        <v>37862</v>
      </c>
      <c r="DD600" s="14">
        <v>842</v>
      </c>
      <c r="DE600" s="14">
        <v>4</v>
      </c>
      <c r="DF600" t="s">
        <v>513</v>
      </c>
      <c r="DG600" t="s">
        <v>951</v>
      </c>
      <c r="DJ600">
        <v>1</v>
      </c>
      <c r="DK600" s="1"/>
      <c r="DO600" s="49" t="s">
        <v>4479</v>
      </c>
      <c r="DP600" s="1"/>
      <c r="DQ600" s="1"/>
      <c r="DR600" s="1"/>
      <c r="DS600" s="1"/>
      <c r="DT600" s="1"/>
      <c r="DU600" s="1"/>
      <c r="DV600" s="1"/>
      <c r="DW600" t="s">
        <v>2333</v>
      </c>
      <c r="DX600" t="s">
        <v>520</v>
      </c>
      <c r="DY600" t="s">
        <v>2720</v>
      </c>
      <c r="DZ600" s="1">
        <v>38373</v>
      </c>
      <c r="EA600" s="1">
        <v>40317</v>
      </c>
      <c r="EC600" s="7" t="s">
        <v>3900</v>
      </c>
      <c r="EF600" s="7">
        <v>1</v>
      </c>
      <c r="EO600" s="7">
        <v>195</v>
      </c>
      <c r="EP600" s="7">
        <v>4</v>
      </c>
      <c r="ER600" s="49" t="s">
        <v>4928</v>
      </c>
      <c r="ES600" s="1"/>
      <c r="ET600" s="1"/>
      <c r="EU600" s="1"/>
      <c r="EV600" s="1"/>
      <c r="EW600" s="1"/>
      <c r="EX600" s="1"/>
      <c r="FC600" t="s">
        <v>2837</v>
      </c>
      <c r="FD600" s="1">
        <v>40387</v>
      </c>
      <c r="FE600" s="1">
        <v>40885</v>
      </c>
      <c r="FH600" s="7" t="s">
        <v>3914</v>
      </c>
      <c r="FK600">
        <v>1</v>
      </c>
      <c r="FY600">
        <v>139</v>
      </c>
      <c r="FZ600">
        <v>2</v>
      </c>
      <c r="GY600" s="44" t="s">
        <v>5695</v>
      </c>
      <c r="GZ600" s="1">
        <v>36972</v>
      </c>
      <c r="HA600">
        <v>24</v>
      </c>
      <c r="HB600">
        <v>2</v>
      </c>
      <c r="HC600">
        <v>0</v>
      </c>
      <c r="HH600" s="44" t="s">
        <v>5794</v>
      </c>
      <c r="HI600">
        <v>1</v>
      </c>
      <c r="HJ600">
        <v>50</v>
      </c>
      <c r="HK600">
        <v>0</v>
      </c>
      <c r="HL600">
        <v>0</v>
      </c>
      <c r="HQ600" s="44" t="s">
        <v>5924</v>
      </c>
      <c r="HR600">
        <v>1</v>
      </c>
      <c r="HS600">
        <v>13</v>
      </c>
      <c r="HT600">
        <v>0</v>
      </c>
      <c r="HU600">
        <v>0</v>
      </c>
      <c r="HZ600" s="44" t="s">
        <v>6020</v>
      </c>
      <c r="IA600">
        <v>0</v>
      </c>
      <c r="IB600">
        <v>2</v>
      </c>
      <c r="IC600">
        <v>0</v>
      </c>
      <c r="ID600">
        <v>0</v>
      </c>
      <c r="II600" s="1">
        <v>36972</v>
      </c>
      <c r="IJ600" s="1">
        <v>38233</v>
      </c>
      <c r="IK600" s="14">
        <v>6</v>
      </c>
    </row>
    <row r="601" spans="1:245" x14ac:dyDescent="0.25">
      <c r="A601" s="1">
        <v>38233</v>
      </c>
      <c r="E601" s="13" t="s">
        <v>3165</v>
      </c>
      <c r="F601" s="4" t="s">
        <v>5</v>
      </c>
      <c r="G601" s="45" t="s">
        <v>5562</v>
      </c>
      <c r="H601" s="86"/>
      <c r="I601" s="86"/>
      <c r="J601" s="86"/>
      <c r="K601" s="86"/>
      <c r="L601" s="86"/>
      <c r="M601" s="30" t="s">
        <v>944</v>
      </c>
      <c r="N601" s="4" t="s">
        <v>546</v>
      </c>
      <c r="O601" s="52" t="s">
        <v>6493</v>
      </c>
      <c r="P601" s="20"/>
      <c r="Q601" s="39" t="s">
        <v>944</v>
      </c>
      <c r="R601" s="4" t="s">
        <v>546</v>
      </c>
      <c r="S601" s="52" t="s">
        <v>6493</v>
      </c>
      <c r="T601" s="39" t="s">
        <v>944</v>
      </c>
      <c r="U601" s="4" t="s">
        <v>546</v>
      </c>
      <c r="V601" s="20"/>
      <c r="W601" s="20"/>
      <c r="X601" s="20" t="s">
        <v>3339</v>
      </c>
      <c r="Y601" s="20" t="s">
        <v>546</v>
      </c>
      <c r="Z601" s="20" t="s">
        <v>3339</v>
      </c>
      <c r="AA601" s="20" t="s">
        <v>546</v>
      </c>
      <c r="AB601" s="20"/>
      <c r="AC601" s="20"/>
      <c r="AD601" s="20"/>
      <c r="AF601" s="14">
        <v>0</v>
      </c>
      <c r="AG601" s="14">
        <v>1</v>
      </c>
      <c r="AH601" s="14">
        <v>0</v>
      </c>
      <c r="AI601" s="14">
        <v>0</v>
      </c>
      <c r="AJ601" s="14">
        <v>1</v>
      </c>
      <c r="AK601" s="14">
        <v>0</v>
      </c>
      <c r="AL601" s="14">
        <v>1</v>
      </c>
      <c r="AM601" s="14">
        <v>0</v>
      </c>
      <c r="AO601" s="1">
        <v>32780</v>
      </c>
      <c r="AP601" s="1">
        <v>36972</v>
      </c>
      <c r="BT601" s="14">
        <v>36140000</v>
      </c>
      <c r="BU601" s="3">
        <v>0.5</v>
      </c>
      <c r="CS601">
        <v>1</v>
      </c>
      <c r="DA601" s="1">
        <v>36900</v>
      </c>
      <c r="DB601" s="1">
        <v>36972</v>
      </c>
      <c r="DC601" s="1">
        <v>37862</v>
      </c>
      <c r="DD601" s="14">
        <v>842</v>
      </c>
      <c r="DE601" s="14">
        <v>4</v>
      </c>
      <c r="DF601" t="s">
        <v>513</v>
      </c>
      <c r="DG601" t="s">
        <v>951</v>
      </c>
      <c r="DJ601">
        <v>1</v>
      </c>
      <c r="DK601" s="1"/>
      <c r="DO601" s="49" t="s">
        <v>4480</v>
      </c>
      <c r="DP601" s="1"/>
      <c r="DQ601" s="1"/>
      <c r="DR601" s="1"/>
      <c r="DS601" s="1"/>
      <c r="DT601" s="1"/>
      <c r="DU601" s="1"/>
      <c r="DV601" s="1"/>
      <c r="DY601" t="s">
        <v>2733</v>
      </c>
      <c r="DZ601" s="1">
        <v>38373</v>
      </c>
      <c r="EA601" s="1">
        <v>40317</v>
      </c>
      <c r="EC601" s="7" t="s">
        <v>3900</v>
      </c>
      <c r="EF601" s="7">
        <v>1</v>
      </c>
      <c r="EO601" s="7">
        <v>80</v>
      </c>
      <c r="EP601" s="7">
        <v>2</v>
      </c>
      <c r="GY601" s="44" t="s">
        <v>5695</v>
      </c>
      <c r="GZ601" s="1">
        <v>36972</v>
      </c>
      <c r="HA601">
        <v>24</v>
      </c>
      <c r="HB601">
        <v>201</v>
      </c>
      <c r="HC601">
        <v>11</v>
      </c>
      <c r="HE601">
        <v>1</v>
      </c>
      <c r="HH601" s="44" t="s">
        <v>5794</v>
      </c>
      <c r="HI601">
        <v>1</v>
      </c>
      <c r="HJ601">
        <v>50</v>
      </c>
      <c r="HK601">
        <v>286</v>
      </c>
      <c r="HL601">
        <v>23</v>
      </c>
      <c r="HM601">
        <v>1</v>
      </c>
      <c r="HQ601" s="44" t="s">
        <v>5924</v>
      </c>
      <c r="HR601">
        <v>1</v>
      </c>
      <c r="HS601">
        <v>13</v>
      </c>
      <c r="HT601">
        <v>145</v>
      </c>
      <c r="HU601">
        <v>2</v>
      </c>
      <c r="HV601">
        <v>1</v>
      </c>
      <c r="II601" s="1">
        <v>36972</v>
      </c>
      <c r="IJ601" s="1">
        <v>38233</v>
      </c>
      <c r="IK601" s="14">
        <v>6</v>
      </c>
    </row>
    <row r="602" spans="1:245" x14ac:dyDescent="0.25">
      <c r="A602" s="1">
        <v>38233</v>
      </c>
      <c r="E602" s="13" t="s">
        <v>3165</v>
      </c>
      <c r="F602" s="4" t="s">
        <v>5</v>
      </c>
      <c r="G602" s="45" t="s">
        <v>5562</v>
      </c>
      <c r="H602" s="86"/>
      <c r="I602" s="86"/>
      <c r="J602" s="86"/>
      <c r="K602" s="86"/>
      <c r="L602" s="86"/>
      <c r="M602" s="30" t="s">
        <v>945</v>
      </c>
      <c r="N602" s="4" t="s">
        <v>546</v>
      </c>
      <c r="O602" s="52" t="s">
        <v>6494</v>
      </c>
      <c r="P602" s="20"/>
      <c r="Q602" s="41" t="s">
        <v>944</v>
      </c>
      <c r="R602" s="4" t="s">
        <v>546</v>
      </c>
      <c r="S602" s="52" t="s">
        <v>6493</v>
      </c>
      <c r="T602" s="41" t="s">
        <v>944</v>
      </c>
      <c r="U602" s="4" t="s">
        <v>546</v>
      </c>
      <c r="V602" s="20"/>
      <c r="W602" s="20"/>
      <c r="X602" s="20"/>
      <c r="Y602" s="20"/>
      <c r="Z602" s="20" t="s">
        <v>3339</v>
      </c>
      <c r="AA602" s="20" t="s">
        <v>546</v>
      </c>
      <c r="AD602" s="20"/>
      <c r="AF602" s="14">
        <v>0</v>
      </c>
      <c r="AG602" s="14">
        <v>1</v>
      </c>
      <c r="AH602" s="14">
        <v>0</v>
      </c>
      <c r="AI602" s="14">
        <v>0</v>
      </c>
      <c r="AJ602" s="14">
        <v>1</v>
      </c>
      <c r="AK602" s="14">
        <v>0</v>
      </c>
      <c r="AL602" s="14">
        <v>1</v>
      </c>
      <c r="AM602" s="14">
        <v>0</v>
      </c>
      <c r="AO602" s="1">
        <v>32780</v>
      </c>
      <c r="AP602" s="1">
        <v>36972</v>
      </c>
      <c r="BT602" s="14">
        <v>36140000</v>
      </c>
      <c r="BU602" s="3">
        <v>0.5</v>
      </c>
      <c r="CS602">
        <v>1</v>
      </c>
      <c r="DA602" s="1">
        <v>36900</v>
      </c>
      <c r="DB602" s="1">
        <v>36972</v>
      </c>
      <c r="DC602" s="1">
        <v>37862</v>
      </c>
      <c r="DD602" s="14">
        <v>842</v>
      </c>
      <c r="DE602" s="14">
        <v>4</v>
      </c>
      <c r="DF602" t="s">
        <v>513</v>
      </c>
      <c r="DG602" t="s">
        <v>951</v>
      </c>
      <c r="DJ602">
        <v>1</v>
      </c>
      <c r="DK602" s="1"/>
      <c r="DO602" s="49" t="s">
        <v>4480</v>
      </c>
      <c r="DP602" s="1"/>
      <c r="DQ602" s="1"/>
      <c r="DR602" s="1"/>
      <c r="DS602" s="1"/>
      <c r="DT602" s="1"/>
      <c r="DU602" s="1"/>
      <c r="DV602" s="1"/>
      <c r="DY602" t="s">
        <v>2733</v>
      </c>
      <c r="DZ602" s="1">
        <v>38373</v>
      </c>
      <c r="EA602" s="1">
        <v>40317</v>
      </c>
      <c r="EC602" s="7" t="s">
        <v>3900</v>
      </c>
      <c r="EF602" s="7">
        <v>1</v>
      </c>
      <c r="EO602" s="7">
        <v>80</v>
      </c>
      <c r="EP602" s="7">
        <v>2</v>
      </c>
      <c r="GY602" s="44" t="s">
        <v>5695</v>
      </c>
      <c r="GZ602" s="1">
        <v>36972</v>
      </c>
      <c r="HA602">
        <v>24</v>
      </c>
      <c r="HB602">
        <v>201</v>
      </c>
      <c r="HC602">
        <v>11</v>
      </c>
      <c r="HE602">
        <v>1</v>
      </c>
      <c r="HH602" s="44" t="s">
        <v>5794</v>
      </c>
      <c r="HI602">
        <v>1</v>
      </c>
      <c r="HJ602">
        <v>50</v>
      </c>
      <c r="HK602">
        <v>286</v>
      </c>
      <c r="HL602">
        <v>23</v>
      </c>
      <c r="HM602">
        <v>1</v>
      </c>
      <c r="HQ602" s="44" t="s">
        <v>5924</v>
      </c>
      <c r="HR602">
        <v>1</v>
      </c>
      <c r="HS602">
        <v>13</v>
      </c>
      <c r="HT602">
        <v>145</v>
      </c>
      <c r="HU602">
        <v>2</v>
      </c>
      <c r="HV602">
        <v>1</v>
      </c>
      <c r="II602" s="1">
        <v>36972</v>
      </c>
      <c r="IJ602" s="1">
        <v>38233</v>
      </c>
      <c r="IK602" s="14">
        <v>6</v>
      </c>
    </row>
    <row r="603" spans="1:245" x14ac:dyDescent="0.25">
      <c r="A603" s="1">
        <v>38070</v>
      </c>
      <c r="B603" s="1"/>
      <c r="C603" s="1" t="s">
        <v>378</v>
      </c>
      <c r="D603" s="1"/>
      <c r="E603" s="13" t="s">
        <v>3162</v>
      </c>
      <c r="F603" s="4" t="s">
        <v>53</v>
      </c>
      <c r="G603" s="45" t="s">
        <v>5559</v>
      </c>
      <c r="H603" s="86"/>
      <c r="I603" s="86"/>
      <c r="J603" s="86"/>
      <c r="K603" s="86"/>
      <c r="L603" s="86"/>
      <c r="M603" s="30" t="s">
        <v>1470</v>
      </c>
      <c r="N603" s="13" t="s">
        <v>500</v>
      </c>
      <c r="O603" s="56" t="s">
        <v>6499</v>
      </c>
      <c r="P603" s="20"/>
      <c r="Q603" s="30" t="s">
        <v>1470</v>
      </c>
      <c r="R603" s="13" t="s">
        <v>500</v>
      </c>
      <c r="S603" s="56" t="s">
        <v>6499</v>
      </c>
      <c r="T603" s="20"/>
      <c r="U603" s="20"/>
      <c r="V603" s="20"/>
      <c r="W603" s="20"/>
      <c r="X603" s="33" t="s">
        <v>3570</v>
      </c>
      <c r="Y603" s="33" t="s">
        <v>500</v>
      </c>
      <c r="Z603" s="33" t="s">
        <v>3570</v>
      </c>
      <c r="AA603" s="33" t="s">
        <v>500</v>
      </c>
      <c r="AB603" s="20"/>
      <c r="AC603" s="20"/>
      <c r="AD603" s="20"/>
      <c r="AF603" s="14">
        <v>0</v>
      </c>
      <c r="AG603" s="14">
        <v>0</v>
      </c>
      <c r="AH603" s="14">
        <v>1</v>
      </c>
      <c r="AI603" s="14">
        <v>0</v>
      </c>
      <c r="AJ603" s="14">
        <v>0</v>
      </c>
      <c r="AK603" s="14">
        <v>1</v>
      </c>
      <c r="AN603" t="s">
        <v>1469</v>
      </c>
      <c r="AO603" s="1">
        <v>36069</v>
      </c>
      <c r="BP603" s="14">
        <v>497196304</v>
      </c>
      <c r="CS603">
        <v>1</v>
      </c>
      <c r="CT603" s="7">
        <v>1</v>
      </c>
      <c r="CY603" s="1">
        <v>36139</v>
      </c>
      <c r="CZ603" s="1"/>
      <c r="DC603" s="1">
        <v>36739</v>
      </c>
      <c r="DD603" s="14">
        <v>1080</v>
      </c>
      <c r="DE603" s="14">
        <v>9</v>
      </c>
      <c r="DF603" t="s">
        <v>864</v>
      </c>
      <c r="DG603" t="s">
        <v>1471</v>
      </c>
      <c r="DM603">
        <v>1</v>
      </c>
      <c r="DN603" t="s">
        <v>1472</v>
      </c>
      <c r="DO603" s="49" t="s">
        <v>4473</v>
      </c>
      <c r="DP603" s="1"/>
      <c r="DQ603" s="1"/>
      <c r="DR603" s="1"/>
      <c r="DS603" s="1"/>
      <c r="DT603" s="1"/>
      <c r="DU603" s="1"/>
      <c r="DV603" s="1"/>
      <c r="DY603" t="s">
        <v>2277</v>
      </c>
      <c r="DZ603" s="1">
        <v>38145</v>
      </c>
      <c r="EA603" s="1">
        <v>39342</v>
      </c>
      <c r="EE603" s="7" t="s">
        <v>3917</v>
      </c>
      <c r="EL603" s="7">
        <v>1</v>
      </c>
      <c r="EN603" s="7">
        <v>1</v>
      </c>
      <c r="EO603" s="7">
        <v>1373</v>
      </c>
      <c r="EP603" s="7">
        <v>7</v>
      </c>
      <c r="HH603" s="44" t="s">
        <v>5792</v>
      </c>
      <c r="HI603">
        <v>1</v>
      </c>
      <c r="HJ603">
        <v>707</v>
      </c>
      <c r="HK603">
        <v>8685</v>
      </c>
      <c r="HL603">
        <v>152</v>
      </c>
      <c r="HN603">
        <v>1</v>
      </c>
      <c r="HQ603" s="44" t="s">
        <v>5923</v>
      </c>
      <c r="HR603">
        <v>1</v>
      </c>
      <c r="HS603">
        <v>414</v>
      </c>
      <c r="HT603">
        <v>6927</v>
      </c>
      <c r="HU603">
        <v>68</v>
      </c>
      <c r="HW603">
        <v>1</v>
      </c>
    </row>
    <row r="604" spans="1:245" x14ac:dyDescent="0.25">
      <c r="A604" s="1">
        <v>38107</v>
      </c>
      <c r="B604" s="1" t="s">
        <v>376</v>
      </c>
      <c r="C604" s="1" t="s">
        <v>377</v>
      </c>
      <c r="D604" s="1"/>
      <c r="E604" s="21" t="s">
        <v>3161</v>
      </c>
      <c r="F604" s="4" t="s">
        <v>52</v>
      </c>
      <c r="G604" s="45" t="s">
        <v>5558</v>
      </c>
      <c r="H604" s="86"/>
      <c r="I604" s="86"/>
      <c r="J604" s="86"/>
      <c r="K604" s="86"/>
      <c r="L604" s="86"/>
      <c r="M604" s="31" t="s">
        <v>2721</v>
      </c>
      <c r="N604" s="13" t="s">
        <v>517</v>
      </c>
      <c r="O604" s="56" t="s">
        <v>6498</v>
      </c>
      <c r="P604" s="20"/>
      <c r="Q604" s="31" t="s">
        <v>2721</v>
      </c>
      <c r="R604" s="13" t="s">
        <v>517</v>
      </c>
      <c r="S604" s="56" t="s">
        <v>6498</v>
      </c>
      <c r="T604" s="20"/>
      <c r="U604" s="20"/>
      <c r="V604" s="20"/>
      <c r="W604" s="20"/>
      <c r="X604" s="20" t="s">
        <v>3301</v>
      </c>
      <c r="Y604" s="33" t="s">
        <v>517</v>
      </c>
      <c r="Z604" s="20" t="s">
        <v>3301</v>
      </c>
      <c r="AA604" s="33" t="s">
        <v>517</v>
      </c>
      <c r="AB604" s="20"/>
      <c r="AC604" s="20"/>
      <c r="AD604" s="20"/>
      <c r="AF604" s="14">
        <v>0</v>
      </c>
      <c r="AG604" s="14">
        <v>0</v>
      </c>
      <c r="AH604" s="14">
        <v>1</v>
      </c>
      <c r="AI604" s="14">
        <v>0</v>
      </c>
      <c r="AJ604" s="14">
        <v>0</v>
      </c>
      <c r="AK604" s="14">
        <v>1</v>
      </c>
      <c r="AN604" t="s">
        <v>927</v>
      </c>
      <c r="AO604" s="1">
        <v>32690</v>
      </c>
      <c r="AQ604" s="1">
        <v>32264</v>
      </c>
      <c r="AR604" s="1">
        <v>32813</v>
      </c>
      <c r="BP604" s="14">
        <v>3400000</v>
      </c>
      <c r="CU604" s="1">
        <v>36601</v>
      </c>
      <c r="DA604" s="1"/>
      <c r="DC604" s="1">
        <v>37727</v>
      </c>
      <c r="DD604" s="14">
        <v>112</v>
      </c>
      <c r="DE604" s="14">
        <v>3</v>
      </c>
      <c r="DF604" t="s">
        <v>864</v>
      </c>
      <c r="DG604" t="s">
        <v>925</v>
      </c>
      <c r="DN604" t="s">
        <v>2235</v>
      </c>
      <c r="DO604" s="49" t="s">
        <v>4472</v>
      </c>
      <c r="DP604" s="1"/>
      <c r="DQ604" s="1"/>
      <c r="DR604" s="1"/>
      <c r="DS604" s="1"/>
      <c r="DT604" s="1"/>
      <c r="DU604" s="1"/>
      <c r="DV604" s="1"/>
      <c r="DY604" t="s">
        <v>2236</v>
      </c>
      <c r="DZ604" s="1">
        <v>38176</v>
      </c>
      <c r="EA604" s="1">
        <v>39630</v>
      </c>
      <c r="EC604" s="7" t="s">
        <v>3916</v>
      </c>
      <c r="EF604" s="7">
        <v>1</v>
      </c>
      <c r="EO604" s="7">
        <v>145</v>
      </c>
      <c r="EP604" s="7">
        <v>2</v>
      </c>
      <c r="HH604" s="44" t="s">
        <v>5791</v>
      </c>
      <c r="HI604">
        <v>1</v>
      </c>
      <c r="HJ604">
        <v>11</v>
      </c>
      <c r="HK604">
        <v>71</v>
      </c>
      <c r="HL604">
        <v>4</v>
      </c>
      <c r="HN604">
        <v>1</v>
      </c>
      <c r="HQ604" s="44"/>
      <c r="HR604">
        <v>0</v>
      </c>
      <c r="HS604">
        <v>0</v>
      </c>
      <c r="HT604">
        <v>20</v>
      </c>
      <c r="HU604">
        <v>0</v>
      </c>
    </row>
    <row r="605" spans="1:245" ht="12" customHeight="1" x14ac:dyDescent="0.25">
      <c r="A605" s="1">
        <v>38133</v>
      </c>
      <c r="B605" s="1" t="s">
        <v>379</v>
      </c>
      <c r="C605" s="1" t="s">
        <v>380</v>
      </c>
      <c r="D605" s="1"/>
      <c r="E605" s="13" t="s">
        <v>3163</v>
      </c>
      <c r="F605" s="4" t="s">
        <v>1</v>
      </c>
      <c r="G605" s="45" t="s">
        <v>5560</v>
      </c>
      <c r="H605" s="86"/>
      <c r="I605" s="86"/>
      <c r="J605" s="86"/>
      <c r="K605" s="86"/>
      <c r="L605" s="86"/>
      <c r="M605" s="31" t="s">
        <v>1853</v>
      </c>
      <c r="N605" s="13" t="s">
        <v>500</v>
      </c>
      <c r="O605" s="56" t="s">
        <v>6500</v>
      </c>
      <c r="P605" s="20"/>
      <c r="Q605" s="39" t="s">
        <v>1853</v>
      </c>
      <c r="R605" s="13" t="s">
        <v>500</v>
      </c>
      <c r="S605" s="56" t="s">
        <v>6500</v>
      </c>
      <c r="T605" s="39" t="s">
        <v>1853</v>
      </c>
      <c r="U605" s="13" t="s">
        <v>500</v>
      </c>
      <c r="V605" s="20"/>
      <c r="W605" s="20"/>
      <c r="X605" s="20">
        <v>755015</v>
      </c>
      <c r="Y605" s="33" t="s">
        <v>500</v>
      </c>
      <c r="Z605" s="20">
        <v>755015</v>
      </c>
      <c r="AA605" s="33" t="s">
        <v>500</v>
      </c>
      <c r="AB605" s="20"/>
      <c r="AC605" s="20"/>
      <c r="AD605" s="20"/>
      <c r="AF605" s="14">
        <v>0</v>
      </c>
      <c r="AG605" s="14">
        <v>1</v>
      </c>
      <c r="AH605" s="14">
        <v>0</v>
      </c>
      <c r="AI605" s="14">
        <v>0</v>
      </c>
      <c r="AJ605" s="14">
        <v>1</v>
      </c>
      <c r="AK605" s="14">
        <v>0</v>
      </c>
      <c r="AL605" s="14">
        <v>0</v>
      </c>
      <c r="AN605" t="s">
        <v>1855</v>
      </c>
      <c r="AO605" s="1">
        <v>36560</v>
      </c>
      <c r="AP605" s="1">
        <v>36859</v>
      </c>
      <c r="BT605" s="14">
        <v>1590000</v>
      </c>
      <c r="CY605" s="1">
        <v>36809</v>
      </c>
      <c r="CZ605" s="1"/>
      <c r="DC605" s="1">
        <v>37788</v>
      </c>
      <c r="DD605" s="14">
        <v>185</v>
      </c>
      <c r="DE605" s="14">
        <v>3</v>
      </c>
      <c r="DF605" t="s">
        <v>513</v>
      </c>
      <c r="DG605" t="s">
        <v>1856</v>
      </c>
      <c r="HH605" s="44" t="s">
        <v>5793</v>
      </c>
      <c r="HI605">
        <v>1</v>
      </c>
      <c r="HJ605">
        <v>27</v>
      </c>
      <c r="HK605">
        <v>264</v>
      </c>
      <c r="HL605">
        <v>5</v>
      </c>
      <c r="HM605">
        <v>1</v>
      </c>
    </row>
    <row r="606" spans="1:245" x14ac:dyDescent="0.25">
      <c r="A606" s="1">
        <v>38133</v>
      </c>
      <c r="B606" s="1"/>
      <c r="C606" s="1"/>
      <c r="D606" s="1"/>
      <c r="E606" s="13" t="s">
        <v>3163</v>
      </c>
      <c r="F606" s="4" t="s">
        <v>1</v>
      </c>
      <c r="G606" s="45" t="s">
        <v>5560</v>
      </c>
      <c r="H606" s="86"/>
      <c r="I606" s="86"/>
      <c r="J606" s="86"/>
      <c r="K606" s="86"/>
      <c r="L606" s="86"/>
      <c r="M606" s="31" t="s">
        <v>5158</v>
      </c>
      <c r="N606" s="13" t="s">
        <v>537</v>
      </c>
      <c r="O606" s="56" t="s">
        <v>6501</v>
      </c>
      <c r="P606" s="20"/>
      <c r="Q606" s="39" t="s">
        <v>1853</v>
      </c>
      <c r="R606" s="13" t="s">
        <v>500</v>
      </c>
      <c r="S606" s="56" t="s">
        <v>6500</v>
      </c>
      <c r="T606" s="39" t="s">
        <v>1853</v>
      </c>
      <c r="U606" s="13" t="s">
        <v>500</v>
      </c>
      <c r="V606" s="20"/>
      <c r="W606" s="20"/>
      <c r="X606" s="20"/>
      <c r="Y606" s="20"/>
      <c r="Z606" s="20">
        <v>755015</v>
      </c>
      <c r="AA606" s="33" t="s">
        <v>500</v>
      </c>
      <c r="AD606" s="20"/>
      <c r="AF606" s="14">
        <v>0</v>
      </c>
      <c r="AG606" s="14">
        <v>1</v>
      </c>
      <c r="AH606" s="14">
        <v>0</v>
      </c>
      <c r="AI606" s="14">
        <v>0</v>
      </c>
      <c r="AJ606" s="14">
        <v>1</v>
      </c>
      <c r="AK606" s="14">
        <v>0</v>
      </c>
      <c r="AL606" s="14">
        <v>0</v>
      </c>
      <c r="AO606" s="1">
        <v>36560</v>
      </c>
      <c r="AP606" s="1">
        <v>36859</v>
      </c>
      <c r="BT606" s="14">
        <v>1590000</v>
      </c>
      <c r="CY606" s="1">
        <v>36809</v>
      </c>
      <c r="CZ606" s="1"/>
      <c r="DC606" s="1">
        <v>37788</v>
      </c>
      <c r="DD606" s="14">
        <v>185</v>
      </c>
      <c r="DE606" s="14">
        <v>3</v>
      </c>
      <c r="DF606" t="s">
        <v>513</v>
      </c>
      <c r="DG606" t="s">
        <v>1856</v>
      </c>
      <c r="HH606" s="44" t="s">
        <v>5793</v>
      </c>
      <c r="HI606">
        <v>1</v>
      </c>
      <c r="HJ606">
        <v>27</v>
      </c>
      <c r="HK606">
        <v>264</v>
      </c>
      <c r="HL606">
        <v>5</v>
      </c>
      <c r="HM606">
        <v>1</v>
      </c>
    </row>
    <row r="607" spans="1:245" x14ac:dyDescent="0.25">
      <c r="A607" s="1">
        <v>38133</v>
      </c>
      <c r="B607" s="1"/>
      <c r="C607" s="1"/>
      <c r="D607" s="1"/>
      <c r="E607" s="13" t="s">
        <v>3163</v>
      </c>
      <c r="F607" s="4" t="s">
        <v>1</v>
      </c>
      <c r="G607" s="45" t="s">
        <v>5560</v>
      </c>
      <c r="H607" s="86"/>
      <c r="I607" s="86"/>
      <c r="J607" s="86"/>
      <c r="K607" s="86"/>
      <c r="L607" s="86"/>
      <c r="M607" s="31" t="s">
        <v>5159</v>
      </c>
      <c r="N607" s="13" t="s">
        <v>721</v>
      </c>
      <c r="O607" s="56" t="s">
        <v>6502</v>
      </c>
      <c r="P607" s="20"/>
      <c r="Q607" s="39" t="s">
        <v>1853</v>
      </c>
      <c r="R607" s="13" t="s">
        <v>500</v>
      </c>
      <c r="S607" s="56" t="s">
        <v>6500</v>
      </c>
      <c r="T607" s="39" t="s">
        <v>1853</v>
      </c>
      <c r="U607" s="13" t="s">
        <v>500</v>
      </c>
      <c r="V607" s="20"/>
      <c r="W607" s="20"/>
      <c r="X607" s="20"/>
      <c r="Y607" s="20"/>
      <c r="Z607" s="20">
        <v>755015</v>
      </c>
      <c r="AA607" s="33" t="s">
        <v>500</v>
      </c>
      <c r="AD607" s="20"/>
      <c r="AF607" s="14">
        <v>0</v>
      </c>
      <c r="AG607" s="14">
        <v>1</v>
      </c>
      <c r="AH607" s="14">
        <v>0</v>
      </c>
      <c r="AI607" s="14">
        <v>0</v>
      </c>
      <c r="AJ607" s="14">
        <v>1</v>
      </c>
      <c r="AK607" s="14">
        <v>0</v>
      </c>
      <c r="AL607" s="14">
        <v>0</v>
      </c>
      <c r="AO607" s="1">
        <v>36560</v>
      </c>
      <c r="AP607" s="1">
        <v>36859</v>
      </c>
      <c r="BT607" s="14">
        <v>1590000</v>
      </c>
      <c r="CY607" s="1">
        <v>36809</v>
      </c>
      <c r="CZ607" s="1"/>
      <c r="DC607" s="1">
        <v>37788</v>
      </c>
      <c r="DD607" s="14">
        <v>185</v>
      </c>
      <c r="DE607" s="14">
        <v>3</v>
      </c>
      <c r="DF607" t="s">
        <v>513</v>
      </c>
      <c r="DG607" t="s">
        <v>1856</v>
      </c>
      <c r="HH607" s="44" t="s">
        <v>5793</v>
      </c>
      <c r="HI607">
        <v>1</v>
      </c>
      <c r="HJ607">
        <v>27</v>
      </c>
      <c r="HK607">
        <v>264</v>
      </c>
      <c r="HL607">
        <v>5</v>
      </c>
      <c r="HM607">
        <v>1</v>
      </c>
    </row>
    <row r="608" spans="1:245" x14ac:dyDescent="0.25">
      <c r="A608" s="1">
        <v>38133</v>
      </c>
      <c r="B608" s="1"/>
      <c r="C608" s="1"/>
      <c r="D608" s="1"/>
      <c r="E608" s="13" t="s">
        <v>3163</v>
      </c>
      <c r="F608" s="4" t="s">
        <v>1</v>
      </c>
      <c r="G608" s="45" t="s">
        <v>5560</v>
      </c>
      <c r="H608" s="86"/>
      <c r="I608" s="86"/>
      <c r="J608" s="86"/>
      <c r="K608" s="86"/>
      <c r="L608" s="86"/>
      <c r="M608" s="31" t="s">
        <v>5160</v>
      </c>
      <c r="N608" s="13" t="s">
        <v>537</v>
      </c>
      <c r="O608" s="56" t="s">
        <v>6501</v>
      </c>
      <c r="P608" s="20"/>
      <c r="Q608" s="39" t="s">
        <v>1853</v>
      </c>
      <c r="R608" s="13" t="s">
        <v>500</v>
      </c>
      <c r="S608" s="56" t="s">
        <v>6500</v>
      </c>
      <c r="T608" s="39" t="s">
        <v>1853</v>
      </c>
      <c r="U608" s="13" t="s">
        <v>500</v>
      </c>
      <c r="V608" s="20"/>
      <c r="W608" s="20"/>
      <c r="X608" s="20"/>
      <c r="Y608" s="20"/>
      <c r="Z608" s="20">
        <v>755015</v>
      </c>
      <c r="AA608" s="33" t="s">
        <v>500</v>
      </c>
      <c r="AD608" s="20"/>
      <c r="AF608" s="14">
        <v>0</v>
      </c>
      <c r="AG608" s="14">
        <v>1</v>
      </c>
      <c r="AH608" s="14">
        <v>0</v>
      </c>
      <c r="AI608" s="14">
        <v>0</v>
      </c>
      <c r="AJ608" s="14">
        <v>1</v>
      </c>
      <c r="AK608" s="14">
        <v>0</v>
      </c>
      <c r="AL608" s="14">
        <v>0</v>
      </c>
      <c r="AO608" s="1">
        <v>36560</v>
      </c>
      <c r="AP608" s="1">
        <v>36859</v>
      </c>
      <c r="BT608" s="14">
        <v>1590000</v>
      </c>
      <c r="CY608" s="1">
        <v>36809</v>
      </c>
      <c r="CZ608" s="1"/>
      <c r="DC608" s="1">
        <v>37788</v>
      </c>
      <c r="DD608" s="14">
        <v>185</v>
      </c>
      <c r="DE608" s="14">
        <v>3</v>
      </c>
      <c r="DF608" t="s">
        <v>513</v>
      </c>
      <c r="DG608" t="s">
        <v>1856</v>
      </c>
      <c r="HH608" s="44" t="s">
        <v>5793</v>
      </c>
      <c r="HI608">
        <v>1</v>
      </c>
      <c r="HJ608">
        <v>27</v>
      </c>
      <c r="HK608">
        <v>264</v>
      </c>
      <c r="HL608">
        <v>5</v>
      </c>
      <c r="HM608">
        <v>1</v>
      </c>
    </row>
    <row r="609" spans="1:245" x14ac:dyDescent="0.25">
      <c r="A609" s="1">
        <v>38133</v>
      </c>
      <c r="B609" s="1"/>
      <c r="C609" s="1"/>
      <c r="D609" s="1"/>
      <c r="E609" s="13" t="s">
        <v>3163</v>
      </c>
      <c r="F609" s="4" t="s">
        <v>1</v>
      </c>
      <c r="G609" s="45" t="s">
        <v>5560</v>
      </c>
      <c r="H609" s="86"/>
      <c r="I609" s="86"/>
      <c r="J609" s="86"/>
      <c r="K609" s="86"/>
      <c r="L609" s="86"/>
      <c r="M609" s="31" t="s">
        <v>1854</v>
      </c>
      <c r="N609" s="13" t="s">
        <v>520</v>
      </c>
      <c r="O609" s="13" t="s">
        <v>6503</v>
      </c>
      <c r="P609" s="20"/>
      <c r="Q609" s="39" t="s">
        <v>1853</v>
      </c>
      <c r="R609" s="13" t="s">
        <v>500</v>
      </c>
      <c r="S609" s="56" t="s">
        <v>6500</v>
      </c>
      <c r="T609" s="39" t="s">
        <v>1853</v>
      </c>
      <c r="U609" s="13" t="s">
        <v>500</v>
      </c>
      <c r="V609" s="20"/>
      <c r="W609" s="20"/>
      <c r="X609" s="20"/>
      <c r="Y609" s="20"/>
      <c r="Z609" s="20">
        <v>755015</v>
      </c>
      <c r="AA609" s="33" t="s">
        <v>500</v>
      </c>
      <c r="AD609" s="20"/>
      <c r="AF609" s="14">
        <v>0</v>
      </c>
      <c r="AG609" s="14">
        <v>1</v>
      </c>
      <c r="AH609" s="14">
        <v>0</v>
      </c>
      <c r="AI609" s="14">
        <v>0</v>
      </c>
      <c r="AJ609" s="14">
        <v>1</v>
      </c>
      <c r="AK609" s="14">
        <v>0</v>
      </c>
      <c r="AL609" s="14">
        <v>0</v>
      </c>
      <c r="AO609" s="1">
        <v>36560</v>
      </c>
      <c r="AP609" s="1">
        <v>36859</v>
      </c>
      <c r="BT609" s="14">
        <v>1590000</v>
      </c>
      <c r="CY609" s="1">
        <v>36809</v>
      </c>
      <c r="CZ609" s="1"/>
      <c r="DC609" s="1">
        <v>37788</v>
      </c>
      <c r="DD609" s="14">
        <v>185</v>
      </c>
      <c r="DE609" s="14">
        <v>3</v>
      </c>
      <c r="DF609" t="s">
        <v>513</v>
      </c>
      <c r="DG609" t="s">
        <v>1856</v>
      </c>
      <c r="HH609" s="44" t="s">
        <v>5793</v>
      </c>
      <c r="HI609">
        <v>1</v>
      </c>
      <c r="HJ609">
        <v>27</v>
      </c>
      <c r="HK609">
        <v>264</v>
      </c>
      <c r="HL609">
        <v>5</v>
      </c>
      <c r="HM609">
        <v>1</v>
      </c>
    </row>
    <row r="610" spans="1:245" x14ac:dyDescent="0.25">
      <c r="A610" s="1">
        <v>38140</v>
      </c>
      <c r="B610" s="1"/>
      <c r="C610" s="1" t="s">
        <v>436</v>
      </c>
      <c r="D610" s="1"/>
      <c r="E610" s="13" t="s">
        <v>3205</v>
      </c>
      <c r="F610" s="4" t="s">
        <v>159</v>
      </c>
      <c r="G610" s="45" t="s">
        <v>5609</v>
      </c>
      <c r="H610" s="86"/>
      <c r="I610" s="86"/>
      <c r="J610" s="86"/>
      <c r="K610" s="86"/>
      <c r="L610" s="86"/>
      <c r="M610" s="31" t="s">
        <v>1629</v>
      </c>
      <c r="N610" s="13" t="s">
        <v>479</v>
      </c>
      <c r="O610" s="13" t="s">
        <v>6879</v>
      </c>
      <c r="P610" s="20"/>
      <c r="Q610" s="39" t="s">
        <v>915</v>
      </c>
      <c r="R610" s="13" t="s">
        <v>479</v>
      </c>
      <c r="S610" s="13" t="s">
        <v>6879</v>
      </c>
      <c r="T610" s="39" t="s">
        <v>915</v>
      </c>
      <c r="U610" s="13" t="s">
        <v>479</v>
      </c>
      <c r="V610" s="20" t="s">
        <v>3655</v>
      </c>
      <c r="W610" s="20" t="s">
        <v>479</v>
      </c>
      <c r="X610" s="20"/>
      <c r="Y610" s="20"/>
      <c r="Z610" s="20"/>
      <c r="AA610" s="20"/>
      <c r="AB610" s="20" t="s">
        <v>3365</v>
      </c>
      <c r="AC610" s="20" t="s">
        <v>479</v>
      </c>
      <c r="AD610" s="20"/>
      <c r="AF610" s="14">
        <v>0</v>
      </c>
      <c r="AG610" s="14">
        <v>0</v>
      </c>
      <c r="AH610" s="14">
        <v>1</v>
      </c>
      <c r="AI610" s="14">
        <v>0</v>
      </c>
      <c r="AJ610" s="14">
        <v>0</v>
      </c>
      <c r="AK610" s="14">
        <v>1</v>
      </c>
      <c r="AN610" t="s">
        <v>916</v>
      </c>
      <c r="AO610" s="1">
        <v>36497</v>
      </c>
      <c r="AP610" s="1">
        <v>37214</v>
      </c>
      <c r="AQ610" s="1">
        <v>35431</v>
      </c>
      <c r="AR610" s="1">
        <v>36342</v>
      </c>
      <c r="AS610" s="1">
        <v>36342</v>
      </c>
      <c r="AT610" s="1">
        <v>37257</v>
      </c>
      <c r="CS610">
        <v>1</v>
      </c>
      <c r="CV610" s="1">
        <v>36972</v>
      </c>
      <c r="DC610" s="1">
        <v>37708</v>
      </c>
      <c r="DE610" s="14">
        <v>4</v>
      </c>
      <c r="DF610" t="s">
        <v>513</v>
      </c>
      <c r="DG610" t="s">
        <v>917</v>
      </c>
      <c r="DO610" s="49" t="s">
        <v>4668</v>
      </c>
      <c r="DP610" s="1"/>
      <c r="DQ610" s="1"/>
      <c r="DR610" s="1"/>
      <c r="DS610" s="1"/>
      <c r="DT610" s="1"/>
      <c r="DU610" s="1"/>
      <c r="DV610" s="1"/>
      <c r="DY610" t="s">
        <v>2230</v>
      </c>
      <c r="DZ610" s="1">
        <v>38196</v>
      </c>
      <c r="EA610" s="1">
        <v>40065</v>
      </c>
      <c r="EC610" s="7" t="s">
        <v>3927</v>
      </c>
      <c r="EF610" s="7">
        <v>1</v>
      </c>
      <c r="EO610" s="7">
        <v>219</v>
      </c>
      <c r="EP610" s="7">
        <v>2</v>
      </c>
      <c r="HH610" s="44" t="s">
        <v>5834</v>
      </c>
      <c r="HI610">
        <v>1</v>
      </c>
      <c r="HJ610">
        <v>9</v>
      </c>
      <c r="HK610">
        <v>369</v>
      </c>
      <c r="HL610">
        <v>8</v>
      </c>
      <c r="HM610">
        <v>1</v>
      </c>
      <c r="HQ610" s="44" t="s">
        <v>5967</v>
      </c>
      <c r="HR610">
        <v>0</v>
      </c>
      <c r="HS610">
        <v>10</v>
      </c>
      <c r="HT610">
        <v>556</v>
      </c>
      <c r="HU610">
        <v>23</v>
      </c>
      <c r="HV610">
        <v>1</v>
      </c>
    </row>
    <row r="611" spans="1:245" x14ac:dyDescent="0.25">
      <c r="A611" s="1">
        <v>38140</v>
      </c>
      <c r="B611" s="1"/>
      <c r="C611" s="1"/>
      <c r="D611" s="1"/>
      <c r="E611" s="13" t="s">
        <v>3205</v>
      </c>
      <c r="F611" s="4" t="s">
        <v>159</v>
      </c>
      <c r="G611" s="45" t="s">
        <v>5609</v>
      </c>
      <c r="H611" s="86"/>
      <c r="I611" s="86"/>
      <c r="J611" s="86"/>
      <c r="K611" s="86"/>
      <c r="L611" s="86"/>
      <c r="M611" s="31" t="s">
        <v>915</v>
      </c>
      <c r="N611" s="4" t="s">
        <v>496</v>
      </c>
      <c r="O611" s="52" t="s">
        <v>6880</v>
      </c>
      <c r="P611" s="20"/>
      <c r="Q611" s="39" t="s">
        <v>915</v>
      </c>
      <c r="R611" s="13" t="s">
        <v>479</v>
      </c>
      <c r="S611" s="56" t="s">
        <v>6879</v>
      </c>
      <c r="T611" s="39" t="s">
        <v>915</v>
      </c>
      <c r="U611" s="13" t="s">
        <v>479</v>
      </c>
      <c r="V611" s="20" t="s">
        <v>3655</v>
      </c>
      <c r="W611" s="20" t="s">
        <v>479</v>
      </c>
      <c r="X611" s="20"/>
      <c r="Y611" s="20"/>
      <c r="Z611" s="20"/>
      <c r="AA611" s="20"/>
      <c r="AB611" s="20" t="s">
        <v>3365</v>
      </c>
      <c r="AC611" s="20" t="s">
        <v>479</v>
      </c>
      <c r="AD611" s="20"/>
      <c r="AF611" s="14">
        <v>0</v>
      </c>
      <c r="AG611" s="14">
        <v>0</v>
      </c>
      <c r="AH611" s="14">
        <v>1</v>
      </c>
      <c r="AI611" s="14">
        <v>0</v>
      </c>
      <c r="AJ611" s="14">
        <v>0</v>
      </c>
      <c r="AK611" s="14">
        <v>1</v>
      </c>
      <c r="AO611" s="1">
        <v>36497</v>
      </c>
      <c r="AP611" s="1">
        <v>37214</v>
      </c>
      <c r="AQ611" s="1">
        <v>35431</v>
      </c>
      <c r="AR611" s="1">
        <v>36342</v>
      </c>
      <c r="AS611" s="1">
        <v>36342</v>
      </c>
      <c r="AT611" s="1">
        <v>37257</v>
      </c>
      <c r="CS611">
        <v>1</v>
      </c>
      <c r="CV611" s="1">
        <v>36972</v>
      </c>
      <c r="DC611" s="1">
        <v>37708</v>
      </c>
      <c r="DE611" s="14">
        <v>4</v>
      </c>
      <c r="DF611" t="s">
        <v>513</v>
      </c>
      <c r="DG611" t="s">
        <v>917</v>
      </c>
      <c r="DO611" s="49" t="s">
        <v>4668</v>
      </c>
      <c r="DP611" s="1"/>
      <c r="DQ611" s="1"/>
      <c r="DR611" s="1"/>
      <c r="DS611" s="1"/>
      <c r="DT611" s="1"/>
      <c r="DU611" s="1"/>
      <c r="DV611" s="1"/>
      <c r="DY611" t="s">
        <v>2230</v>
      </c>
      <c r="DZ611" s="1">
        <v>38196</v>
      </c>
      <c r="EA611" s="1">
        <v>40065</v>
      </c>
      <c r="EC611" s="7" t="s">
        <v>3927</v>
      </c>
      <c r="EF611" s="7">
        <v>1</v>
      </c>
      <c r="EO611" s="7">
        <v>219</v>
      </c>
      <c r="EP611" s="7">
        <v>2</v>
      </c>
      <c r="HH611" s="44" t="s">
        <v>5834</v>
      </c>
      <c r="HI611">
        <v>1</v>
      </c>
      <c r="HJ611">
        <v>9</v>
      </c>
      <c r="HK611">
        <v>369</v>
      </c>
      <c r="HL611">
        <v>8</v>
      </c>
      <c r="HM611">
        <v>1</v>
      </c>
      <c r="HQ611" s="44" t="s">
        <v>5967</v>
      </c>
      <c r="HR611">
        <v>0</v>
      </c>
      <c r="HS611">
        <v>10</v>
      </c>
      <c r="HT611">
        <v>556</v>
      </c>
      <c r="HU611">
        <v>23</v>
      </c>
      <c r="HV611">
        <v>1</v>
      </c>
    </row>
    <row r="612" spans="1:245" x14ac:dyDescent="0.25">
      <c r="A612" s="1">
        <v>38162</v>
      </c>
      <c r="B612" s="1" t="s">
        <v>381</v>
      </c>
      <c r="C612" s="1" t="s">
        <v>382</v>
      </c>
      <c r="D612" s="1"/>
      <c r="E612" s="13" t="s">
        <v>3164</v>
      </c>
      <c r="F612" s="4" t="s">
        <v>3</v>
      </c>
      <c r="G612" s="45" t="s">
        <v>5561</v>
      </c>
      <c r="H612" s="86"/>
      <c r="I612" s="86"/>
      <c r="J612" s="86"/>
      <c r="K612" s="86"/>
      <c r="L612" s="86"/>
      <c r="M612" s="31" t="s">
        <v>669</v>
      </c>
      <c r="N612" s="13" t="s">
        <v>517</v>
      </c>
      <c r="O612" s="56" t="s">
        <v>6504</v>
      </c>
      <c r="P612" s="20"/>
      <c r="Q612" s="31" t="s">
        <v>669</v>
      </c>
      <c r="R612" s="13" t="s">
        <v>517</v>
      </c>
      <c r="S612" s="56" t="s">
        <v>6504</v>
      </c>
      <c r="T612" s="20"/>
      <c r="U612" s="20"/>
      <c r="V612" s="20"/>
      <c r="W612" s="20"/>
      <c r="X612" s="20"/>
      <c r="Y612" s="20"/>
      <c r="Z612" s="20"/>
      <c r="AA612" s="20"/>
      <c r="AB612" s="20"/>
      <c r="AC612" s="20"/>
      <c r="AD612" s="33" t="s">
        <v>3571</v>
      </c>
      <c r="AF612" s="14">
        <v>0</v>
      </c>
      <c r="AG612" s="14">
        <v>1</v>
      </c>
      <c r="AH612" s="14">
        <v>0</v>
      </c>
      <c r="AI612" s="14">
        <v>0</v>
      </c>
      <c r="AJ612" s="14">
        <v>1</v>
      </c>
      <c r="AK612" s="14">
        <v>0</v>
      </c>
      <c r="AL612" s="14">
        <v>0</v>
      </c>
      <c r="AN612" t="s">
        <v>670</v>
      </c>
      <c r="AO612" s="1">
        <v>24665</v>
      </c>
      <c r="AP612" s="1">
        <v>37946</v>
      </c>
      <c r="BP612" s="14">
        <v>100000</v>
      </c>
      <c r="CV612" s="1">
        <v>37553</v>
      </c>
      <c r="DC612" s="1">
        <v>37928</v>
      </c>
      <c r="DD612" s="14">
        <v>138</v>
      </c>
      <c r="DE612" s="14">
        <v>5</v>
      </c>
      <c r="DF612" t="s">
        <v>562</v>
      </c>
    </row>
    <row r="613" spans="1:245" x14ac:dyDescent="0.25">
      <c r="A613" s="1">
        <v>38330</v>
      </c>
      <c r="B613" s="1" t="s">
        <v>390</v>
      </c>
      <c r="C613" s="1" t="s">
        <v>391</v>
      </c>
      <c r="D613" s="1"/>
      <c r="E613" s="13" t="s">
        <v>3170</v>
      </c>
      <c r="F613" s="4" t="s">
        <v>389</v>
      </c>
      <c r="G613" s="45" t="s">
        <v>5569</v>
      </c>
      <c r="H613" s="86"/>
      <c r="I613" s="86"/>
      <c r="J613" s="86"/>
      <c r="K613" s="86"/>
      <c r="L613" s="86"/>
      <c r="M613" s="31" t="s">
        <v>758</v>
      </c>
      <c r="N613" s="13" t="s">
        <v>502</v>
      </c>
      <c r="O613" s="56" t="s">
        <v>6893</v>
      </c>
      <c r="P613" s="20"/>
      <c r="Q613" s="39" t="s">
        <v>758</v>
      </c>
      <c r="R613" s="13" t="s">
        <v>502</v>
      </c>
      <c r="S613" s="56" t="s">
        <v>6893</v>
      </c>
      <c r="T613" s="39" t="s">
        <v>758</v>
      </c>
      <c r="U613" s="13" t="s">
        <v>502</v>
      </c>
      <c r="V613" s="20"/>
      <c r="W613" s="20"/>
      <c r="X613" s="20" t="s">
        <v>3568</v>
      </c>
      <c r="Y613" s="20" t="s">
        <v>502</v>
      </c>
      <c r="Z613" s="20" t="s">
        <v>3568</v>
      </c>
      <c r="AA613" s="20" t="s">
        <v>502</v>
      </c>
      <c r="AB613" s="20"/>
      <c r="AC613" s="20"/>
      <c r="AD613" s="20"/>
      <c r="AF613" s="14">
        <v>0</v>
      </c>
      <c r="AG613" s="14">
        <v>1</v>
      </c>
      <c r="AH613" s="14">
        <v>0</v>
      </c>
      <c r="AI613" s="14">
        <v>0</v>
      </c>
      <c r="AJ613" s="14">
        <v>1</v>
      </c>
      <c r="AK613" s="14">
        <v>0</v>
      </c>
      <c r="AL613" s="14">
        <v>1</v>
      </c>
      <c r="AM613" s="14">
        <v>0</v>
      </c>
      <c r="AN613" t="s">
        <v>866</v>
      </c>
      <c r="AO613" s="1">
        <v>33890</v>
      </c>
      <c r="AP613" s="1">
        <v>36068</v>
      </c>
      <c r="BT613" s="14">
        <v>20990000</v>
      </c>
      <c r="BU613" s="3">
        <v>0.3</v>
      </c>
      <c r="DA613" s="1">
        <v>36124</v>
      </c>
      <c r="DC613" s="1">
        <v>37764</v>
      </c>
      <c r="DD613" s="14">
        <v>238</v>
      </c>
      <c r="DE613" s="14">
        <v>4</v>
      </c>
      <c r="DF613" t="s">
        <v>513</v>
      </c>
      <c r="DG613" t="s">
        <v>877</v>
      </c>
      <c r="DL613">
        <v>1</v>
      </c>
      <c r="DM613">
        <v>1</v>
      </c>
      <c r="DO613" s="49" t="s">
        <v>4489</v>
      </c>
      <c r="DP613" s="1"/>
      <c r="DQ613" s="1"/>
      <c r="DR613" s="1"/>
      <c r="DS613" s="1"/>
      <c r="DT613" s="1"/>
      <c r="DU613" s="1"/>
      <c r="DV613" s="1"/>
      <c r="DY613" t="s">
        <v>2340</v>
      </c>
      <c r="DZ613" s="1">
        <v>38413</v>
      </c>
      <c r="EA613" s="1">
        <v>39428</v>
      </c>
      <c r="EC613" s="7" t="s">
        <v>3922</v>
      </c>
      <c r="EF613" s="7">
        <v>1</v>
      </c>
      <c r="EO613" s="7">
        <v>98</v>
      </c>
      <c r="EP613" s="7">
        <v>2</v>
      </c>
      <c r="ER613" s="49" t="s">
        <v>4935</v>
      </c>
      <c r="ES613" s="1"/>
      <c r="ET613" s="1"/>
      <c r="EU613" s="1"/>
      <c r="EV613" s="1"/>
      <c r="EW613" s="1"/>
      <c r="EX613" s="1"/>
      <c r="FC613" t="s">
        <v>2937</v>
      </c>
      <c r="FD613" s="1">
        <v>39505</v>
      </c>
      <c r="FE613" s="1">
        <v>40066</v>
      </c>
      <c r="FH613" s="7" t="s">
        <v>3923</v>
      </c>
      <c r="FJ613" s="7" t="s">
        <v>3798</v>
      </c>
      <c r="FK613">
        <v>1</v>
      </c>
      <c r="FY613">
        <v>79</v>
      </c>
      <c r="FZ613">
        <v>2</v>
      </c>
      <c r="HH613" s="44" t="s">
        <v>5798</v>
      </c>
      <c r="HI613">
        <v>1</v>
      </c>
      <c r="HJ613">
        <v>76</v>
      </c>
      <c r="HK613">
        <v>784</v>
      </c>
      <c r="HL613">
        <v>24</v>
      </c>
      <c r="HM613">
        <v>1</v>
      </c>
      <c r="HQ613" s="44" t="s">
        <v>5927</v>
      </c>
      <c r="HR613">
        <v>0</v>
      </c>
      <c r="HS613">
        <v>15</v>
      </c>
      <c r="HT613">
        <v>1043</v>
      </c>
      <c r="HU613">
        <v>19</v>
      </c>
      <c r="HV613">
        <v>1</v>
      </c>
      <c r="HZ613" s="44" t="s">
        <v>6023</v>
      </c>
      <c r="IA613">
        <v>0</v>
      </c>
      <c r="IB613">
        <v>7</v>
      </c>
      <c r="IC613">
        <v>617</v>
      </c>
      <c r="ID613">
        <v>4</v>
      </c>
      <c r="IE613">
        <v>1</v>
      </c>
      <c r="IJ613" s="1">
        <v>38330</v>
      </c>
      <c r="IK613" s="14">
        <v>3</v>
      </c>
    </row>
    <row r="614" spans="1:245" x14ac:dyDescent="0.25">
      <c r="A614" s="1">
        <v>38330</v>
      </c>
      <c r="E614" s="13" t="s">
        <v>3170</v>
      </c>
      <c r="F614" s="4" t="s">
        <v>389</v>
      </c>
      <c r="G614" s="45" t="s">
        <v>5569</v>
      </c>
      <c r="H614" s="86"/>
      <c r="I614" s="86"/>
      <c r="J614" s="86"/>
      <c r="K614" s="86"/>
      <c r="L614" s="86"/>
      <c r="M614" s="30" t="s">
        <v>1432</v>
      </c>
      <c r="N614" s="13" t="s">
        <v>502</v>
      </c>
      <c r="O614" s="56" t="s">
        <v>6893</v>
      </c>
      <c r="P614" s="20"/>
      <c r="Q614" s="39" t="s">
        <v>758</v>
      </c>
      <c r="R614" s="13" t="s">
        <v>502</v>
      </c>
      <c r="S614" s="56" t="s">
        <v>6893</v>
      </c>
      <c r="T614" s="39" t="s">
        <v>758</v>
      </c>
      <c r="U614" s="13" t="s">
        <v>502</v>
      </c>
      <c r="V614" s="20"/>
      <c r="W614" s="20"/>
      <c r="X614" s="20"/>
      <c r="Y614" s="20"/>
      <c r="Z614" s="20" t="s">
        <v>3568</v>
      </c>
      <c r="AA614" s="20" t="s">
        <v>502</v>
      </c>
      <c r="AD614" s="20"/>
      <c r="AF614" s="14">
        <v>0</v>
      </c>
      <c r="AG614" s="14">
        <v>1</v>
      </c>
      <c r="AH614" s="14">
        <v>0</v>
      </c>
      <c r="AI614" s="14">
        <v>0</v>
      </c>
      <c r="AJ614" s="14">
        <v>1</v>
      </c>
      <c r="AK614" s="14">
        <v>0</v>
      </c>
      <c r="AL614" s="14">
        <v>1</v>
      </c>
      <c r="AM614" s="14">
        <v>0</v>
      </c>
      <c r="AO614" s="1">
        <v>33890</v>
      </c>
      <c r="AP614" s="1">
        <v>36068</v>
      </c>
      <c r="BT614" s="14">
        <v>20990000</v>
      </c>
      <c r="BU614" s="3">
        <v>0.3</v>
      </c>
      <c r="DA614" s="1">
        <v>36124</v>
      </c>
      <c r="DC614" s="1">
        <v>37764</v>
      </c>
      <c r="DD614" s="14">
        <v>238</v>
      </c>
      <c r="DE614" s="14">
        <v>4</v>
      </c>
      <c r="DF614" t="s">
        <v>513</v>
      </c>
      <c r="DG614" t="s">
        <v>877</v>
      </c>
      <c r="DM614">
        <v>1</v>
      </c>
      <c r="DO614" s="49" t="s">
        <v>4489</v>
      </c>
      <c r="DP614" s="1"/>
      <c r="DQ614" s="1"/>
      <c r="DR614" s="1"/>
      <c r="DS614" s="1"/>
      <c r="DT614" s="1"/>
      <c r="DU614" s="1"/>
      <c r="DV614" s="1"/>
      <c r="DY614" t="s">
        <v>2340</v>
      </c>
      <c r="DZ614" s="1">
        <v>38413</v>
      </c>
      <c r="EA614" s="1">
        <v>39428</v>
      </c>
      <c r="EC614" s="7" t="s">
        <v>3922</v>
      </c>
      <c r="EF614" s="7">
        <v>1</v>
      </c>
      <c r="EO614" s="7">
        <v>98</v>
      </c>
      <c r="EP614" s="7">
        <v>2</v>
      </c>
      <c r="ER614" s="49" t="s">
        <v>4935</v>
      </c>
      <c r="ES614" s="1"/>
      <c r="ET614" s="1"/>
      <c r="EU614" s="1"/>
      <c r="EV614" s="1"/>
      <c r="EW614" s="1"/>
      <c r="EX614" s="1"/>
      <c r="FC614" t="s">
        <v>2937</v>
      </c>
      <c r="FD614" s="1">
        <v>39505</v>
      </c>
      <c r="FE614" s="1">
        <v>40066</v>
      </c>
      <c r="FH614" s="7" t="s">
        <v>3923</v>
      </c>
      <c r="FJ614" s="7" t="s">
        <v>3798</v>
      </c>
      <c r="FK614">
        <v>1</v>
      </c>
      <c r="FY614">
        <v>79</v>
      </c>
      <c r="FZ614">
        <v>2</v>
      </c>
      <c r="HH614" s="44" t="s">
        <v>5798</v>
      </c>
      <c r="HI614">
        <v>1</v>
      </c>
      <c r="HJ614">
        <v>76</v>
      </c>
      <c r="HK614">
        <v>784</v>
      </c>
      <c r="HL614">
        <v>24</v>
      </c>
      <c r="HM614">
        <v>1</v>
      </c>
      <c r="HQ614" s="44" t="s">
        <v>5927</v>
      </c>
      <c r="HR614">
        <v>0</v>
      </c>
      <c r="HS614">
        <v>15</v>
      </c>
      <c r="HT614">
        <v>1043</v>
      </c>
      <c r="HU614">
        <v>19</v>
      </c>
      <c r="HV614">
        <v>1</v>
      </c>
      <c r="HZ614" s="44" t="s">
        <v>6023</v>
      </c>
      <c r="IA614">
        <v>0</v>
      </c>
      <c r="IB614">
        <v>7</v>
      </c>
      <c r="IC614">
        <v>617</v>
      </c>
      <c r="ID614">
        <v>4</v>
      </c>
      <c r="IE614">
        <v>1</v>
      </c>
      <c r="IJ614" s="1">
        <v>38330</v>
      </c>
      <c r="IK614" s="14">
        <v>3</v>
      </c>
    </row>
    <row r="615" spans="1:245" x14ac:dyDescent="0.25">
      <c r="A615" s="1">
        <v>38330</v>
      </c>
      <c r="E615" s="13" t="s">
        <v>3170</v>
      </c>
      <c r="F615" s="4" t="s">
        <v>389</v>
      </c>
      <c r="G615" s="45" t="s">
        <v>5569</v>
      </c>
      <c r="H615" s="86"/>
      <c r="I615" s="86"/>
      <c r="J615" s="86"/>
      <c r="K615" s="86"/>
      <c r="L615" s="86"/>
      <c r="M615" s="58" t="s">
        <v>2623</v>
      </c>
      <c r="N615" s="13" t="s">
        <v>502</v>
      </c>
      <c r="O615" s="56" t="s">
        <v>6487</v>
      </c>
      <c r="P615" s="20"/>
      <c r="Q615" s="39" t="s">
        <v>758</v>
      </c>
      <c r="R615" s="13" t="s">
        <v>502</v>
      </c>
      <c r="S615" s="56" t="s">
        <v>6893</v>
      </c>
      <c r="T615" s="39" t="s">
        <v>758</v>
      </c>
      <c r="U615" s="13" t="s">
        <v>502</v>
      </c>
      <c r="V615" s="20"/>
      <c r="W615" s="20"/>
      <c r="X615" s="20"/>
      <c r="Y615" s="20"/>
      <c r="Z615" s="20" t="s">
        <v>3568</v>
      </c>
      <c r="AA615" s="20" t="s">
        <v>502</v>
      </c>
      <c r="AD615" s="20"/>
      <c r="AF615" s="14">
        <v>0</v>
      </c>
      <c r="AG615" s="14">
        <v>1</v>
      </c>
      <c r="AH615" s="14">
        <v>0</v>
      </c>
      <c r="AI615" s="14">
        <v>0</v>
      </c>
      <c r="AJ615" s="14">
        <v>1</v>
      </c>
      <c r="AK615" s="14">
        <v>0</v>
      </c>
      <c r="AL615" s="14">
        <v>1</v>
      </c>
      <c r="AM615" s="14">
        <v>0</v>
      </c>
      <c r="AO615" s="1">
        <v>33890</v>
      </c>
      <c r="AP615" s="1">
        <v>36068</v>
      </c>
      <c r="BT615" s="14">
        <v>20990000</v>
      </c>
      <c r="BU615" s="3">
        <v>0.3</v>
      </c>
      <c r="DA615" s="1">
        <v>36124</v>
      </c>
      <c r="DC615" s="1">
        <v>37764</v>
      </c>
      <c r="DD615" s="14">
        <v>238</v>
      </c>
      <c r="DE615" s="14">
        <v>4</v>
      </c>
      <c r="DF615" t="s">
        <v>513</v>
      </c>
      <c r="DG615" t="s">
        <v>877</v>
      </c>
      <c r="DM615">
        <v>1</v>
      </c>
      <c r="DO615" s="49" t="s">
        <v>4489</v>
      </c>
      <c r="DP615" s="1"/>
      <c r="DQ615" s="1"/>
      <c r="DR615" s="1"/>
      <c r="DS615" s="1"/>
      <c r="DT615" s="1"/>
      <c r="DU615" s="1"/>
      <c r="DV615" s="1"/>
      <c r="DY615" t="s">
        <v>2340</v>
      </c>
      <c r="DZ615" s="1">
        <v>38413</v>
      </c>
      <c r="EA615" s="1">
        <v>39428</v>
      </c>
      <c r="EC615" s="7" t="s">
        <v>3922</v>
      </c>
      <c r="EF615" s="7">
        <v>1</v>
      </c>
      <c r="EO615" s="7">
        <v>98</v>
      </c>
      <c r="EP615" s="7">
        <v>2</v>
      </c>
      <c r="ER615" s="49" t="s">
        <v>4935</v>
      </c>
      <c r="ES615" s="1"/>
      <c r="ET615" s="1"/>
      <c r="EU615" s="1"/>
      <c r="EV615" s="1"/>
      <c r="EW615" s="1"/>
      <c r="EX615" s="1"/>
      <c r="FC615" t="s">
        <v>2937</v>
      </c>
      <c r="FD615" s="1">
        <v>39505</v>
      </c>
      <c r="FE615" s="1">
        <v>40066</v>
      </c>
      <c r="FH615" s="7" t="s">
        <v>3923</v>
      </c>
      <c r="FJ615" s="7" t="s">
        <v>3798</v>
      </c>
      <c r="FK615">
        <v>1</v>
      </c>
      <c r="FY615">
        <v>79</v>
      </c>
      <c r="FZ615">
        <v>2</v>
      </c>
      <c r="HH615" s="44" t="s">
        <v>5798</v>
      </c>
      <c r="HI615">
        <v>1</v>
      </c>
      <c r="HJ615">
        <v>76</v>
      </c>
      <c r="HK615">
        <v>784</v>
      </c>
      <c r="HL615">
        <v>24</v>
      </c>
      <c r="HM615">
        <v>1</v>
      </c>
      <c r="HQ615" s="44" t="s">
        <v>5927</v>
      </c>
      <c r="HR615">
        <v>0</v>
      </c>
      <c r="HS615">
        <v>15</v>
      </c>
      <c r="HT615">
        <v>1043</v>
      </c>
      <c r="HU615">
        <v>19</v>
      </c>
      <c r="HV615">
        <v>1</v>
      </c>
      <c r="HZ615" s="44" t="s">
        <v>6023</v>
      </c>
      <c r="IA615">
        <v>0</v>
      </c>
      <c r="IB615">
        <v>7</v>
      </c>
      <c r="IC615">
        <v>617</v>
      </c>
      <c r="ID615">
        <v>4</v>
      </c>
      <c r="IE615">
        <v>1</v>
      </c>
      <c r="IJ615" s="1">
        <v>38330</v>
      </c>
      <c r="IK615" s="14">
        <v>3</v>
      </c>
    </row>
    <row r="616" spans="1:245" x14ac:dyDescent="0.25">
      <c r="A616" s="1">
        <v>38330</v>
      </c>
      <c r="E616" s="13" t="s">
        <v>3170</v>
      </c>
      <c r="F616" s="4" t="s">
        <v>389</v>
      </c>
      <c r="G616" s="45" t="s">
        <v>5569</v>
      </c>
      <c r="H616" s="86"/>
      <c r="I616" s="86"/>
      <c r="J616" s="86"/>
      <c r="K616" s="86"/>
      <c r="L616" s="86"/>
      <c r="M616" s="30" t="s">
        <v>1434</v>
      </c>
      <c r="N616" s="13" t="s">
        <v>502</v>
      </c>
      <c r="O616" s="56" t="s">
        <v>6487</v>
      </c>
      <c r="P616" s="20"/>
      <c r="Q616" s="39" t="s">
        <v>758</v>
      </c>
      <c r="R616" s="13" t="s">
        <v>502</v>
      </c>
      <c r="S616" s="56" t="s">
        <v>6893</v>
      </c>
      <c r="T616" s="39" t="s">
        <v>758</v>
      </c>
      <c r="U616" s="13" t="s">
        <v>502</v>
      </c>
      <c r="V616" s="20"/>
      <c r="W616" s="20"/>
      <c r="X616" s="20"/>
      <c r="Y616" s="20"/>
      <c r="Z616" s="20" t="s">
        <v>3568</v>
      </c>
      <c r="AA616" s="20" t="s">
        <v>502</v>
      </c>
      <c r="AD616" s="20"/>
      <c r="AF616" s="14">
        <v>0</v>
      </c>
      <c r="AG616" s="14">
        <v>1</v>
      </c>
      <c r="AH616" s="14">
        <v>0</v>
      </c>
      <c r="AI616" s="14">
        <v>0</v>
      </c>
      <c r="AJ616" s="14">
        <v>1</v>
      </c>
      <c r="AK616" s="14">
        <v>0</v>
      </c>
      <c r="AL616" s="14">
        <v>1</v>
      </c>
      <c r="AM616" s="14">
        <v>0</v>
      </c>
      <c r="AO616" s="1">
        <v>33890</v>
      </c>
      <c r="AP616" s="1">
        <v>36068</v>
      </c>
      <c r="BT616" s="14">
        <v>20990000</v>
      </c>
      <c r="BU616" s="3">
        <v>0.3</v>
      </c>
      <c r="DA616" s="1">
        <v>36124</v>
      </c>
      <c r="DC616" s="1">
        <v>37764</v>
      </c>
      <c r="DD616" s="14">
        <v>238</v>
      </c>
      <c r="DE616" s="14">
        <v>4</v>
      </c>
      <c r="DF616" t="s">
        <v>513</v>
      </c>
      <c r="DG616" t="s">
        <v>877</v>
      </c>
      <c r="DM616">
        <v>1</v>
      </c>
      <c r="DO616" s="49" t="s">
        <v>4489</v>
      </c>
      <c r="DP616" s="1"/>
      <c r="DQ616" s="1"/>
      <c r="DR616" s="1"/>
      <c r="DS616" s="1"/>
      <c r="DT616" s="1"/>
      <c r="DU616" s="1"/>
      <c r="DV616" s="1"/>
      <c r="DY616" t="s">
        <v>2340</v>
      </c>
      <c r="DZ616" s="1">
        <v>38413</v>
      </c>
      <c r="EA616" s="1">
        <v>39428</v>
      </c>
      <c r="EC616" s="7" t="s">
        <v>3922</v>
      </c>
      <c r="EF616" s="7">
        <v>1</v>
      </c>
      <c r="EO616" s="7">
        <v>98</v>
      </c>
      <c r="EP616" s="7">
        <v>2</v>
      </c>
      <c r="ER616" s="49" t="s">
        <v>4935</v>
      </c>
      <c r="ES616" s="1"/>
      <c r="ET616" s="1"/>
      <c r="EU616" s="1"/>
      <c r="EV616" s="1"/>
      <c r="EW616" s="1"/>
      <c r="EX616" s="1"/>
      <c r="FC616" t="s">
        <v>2937</v>
      </c>
      <c r="FD616" s="1">
        <v>39505</v>
      </c>
      <c r="FE616" s="1">
        <v>40066</v>
      </c>
      <c r="FH616" s="7" t="s">
        <v>3923</v>
      </c>
      <c r="FJ616" s="7" t="s">
        <v>3798</v>
      </c>
      <c r="FK616">
        <v>1</v>
      </c>
      <c r="FY616">
        <v>79</v>
      </c>
      <c r="FZ616">
        <v>2</v>
      </c>
      <c r="HH616" s="44" t="s">
        <v>5798</v>
      </c>
      <c r="HI616">
        <v>1</v>
      </c>
      <c r="HJ616">
        <v>76</v>
      </c>
      <c r="HK616">
        <v>784</v>
      </c>
      <c r="HL616">
        <v>24</v>
      </c>
      <c r="HM616">
        <v>1</v>
      </c>
      <c r="HQ616" s="44" t="s">
        <v>5927</v>
      </c>
      <c r="HR616">
        <v>0</v>
      </c>
      <c r="HS616">
        <v>15</v>
      </c>
      <c r="HT616">
        <v>1043</v>
      </c>
      <c r="HU616">
        <v>19</v>
      </c>
      <c r="HV616">
        <v>1</v>
      </c>
      <c r="HZ616" s="44" t="s">
        <v>6023</v>
      </c>
      <c r="IA616">
        <v>0</v>
      </c>
      <c r="IB616">
        <v>7</v>
      </c>
      <c r="IC616">
        <v>617</v>
      </c>
      <c r="ID616">
        <v>4</v>
      </c>
      <c r="IE616">
        <v>1</v>
      </c>
      <c r="IJ616" s="1">
        <v>38330</v>
      </c>
      <c r="IK616" s="14">
        <v>3</v>
      </c>
    </row>
    <row r="617" spans="1:245" x14ac:dyDescent="0.25">
      <c r="A617" s="1">
        <v>38330</v>
      </c>
      <c r="E617" s="13" t="s">
        <v>3170</v>
      </c>
      <c r="F617" s="4" t="s">
        <v>389</v>
      </c>
      <c r="G617" s="45" t="s">
        <v>5569</v>
      </c>
      <c r="H617" s="86"/>
      <c r="I617" s="86"/>
      <c r="J617" s="86"/>
      <c r="K617" s="86"/>
      <c r="L617" s="86"/>
      <c r="M617" s="30" t="s">
        <v>1435</v>
      </c>
      <c r="N617" s="13" t="s">
        <v>502</v>
      </c>
      <c r="O617" s="56" t="s">
        <v>6487</v>
      </c>
      <c r="P617" s="20"/>
      <c r="Q617" s="39" t="s">
        <v>758</v>
      </c>
      <c r="R617" s="13" t="s">
        <v>502</v>
      </c>
      <c r="S617" s="56" t="s">
        <v>6893</v>
      </c>
      <c r="T617" s="39" t="s">
        <v>758</v>
      </c>
      <c r="U617" s="13" t="s">
        <v>502</v>
      </c>
      <c r="V617" s="20"/>
      <c r="W617" s="20"/>
      <c r="X617" s="20"/>
      <c r="Y617" s="20"/>
      <c r="Z617" s="20" t="s">
        <v>3568</v>
      </c>
      <c r="AA617" s="20" t="s">
        <v>502</v>
      </c>
      <c r="AD617" s="20"/>
      <c r="AF617" s="14">
        <v>0</v>
      </c>
      <c r="AG617" s="14">
        <v>1</v>
      </c>
      <c r="AH617" s="14">
        <v>0</v>
      </c>
      <c r="AI617" s="14">
        <v>0</v>
      </c>
      <c r="AJ617" s="14">
        <v>1</v>
      </c>
      <c r="AK617" s="14">
        <v>0</v>
      </c>
      <c r="AL617" s="14">
        <v>1</v>
      </c>
      <c r="AM617" s="14">
        <v>0</v>
      </c>
      <c r="AO617" s="1">
        <v>33890</v>
      </c>
      <c r="AP617" s="1">
        <v>36068</v>
      </c>
      <c r="BT617" s="14">
        <v>20990000</v>
      </c>
      <c r="BU617" s="3">
        <v>0.3</v>
      </c>
      <c r="DA617" s="1">
        <v>36124</v>
      </c>
      <c r="DC617" s="1">
        <v>37764</v>
      </c>
      <c r="DD617" s="14">
        <v>238</v>
      </c>
      <c r="DE617" s="14">
        <v>4</v>
      </c>
      <c r="DF617" t="s">
        <v>513</v>
      </c>
      <c r="DG617" t="s">
        <v>877</v>
      </c>
      <c r="DM617">
        <v>1</v>
      </c>
      <c r="DO617" s="49" t="s">
        <v>4489</v>
      </c>
      <c r="DP617" s="1"/>
      <c r="DQ617" s="1"/>
      <c r="DR617" s="1"/>
      <c r="DS617" s="1"/>
      <c r="DT617" s="1"/>
      <c r="DU617" s="1"/>
      <c r="DV617" s="1"/>
      <c r="DY617" t="s">
        <v>2340</v>
      </c>
      <c r="DZ617" s="1">
        <v>38413</v>
      </c>
      <c r="EA617" s="1">
        <v>39428</v>
      </c>
      <c r="EC617" s="7" t="s">
        <v>3922</v>
      </c>
      <c r="EF617" s="7">
        <v>1</v>
      </c>
      <c r="EO617" s="7">
        <v>98</v>
      </c>
      <c r="EP617" s="7">
        <v>2</v>
      </c>
      <c r="ER617" s="49" t="s">
        <v>4935</v>
      </c>
      <c r="ES617" s="1"/>
      <c r="ET617" s="1"/>
      <c r="EU617" s="1"/>
      <c r="EV617" s="1"/>
      <c r="EW617" s="1"/>
      <c r="EX617" s="1"/>
      <c r="FC617" t="s">
        <v>2937</v>
      </c>
      <c r="FD617" s="1">
        <v>39505</v>
      </c>
      <c r="FE617" s="1">
        <v>40066</v>
      </c>
      <c r="FH617" s="7" t="s">
        <v>3923</v>
      </c>
      <c r="FJ617" s="7" t="s">
        <v>3798</v>
      </c>
      <c r="FK617">
        <v>1</v>
      </c>
      <c r="FY617">
        <v>79</v>
      </c>
      <c r="FZ617">
        <v>2</v>
      </c>
      <c r="HH617" s="44" t="s">
        <v>5798</v>
      </c>
      <c r="HI617">
        <v>1</v>
      </c>
      <c r="HJ617">
        <v>76</v>
      </c>
      <c r="HK617">
        <v>784</v>
      </c>
      <c r="HL617">
        <v>24</v>
      </c>
      <c r="HM617">
        <v>1</v>
      </c>
      <c r="HQ617" s="44" t="s">
        <v>5927</v>
      </c>
      <c r="HR617">
        <v>0</v>
      </c>
      <c r="HS617">
        <v>15</v>
      </c>
      <c r="HT617">
        <v>1043</v>
      </c>
      <c r="HU617">
        <v>19</v>
      </c>
      <c r="HV617">
        <v>1</v>
      </c>
      <c r="HZ617" s="44" t="s">
        <v>6023</v>
      </c>
      <c r="IA617">
        <v>0</v>
      </c>
      <c r="IB617">
        <v>7</v>
      </c>
      <c r="IC617">
        <v>617</v>
      </c>
      <c r="ID617">
        <v>4</v>
      </c>
      <c r="IE617">
        <v>1</v>
      </c>
      <c r="IJ617" s="1">
        <v>38330</v>
      </c>
      <c r="IK617" s="14">
        <v>3</v>
      </c>
    </row>
    <row r="618" spans="1:245" x14ac:dyDescent="0.25">
      <c r="A618" s="1">
        <v>38330</v>
      </c>
      <c r="E618" s="13" t="s">
        <v>3170</v>
      </c>
      <c r="F618" s="4" t="s">
        <v>389</v>
      </c>
      <c r="G618" s="45" t="s">
        <v>5569</v>
      </c>
      <c r="H618" s="86"/>
      <c r="I618" s="86"/>
      <c r="J618" s="86"/>
      <c r="K618" s="86"/>
      <c r="L618" s="86"/>
      <c r="M618" s="30" t="s">
        <v>1684</v>
      </c>
      <c r="N618" s="13" t="s">
        <v>479</v>
      </c>
      <c r="O618" s="56" t="s">
        <v>6533</v>
      </c>
      <c r="P618" s="20"/>
      <c r="Q618" s="30" t="s">
        <v>1684</v>
      </c>
      <c r="R618" s="13" t="s">
        <v>479</v>
      </c>
      <c r="S618" s="56" t="s">
        <v>6533</v>
      </c>
      <c r="T618" s="20"/>
      <c r="U618" s="20"/>
      <c r="V618" s="20"/>
      <c r="W618" s="20"/>
      <c r="X618" s="20" t="s">
        <v>3320</v>
      </c>
      <c r="Y618" s="20" t="s">
        <v>479</v>
      </c>
      <c r="Z618" s="20" t="s">
        <v>3320</v>
      </c>
      <c r="AA618" s="20" t="s">
        <v>479</v>
      </c>
      <c r="AB618" s="20"/>
      <c r="AC618" s="20"/>
      <c r="AD618" s="20"/>
      <c r="AF618" s="14">
        <v>0</v>
      </c>
      <c r="AG618" s="14">
        <v>1</v>
      </c>
      <c r="AH618" s="14">
        <v>0</v>
      </c>
      <c r="AI618" s="14">
        <v>0</v>
      </c>
      <c r="AJ618" s="14">
        <v>1</v>
      </c>
      <c r="AK618" s="14">
        <v>0</v>
      </c>
      <c r="AL618" s="14">
        <v>1</v>
      </c>
      <c r="AM618" s="14">
        <v>0</v>
      </c>
      <c r="AO618" s="1">
        <v>33890</v>
      </c>
      <c r="AP618" s="1">
        <v>36068</v>
      </c>
      <c r="BP618" s="14">
        <v>34970000</v>
      </c>
      <c r="BQ618" s="3">
        <v>0.2</v>
      </c>
      <c r="BR618" s="16">
        <v>35024000</v>
      </c>
      <c r="DA618" s="1">
        <v>36124</v>
      </c>
      <c r="DC618" s="1">
        <v>37764</v>
      </c>
      <c r="DD618" s="14">
        <v>238</v>
      </c>
      <c r="DE618" s="14">
        <v>4</v>
      </c>
      <c r="DF618" t="s">
        <v>513</v>
      </c>
      <c r="DG618" t="s">
        <v>877</v>
      </c>
      <c r="DM618">
        <v>1</v>
      </c>
      <c r="DO618" s="49" t="s">
        <v>4490</v>
      </c>
      <c r="DP618" s="1"/>
      <c r="DQ618" s="1"/>
      <c r="DR618" s="1"/>
      <c r="DS618" s="1"/>
      <c r="DT618" s="1"/>
      <c r="DU618" s="1"/>
      <c r="DV618" s="1"/>
      <c r="DY618" t="s">
        <v>2353</v>
      </c>
      <c r="DZ618" s="1">
        <v>38412</v>
      </c>
      <c r="EA618" s="1">
        <v>39428</v>
      </c>
      <c r="EC618" s="7" t="s">
        <v>3922</v>
      </c>
      <c r="EL618" s="7">
        <v>1</v>
      </c>
      <c r="EO618" s="7">
        <v>247</v>
      </c>
      <c r="EP618" s="7">
        <v>7</v>
      </c>
      <c r="HH618" s="44" t="s">
        <v>5798</v>
      </c>
      <c r="HI618">
        <v>1</v>
      </c>
      <c r="HJ618">
        <v>76</v>
      </c>
      <c r="HK618">
        <v>2119</v>
      </c>
      <c r="HL618">
        <v>21</v>
      </c>
      <c r="HM618">
        <v>1</v>
      </c>
      <c r="HQ618" s="44" t="s">
        <v>5927</v>
      </c>
      <c r="HR618">
        <v>0</v>
      </c>
      <c r="HS618">
        <v>15</v>
      </c>
      <c r="HT618">
        <v>1466</v>
      </c>
      <c r="HU618">
        <v>13</v>
      </c>
      <c r="HV618">
        <v>1</v>
      </c>
      <c r="IJ618" s="1">
        <v>38330</v>
      </c>
      <c r="IK618" s="14">
        <v>3</v>
      </c>
    </row>
    <row r="619" spans="1:245" x14ac:dyDescent="0.25">
      <c r="A619" s="1">
        <v>38330</v>
      </c>
      <c r="E619" s="13" t="s">
        <v>3170</v>
      </c>
      <c r="F619" s="4" t="s">
        <v>389</v>
      </c>
      <c r="G619" s="45" t="s">
        <v>5569</v>
      </c>
      <c r="H619" s="86"/>
      <c r="I619" s="86"/>
      <c r="J619" s="86"/>
      <c r="K619" s="86"/>
      <c r="L619" s="86"/>
      <c r="M619" s="30" t="s">
        <v>875</v>
      </c>
      <c r="N619" s="13" t="s">
        <v>500</v>
      </c>
      <c r="O619" s="56" t="s">
        <v>6534</v>
      </c>
      <c r="P619" s="20"/>
      <c r="Q619" s="30" t="s">
        <v>875</v>
      </c>
      <c r="R619" s="13" t="s">
        <v>500</v>
      </c>
      <c r="S619" s="56" t="s">
        <v>6534</v>
      </c>
      <c r="T619" s="20"/>
      <c r="U619" s="20"/>
      <c r="V619" s="20"/>
      <c r="W619" s="20"/>
      <c r="X619" s="20"/>
      <c r="Y619" s="20"/>
      <c r="Z619" s="20"/>
      <c r="AA619" s="20"/>
      <c r="AB619" s="20"/>
      <c r="AC619" s="20"/>
      <c r="AD619" s="20"/>
      <c r="AF619" s="14">
        <v>0</v>
      </c>
      <c r="AG619" s="14">
        <v>1</v>
      </c>
      <c r="AH619" s="14">
        <v>0</v>
      </c>
      <c r="AI619" s="14">
        <v>0</v>
      </c>
      <c r="AJ619" s="14">
        <v>1</v>
      </c>
      <c r="AK619" s="14">
        <v>0</v>
      </c>
      <c r="AL619" s="14">
        <v>1</v>
      </c>
      <c r="AM619" s="14">
        <v>0</v>
      </c>
      <c r="AO619" s="1">
        <v>33890</v>
      </c>
      <c r="AP619" s="1">
        <v>34438</v>
      </c>
      <c r="DA619" s="1">
        <v>36124</v>
      </c>
      <c r="DC619" s="1">
        <v>37764</v>
      </c>
      <c r="DD619" s="14">
        <v>238</v>
      </c>
      <c r="DE619" s="14">
        <v>4</v>
      </c>
      <c r="DF619" t="s">
        <v>513</v>
      </c>
      <c r="DG619" t="s">
        <v>877</v>
      </c>
      <c r="DI619" s="1">
        <v>36124</v>
      </c>
      <c r="DM619">
        <v>1</v>
      </c>
      <c r="IJ619" s="1">
        <v>38330</v>
      </c>
      <c r="IK619" s="14">
        <v>3</v>
      </c>
    </row>
    <row r="620" spans="1:245" x14ac:dyDescent="0.25">
      <c r="A620" s="1">
        <v>38330</v>
      </c>
      <c r="E620" s="13" t="s">
        <v>3170</v>
      </c>
      <c r="F620" s="4" t="s">
        <v>389</v>
      </c>
      <c r="G620" s="45" t="s">
        <v>5569</v>
      </c>
      <c r="H620" s="86"/>
      <c r="I620" s="86"/>
      <c r="J620" s="86"/>
      <c r="K620" s="86"/>
      <c r="L620" s="86"/>
      <c r="M620" s="30" t="s">
        <v>5161</v>
      </c>
      <c r="N620" s="13" t="s">
        <v>495</v>
      </c>
      <c r="O620" s="56" t="s">
        <v>6535</v>
      </c>
      <c r="P620" s="20"/>
      <c r="Q620" s="30" t="s">
        <v>5161</v>
      </c>
      <c r="R620" s="13" t="s">
        <v>495</v>
      </c>
      <c r="S620" s="56" t="s">
        <v>6535</v>
      </c>
      <c r="T620" s="20"/>
      <c r="U620" s="20"/>
      <c r="V620" s="39"/>
      <c r="W620" s="39"/>
      <c r="X620" s="20"/>
      <c r="Y620" s="20"/>
      <c r="Z620" s="20"/>
      <c r="AA620" s="20"/>
      <c r="AB620" s="20"/>
      <c r="AC620" s="20"/>
      <c r="AD620" s="20"/>
      <c r="AF620" s="14">
        <v>0</v>
      </c>
      <c r="AG620" s="14">
        <v>1</v>
      </c>
      <c r="AH620" s="14">
        <v>0</v>
      </c>
      <c r="AI620" s="14">
        <v>0</v>
      </c>
      <c r="AJ620" s="14">
        <v>1</v>
      </c>
      <c r="AK620" s="14">
        <v>0</v>
      </c>
      <c r="AL620" s="14">
        <v>1</v>
      </c>
      <c r="AM620" s="14">
        <v>0</v>
      </c>
      <c r="AO620" s="1">
        <v>33890</v>
      </c>
      <c r="AP620" s="1">
        <v>34438</v>
      </c>
      <c r="DA620" s="1">
        <v>36124</v>
      </c>
      <c r="DC620" s="1">
        <v>37764</v>
      </c>
      <c r="DD620" s="14">
        <v>238</v>
      </c>
      <c r="DE620" s="14">
        <v>4</v>
      </c>
      <c r="DF620" t="s">
        <v>513</v>
      </c>
      <c r="DG620" t="s">
        <v>877</v>
      </c>
      <c r="DI620" s="1">
        <v>36124</v>
      </c>
      <c r="DM620">
        <v>1</v>
      </c>
      <c r="IJ620" s="1">
        <v>38330</v>
      </c>
      <c r="IK620" s="14">
        <v>3</v>
      </c>
    </row>
    <row r="621" spans="1:245" x14ac:dyDescent="0.25">
      <c r="A621" s="1">
        <v>38330</v>
      </c>
      <c r="E621" s="13" t="s">
        <v>3170</v>
      </c>
      <c r="F621" s="4" t="s">
        <v>389</v>
      </c>
      <c r="G621" s="45" t="s">
        <v>5569</v>
      </c>
      <c r="H621" s="86"/>
      <c r="I621" s="86"/>
      <c r="J621" s="86"/>
      <c r="K621" s="86"/>
      <c r="L621" s="86"/>
      <c r="M621" s="30" t="s">
        <v>5162</v>
      </c>
      <c r="N621" s="13" t="s">
        <v>495</v>
      </c>
      <c r="O621" s="56" t="s">
        <v>6535</v>
      </c>
      <c r="P621" s="20"/>
      <c r="Q621" s="30" t="s">
        <v>5162</v>
      </c>
      <c r="R621" s="13" t="s">
        <v>495</v>
      </c>
      <c r="S621" s="56" t="s">
        <v>6535</v>
      </c>
      <c r="T621" s="20"/>
      <c r="U621" s="20"/>
      <c r="V621" s="20"/>
      <c r="W621" s="20"/>
      <c r="X621" s="20"/>
      <c r="Y621" s="20"/>
      <c r="Z621" s="20"/>
      <c r="AA621" s="20"/>
      <c r="AB621" s="20"/>
      <c r="AC621" s="20"/>
      <c r="AD621" s="20"/>
      <c r="AF621" s="14">
        <v>0</v>
      </c>
      <c r="AG621" s="14">
        <v>1</v>
      </c>
      <c r="AH621" s="14">
        <v>0</v>
      </c>
      <c r="AI621" s="14">
        <v>0</v>
      </c>
      <c r="AJ621" s="14">
        <v>1</v>
      </c>
      <c r="AK621" s="14">
        <v>0</v>
      </c>
      <c r="AL621" s="14">
        <v>1</v>
      </c>
      <c r="AM621" s="14">
        <v>0</v>
      </c>
      <c r="AO621" s="1">
        <v>33890</v>
      </c>
      <c r="AP621" s="1">
        <v>34438</v>
      </c>
      <c r="DA621" s="1">
        <v>36124</v>
      </c>
      <c r="DC621" s="1">
        <v>37764</v>
      </c>
      <c r="DD621" s="14">
        <v>238</v>
      </c>
      <c r="DE621" s="14">
        <v>4</v>
      </c>
      <c r="DF621" t="s">
        <v>513</v>
      </c>
      <c r="DG621" t="s">
        <v>877</v>
      </c>
      <c r="DI621" s="1">
        <v>36124</v>
      </c>
      <c r="DM621">
        <v>1</v>
      </c>
      <c r="IJ621" s="1">
        <v>38330</v>
      </c>
      <c r="IK621" s="14">
        <v>3</v>
      </c>
    </row>
    <row r="622" spans="1:245" x14ac:dyDescent="0.25">
      <c r="A622" s="1">
        <v>38330</v>
      </c>
      <c r="E622" s="13" t="s">
        <v>3170</v>
      </c>
      <c r="F622" s="4" t="s">
        <v>389</v>
      </c>
      <c r="G622" s="45" t="s">
        <v>5569</v>
      </c>
      <c r="H622" s="86"/>
      <c r="I622" s="86"/>
      <c r="J622" s="86"/>
      <c r="K622" s="86"/>
      <c r="L622" s="86"/>
      <c r="M622" s="30" t="s">
        <v>876</v>
      </c>
      <c r="N622" s="13" t="s">
        <v>500</v>
      </c>
      <c r="O622" s="56" t="s">
        <v>6536</v>
      </c>
      <c r="P622" s="20"/>
      <c r="Q622" s="30" t="s">
        <v>876</v>
      </c>
      <c r="R622" s="13" t="s">
        <v>500</v>
      </c>
      <c r="S622" s="56" t="s">
        <v>6536</v>
      </c>
      <c r="T622" s="20"/>
      <c r="U622" s="20"/>
      <c r="V622" s="20"/>
      <c r="W622" s="20"/>
      <c r="X622" s="20"/>
      <c r="Y622" s="20"/>
      <c r="Z622" s="20"/>
      <c r="AA622" s="20"/>
      <c r="AB622" s="20"/>
      <c r="AC622" s="20"/>
      <c r="AD622" s="20"/>
      <c r="AF622" s="14">
        <v>0</v>
      </c>
      <c r="AG622" s="14">
        <v>1</v>
      </c>
      <c r="AH622" s="14">
        <v>0</v>
      </c>
      <c r="AI622" s="14">
        <v>0</v>
      </c>
      <c r="AJ622" s="14">
        <v>1</v>
      </c>
      <c r="AK622" s="14">
        <v>0</v>
      </c>
      <c r="AL622" s="14">
        <v>1</v>
      </c>
      <c r="AM622" s="14">
        <v>0</v>
      </c>
      <c r="AO622" s="1">
        <v>33890</v>
      </c>
      <c r="AP622" s="1">
        <v>34438</v>
      </c>
      <c r="DA622" s="1">
        <v>36124</v>
      </c>
      <c r="DC622" s="1">
        <v>37764</v>
      </c>
      <c r="DD622" s="14">
        <v>238</v>
      </c>
      <c r="DE622" s="14">
        <v>4</v>
      </c>
      <c r="DF622" t="s">
        <v>513</v>
      </c>
      <c r="DG622" t="s">
        <v>877</v>
      </c>
      <c r="DM622">
        <v>1</v>
      </c>
      <c r="IJ622" s="1">
        <v>38330</v>
      </c>
      <c r="IK622" s="14">
        <v>3</v>
      </c>
    </row>
    <row r="623" spans="1:245" x14ac:dyDescent="0.25">
      <c r="A623" s="1">
        <v>38330</v>
      </c>
      <c r="E623" s="13" t="s">
        <v>3170</v>
      </c>
      <c r="F623" s="4" t="s">
        <v>389</v>
      </c>
      <c r="G623" s="45" t="s">
        <v>5569</v>
      </c>
      <c r="H623" s="86"/>
      <c r="I623" s="86"/>
      <c r="J623" s="86"/>
      <c r="K623" s="86"/>
      <c r="L623" s="86"/>
      <c r="M623" s="30" t="s">
        <v>2354</v>
      </c>
      <c r="N623" s="13" t="s">
        <v>517</v>
      </c>
      <c r="O623" s="56" t="s">
        <v>6537</v>
      </c>
      <c r="P623" s="20"/>
      <c r="Q623" s="30" t="s">
        <v>2354</v>
      </c>
      <c r="R623" s="13" t="s">
        <v>517</v>
      </c>
      <c r="S623" s="56" t="s">
        <v>6537</v>
      </c>
      <c r="T623" s="20"/>
      <c r="U623" s="20"/>
      <c r="V623" s="20"/>
      <c r="W623" s="20"/>
      <c r="X623" s="20" t="s">
        <v>3342</v>
      </c>
      <c r="Y623" s="20" t="s">
        <v>517</v>
      </c>
      <c r="Z623" s="20" t="s">
        <v>3342</v>
      </c>
      <c r="AA623" s="20" t="s">
        <v>517</v>
      </c>
      <c r="AB623" s="20"/>
      <c r="AC623" s="20"/>
      <c r="AD623" s="20"/>
      <c r="AF623" s="14">
        <v>0</v>
      </c>
      <c r="AG623" s="14">
        <v>1</v>
      </c>
      <c r="AH623" s="14">
        <v>0</v>
      </c>
      <c r="AI623" s="14">
        <v>0</v>
      </c>
      <c r="AJ623" s="14">
        <v>1</v>
      </c>
      <c r="AK623" s="14">
        <v>0</v>
      </c>
      <c r="AL623" s="14">
        <v>1</v>
      </c>
      <c r="AM623" s="14">
        <v>0</v>
      </c>
      <c r="AO623" s="1">
        <v>33890</v>
      </c>
      <c r="AP623" s="1">
        <v>36068</v>
      </c>
      <c r="BP623" s="14">
        <v>10380000</v>
      </c>
      <c r="BQ623" s="3">
        <v>0.3</v>
      </c>
      <c r="BR623" s="16">
        <v>1870000</v>
      </c>
      <c r="DA623" s="1">
        <v>36124</v>
      </c>
      <c r="DC623" s="1">
        <v>37764</v>
      </c>
      <c r="DD623" s="14">
        <v>238</v>
      </c>
      <c r="DE623" s="14">
        <v>4</v>
      </c>
      <c r="DF623" t="s">
        <v>513</v>
      </c>
      <c r="DG623" t="s">
        <v>877</v>
      </c>
      <c r="DM623">
        <v>1</v>
      </c>
      <c r="DO623" s="49" t="s">
        <v>4490</v>
      </c>
      <c r="DP623" s="1"/>
      <c r="DQ623" s="1"/>
      <c r="DR623" s="1"/>
      <c r="DS623" s="1"/>
      <c r="DT623" s="1"/>
      <c r="DU623" s="1"/>
      <c r="DV623" s="1"/>
      <c r="DY623" t="s">
        <v>2353</v>
      </c>
      <c r="DZ623" s="1">
        <v>38408</v>
      </c>
      <c r="EA623" s="1">
        <v>39428</v>
      </c>
      <c r="EL623" s="7">
        <v>1</v>
      </c>
      <c r="EO623" s="7">
        <v>247</v>
      </c>
      <c r="EP623" s="7">
        <v>7</v>
      </c>
      <c r="HH623" s="44" t="s">
        <v>5798</v>
      </c>
      <c r="HI623">
        <v>1</v>
      </c>
      <c r="HJ623">
        <v>76</v>
      </c>
      <c r="HK623">
        <v>233</v>
      </c>
      <c r="HL623">
        <v>10</v>
      </c>
      <c r="HM623">
        <v>1</v>
      </c>
      <c r="HQ623" s="44" t="s">
        <v>5927</v>
      </c>
      <c r="HR623">
        <v>0</v>
      </c>
      <c r="HS623">
        <v>15</v>
      </c>
      <c r="HT623">
        <v>297</v>
      </c>
      <c r="HU623">
        <v>10</v>
      </c>
      <c r="HV623">
        <v>1</v>
      </c>
      <c r="IJ623" s="1">
        <v>38330</v>
      </c>
      <c r="IK623" s="14">
        <v>3</v>
      </c>
    </row>
    <row r="624" spans="1:245" x14ac:dyDescent="0.25">
      <c r="A624" s="1">
        <v>38259</v>
      </c>
      <c r="B624" s="1" t="s">
        <v>385</v>
      </c>
      <c r="C624" s="1" t="s">
        <v>386</v>
      </c>
      <c r="D624" s="1"/>
      <c r="E624" s="13" t="s">
        <v>3166</v>
      </c>
      <c r="F624" s="4" t="s">
        <v>54</v>
      </c>
      <c r="G624" s="45" t="s">
        <v>5563</v>
      </c>
      <c r="H624" s="86"/>
      <c r="I624" s="86"/>
      <c r="J624" s="86"/>
      <c r="K624" s="86"/>
      <c r="L624" s="86"/>
      <c r="M624" s="59" t="s">
        <v>1360</v>
      </c>
      <c r="N624" s="13" t="s">
        <v>474</v>
      </c>
      <c r="O624" s="56" t="s">
        <v>6516</v>
      </c>
      <c r="P624" s="20"/>
      <c r="Q624" s="59" t="s">
        <v>1360</v>
      </c>
      <c r="R624" s="13" t="s">
        <v>474</v>
      </c>
      <c r="S624" s="56" t="s">
        <v>6516</v>
      </c>
      <c r="T624" s="39" t="s">
        <v>717</v>
      </c>
      <c r="U624" s="13" t="s">
        <v>474</v>
      </c>
      <c r="V624" s="20"/>
      <c r="W624" s="20"/>
      <c r="X624" s="20" t="s">
        <v>3340</v>
      </c>
      <c r="Y624" s="33" t="s">
        <v>474</v>
      </c>
      <c r="Z624" s="20" t="s">
        <v>3340</v>
      </c>
      <c r="AA624" s="33" t="s">
        <v>474</v>
      </c>
      <c r="AB624" s="20"/>
      <c r="AC624" s="20"/>
      <c r="AD624" s="20"/>
      <c r="AF624" s="14">
        <v>0</v>
      </c>
      <c r="AG624" s="14">
        <v>1</v>
      </c>
      <c r="AH624" s="14">
        <v>0</v>
      </c>
      <c r="AI624" s="14">
        <v>0</v>
      </c>
      <c r="AJ624" s="14">
        <v>1</v>
      </c>
      <c r="AK624" s="14">
        <v>0</v>
      </c>
      <c r="AL624" s="14">
        <v>1</v>
      </c>
      <c r="AM624" s="14">
        <v>0</v>
      </c>
      <c r="AN624" t="s">
        <v>720</v>
      </c>
      <c r="AO624" s="1">
        <v>35145</v>
      </c>
      <c r="AP624" s="1">
        <v>35145</v>
      </c>
      <c r="BT624" s="14">
        <v>1500000</v>
      </c>
      <c r="CV624">
        <v>1</v>
      </c>
      <c r="DB624" s="1">
        <v>36550</v>
      </c>
      <c r="DC624" s="1">
        <v>38021</v>
      </c>
      <c r="DD624" s="14">
        <v>107</v>
      </c>
      <c r="DE624" s="14">
        <v>4</v>
      </c>
      <c r="DF624" t="s">
        <v>562</v>
      </c>
      <c r="DG624" t="s">
        <v>719</v>
      </c>
      <c r="DK624" s="1"/>
      <c r="GY624" s="44" t="s">
        <v>5696</v>
      </c>
      <c r="GZ624" s="1">
        <v>36553</v>
      </c>
      <c r="HA624">
        <v>11</v>
      </c>
      <c r="HB624">
        <v>472</v>
      </c>
      <c r="HC624">
        <v>20</v>
      </c>
      <c r="HE624">
        <v>1</v>
      </c>
      <c r="HH624" s="44" t="s">
        <v>5795</v>
      </c>
      <c r="HI624">
        <v>0</v>
      </c>
      <c r="HJ624">
        <v>10</v>
      </c>
      <c r="HK624">
        <v>470</v>
      </c>
      <c r="HL624">
        <v>6</v>
      </c>
      <c r="HM624">
        <v>1</v>
      </c>
      <c r="II624" s="1">
        <v>36550</v>
      </c>
      <c r="IJ624" s="1">
        <v>38259</v>
      </c>
      <c r="IK624" s="14">
        <v>3</v>
      </c>
    </row>
    <row r="625" spans="1:245" x14ac:dyDescent="0.25">
      <c r="A625" s="1">
        <v>38259</v>
      </c>
      <c r="B625" s="1"/>
      <c r="C625" s="1"/>
      <c r="D625" s="1"/>
      <c r="E625" s="13" t="s">
        <v>3166</v>
      </c>
      <c r="F625" s="4" t="s">
        <v>54</v>
      </c>
      <c r="G625" s="45" t="s">
        <v>5563</v>
      </c>
      <c r="H625" s="86"/>
      <c r="I625" s="86"/>
      <c r="J625" s="86"/>
      <c r="K625" s="86"/>
      <c r="L625" s="86"/>
      <c r="M625" s="34" t="s">
        <v>2500</v>
      </c>
      <c r="N625" s="4" t="s">
        <v>474</v>
      </c>
      <c r="O625" s="52" t="s">
        <v>6517</v>
      </c>
      <c r="P625" s="20"/>
      <c r="Q625" s="59" t="s">
        <v>1360</v>
      </c>
      <c r="R625" s="13" t="s">
        <v>474</v>
      </c>
      <c r="S625" s="56" t="s">
        <v>6516</v>
      </c>
      <c r="T625" s="39" t="s">
        <v>717</v>
      </c>
      <c r="U625" s="13" t="s">
        <v>474</v>
      </c>
      <c r="V625" s="20"/>
      <c r="W625" s="20"/>
      <c r="X625" s="20"/>
      <c r="Y625" s="20"/>
      <c r="Z625" s="20" t="s">
        <v>3340</v>
      </c>
      <c r="AA625" s="20" t="s">
        <v>474</v>
      </c>
      <c r="AD625" s="20"/>
      <c r="AF625" s="14">
        <v>0</v>
      </c>
      <c r="AG625" s="14">
        <v>1</v>
      </c>
      <c r="AH625" s="14">
        <v>0</v>
      </c>
      <c r="AI625" s="14">
        <v>0</v>
      </c>
      <c r="AJ625" s="14">
        <v>1</v>
      </c>
      <c r="AK625" s="14">
        <v>0</v>
      </c>
      <c r="AL625" s="14">
        <v>1</v>
      </c>
      <c r="AM625" s="14">
        <v>0</v>
      </c>
      <c r="AO625" s="1">
        <v>35145</v>
      </c>
      <c r="AP625" s="1">
        <v>35145</v>
      </c>
      <c r="BT625" s="14">
        <v>1500000</v>
      </c>
      <c r="CV625">
        <v>1</v>
      </c>
      <c r="DB625" s="1">
        <v>36550</v>
      </c>
      <c r="DC625" s="1">
        <v>38021</v>
      </c>
      <c r="DD625" s="14">
        <v>107</v>
      </c>
      <c r="DE625" s="14">
        <v>4</v>
      </c>
      <c r="DF625" t="s">
        <v>562</v>
      </c>
      <c r="DG625" t="s">
        <v>719</v>
      </c>
      <c r="DK625" s="1"/>
      <c r="GY625" s="44" t="s">
        <v>5696</v>
      </c>
      <c r="GZ625" s="1">
        <v>36553</v>
      </c>
      <c r="HA625">
        <v>11</v>
      </c>
      <c r="HB625">
        <v>472</v>
      </c>
      <c r="HC625">
        <v>20</v>
      </c>
      <c r="HE625">
        <v>1</v>
      </c>
      <c r="HH625" s="44" t="s">
        <v>5795</v>
      </c>
      <c r="HI625">
        <v>0</v>
      </c>
      <c r="HJ625">
        <v>10</v>
      </c>
      <c r="HK625">
        <v>470</v>
      </c>
      <c r="HL625">
        <v>6</v>
      </c>
      <c r="HM625">
        <v>1</v>
      </c>
      <c r="II625" s="1">
        <v>36550</v>
      </c>
      <c r="IJ625" s="1">
        <v>38259</v>
      </c>
      <c r="IK625" s="14">
        <v>3</v>
      </c>
    </row>
    <row r="626" spans="1:245" x14ac:dyDescent="0.25">
      <c r="A626" s="1">
        <v>38259</v>
      </c>
      <c r="B626" s="1"/>
      <c r="C626" s="1"/>
      <c r="D626" s="1"/>
      <c r="E626" s="13" t="s">
        <v>3166</v>
      </c>
      <c r="F626" s="4" t="s">
        <v>54</v>
      </c>
      <c r="G626" s="45" t="s">
        <v>5563</v>
      </c>
      <c r="H626" s="86"/>
      <c r="I626" s="86"/>
      <c r="J626" s="86"/>
      <c r="K626" s="86"/>
      <c r="L626" s="86"/>
      <c r="M626" s="31" t="s">
        <v>1507</v>
      </c>
      <c r="N626" s="4" t="s">
        <v>502</v>
      </c>
      <c r="O626" s="4" t="s">
        <v>6518</v>
      </c>
      <c r="P626" s="20"/>
      <c r="Q626" s="39" t="s">
        <v>1507</v>
      </c>
      <c r="R626" s="4" t="s">
        <v>502</v>
      </c>
      <c r="S626" s="4" t="s">
        <v>6518</v>
      </c>
      <c r="T626" s="39" t="s">
        <v>1507</v>
      </c>
      <c r="U626" s="4" t="s">
        <v>502</v>
      </c>
      <c r="V626" s="20"/>
      <c r="W626" s="20"/>
      <c r="X626" s="20" t="s">
        <v>3341</v>
      </c>
      <c r="Y626" s="20" t="s">
        <v>502</v>
      </c>
      <c r="Z626" s="20" t="s">
        <v>3341</v>
      </c>
      <c r="AA626" s="20" t="s">
        <v>502</v>
      </c>
      <c r="AB626" s="20"/>
      <c r="AC626" s="20"/>
      <c r="AD626" s="20"/>
      <c r="AF626" s="14">
        <v>0</v>
      </c>
      <c r="AG626" s="14">
        <v>1</v>
      </c>
      <c r="AH626" s="14">
        <v>0</v>
      </c>
      <c r="AI626" s="14">
        <v>0</v>
      </c>
      <c r="AJ626" s="14">
        <v>1</v>
      </c>
      <c r="AK626" s="14">
        <v>0</v>
      </c>
      <c r="AL626" s="14">
        <v>1</v>
      </c>
      <c r="AM626" s="14">
        <v>0</v>
      </c>
      <c r="AO626" s="1">
        <v>35145</v>
      </c>
      <c r="AP626" s="1">
        <v>35145</v>
      </c>
      <c r="BT626" s="14">
        <v>1000000</v>
      </c>
      <c r="CV626">
        <v>1</v>
      </c>
      <c r="DB626" s="1">
        <v>36550</v>
      </c>
      <c r="DC626" s="1">
        <v>38021</v>
      </c>
      <c r="DD626" s="14">
        <v>107</v>
      </c>
      <c r="DE626" s="14">
        <v>4</v>
      </c>
      <c r="DF626" t="s">
        <v>562</v>
      </c>
      <c r="DG626" t="s">
        <v>719</v>
      </c>
      <c r="DK626" s="1"/>
      <c r="GY626" s="44" t="s">
        <v>5696</v>
      </c>
      <c r="GZ626" s="1">
        <v>36553</v>
      </c>
      <c r="HA626">
        <v>11</v>
      </c>
      <c r="HB626">
        <v>175</v>
      </c>
      <c r="HC626">
        <v>25</v>
      </c>
      <c r="HE626">
        <v>1</v>
      </c>
      <c r="HH626" s="44" t="s">
        <v>5795</v>
      </c>
      <c r="HI626">
        <v>0</v>
      </c>
      <c r="HJ626">
        <v>10</v>
      </c>
      <c r="HK626">
        <v>604</v>
      </c>
      <c r="HL626">
        <v>6</v>
      </c>
      <c r="HN626">
        <v>1</v>
      </c>
      <c r="II626" s="1">
        <v>36550</v>
      </c>
      <c r="IJ626" s="1">
        <v>38259</v>
      </c>
      <c r="IK626" s="14">
        <v>3</v>
      </c>
    </row>
    <row r="627" spans="1:245" x14ac:dyDescent="0.25">
      <c r="A627" s="1">
        <v>38259</v>
      </c>
      <c r="B627" s="1"/>
      <c r="C627" s="1"/>
      <c r="D627" s="1"/>
      <c r="E627" s="13" t="s">
        <v>3166</v>
      </c>
      <c r="F627" s="4" t="s">
        <v>54</v>
      </c>
      <c r="G627" s="45" t="s">
        <v>5563</v>
      </c>
      <c r="H627" s="86"/>
      <c r="I627" s="86"/>
      <c r="J627" s="86"/>
      <c r="K627" s="86"/>
      <c r="L627" s="86"/>
      <c r="M627" s="31" t="s">
        <v>2501</v>
      </c>
      <c r="N627" s="4" t="s">
        <v>474</v>
      </c>
      <c r="O627" s="4" t="s">
        <v>6519</v>
      </c>
      <c r="P627" s="20"/>
      <c r="Q627" s="39" t="s">
        <v>1507</v>
      </c>
      <c r="R627" s="4" t="s">
        <v>502</v>
      </c>
      <c r="S627" s="4" t="s">
        <v>6518</v>
      </c>
      <c r="T627" s="39" t="s">
        <v>1507</v>
      </c>
      <c r="U627" s="4" t="s">
        <v>502</v>
      </c>
      <c r="V627" s="20"/>
      <c r="W627" s="20"/>
      <c r="X627" s="20"/>
      <c r="Y627" s="20"/>
      <c r="Z627" s="20" t="s">
        <v>3341</v>
      </c>
      <c r="AA627" s="20" t="s">
        <v>502</v>
      </c>
      <c r="AD627" s="20"/>
      <c r="AF627" s="14">
        <v>0</v>
      </c>
      <c r="AG627" s="14">
        <v>1</v>
      </c>
      <c r="AH627" s="14">
        <v>0</v>
      </c>
      <c r="AI627" s="14">
        <v>0</v>
      </c>
      <c r="AJ627" s="14">
        <v>1</v>
      </c>
      <c r="AK627" s="14">
        <v>0</v>
      </c>
      <c r="AL627" s="14">
        <v>1</v>
      </c>
      <c r="AM627" s="14">
        <v>0</v>
      </c>
      <c r="AO627" s="1">
        <v>35145</v>
      </c>
      <c r="AP627" s="1">
        <v>35145</v>
      </c>
      <c r="BT627" s="14">
        <v>1000000</v>
      </c>
      <c r="CV627">
        <v>1</v>
      </c>
      <c r="DB627" s="1">
        <v>36550</v>
      </c>
      <c r="DC627" s="1">
        <v>38021</v>
      </c>
      <c r="DD627" s="14">
        <v>107</v>
      </c>
      <c r="DE627" s="14">
        <v>4</v>
      </c>
      <c r="DF627" t="s">
        <v>562</v>
      </c>
      <c r="DG627" t="s">
        <v>719</v>
      </c>
      <c r="DK627" s="1"/>
      <c r="GY627" s="44" t="s">
        <v>5696</v>
      </c>
      <c r="GZ627" s="1">
        <v>36553</v>
      </c>
      <c r="HA627">
        <v>11</v>
      </c>
      <c r="HB627">
        <v>175</v>
      </c>
      <c r="HC627">
        <v>25</v>
      </c>
      <c r="HE627">
        <v>1</v>
      </c>
      <c r="HH627" s="44" t="s">
        <v>5795</v>
      </c>
      <c r="HI627">
        <v>0</v>
      </c>
      <c r="HJ627">
        <v>10</v>
      </c>
      <c r="HK627">
        <v>604</v>
      </c>
      <c r="HL627">
        <v>6</v>
      </c>
      <c r="HN627">
        <v>1</v>
      </c>
      <c r="II627" s="1">
        <v>36550</v>
      </c>
      <c r="IJ627" s="1">
        <v>38259</v>
      </c>
      <c r="IK627" s="14">
        <v>3</v>
      </c>
    </row>
    <row r="628" spans="1:245" x14ac:dyDescent="0.25">
      <c r="A628" s="1">
        <v>38259</v>
      </c>
      <c r="C628" t="s">
        <v>1500</v>
      </c>
      <c r="E628" s="4" t="s">
        <v>3241</v>
      </c>
      <c r="F628" s="4"/>
      <c r="G628" s="86"/>
      <c r="I628" s="86"/>
      <c r="J628" s="86"/>
      <c r="K628" s="45" t="s">
        <v>5650</v>
      </c>
      <c r="L628" s="86"/>
      <c r="M628" s="30" t="s">
        <v>913</v>
      </c>
      <c r="N628" s="27" t="s">
        <v>501</v>
      </c>
      <c r="O628" s="13" t="s">
        <v>6401</v>
      </c>
      <c r="P628" s="20"/>
      <c r="Q628" s="39" t="s">
        <v>913</v>
      </c>
      <c r="R628" s="27" t="s">
        <v>501</v>
      </c>
      <c r="S628" s="13" t="s">
        <v>6401</v>
      </c>
      <c r="T628" s="39" t="s">
        <v>913</v>
      </c>
      <c r="U628" s="27" t="s">
        <v>501</v>
      </c>
      <c r="V628" s="20"/>
      <c r="W628" s="20"/>
      <c r="X628" s="20"/>
      <c r="Y628" s="20"/>
      <c r="Z628" s="20"/>
      <c r="AA628" s="20"/>
      <c r="AB628" s="20"/>
      <c r="AC628" s="20"/>
      <c r="AD628" s="20"/>
      <c r="AE628" s="20" t="s">
        <v>3740</v>
      </c>
      <c r="AF628" s="14">
        <v>0</v>
      </c>
      <c r="AG628" s="14">
        <v>1</v>
      </c>
      <c r="AH628" s="14">
        <v>0</v>
      </c>
      <c r="AI628" s="14">
        <v>0</v>
      </c>
      <c r="AJ628" s="14">
        <v>1</v>
      </c>
      <c r="AK628" s="14">
        <v>0</v>
      </c>
      <c r="AL628" s="14">
        <v>1</v>
      </c>
      <c r="AM628" s="14">
        <v>1</v>
      </c>
      <c r="AO628" s="1">
        <v>32264</v>
      </c>
      <c r="AP628" s="1">
        <v>34851</v>
      </c>
      <c r="BT628" s="14">
        <v>19040000</v>
      </c>
      <c r="BU628" s="3">
        <v>0.2</v>
      </c>
      <c r="CS628">
        <v>1</v>
      </c>
      <c r="CU628" s="7">
        <v>1</v>
      </c>
      <c r="DB628" s="6"/>
      <c r="DC628" s="1">
        <v>36663</v>
      </c>
      <c r="DD628" s="14">
        <v>483</v>
      </c>
      <c r="DE628" s="14">
        <v>5</v>
      </c>
      <c r="DF628" t="s">
        <v>508</v>
      </c>
      <c r="DG628" t="s">
        <v>1248</v>
      </c>
      <c r="DJ628">
        <v>1</v>
      </c>
      <c r="DK628" s="6"/>
      <c r="DN628" s="51" t="s">
        <v>5133</v>
      </c>
    </row>
    <row r="629" spans="1:245" x14ac:dyDescent="0.25">
      <c r="A629" s="1">
        <v>38259</v>
      </c>
      <c r="E629" s="4" t="s">
        <v>3241</v>
      </c>
      <c r="F629" s="4"/>
      <c r="G629" s="86"/>
      <c r="H629" s="86"/>
      <c r="I629" s="86"/>
      <c r="J629" s="86"/>
      <c r="K629" s="45" t="s">
        <v>5650</v>
      </c>
      <c r="L629" s="86"/>
      <c r="M629" s="30" t="s">
        <v>1249</v>
      </c>
      <c r="N629" s="27" t="s">
        <v>479</v>
      </c>
      <c r="O629" s="52" t="s">
        <v>7270</v>
      </c>
      <c r="P629" s="20"/>
      <c r="Q629" s="39" t="s">
        <v>913</v>
      </c>
      <c r="R629" s="27" t="s">
        <v>501</v>
      </c>
      <c r="S629" s="13" t="s">
        <v>6401</v>
      </c>
      <c r="T629" s="39" t="s">
        <v>913</v>
      </c>
      <c r="U629" s="27" t="s">
        <v>501</v>
      </c>
      <c r="V629" s="20"/>
      <c r="W629" s="20"/>
      <c r="X629" s="20"/>
      <c r="Y629" s="20"/>
      <c r="Z629" s="20"/>
      <c r="AA629" s="20"/>
      <c r="AB629" s="20"/>
      <c r="AC629" s="20"/>
      <c r="AD629" s="20"/>
      <c r="AE629" s="20" t="s">
        <v>3740</v>
      </c>
      <c r="AF629" s="14">
        <v>0</v>
      </c>
      <c r="AG629" s="14">
        <v>1</v>
      </c>
      <c r="AH629" s="14">
        <v>0</v>
      </c>
      <c r="AI629" s="14">
        <v>0</v>
      </c>
      <c r="AJ629" s="14">
        <v>1</v>
      </c>
      <c r="AK629" s="14">
        <v>0</v>
      </c>
      <c r="AL629" s="14">
        <v>1</v>
      </c>
      <c r="AM629" s="14">
        <v>1</v>
      </c>
      <c r="AO629" s="1">
        <v>32264</v>
      </c>
      <c r="AP629" s="1">
        <v>34851</v>
      </c>
      <c r="BT629" s="14">
        <v>19040000</v>
      </c>
      <c r="BU629" s="3">
        <v>0.2</v>
      </c>
      <c r="CS629">
        <v>1</v>
      </c>
      <c r="CU629" s="7">
        <v>1</v>
      </c>
      <c r="DC629" s="1">
        <v>36663</v>
      </c>
      <c r="DD629" s="14">
        <v>483</v>
      </c>
      <c r="DE629" s="14">
        <v>5</v>
      </c>
      <c r="DF629" t="s">
        <v>508</v>
      </c>
      <c r="DG629" t="s">
        <v>1248</v>
      </c>
      <c r="DJ629">
        <v>1</v>
      </c>
    </row>
    <row r="630" spans="1:245" x14ac:dyDescent="0.25">
      <c r="A630" s="1">
        <v>38259</v>
      </c>
      <c r="E630" s="4" t="s">
        <v>3241</v>
      </c>
      <c r="F630" s="4"/>
      <c r="G630" s="86"/>
      <c r="H630" s="86"/>
      <c r="I630" s="86"/>
      <c r="J630" s="86"/>
      <c r="K630" s="45" t="s">
        <v>5650</v>
      </c>
      <c r="L630" s="86"/>
      <c r="M630" s="30" t="s">
        <v>1250</v>
      </c>
      <c r="N630" s="27" t="s">
        <v>501</v>
      </c>
      <c r="O630" s="52" t="s">
        <v>7271</v>
      </c>
      <c r="P630" s="20"/>
      <c r="Q630" s="39" t="s">
        <v>913</v>
      </c>
      <c r="R630" s="27" t="s">
        <v>501</v>
      </c>
      <c r="S630" s="13" t="s">
        <v>6401</v>
      </c>
      <c r="T630" s="39" t="s">
        <v>913</v>
      </c>
      <c r="U630" s="27" t="s">
        <v>501</v>
      </c>
      <c r="V630" s="20"/>
      <c r="W630" s="20"/>
      <c r="X630" s="20"/>
      <c r="Y630" s="20"/>
      <c r="Z630" s="20"/>
      <c r="AA630" s="20"/>
      <c r="AB630" s="20"/>
      <c r="AC630" s="20"/>
      <c r="AD630" s="20"/>
      <c r="AE630" s="20" t="s">
        <v>3740</v>
      </c>
      <c r="AF630" s="14">
        <v>0</v>
      </c>
      <c r="AG630" s="14">
        <v>1</v>
      </c>
      <c r="AH630" s="14">
        <v>0</v>
      </c>
      <c r="AI630" s="14">
        <v>0</v>
      </c>
      <c r="AJ630" s="14">
        <v>1</v>
      </c>
      <c r="AK630" s="14">
        <v>0</v>
      </c>
      <c r="AL630" s="14">
        <v>1</v>
      </c>
      <c r="AM630" s="14">
        <v>1</v>
      </c>
      <c r="AO630" s="1">
        <v>32264</v>
      </c>
      <c r="AP630" s="1">
        <v>34851</v>
      </c>
      <c r="BT630" s="14">
        <v>19040000</v>
      </c>
      <c r="BU630" s="3">
        <v>0.2</v>
      </c>
      <c r="CS630">
        <v>1</v>
      </c>
      <c r="CU630" s="7">
        <v>1</v>
      </c>
      <c r="DC630" s="1">
        <v>36663</v>
      </c>
      <c r="DD630" s="14">
        <v>483</v>
      </c>
      <c r="DE630" s="14">
        <v>5</v>
      </c>
      <c r="DF630" t="s">
        <v>508</v>
      </c>
      <c r="DG630" t="s">
        <v>1248</v>
      </c>
      <c r="DJ630">
        <v>1</v>
      </c>
    </row>
    <row r="631" spans="1:245" x14ac:dyDescent="0.25">
      <c r="A631" s="1">
        <v>38259</v>
      </c>
      <c r="E631" s="4" t="s">
        <v>3241</v>
      </c>
      <c r="F631" s="4"/>
      <c r="G631" s="86"/>
      <c r="H631" s="86"/>
      <c r="I631" s="86"/>
      <c r="J631" s="86"/>
      <c r="K631" s="45" t="s">
        <v>5650</v>
      </c>
      <c r="L631" s="86"/>
      <c r="M631" s="30" t="s">
        <v>1251</v>
      </c>
      <c r="N631" s="27" t="s">
        <v>570</v>
      </c>
      <c r="O631" s="52" t="s">
        <v>7272</v>
      </c>
      <c r="P631" s="20"/>
      <c r="Q631" s="39" t="s">
        <v>913</v>
      </c>
      <c r="R631" s="27" t="s">
        <v>501</v>
      </c>
      <c r="S631" s="13" t="s">
        <v>6401</v>
      </c>
      <c r="T631" s="39" t="s">
        <v>913</v>
      </c>
      <c r="U631" s="27" t="s">
        <v>501</v>
      </c>
      <c r="V631" s="20"/>
      <c r="W631" s="20"/>
      <c r="X631" s="20"/>
      <c r="Y631" s="20"/>
      <c r="Z631" s="20"/>
      <c r="AA631" s="20"/>
      <c r="AB631" s="20"/>
      <c r="AC631" s="20"/>
      <c r="AD631" s="20"/>
      <c r="AE631" s="20" t="s">
        <v>3740</v>
      </c>
      <c r="AF631" s="14">
        <v>0</v>
      </c>
      <c r="AG631" s="14">
        <v>1</v>
      </c>
      <c r="AH631" s="14">
        <v>0</v>
      </c>
      <c r="AI631" s="14">
        <v>0</v>
      </c>
      <c r="AJ631" s="14">
        <v>1</v>
      </c>
      <c r="AK631" s="14">
        <v>0</v>
      </c>
      <c r="AL631" s="14">
        <v>1</v>
      </c>
      <c r="AM631" s="14">
        <v>1</v>
      </c>
      <c r="AO631" s="1">
        <v>32264</v>
      </c>
      <c r="AP631" s="1">
        <v>34851</v>
      </c>
      <c r="BT631" s="14">
        <v>19040000</v>
      </c>
      <c r="BU631" s="3">
        <v>0.2</v>
      </c>
      <c r="CS631">
        <v>1</v>
      </c>
      <c r="CU631" s="7">
        <v>1</v>
      </c>
      <c r="DC631" s="1">
        <v>36663</v>
      </c>
      <c r="DD631" s="14">
        <v>483</v>
      </c>
      <c r="DE631" s="14">
        <v>5</v>
      </c>
      <c r="DF631" t="s">
        <v>508</v>
      </c>
      <c r="DG631" t="s">
        <v>1248</v>
      </c>
      <c r="DJ631">
        <v>1</v>
      </c>
    </row>
    <row r="632" spans="1:245" x14ac:dyDescent="0.25">
      <c r="A632" s="1">
        <v>38280</v>
      </c>
      <c r="B632" s="1" t="s">
        <v>387</v>
      </c>
      <c r="C632" s="1" t="s">
        <v>388</v>
      </c>
      <c r="D632" s="1"/>
      <c r="E632" s="13" t="s">
        <v>3167</v>
      </c>
      <c r="F632" s="4" t="s">
        <v>6</v>
      </c>
      <c r="G632" s="45" t="s">
        <v>5564</v>
      </c>
      <c r="H632" s="86"/>
      <c r="I632" s="86"/>
      <c r="J632" s="86"/>
      <c r="K632" s="86"/>
      <c r="L632" s="86"/>
      <c r="M632" s="31" t="s">
        <v>2593</v>
      </c>
      <c r="N632" s="13" t="s">
        <v>515</v>
      </c>
      <c r="O632" s="56" t="s">
        <v>6520</v>
      </c>
      <c r="P632" s="20"/>
      <c r="Q632" s="31" t="s">
        <v>2593</v>
      </c>
      <c r="R632" s="13" t="s">
        <v>515</v>
      </c>
      <c r="S632" s="56" t="s">
        <v>6520</v>
      </c>
      <c r="T632" s="20"/>
      <c r="U632" s="20"/>
      <c r="V632" s="20"/>
      <c r="W632" s="20"/>
      <c r="X632" s="20"/>
      <c r="Y632" s="20"/>
      <c r="Z632" s="20"/>
      <c r="AA632" s="20"/>
      <c r="AB632" s="20"/>
      <c r="AC632" s="20"/>
      <c r="AD632" s="20"/>
      <c r="AF632" s="14">
        <v>0</v>
      </c>
      <c r="AG632" s="14">
        <v>1</v>
      </c>
      <c r="AH632" s="14">
        <v>0</v>
      </c>
      <c r="AI632" s="14">
        <v>0</v>
      </c>
      <c r="AJ632" s="14">
        <v>1</v>
      </c>
      <c r="AK632" s="14">
        <v>0</v>
      </c>
      <c r="AL632" s="14">
        <v>1</v>
      </c>
      <c r="AM632" s="14">
        <v>0</v>
      </c>
      <c r="AN632" t="s">
        <v>1720</v>
      </c>
      <c r="AO632" s="1">
        <v>35137</v>
      </c>
      <c r="AP632" s="1">
        <v>37113</v>
      </c>
      <c r="BP632" s="14">
        <v>3631500</v>
      </c>
      <c r="BQ632" s="3">
        <v>0.25</v>
      </c>
      <c r="BR632" s="16">
        <v>3147300</v>
      </c>
      <c r="CS632">
        <v>1</v>
      </c>
      <c r="CV632">
        <v>1</v>
      </c>
      <c r="DB632" s="1">
        <v>37167</v>
      </c>
      <c r="DC632" s="1">
        <v>37966</v>
      </c>
      <c r="DD632" s="14">
        <v>458</v>
      </c>
      <c r="DE632" s="14">
        <v>5</v>
      </c>
      <c r="DF632" t="s">
        <v>562</v>
      </c>
      <c r="DG632" t="s">
        <v>1708</v>
      </c>
      <c r="DJ632">
        <v>1</v>
      </c>
      <c r="DK632" s="1"/>
      <c r="DO632" s="1"/>
      <c r="DP632" s="49" t="s">
        <v>4481</v>
      </c>
      <c r="DQ632" s="1"/>
      <c r="DR632" s="1"/>
      <c r="DS632" s="1"/>
      <c r="DT632" s="49" t="s">
        <v>4482</v>
      </c>
      <c r="DU632" s="1"/>
      <c r="DV632" s="1"/>
      <c r="DY632" t="s">
        <v>2592</v>
      </c>
      <c r="DZ632" s="1">
        <v>38373</v>
      </c>
      <c r="EA632" s="1">
        <v>40577</v>
      </c>
      <c r="EC632" s="7" t="s">
        <v>3918</v>
      </c>
      <c r="EM632" s="7">
        <v>1</v>
      </c>
      <c r="EO632" s="7">
        <v>275</v>
      </c>
      <c r="EP632" s="7">
        <v>4</v>
      </c>
      <c r="EQ632" s="7">
        <v>1</v>
      </c>
    </row>
    <row r="633" spans="1:245" x14ac:dyDescent="0.25">
      <c r="A633" s="1">
        <v>38280</v>
      </c>
      <c r="E633" s="13" t="s">
        <v>3167</v>
      </c>
      <c r="F633" s="4" t="s">
        <v>6</v>
      </c>
      <c r="G633" s="45" t="s">
        <v>5564</v>
      </c>
      <c r="H633" s="86"/>
      <c r="I633" s="86"/>
      <c r="J633" s="86"/>
      <c r="K633" s="86"/>
      <c r="L633" s="86"/>
      <c r="M633" s="30" t="s">
        <v>1709</v>
      </c>
      <c r="N633" s="4" t="s">
        <v>515</v>
      </c>
      <c r="O633" s="52" t="s">
        <v>6522</v>
      </c>
      <c r="P633" s="20"/>
      <c r="Q633" s="30" t="s">
        <v>1709</v>
      </c>
      <c r="R633" s="4" t="s">
        <v>515</v>
      </c>
      <c r="S633" s="52" t="s">
        <v>6522</v>
      </c>
      <c r="T633" s="20"/>
      <c r="U633" s="20"/>
      <c r="V633" s="20"/>
      <c r="W633" s="20"/>
      <c r="X633" s="20"/>
      <c r="Y633" s="20"/>
      <c r="Z633" s="20"/>
      <c r="AA633" s="20"/>
      <c r="AB633" s="20"/>
      <c r="AC633" s="20"/>
      <c r="AD633" s="20"/>
      <c r="AF633" s="14">
        <v>0</v>
      </c>
      <c r="AG633" s="14">
        <v>1</v>
      </c>
      <c r="AH633" s="14">
        <v>0</v>
      </c>
      <c r="AI633" s="14">
        <v>0</v>
      </c>
      <c r="AJ633" s="14">
        <v>1</v>
      </c>
      <c r="AK633" s="14">
        <v>0</v>
      </c>
      <c r="AL633" s="14">
        <v>1</v>
      </c>
      <c r="AM633" s="14">
        <v>0</v>
      </c>
      <c r="AO633" s="1">
        <v>35137</v>
      </c>
      <c r="AP633" s="1">
        <v>37113</v>
      </c>
      <c r="BP633" s="14">
        <v>108000</v>
      </c>
      <c r="BQ633" s="3">
        <v>0.4</v>
      </c>
      <c r="CS633">
        <v>1</v>
      </c>
      <c r="CV633">
        <v>1</v>
      </c>
      <c r="DB633" s="1">
        <v>37167</v>
      </c>
      <c r="DC633" s="1">
        <v>37966</v>
      </c>
      <c r="DD633" s="14">
        <v>458</v>
      </c>
      <c r="DE633" s="14">
        <v>5</v>
      </c>
      <c r="DF633" t="s">
        <v>562</v>
      </c>
      <c r="DG633" t="s">
        <v>1708</v>
      </c>
      <c r="DJ633">
        <v>1</v>
      </c>
    </row>
    <row r="634" spans="1:245" x14ac:dyDescent="0.25">
      <c r="A634" s="1">
        <v>38280</v>
      </c>
      <c r="E634" s="13" t="s">
        <v>3167</v>
      </c>
      <c r="F634" s="4" t="s">
        <v>6</v>
      </c>
      <c r="G634" s="45" t="s">
        <v>5564</v>
      </c>
      <c r="H634" s="86"/>
      <c r="I634" s="86"/>
      <c r="J634" s="86"/>
      <c r="K634" s="86"/>
      <c r="L634" s="86"/>
      <c r="M634" s="30" t="s">
        <v>2503</v>
      </c>
      <c r="N634" s="4" t="s">
        <v>515</v>
      </c>
      <c r="O634" s="52" t="s">
        <v>6523</v>
      </c>
      <c r="P634" s="20"/>
      <c r="Q634" s="39" t="s">
        <v>1711</v>
      </c>
      <c r="R634" s="4" t="s">
        <v>500</v>
      </c>
      <c r="S634" s="52" t="s">
        <v>6525</v>
      </c>
      <c r="T634" s="39" t="s">
        <v>1711</v>
      </c>
      <c r="U634" s="4" t="s">
        <v>500</v>
      </c>
      <c r="V634" s="20"/>
      <c r="W634" s="20"/>
      <c r="Z634" s="33" t="s">
        <v>4194</v>
      </c>
      <c r="AA634" s="33" t="s">
        <v>500</v>
      </c>
      <c r="AB634" s="20"/>
      <c r="AC634" s="20"/>
      <c r="AD634" s="20"/>
      <c r="AE634" s="33" t="s">
        <v>4193</v>
      </c>
      <c r="AF634" s="14">
        <v>0</v>
      </c>
      <c r="AG634" s="14">
        <v>1</v>
      </c>
      <c r="AH634" s="14">
        <v>0</v>
      </c>
      <c r="AI634" s="14">
        <v>0</v>
      </c>
      <c r="AJ634" s="14">
        <v>1</v>
      </c>
      <c r="AK634" s="14">
        <v>0</v>
      </c>
      <c r="AL634" s="14">
        <v>1</v>
      </c>
      <c r="AM634" s="14">
        <v>0</v>
      </c>
      <c r="AO634" s="1">
        <v>35137</v>
      </c>
      <c r="AP634" s="1">
        <v>37113</v>
      </c>
      <c r="BR634" s="16">
        <v>243000</v>
      </c>
      <c r="BT634" s="14">
        <v>2592000</v>
      </c>
      <c r="BU634" s="3">
        <v>0.2</v>
      </c>
      <c r="BV634" s="16">
        <v>2187000</v>
      </c>
      <c r="CS634">
        <v>1</v>
      </c>
      <c r="CV634">
        <v>1</v>
      </c>
      <c r="DB634" s="1">
        <v>37167</v>
      </c>
      <c r="DC634" s="1">
        <v>37966</v>
      </c>
      <c r="DD634" s="14">
        <v>458</v>
      </c>
      <c r="DE634" s="14">
        <v>5</v>
      </c>
      <c r="DF634" t="s">
        <v>562</v>
      </c>
      <c r="DG634" t="s">
        <v>1708</v>
      </c>
      <c r="DJ634">
        <v>1</v>
      </c>
      <c r="DO634" s="49" t="s">
        <v>4483</v>
      </c>
      <c r="DP634" s="1"/>
      <c r="DQ634" s="1"/>
      <c r="DR634" s="1"/>
      <c r="DS634" s="1"/>
      <c r="DT634" s="1"/>
      <c r="DU634" s="1"/>
      <c r="DV634" s="1"/>
      <c r="DY634" t="s">
        <v>2584</v>
      </c>
      <c r="DZ634" s="1">
        <v>38374</v>
      </c>
      <c r="EA634" s="1">
        <v>40828</v>
      </c>
      <c r="EC634" s="7" t="s">
        <v>3918</v>
      </c>
      <c r="EM634" s="7">
        <v>1</v>
      </c>
      <c r="EO634" s="7">
        <v>273</v>
      </c>
      <c r="EP634" s="7">
        <v>3</v>
      </c>
      <c r="ER634" s="1"/>
      <c r="ES634" s="49" t="s">
        <v>4929</v>
      </c>
      <c r="ET634" s="1"/>
      <c r="EU634" s="1"/>
      <c r="EV634" s="1"/>
      <c r="EW634" s="49" t="s">
        <v>4930</v>
      </c>
      <c r="EX634" s="1"/>
      <c r="EY634" t="s">
        <v>1701</v>
      </c>
      <c r="EZ634" t="s">
        <v>500</v>
      </c>
      <c r="FC634" t="s">
        <v>2767</v>
      </c>
      <c r="FD634" s="1">
        <v>40900</v>
      </c>
      <c r="FE634" s="1">
        <v>41543</v>
      </c>
      <c r="FG634" s="7" t="s">
        <v>3920</v>
      </c>
      <c r="FK634">
        <v>1</v>
      </c>
      <c r="FY634">
        <v>96</v>
      </c>
      <c r="FZ634">
        <v>2</v>
      </c>
      <c r="GA634">
        <v>1</v>
      </c>
      <c r="GY634" s="44" t="s">
        <v>7421</v>
      </c>
      <c r="GZ634" s="1">
        <v>37274</v>
      </c>
      <c r="HA634">
        <v>4</v>
      </c>
      <c r="HB634">
        <v>10</v>
      </c>
      <c r="HC634">
        <v>1</v>
      </c>
      <c r="HD634">
        <v>1</v>
      </c>
      <c r="HH634" s="44" t="s">
        <v>5796</v>
      </c>
      <c r="HI634">
        <v>1</v>
      </c>
      <c r="HJ634">
        <v>13</v>
      </c>
      <c r="HK634">
        <v>74</v>
      </c>
      <c r="HL634">
        <v>1</v>
      </c>
      <c r="HM634">
        <v>1</v>
      </c>
      <c r="HQ634" s="44" t="s">
        <v>5925</v>
      </c>
      <c r="HR634">
        <v>0</v>
      </c>
      <c r="HS634">
        <v>1</v>
      </c>
      <c r="HT634">
        <v>48</v>
      </c>
      <c r="HU634">
        <v>0</v>
      </c>
      <c r="HZ634" s="44" t="s">
        <v>6021</v>
      </c>
      <c r="IA634">
        <v>0</v>
      </c>
      <c r="IB634">
        <v>3</v>
      </c>
      <c r="IC634">
        <v>60</v>
      </c>
      <c r="ID634">
        <v>4</v>
      </c>
      <c r="IE634">
        <v>1</v>
      </c>
    </row>
    <row r="635" spans="1:245" x14ac:dyDescent="0.25">
      <c r="A635" s="1">
        <v>38280</v>
      </c>
      <c r="E635" s="13" t="s">
        <v>3167</v>
      </c>
      <c r="F635" s="4" t="s">
        <v>6</v>
      </c>
      <c r="G635" s="45" t="s">
        <v>5564</v>
      </c>
      <c r="H635" s="86"/>
      <c r="I635" s="86"/>
      <c r="J635" s="86"/>
      <c r="K635" s="86"/>
      <c r="L635" s="86"/>
      <c r="M635" s="30" t="s">
        <v>1710</v>
      </c>
      <c r="N635" s="4" t="s">
        <v>515</v>
      </c>
      <c r="O635" s="52" t="s">
        <v>6524</v>
      </c>
      <c r="P635" s="20"/>
      <c r="Q635" s="30" t="s">
        <v>1710</v>
      </c>
      <c r="R635" s="4" t="s">
        <v>515</v>
      </c>
      <c r="S635" s="52" t="s">
        <v>6524</v>
      </c>
      <c r="T635" s="20"/>
      <c r="U635" s="20"/>
      <c r="V635" s="20"/>
      <c r="W635" s="20"/>
      <c r="X635" s="20"/>
      <c r="Y635" s="20"/>
      <c r="Z635" s="20"/>
      <c r="AA635" s="20"/>
      <c r="AB635" s="20"/>
      <c r="AC635" s="20"/>
      <c r="AD635" s="20"/>
      <c r="AF635" s="14">
        <v>0</v>
      </c>
      <c r="AG635" s="14">
        <v>1</v>
      </c>
      <c r="AH635" s="14">
        <v>0</v>
      </c>
      <c r="AI635" s="14">
        <v>0</v>
      </c>
      <c r="AJ635" s="14">
        <v>1</v>
      </c>
      <c r="AK635" s="14">
        <v>0</v>
      </c>
      <c r="AL635" s="14">
        <v>1</v>
      </c>
      <c r="AM635" s="14">
        <v>1</v>
      </c>
      <c r="AO635" s="1">
        <v>35137</v>
      </c>
      <c r="AP635" s="1">
        <v>37113</v>
      </c>
      <c r="BP635" s="14">
        <v>11880000</v>
      </c>
      <c r="BQ635" s="3">
        <v>0.1</v>
      </c>
      <c r="BR635" s="16">
        <v>6120000</v>
      </c>
      <c r="CS635">
        <v>1</v>
      </c>
      <c r="CV635">
        <v>1</v>
      </c>
      <c r="DB635" s="1">
        <v>37167</v>
      </c>
      <c r="DC635" s="1">
        <v>37966</v>
      </c>
      <c r="DD635" s="14">
        <v>458</v>
      </c>
      <c r="DE635" s="14">
        <v>5</v>
      </c>
      <c r="DF635" t="s">
        <v>562</v>
      </c>
      <c r="DG635" t="s">
        <v>1708</v>
      </c>
      <c r="DO635" s="49" t="s">
        <v>4484</v>
      </c>
      <c r="DP635" s="1"/>
      <c r="DQ635" s="1"/>
      <c r="DR635" s="1"/>
      <c r="DS635" s="1"/>
      <c r="DT635" s="1"/>
      <c r="DU635" s="1"/>
      <c r="DV635" s="1"/>
      <c r="DY635" t="s">
        <v>2602</v>
      </c>
      <c r="DZ635" s="1">
        <v>38372</v>
      </c>
      <c r="EA635" s="1">
        <v>40429</v>
      </c>
      <c r="EC635" s="7" t="s">
        <v>3918</v>
      </c>
      <c r="EM635" s="7">
        <v>1</v>
      </c>
      <c r="EO635" s="7">
        <v>441</v>
      </c>
      <c r="EP635" s="7">
        <v>3</v>
      </c>
    </row>
    <row r="636" spans="1:245" x14ac:dyDescent="0.25">
      <c r="A636" s="1">
        <v>38280</v>
      </c>
      <c r="E636" s="13" t="s">
        <v>3167</v>
      </c>
      <c r="F636" s="4" t="s">
        <v>6</v>
      </c>
      <c r="G636" s="45" t="s">
        <v>5564</v>
      </c>
      <c r="H636" s="86"/>
      <c r="I636" s="86"/>
      <c r="J636" s="86"/>
      <c r="K636" s="86"/>
      <c r="L636" s="86"/>
      <c r="M636" s="30" t="s">
        <v>1711</v>
      </c>
      <c r="N636" s="4" t="s">
        <v>500</v>
      </c>
      <c r="O636" s="52" t="s">
        <v>6525</v>
      </c>
      <c r="P636" s="20"/>
      <c r="Q636" s="41" t="s">
        <v>1711</v>
      </c>
      <c r="R636" s="4" t="s">
        <v>500</v>
      </c>
      <c r="S636" s="52" t="s">
        <v>6525</v>
      </c>
      <c r="T636" s="41" t="s">
        <v>1711</v>
      </c>
      <c r="U636" s="4" t="s">
        <v>500</v>
      </c>
      <c r="V636" s="20"/>
      <c r="W636" s="20"/>
      <c r="X636" s="33" t="s">
        <v>4194</v>
      </c>
      <c r="Y636" s="33" t="s">
        <v>500</v>
      </c>
      <c r="Z636" s="33" t="s">
        <v>4194</v>
      </c>
      <c r="AA636" s="33" t="s">
        <v>500</v>
      </c>
      <c r="AB636" s="20"/>
      <c r="AC636" s="20"/>
      <c r="AD636" s="20"/>
      <c r="AE636" s="33" t="s">
        <v>4193</v>
      </c>
      <c r="AF636" s="14">
        <v>0</v>
      </c>
      <c r="AG636" s="14">
        <v>1</v>
      </c>
      <c r="AH636" s="14">
        <v>0</v>
      </c>
      <c r="AI636" s="14">
        <v>0</v>
      </c>
      <c r="AJ636" s="14">
        <v>1</v>
      </c>
      <c r="AK636" s="14">
        <v>0</v>
      </c>
      <c r="AL636" s="14">
        <v>1</v>
      </c>
      <c r="AM636" s="14">
        <v>0</v>
      </c>
      <c r="AO636" s="1">
        <v>35137</v>
      </c>
      <c r="AP636" s="1">
        <v>37113</v>
      </c>
      <c r="BT636" s="14">
        <v>2592000</v>
      </c>
      <c r="BU636" s="3">
        <v>0.2</v>
      </c>
      <c r="BV636" s="16">
        <v>2187000</v>
      </c>
      <c r="CS636">
        <v>1</v>
      </c>
      <c r="CV636">
        <v>1</v>
      </c>
      <c r="DB636" s="1">
        <v>37167</v>
      </c>
      <c r="DC636" s="1">
        <v>37966</v>
      </c>
      <c r="DD636" s="14">
        <v>458</v>
      </c>
      <c r="DE636" s="14">
        <v>5</v>
      </c>
      <c r="DF636" t="s">
        <v>562</v>
      </c>
      <c r="DG636" t="s">
        <v>1708</v>
      </c>
      <c r="DJ636">
        <v>1</v>
      </c>
      <c r="DO636" s="49" t="s">
        <v>4485</v>
      </c>
      <c r="DP636" s="1"/>
      <c r="DQ636" s="1"/>
      <c r="DR636" s="1"/>
      <c r="DS636" s="1"/>
      <c r="DT636" s="1"/>
      <c r="DU636" s="1"/>
      <c r="DV636" s="1"/>
      <c r="DW636" t="s">
        <v>1701</v>
      </c>
      <c r="DX636" t="s">
        <v>500</v>
      </c>
      <c r="DY636" t="s">
        <v>2571</v>
      </c>
      <c r="DZ636" s="1">
        <v>38380</v>
      </c>
      <c r="EA636" s="1">
        <v>40828</v>
      </c>
      <c r="EC636" s="7" t="s">
        <v>3918</v>
      </c>
      <c r="EM636" s="7">
        <v>1</v>
      </c>
      <c r="EO636" s="7">
        <v>218</v>
      </c>
      <c r="EP636" s="7">
        <v>3</v>
      </c>
      <c r="ER636" s="49" t="s">
        <v>4931</v>
      </c>
      <c r="ET636" s="1"/>
      <c r="EU636" s="1"/>
      <c r="EV636" s="1"/>
      <c r="EW636" s="1"/>
      <c r="EX636" s="1"/>
      <c r="FC636" t="s">
        <v>2766</v>
      </c>
      <c r="FD636" s="1">
        <v>40900</v>
      </c>
      <c r="FE636" s="1">
        <v>41543</v>
      </c>
      <c r="FG636" s="7" t="s">
        <v>3920</v>
      </c>
      <c r="FK636">
        <v>1</v>
      </c>
      <c r="FY636">
        <v>116</v>
      </c>
      <c r="FZ636">
        <v>3</v>
      </c>
      <c r="GY636" s="44" t="s">
        <v>7421</v>
      </c>
      <c r="GZ636" s="1">
        <v>37274</v>
      </c>
      <c r="HA636">
        <v>4</v>
      </c>
      <c r="HB636">
        <v>10</v>
      </c>
      <c r="HC636">
        <v>1</v>
      </c>
      <c r="HD636">
        <v>1</v>
      </c>
      <c r="HH636" s="44" t="s">
        <v>5796</v>
      </c>
      <c r="HI636">
        <v>1</v>
      </c>
      <c r="HJ636">
        <v>13</v>
      </c>
      <c r="HK636">
        <v>74</v>
      </c>
      <c r="HL636">
        <v>1</v>
      </c>
      <c r="HM636">
        <v>1</v>
      </c>
      <c r="HQ636" s="44" t="s">
        <v>5925</v>
      </c>
      <c r="HR636">
        <v>0</v>
      </c>
      <c r="HS636">
        <v>1</v>
      </c>
      <c r="HT636">
        <v>48</v>
      </c>
      <c r="HU636">
        <v>0</v>
      </c>
      <c r="HZ636" s="44" t="s">
        <v>6021</v>
      </c>
      <c r="IA636">
        <v>0</v>
      </c>
      <c r="IB636">
        <v>3</v>
      </c>
      <c r="IC636">
        <v>60</v>
      </c>
      <c r="ID636">
        <v>4</v>
      </c>
      <c r="IE636">
        <v>1</v>
      </c>
    </row>
    <row r="637" spans="1:245" x14ac:dyDescent="0.25">
      <c r="A637" s="1">
        <v>38280</v>
      </c>
      <c r="E637" s="13" t="s">
        <v>3167</v>
      </c>
      <c r="F637" s="4" t="s">
        <v>6</v>
      </c>
      <c r="G637" s="45" t="s">
        <v>5564</v>
      </c>
      <c r="H637" s="86"/>
      <c r="I637" s="86"/>
      <c r="J637" s="86"/>
      <c r="K637" s="86"/>
      <c r="L637" s="86"/>
      <c r="M637" s="30" t="s">
        <v>1712</v>
      </c>
      <c r="N637" s="4" t="s">
        <v>500</v>
      </c>
      <c r="O637" s="52" t="s">
        <v>6526</v>
      </c>
      <c r="P637" s="20"/>
      <c r="Q637" s="39" t="s">
        <v>1712</v>
      </c>
      <c r="R637" s="4" t="s">
        <v>500</v>
      </c>
      <c r="S637" s="52" t="s">
        <v>6526</v>
      </c>
      <c r="T637" s="39" t="s">
        <v>1712</v>
      </c>
      <c r="U637" s="4" t="s">
        <v>500</v>
      </c>
      <c r="V637" s="20"/>
      <c r="W637" s="20"/>
      <c r="X637" s="20">
        <v>981751</v>
      </c>
      <c r="Y637" s="33" t="s">
        <v>500</v>
      </c>
      <c r="Z637" s="20">
        <v>981751</v>
      </c>
      <c r="AA637" s="33" t="s">
        <v>500</v>
      </c>
      <c r="AB637" s="20"/>
      <c r="AC637" s="20"/>
      <c r="AD637" s="20"/>
      <c r="AF637" s="14">
        <v>0</v>
      </c>
      <c r="AG637" s="14">
        <v>1</v>
      </c>
      <c r="AH637" s="14">
        <v>0</v>
      </c>
      <c r="AI637" s="14">
        <v>0</v>
      </c>
      <c r="AJ637" s="14">
        <v>1</v>
      </c>
      <c r="AK637" s="14">
        <v>0</v>
      </c>
      <c r="AL637" s="14">
        <v>1</v>
      </c>
      <c r="AM637" s="14">
        <v>0</v>
      </c>
      <c r="AO637" s="1">
        <v>35137</v>
      </c>
      <c r="AP637" s="1">
        <v>37113</v>
      </c>
      <c r="BT637" s="14">
        <v>1822500</v>
      </c>
      <c r="BU637" s="3">
        <v>0.25</v>
      </c>
      <c r="CS637">
        <v>1</v>
      </c>
      <c r="CV637">
        <v>1</v>
      </c>
      <c r="DB637" s="1">
        <v>37167</v>
      </c>
      <c r="DC637" s="1">
        <v>37966</v>
      </c>
      <c r="DD637" s="14">
        <v>458</v>
      </c>
      <c r="DE637" s="14">
        <v>5</v>
      </c>
      <c r="DF637" t="s">
        <v>562</v>
      </c>
      <c r="DG637" t="s">
        <v>1708</v>
      </c>
      <c r="DJ637">
        <v>1</v>
      </c>
      <c r="DO637" s="49" t="s">
        <v>4486</v>
      </c>
      <c r="DP637" s="1"/>
      <c r="DQ637" s="1"/>
      <c r="DR637" s="1"/>
      <c r="DS637" s="1"/>
      <c r="DT637" s="1"/>
      <c r="DU637" s="1"/>
      <c r="DV637" s="1"/>
      <c r="DW637" t="s">
        <v>1701</v>
      </c>
      <c r="DX637" t="s">
        <v>500</v>
      </c>
      <c r="DY637" t="s">
        <v>2725</v>
      </c>
      <c r="DZ637" s="1">
        <v>38373</v>
      </c>
      <c r="EA637" s="1">
        <v>40478</v>
      </c>
      <c r="EC637" s="7" t="s">
        <v>3918</v>
      </c>
      <c r="EF637" s="7">
        <v>1</v>
      </c>
      <c r="EO637" s="7">
        <v>231</v>
      </c>
      <c r="EP637" s="7">
        <v>3</v>
      </c>
      <c r="ER637" s="49" t="s">
        <v>4932</v>
      </c>
      <c r="ES637" s="1"/>
      <c r="ET637" s="1"/>
      <c r="EU637" s="1"/>
      <c r="EV637" s="1"/>
      <c r="EW637" s="1"/>
      <c r="EX637" s="1"/>
      <c r="FC637" t="s">
        <v>2771</v>
      </c>
      <c r="FD637" s="1">
        <v>40540</v>
      </c>
      <c r="FE637" s="1">
        <v>41109</v>
      </c>
      <c r="FI637" s="7" t="s">
        <v>3919</v>
      </c>
      <c r="FJ637" s="7" t="s">
        <v>3798</v>
      </c>
      <c r="FK637">
        <v>1</v>
      </c>
      <c r="FY637">
        <v>144</v>
      </c>
      <c r="FZ637">
        <v>3</v>
      </c>
      <c r="GY637" s="44" t="s">
        <v>7421</v>
      </c>
      <c r="GZ637" s="1">
        <v>37274</v>
      </c>
      <c r="HA637">
        <v>4</v>
      </c>
      <c r="HB637">
        <v>4</v>
      </c>
      <c r="HC637">
        <v>1</v>
      </c>
      <c r="HD637">
        <v>1</v>
      </c>
      <c r="HH637" s="44" t="s">
        <v>5796</v>
      </c>
      <c r="HI637">
        <v>1</v>
      </c>
      <c r="HJ637">
        <v>13</v>
      </c>
      <c r="HK637">
        <v>38</v>
      </c>
      <c r="HL637">
        <v>1</v>
      </c>
      <c r="HM637">
        <v>1</v>
      </c>
      <c r="HQ637" s="44"/>
      <c r="HR637">
        <v>0</v>
      </c>
      <c r="HS637">
        <v>0</v>
      </c>
      <c r="HT637">
        <v>24</v>
      </c>
      <c r="HU637">
        <v>0</v>
      </c>
      <c r="HZ637" s="44" t="s">
        <v>6022</v>
      </c>
      <c r="IA637">
        <v>0</v>
      </c>
      <c r="IB637">
        <v>3</v>
      </c>
      <c r="IC637">
        <v>45</v>
      </c>
      <c r="ID637">
        <v>2</v>
      </c>
      <c r="IE637">
        <v>1</v>
      </c>
    </row>
    <row r="638" spans="1:245" x14ac:dyDescent="0.25">
      <c r="A638" s="1">
        <v>38280</v>
      </c>
      <c r="E638" s="21" t="s">
        <v>3167</v>
      </c>
      <c r="F638" s="4" t="s">
        <v>6</v>
      </c>
      <c r="G638" s="45" t="s">
        <v>5564</v>
      </c>
      <c r="H638" s="86"/>
      <c r="I638" s="86"/>
      <c r="J638" s="86"/>
      <c r="K638" s="86"/>
      <c r="L638" s="86"/>
      <c r="M638" s="30" t="s">
        <v>1713</v>
      </c>
      <c r="N638" s="4" t="s">
        <v>500</v>
      </c>
      <c r="O638" s="52" t="s">
        <v>6527</v>
      </c>
      <c r="P638" s="20"/>
      <c r="Q638" s="39" t="s">
        <v>1712</v>
      </c>
      <c r="R638" s="4" t="s">
        <v>500</v>
      </c>
      <c r="S638" s="52" t="s">
        <v>6527</v>
      </c>
      <c r="T638" s="39" t="s">
        <v>1712</v>
      </c>
      <c r="U638" s="4" t="s">
        <v>500</v>
      </c>
      <c r="V638" s="20"/>
      <c r="W638" s="20"/>
      <c r="X638" s="20"/>
      <c r="Y638" s="20"/>
      <c r="Z638" s="20">
        <v>981751</v>
      </c>
      <c r="AA638" s="33" t="s">
        <v>500</v>
      </c>
      <c r="AD638" s="20"/>
      <c r="AE638" s="33" t="s">
        <v>4193</v>
      </c>
      <c r="AF638" s="14">
        <v>0</v>
      </c>
      <c r="AG638" s="14">
        <v>1</v>
      </c>
      <c r="AH638" s="14">
        <v>0</v>
      </c>
      <c r="AI638" s="14">
        <v>0</v>
      </c>
      <c r="AJ638" s="14">
        <v>1</v>
      </c>
      <c r="AK638" s="14">
        <v>0</v>
      </c>
      <c r="AL638" s="14">
        <v>1</v>
      </c>
      <c r="AM638" s="14">
        <v>0</v>
      </c>
      <c r="AO638" s="1">
        <v>35137</v>
      </c>
      <c r="AP638" s="1">
        <v>37113</v>
      </c>
      <c r="BT638" s="14">
        <v>1822500</v>
      </c>
      <c r="BU638" s="3">
        <v>0.25</v>
      </c>
      <c r="CS638">
        <v>1</v>
      </c>
      <c r="CV638">
        <v>1</v>
      </c>
      <c r="DB638" s="1">
        <v>37167</v>
      </c>
      <c r="DC638" s="1">
        <v>37966</v>
      </c>
      <c r="DD638" s="14">
        <v>458</v>
      </c>
      <c r="DE638" s="14">
        <v>5</v>
      </c>
      <c r="DF638" t="s">
        <v>562</v>
      </c>
      <c r="DG638" t="s">
        <v>1708</v>
      </c>
      <c r="DJ638">
        <v>1</v>
      </c>
      <c r="DO638" s="49" t="s">
        <v>4486</v>
      </c>
      <c r="DP638" s="1"/>
      <c r="DQ638" s="1"/>
      <c r="DR638" s="1"/>
      <c r="DS638" s="1"/>
      <c r="DT638" s="1"/>
      <c r="DU638" s="1"/>
      <c r="DV638" s="1"/>
      <c r="DY638" t="s">
        <v>2725</v>
      </c>
      <c r="DZ638" s="1">
        <v>38373</v>
      </c>
      <c r="EA638" s="1">
        <v>40478</v>
      </c>
      <c r="EC638" s="7" t="s">
        <v>3918</v>
      </c>
      <c r="EF638" s="7">
        <v>1</v>
      </c>
      <c r="EO638" s="7">
        <v>231</v>
      </c>
      <c r="EP638" s="7">
        <v>3</v>
      </c>
      <c r="ER638" s="49" t="s">
        <v>4932</v>
      </c>
      <c r="ES638" s="1"/>
      <c r="ET638" s="1"/>
      <c r="EU638" s="1"/>
      <c r="EV638" s="1"/>
      <c r="EW638" s="1"/>
      <c r="EX638" s="1"/>
      <c r="FC638" t="s">
        <v>2771</v>
      </c>
      <c r="FD638" s="1">
        <v>40550</v>
      </c>
      <c r="FE638" s="1">
        <v>41109</v>
      </c>
      <c r="FI638" s="7" t="s">
        <v>3919</v>
      </c>
      <c r="FJ638" s="7" t="s">
        <v>3798</v>
      </c>
      <c r="FK638">
        <v>1</v>
      </c>
      <c r="FY638">
        <v>144</v>
      </c>
      <c r="FZ638">
        <v>3</v>
      </c>
      <c r="GY638" s="44" t="s">
        <v>7421</v>
      </c>
      <c r="GZ638" s="1">
        <v>37274</v>
      </c>
      <c r="HA638">
        <v>4</v>
      </c>
      <c r="HB638">
        <v>4</v>
      </c>
      <c r="HC638">
        <v>1</v>
      </c>
      <c r="HD638">
        <v>1</v>
      </c>
      <c r="HH638" s="44" t="s">
        <v>5796</v>
      </c>
      <c r="HI638">
        <v>1</v>
      </c>
      <c r="HJ638">
        <v>13</v>
      </c>
      <c r="HK638">
        <v>38</v>
      </c>
      <c r="HL638">
        <v>1</v>
      </c>
      <c r="HM638">
        <v>1</v>
      </c>
      <c r="HQ638" s="44"/>
      <c r="HR638">
        <v>0</v>
      </c>
      <c r="HS638">
        <v>0</v>
      </c>
      <c r="HT638">
        <v>24</v>
      </c>
      <c r="HU638">
        <v>0</v>
      </c>
      <c r="HZ638" s="44" t="s">
        <v>6022</v>
      </c>
      <c r="IA638">
        <v>0</v>
      </c>
      <c r="IB638">
        <v>3</v>
      </c>
      <c r="IC638">
        <v>45</v>
      </c>
      <c r="ID638">
        <v>2</v>
      </c>
      <c r="IE638">
        <v>1</v>
      </c>
    </row>
    <row r="639" spans="1:245" x14ac:dyDescent="0.25">
      <c r="A639" s="1">
        <v>38280</v>
      </c>
      <c r="E639" s="13" t="s">
        <v>3167</v>
      </c>
      <c r="F639" s="4" t="s">
        <v>6</v>
      </c>
      <c r="G639" s="45" t="s">
        <v>5564</v>
      </c>
      <c r="H639" s="86"/>
      <c r="I639" s="86"/>
      <c r="J639" s="86"/>
      <c r="K639" s="86"/>
      <c r="L639" s="86"/>
      <c r="M639" s="30" t="s">
        <v>1714</v>
      </c>
      <c r="N639" s="4" t="s">
        <v>1715</v>
      </c>
      <c r="O639" s="52" t="s">
        <v>6528</v>
      </c>
      <c r="P639" s="20"/>
      <c r="Q639" s="39" t="s">
        <v>1712</v>
      </c>
      <c r="R639" s="4" t="s">
        <v>500</v>
      </c>
      <c r="S639" s="52" t="s">
        <v>6527</v>
      </c>
      <c r="T639" s="39" t="s">
        <v>1712</v>
      </c>
      <c r="U639" s="4" t="s">
        <v>500</v>
      </c>
      <c r="V639" s="20"/>
      <c r="W639" s="20"/>
      <c r="X639" s="20"/>
      <c r="Y639" s="20"/>
      <c r="Z639" s="20">
        <v>981751</v>
      </c>
      <c r="AA639" s="33" t="s">
        <v>500</v>
      </c>
      <c r="AD639" s="20"/>
      <c r="AE639" s="33" t="s">
        <v>4193</v>
      </c>
      <c r="AF639" s="14">
        <v>0</v>
      </c>
      <c r="AG639" s="14">
        <v>1</v>
      </c>
      <c r="AH639" s="14">
        <v>0</v>
      </c>
      <c r="AI639" s="14">
        <v>0</v>
      </c>
      <c r="AJ639" s="14">
        <v>1</v>
      </c>
      <c r="AK639" s="14">
        <v>0</v>
      </c>
      <c r="AL639" s="14">
        <v>1</v>
      </c>
      <c r="AM639" s="14">
        <v>0</v>
      </c>
      <c r="AO639" s="1">
        <v>35137</v>
      </c>
      <c r="AP639" s="1">
        <v>37113</v>
      </c>
      <c r="BT639" s="14">
        <v>1822500</v>
      </c>
      <c r="BU639" s="3">
        <v>0.25</v>
      </c>
      <c r="BV639" s="16">
        <v>0</v>
      </c>
      <c r="CS639">
        <v>1</v>
      </c>
      <c r="CV639">
        <v>1</v>
      </c>
      <c r="DB639" s="1">
        <v>37167</v>
      </c>
      <c r="DC639" s="1">
        <v>37966</v>
      </c>
      <c r="DD639" s="14">
        <v>458</v>
      </c>
      <c r="DE639" s="14">
        <v>5</v>
      </c>
      <c r="DF639" t="s">
        <v>562</v>
      </c>
      <c r="DG639" t="s">
        <v>1708</v>
      </c>
      <c r="DJ639">
        <v>1</v>
      </c>
      <c r="DO639" s="49" t="s">
        <v>4486</v>
      </c>
      <c r="DP639" s="1"/>
      <c r="DQ639" s="1"/>
      <c r="DR639" s="1"/>
      <c r="DS639" s="1"/>
      <c r="DT639" s="1"/>
      <c r="DU639" s="1"/>
      <c r="DV639" s="1"/>
      <c r="DY639" t="s">
        <v>2725</v>
      </c>
      <c r="DZ639" s="1">
        <v>38373</v>
      </c>
      <c r="EA639" s="1">
        <v>40478</v>
      </c>
      <c r="EC639" s="7" t="s">
        <v>3918</v>
      </c>
      <c r="EK639" s="7">
        <v>1</v>
      </c>
      <c r="EO639" s="7">
        <v>231</v>
      </c>
      <c r="EP639" s="7">
        <v>3</v>
      </c>
      <c r="ER639" s="49" t="s">
        <v>4932</v>
      </c>
      <c r="ES639" s="1"/>
      <c r="ET639" s="1"/>
      <c r="EU639" s="1"/>
      <c r="EV639" s="1"/>
      <c r="EW639" s="1"/>
      <c r="EX639" s="1"/>
      <c r="FA639">
        <v>1</v>
      </c>
      <c r="FC639" t="s">
        <v>2771</v>
      </c>
      <c r="FD639" s="1">
        <v>40550</v>
      </c>
      <c r="FE639" s="1">
        <v>41109</v>
      </c>
      <c r="FI639" s="7" t="s">
        <v>3919</v>
      </c>
      <c r="FJ639" s="7" t="s">
        <v>3798</v>
      </c>
      <c r="FL639">
        <v>1</v>
      </c>
      <c r="FY639">
        <v>144</v>
      </c>
      <c r="FZ639">
        <v>3</v>
      </c>
      <c r="GY639" s="44" t="s">
        <v>7421</v>
      </c>
      <c r="GZ639" s="1">
        <v>37274</v>
      </c>
      <c r="HA639">
        <v>4</v>
      </c>
      <c r="HB639">
        <v>4</v>
      </c>
      <c r="HC639">
        <v>1</v>
      </c>
      <c r="HD639">
        <v>1</v>
      </c>
      <c r="HH639" s="44" t="s">
        <v>5796</v>
      </c>
      <c r="HI639">
        <v>1</v>
      </c>
      <c r="HJ639">
        <v>13</v>
      </c>
      <c r="HK639">
        <v>38</v>
      </c>
      <c r="HL639">
        <v>1</v>
      </c>
      <c r="HM639">
        <v>1</v>
      </c>
      <c r="HQ639" s="44"/>
      <c r="HR639">
        <v>0</v>
      </c>
      <c r="HS639">
        <v>0</v>
      </c>
      <c r="HT639">
        <v>24</v>
      </c>
      <c r="HU639">
        <v>0</v>
      </c>
      <c r="HZ639" s="44" t="s">
        <v>6022</v>
      </c>
      <c r="IA639">
        <v>0</v>
      </c>
      <c r="IB639">
        <v>3</v>
      </c>
      <c r="IC639">
        <v>45</v>
      </c>
      <c r="ID639">
        <v>2</v>
      </c>
      <c r="IE639">
        <v>1</v>
      </c>
    </row>
    <row r="640" spans="1:245" x14ac:dyDescent="0.25">
      <c r="A640" s="1">
        <v>38280</v>
      </c>
      <c r="E640" s="13" t="s">
        <v>3167</v>
      </c>
      <c r="F640" s="4" t="s">
        <v>6</v>
      </c>
      <c r="G640" s="45" t="s">
        <v>5564</v>
      </c>
      <c r="H640" s="86"/>
      <c r="I640" s="86"/>
      <c r="J640" s="86"/>
      <c r="K640" s="86"/>
      <c r="L640" s="86"/>
      <c r="M640" s="30" t="s">
        <v>2502</v>
      </c>
      <c r="N640" s="4" t="s">
        <v>515</v>
      </c>
      <c r="O640" s="52" t="s">
        <v>6521</v>
      </c>
      <c r="P640" s="20"/>
      <c r="Q640" s="41" t="s">
        <v>1712</v>
      </c>
      <c r="R640" s="4" t="s">
        <v>500</v>
      </c>
      <c r="S640" s="52" t="s">
        <v>6527</v>
      </c>
      <c r="T640" s="41" t="s">
        <v>1712</v>
      </c>
      <c r="U640" s="4" t="s">
        <v>500</v>
      </c>
      <c r="V640" s="20"/>
      <c r="W640" s="20"/>
      <c r="Z640" s="20">
        <v>981751</v>
      </c>
      <c r="AA640" s="33" t="s">
        <v>500</v>
      </c>
      <c r="AD640" s="20"/>
      <c r="AE640" s="33" t="s">
        <v>4193</v>
      </c>
      <c r="AF640" s="14">
        <v>0</v>
      </c>
      <c r="AG640" s="14">
        <v>1</v>
      </c>
      <c r="AH640" s="14">
        <v>0</v>
      </c>
      <c r="AI640" s="14">
        <v>0</v>
      </c>
      <c r="AJ640" s="14">
        <v>1</v>
      </c>
      <c r="AK640" s="14">
        <v>0</v>
      </c>
      <c r="AL640" s="14">
        <v>1</v>
      </c>
      <c r="AM640" s="14">
        <v>0</v>
      </c>
      <c r="AO640" s="1">
        <v>35137</v>
      </c>
      <c r="AP640" s="1">
        <v>37113</v>
      </c>
      <c r="BT640" s="14">
        <v>1822500</v>
      </c>
      <c r="BU640" s="3">
        <v>0.25</v>
      </c>
      <c r="BV640" s="16">
        <v>1579500</v>
      </c>
      <c r="CS640">
        <v>1</v>
      </c>
      <c r="CV640">
        <v>1</v>
      </c>
      <c r="DB640" s="1">
        <v>37167</v>
      </c>
      <c r="DC640" s="1">
        <v>37966</v>
      </c>
      <c r="DD640" s="14">
        <v>458</v>
      </c>
      <c r="DE640" s="14">
        <v>5</v>
      </c>
      <c r="DF640" t="s">
        <v>562</v>
      </c>
      <c r="DG640" t="s">
        <v>1708</v>
      </c>
      <c r="DJ640">
        <v>1</v>
      </c>
      <c r="DP640" s="49" t="s">
        <v>4487</v>
      </c>
      <c r="DQ640" s="49" t="s">
        <v>4488</v>
      </c>
      <c r="DR640" s="1"/>
      <c r="DS640" s="1"/>
      <c r="DT640" s="1"/>
      <c r="DU640" s="1"/>
      <c r="DV640" s="1"/>
      <c r="DY640" t="s">
        <v>2587</v>
      </c>
      <c r="DZ640" s="1">
        <v>38373</v>
      </c>
      <c r="EA640" s="1">
        <v>40610</v>
      </c>
      <c r="EC640" s="7" t="s">
        <v>3918</v>
      </c>
      <c r="EM640" s="7">
        <v>1</v>
      </c>
      <c r="EO640" s="7">
        <v>201</v>
      </c>
      <c r="EP640" s="7">
        <v>3</v>
      </c>
      <c r="EQ640" s="7">
        <v>1</v>
      </c>
      <c r="ER640" s="1"/>
      <c r="ES640" s="49" t="s">
        <v>4933</v>
      </c>
      <c r="ET640" s="49" t="s">
        <v>4934</v>
      </c>
      <c r="EU640" s="1"/>
      <c r="EV640" s="1"/>
      <c r="EX640" s="1"/>
      <c r="FB640">
        <v>1</v>
      </c>
      <c r="FC640" t="s">
        <v>2885</v>
      </c>
      <c r="FD640" s="1">
        <v>40682</v>
      </c>
      <c r="FE640" s="1">
        <v>41032</v>
      </c>
      <c r="FF640" s="7">
        <v>1</v>
      </c>
      <c r="FG640" s="7" t="s">
        <v>3921</v>
      </c>
      <c r="FK640">
        <v>1</v>
      </c>
      <c r="FL640">
        <v>1</v>
      </c>
      <c r="FY640">
        <v>70</v>
      </c>
      <c r="FZ640">
        <v>3</v>
      </c>
      <c r="GA640">
        <v>1</v>
      </c>
      <c r="GY640" s="44" t="s">
        <v>7421</v>
      </c>
      <c r="GZ640" s="1">
        <v>37274</v>
      </c>
      <c r="HA640">
        <v>4</v>
      </c>
      <c r="HB640">
        <v>4</v>
      </c>
      <c r="HC640">
        <v>1</v>
      </c>
      <c r="HD640">
        <v>1</v>
      </c>
      <c r="HH640" s="44" t="s">
        <v>5796</v>
      </c>
      <c r="HI640">
        <v>1</v>
      </c>
      <c r="HJ640">
        <v>13</v>
      </c>
      <c r="HK640">
        <v>38</v>
      </c>
      <c r="HL640">
        <v>1</v>
      </c>
      <c r="HM640">
        <v>1</v>
      </c>
      <c r="HQ640" s="44" t="s">
        <v>5926</v>
      </c>
      <c r="HR640">
        <v>1</v>
      </c>
      <c r="HS640">
        <v>1</v>
      </c>
      <c r="HT640">
        <v>32</v>
      </c>
      <c r="HU640">
        <v>0</v>
      </c>
      <c r="HZ640" s="44"/>
      <c r="IA640">
        <v>0</v>
      </c>
      <c r="IB640">
        <v>0</v>
      </c>
      <c r="IC640">
        <v>21</v>
      </c>
      <c r="ID640">
        <v>0</v>
      </c>
    </row>
    <row r="641" spans="1:245" x14ac:dyDescent="0.25">
      <c r="A641" s="1">
        <v>38280</v>
      </c>
      <c r="E641" s="13" t="s">
        <v>3167</v>
      </c>
      <c r="F641" s="4" t="s">
        <v>6</v>
      </c>
      <c r="G641" s="45" t="s">
        <v>5564</v>
      </c>
      <c r="H641" s="86"/>
      <c r="I641" s="86"/>
      <c r="J641" s="86"/>
      <c r="K641" s="86"/>
      <c r="L641" s="86"/>
      <c r="M641" s="30" t="s">
        <v>1716</v>
      </c>
      <c r="N641" s="4" t="s">
        <v>515</v>
      </c>
      <c r="O641" s="52" t="s">
        <v>7415</v>
      </c>
      <c r="P641" s="20"/>
      <c r="Q641" s="30" t="s">
        <v>1716</v>
      </c>
      <c r="R641" s="4" t="s">
        <v>515</v>
      </c>
      <c r="S641" s="52" t="s">
        <v>7415</v>
      </c>
      <c r="T641" s="20"/>
      <c r="U641" s="20"/>
      <c r="V641" s="20"/>
      <c r="W641" s="20"/>
      <c r="X641" s="20"/>
      <c r="Y641" s="20"/>
      <c r="Z641" s="20"/>
      <c r="AA641" s="20"/>
      <c r="AB641" s="20"/>
      <c r="AC641" s="20"/>
      <c r="AD641" s="20" t="s">
        <v>920</v>
      </c>
      <c r="AF641" s="14">
        <v>0</v>
      </c>
      <c r="AG641" s="14">
        <v>1</v>
      </c>
      <c r="AH641" s="14">
        <v>0</v>
      </c>
      <c r="AI641" s="14">
        <v>0</v>
      </c>
      <c r="AJ641" s="14">
        <v>1</v>
      </c>
      <c r="AK641" s="14">
        <v>0</v>
      </c>
      <c r="AL641" s="14">
        <v>1</v>
      </c>
      <c r="AM641" s="14">
        <v>0</v>
      </c>
      <c r="AO641" s="1">
        <v>35137</v>
      </c>
      <c r="AP641" s="1">
        <v>37113</v>
      </c>
      <c r="BP641" s="14">
        <v>1000</v>
      </c>
      <c r="CS641">
        <v>1</v>
      </c>
      <c r="CV641">
        <v>1</v>
      </c>
      <c r="DB641" s="1">
        <v>37167</v>
      </c>
      <c r="DC641" s="1">
        <v>37966</v>
      </c>
      <c r="DD641" s="14">
        <v>458</v>
      </c>
      <c r="DE641" s="14">
        <v>5</v>
      </c>
      <c r="DF641" t="s">
        <v>562</v>
      </c>
      <c r="DG641" t="s">
        <v>1708</v>
      </c>
    </row>
    <row r="642" spans="1:245" x14ac:dyDescent="0.25">
      <c r="A642" s="1">
        <v>38280</v>
      </c>
      <c r="E642" s="13" t="s">
        <v>3167</v>
      </c>
      <c r="F642" s="4" t="s">
        <v>6</v>
      </c>
      <c r="G642" s="45" t="s">
        <v>5564</v>
      </c>
      <c r="H642" s="86"/>
      <c r="I642" s="86"/>
      <c r="J642" s="86"/>
      <c r="K642" s="86"/>
      <c r="L642" s="86"/>
      <c r="M642" s="30" t="s">
        <v>1717</v>
      </c>
      <c r="N642" s="4" t="s">
        <v>515</v>
      </c>
      <c r="O642" s="52" t="s">
        <v>7415</v>
      </c>
      <c r="P642" s="20"/>
      <c r="Q642" s="30" t="s">
        <v>1717</v>
      </c>
      <c r="R642" s="4" t="s">
        <v>515</v>
      </c>
      <c r="S642" s="52" t="s">
        <v>7415</v>
      </c>
      <c r="T642" s="20"/>
      <c r="U642" s="20"/>
      <c r="V642" s="20"/>
      <c r="W642" s="20"/>
      <c r="X642" s="20"/>
      <c r="Y642" s="20"/>
      <c r="Z642" s="20"/>
      <c r="AA642" s="20"/>
      <c r="AB642" s="20"/>
      <c r="AC642" s="20"/>
      <c r="AD642" s="20" t="s">
        <v>920</v>
      </c>
      <c r="AF642" s="14">
        <v>0</v>
      </c>
      <c r="AG642" s="14">
        <v>1</v>
      </c>
      <c r="AH642" s="14">
        <v>0</v>
      </c>
      <c r="AI642" s="14">
        <v>0</v>
      </c>
      <c r="AJ642" s="14">
        <v>1</v>
      </c>
      <c r="AK642" s="14">
        <v>0</v>
      </c>
      <c r="AL642" s="14">
        <v>1</v>
      </c>
      <c r="AM642" s="14">
        <v>0</v>
      </c>
      <c r="AO642" s="1">
        <v>35137</v>
      </c>
      <c r="AP642" s="1">
        <v>37113</v>
      </c>
      <c r="BP642" s="14">
        <v>1000</v>
      </c>
      <c r="CS642">
        <v>1</v>
      </c>
      <c r="CV642">
        <v>1</v>
      </c>
      <c r="DB642" s="1">
        <v>37167</v>
      </c>
      <c r="DC642" s="1">
        <v>37966</v>
      </c>
      <c r="DD642" s="14">
        <v>458</v>
      </c>
      <c r="DE642" s="14">
        <v>5</v>
      </c>
      <c r="DF642" t="s">
        <v>562</v>
      </c>
      <c r="DG642" t="s">
        <v>1708</v>
      </c>
    </row>
    <row r="643" spans="1:245" x14ac:dyDescent="0.25">
      <c r="A643" s="1">
        <v>38280</v>
      </c>
      <c r="E643" s="13" t="s">
        <v>3167</v>
      </c>
      <c r="F643" s="4" t="s">
        <v>6</v>
      </c>
      <c r="G643" s="45" t="s">
        <v>5564</v>
      </c>
      <c r="H643" s="86"/>
      <c r="I643" s="86"/>
      <c r="J643" s="86"/>
      <c r="K643" s="86"/>
      <c r="L643" s="86"/>
      <c r="M643" s="30" t="s">
        <v>1718</v>
      </c>
      <c r="N643" s="4" t="s">
        <v>515</v>
      </c>
      <c r="O643" s="52" t="s">
        <v>7415</v>
      </c>
      <c r="P643" s="20"/>
      <c r="Q643" s="30" t="s">
        <v>1718</v>
      </c>
      <c r="R643" s="4" t="s">
        <v>515</v>
      </c>
      <c r="S643" s="52" t="s">
        <v>7415</v>
      </c>
      <c r="T643" s="20"/>
      <c r="U643" s="20"/>
      <c r="V643" s="20"/>
      <c r="W643" s="20"/>
      <c r="X643" s="20"/>
      <c r="Y643" s="20"/>
      <c r="Z643" s="20"/>
      <c r="AA643" s="20"/>
      <c r="AB643" s="20"/>
      <c r="AC643" s="20"/>
      <c r="AD643" s="20" t="s">
        <v>920</v>
      </c>
      <c r="AF643" s="14">
        <v>0</v>
      </c>
      <c r="AG643" s="14">
        <v>1</v>
      </c>
      <c r="AH643" s="14">
        <v>0</v>
      </c>
      <c r="AI643" s="14">
        <v>0</v>
      </c>
      <c r="AJ643" s="14">
        <v>1</v>
      </c>
      <c r="AK643" s="14">
        <v>0</v>
      </c>
      <c r="AL643" s="14">
        <v>1</v>
      </c>
      <c r="AM643" s="14">
        <v>0</v>
      </c>
      <c r="AO643" s="1">
        <v>35137</v>
      </c>
      <c r="AP643" s="1">
        <v>37113</v>
      </c>
      <c r="BP643" s="14">
        <v>1000</v>
      </c>
      <c r="CS643">
        <v>1</v>
      </c>
      <c r="CV643">
        <v>1</v>
      </c>
      <c r="DB643" s="1">
        <v>37167</v>
      </c>
      <c r="DC643" s="1">
        <v>37966</v>
      </c>
      <c r="DD643" s="14">
        <v>458</v>
      </c>
      <c r="DE643" s="14">
        <v>5</v>
      </c>
      <c r="DF643" t="s">
        <v>562</v>
      </c>
      <c r="DG643" t="s">
        <v>1708</v>
      </c>
    </row>
    <row r="644" spans="1:245" x14ac:dyDescent="0.25">
      <c r="A644" s="1">
        <v>38280</v>
      </c>
      <c r="B644" s="1"/>
      <c r="C644" s="1"/>
      <c r="D644" s="1"/>
      <c r="E644" s="13" t="s">
        <v>3167</v>
      </c>
      <c r="F644" s="4" t="s">
        <v>6</v>
      </c>
      <c r="G644" s="45" t="s">
        <v>5564</v>
      </c>
      <c r="H644" s="86"/>
      <c r="I644" s="86"/>
      <c r="J644" s="86"/>
      <c r="K644" s="86"/>
      <c r="L644" s="86"/>
      <c r="M644" s="31" t="s">
        <v>1719</v>
      </c>
      <c r="N644" s="4" t="s">
        <v>515</v>
      </c>
      <c r="O644" s="52" t="s">
        <v>7415</v>
      </c>
      <c r="P644" s="20"/>
      <c r="Q644" s="31" t="s">
        <v>1719</v>
      </c>
      <c r="R644" s="4" t="s">
        <v>515</v>
      </c>
      <c r="S644" s="52" t="s">
        <v>7415</v>
      </c>
      <c r="T644" s="20"/>
      <c r="U644" s="20"/>
      <c r="V644" s="20"/>
      <c r="W644" s="20"/>
      <c r="X644" s="20"/>
      <c r="Y644" s="20"/>
      <c r="Z644" s="20"/>
      <c r="AA644" s="20"/>
      <c r="AB644" s="20"/>
      <c r="AC644" s="20"/>
      <c r="AD644" s="20" t="s">
        <v>920</v>
      </c>
      <c r="AF644" s="14">
        <v>0</v>
      </c>
      <c r="AG644" s="14">
        <v>1</v>
      </c>
      <c r="AH644" s="14">
        <v>0</v>
      </c>
      <c r="AI644" s="14">
        <v>0</v>
      </c>
      <c r="AJ644" s="14">
        <v>1</v>
      </c>
      <c r="AK644" s="14">
        <v>0</v>
      </c>
      <c r="AL644" s="14">
        <v>1</v>
      </c>
      <c r="AM644" s="14">
        <v>0</v>
      </c>
      <c r="AO644" s="1">
        <v>35137</v>
      </c>
      <c r="AP644" s="1">
        <v>37113</v>
      </c>
      <c r="BP644" s="14">
        <v>1000</v>
      </c>
      <c r="CS644">
        <v>1</v>
      </c>
      <c r="CV644">
        <v>1</v>
      </c>
      <c r="DB644" s="1">
        <v>37167</v>
      </c>
      <c r="DC644" s="1">
        <v>37966</v>
      </c>
      <c r="DD644" s="14">
        <v>458</v>
      </c>
      <c r="DE644" s="14">
        <v>5</v>
      </c>
      <c r="DF644" t="s">
        <v>562</v>
      </c>
      <c r="DG644" t="s">
        <v>1708</v>
      </c>
    </row>
    <row r="645" spans="1:245" x14ac:dyDescent="0.25">
      <c r="A645" s="1">
        <v>38286</v>
      </c>
      <c r="B645" s="1"/>
      <c r="C645" s="1" t="s">
        <v>1234</v>
      </c>
      <c r="D645" s="1"/>
      <c r="E645" s="13" t="s">
        <v>3168</v>
      </c>
      <c r="F645" s="4"/>
      <c r="H645" s="86"/>
      <c r="I645" s="45" t="s">
        <v>5565</v>
      </c>
      <c r="J645" s="45" t="s">
        <v>5566</v>
      </c>
      <c r="K645" s="86"/>
      <c r="L645" s="86"/>
      <c r="M645" s="31" t="s">
        <v>1235</v>
      </c>
      <c r="N645" s="4" t="s">
        <v>474</v>
      </c>
      <c r="O645" s="52" t="s">
        <v>6529</v>
      </c>
      <c r="P645" s="20"/>
      <c r="Q645" s="31" t="s">
        <v>1235</v>
      </c>
      <c r="R645" s="4" t="s">
        <v>474</v>
      </c>
      <c r="S645" s="52" t="s">
        <v>6529</v>
      </c>
      <c r="T645" s="20"/>
      <c r="U645" s="20"/>
      <c r="V645" s="20"/>
      <c r="W645" s="20"/>
      <c r="X645" s="20"/>
      <c r="Y645" s="20"/>
      <c r="Z645" s="20"/>
      <c r="AA645" s="20"/>
      <c r="AB645" s="20"/>
      <c r="AC645" s="20"/>
      <c r="AD645" s="20"/>
      <c r="AE645" s="33" t="s">
        <v>3572</v>
      </c>
      <c r="AF645" s="14">
        <v>0</v>
      </c>
      <c r="AG645" s="14">
        <v>1</v>
      </c>
      <c r="AH645" s="14">
        <v>0</v>
      </c>
      <c r="AI645" s="14">
        <v>0</v>
      </c>
      <c r="AJ645" s="14">
        <v>1</v>
      </c>
      <c r="AK645" s="14">
        <v>0</v>
      </c>
      <c r="AL645" s="14">
        <v>1</v>
      </c>
      <c r="AM645" s="14">
        <v>0</v>
      </c>
      <c r="AN645" t="s">
        <v>1236</v>
      </c>
      <c r="AO645" s="1">
        <v>35781</v>
      </c>
      <c r="AP645" s="1">
        <v>37928</v>
      </c>
      <c r="CV645" s="1">
        <v>37649</v>
      </c>
      <c r="DC645" s="1">
        <v>38043</v>
      </c>
      <c r="DD645" s="14">
        <v>165</v>
      </c>
      <c r="DE645" s="14">
        <v>2</v>
      </c>
      <c r="DF645" s="5" t="s">
        <v>562</v>
      </c>
      <c r="DG645" s="5" t="s">
        <v>1239</v>
      </c>
    </row>
    <row r="646" spans="1:245" x14ac:dyDescent="0.25">
      <c r="A646" s="1">
        <v>38286</v>
      </c>
      <c r="B646" s="1"/>
      <c r="C646" s="1"/>
      <c r="D646" s="1"/>
      <c r="E646" s="13" t="s">
        <v>3168</v>
      </c>
      <c r="F646" s="4"/>
      <c r="G646" s="86"/>
      <c r="H646" s="86"/>
      <c r="I646" s="45" t="s">
        <v>5565</v>
      </c>
      <c r="J646" s="45" t="s">
        <v>5566</v>
      </c>
      <c r="K646" s="86"/>
      <c r="L646" s="86"/>
      <c r="M646" s="31" t="s">
        <v>2451</v>
      </c>
      <c r="N646" s="4" t="s">
        <v>520</v>
      </c>
      <c r="O646" s="52" t="s">
        <v>6530</v>
      </c>
      <c r="P646" s="20"/>
      <c r="Q646" s="39" t="s">
        <v>2451</v>
      </c>
      <c r="R646" s="4" t="s">
        <v>520</v>
      </c>
      <c r="S646" s="52" t="s">
        <v>6530</v>
      </c>
      <c r="T646" s="39" t="s">
        <v>2451</v>
      </c>
      <c r="U646" s="4" t="s">
        <v>520</v>
      </c>
      <c r="V646" s="20"/>
      <c r="W646" s="20"/>
      <c r="X646" s="33" t="s">
        <v>3573</v>
      </c>
      <c r="Y646" s="33" t="s">
        <v>520</v>
      </c>
      <c r="Z646" s="33" t="s">
        <v>3573</v>
      </c>
      <c r="AA646" s="33" t="s">
        <v>520</v>
      </c>
      <c r="AB646" s="20"/>
      <c r="AC646" s="20"/>
      <c r="AD646" s="20"/>
      <c r="AF646" s="14">
        <v>0</v>
      </c>
      <c r="AG646" s="14">
        <v>1</v>
      </c>
      <c r="AH646" s="14">
        <v>0</v>
      </c>
      <c r="AI646" s="14">
        <v>0</v>
      </c>
      <c r="AJ646" s="14">
        <v>1</v>
      </c>
      <c r="AK646" s="14">
        <v>0</v>
      </c>
      <c r="AL646" s="14">
        <v>1</v>
      </c>
      <c r="AM646" s="14">
        <v>0</v>
      </c>
      <c r="AO646" s="1">
        <v>35781</v>
      </c>
      <c r="AP646" s="1">
        <v>37928</v>
      </c>
      <c r="CV646" s="1">
        <v>37649</v>
      </c>
      <c r="DC646" s="1">
        <v>38043</v>
      </c>
      <c r="DD646" s="14">
        <v>165</v>
      </c>
      <c r="DE646" s="14">
        <v>2</v>
      </c>
      <c r="DF646" s="5" t="s">
        <v>562</v>
      </c>
      <c r="DG646" s="5" t="s">
        <v>1239</v>
      </c>
      <c r="HH646" s="44" t="s">
        <v>5797</v>
      </c>
      <c r="HI646">
        <v>0</v>
      </c>
      <c r="HJ646">
        <v>12</v>
      </c>
      <c r="HK646">
        <v>1839</v>
      </c>
      <c r="HL646">
        <v>15</v>
      </c>
      <c r="HN646">
        <v>1</v>
      </c>
    </row>
    <row r="647" spans="1:245" x14ac:dyDescent="0.25">
      <c r="A647" s="1">
        <v>38286</v>
      </c>
      <c r="B647" s="1"/>
      <c r="C647" s="1"/>
      <c r="D647" s="1"/>
      <c r="E647" s="13" t="s">
        <v>3168</v>
      </c>
      <c r="F647" s="4"/>
      <c r="G647" s="86"/>
      <c r="H647" s="86"/>
      <c r="I647" s="45" t="s">
        <v>5565</v>
      </c>
      <c r="J647" s="45" t="s">
        <v>5566</v>
      </c>
      <c r="K647" s="86"/>
      <c r="L647" s="86"/>
      <c r="M647" s="31" t="s">
        <v>2452</v>
      </c>
      <c r="N647" s="4" t="s">
        <v>520</v>
      </c>
      <c r="O647" s="52" t="s">
        <v>6531</v>
      </c>
      <c r="P647" s="20"/>
      <c r="Q647" s="39" t="s">
        <v>2451</v>
      </c>
      <c r="R647" s="4" t="s">
        <v>520</v>
      </c>
      <c r="S647" s="52" t="s">
        <v>6530</v>
      </c>
      <c r="T647" s="39" t="s">
        <v>2451</v>
      </c>
      <c r="U647" s="4" t="s">
        <v>520</v>
      </c>
      <c r="W647" s="39"/>
      <c r="X647" s="20"/>
      <c r="Y647" s="20"/>
      <c r="Z647" s="33" t="s">
        <v>3573</v>
      </c>
      <c r="AA647" s="33" t="s">
        <v>520</v>
      </c>
      <c r="AD647" s="20"/>
      <c r="AF647" s="14">
        <v>0</v>
      </c>
      <c r="AG647" s="14">
        <v>1</v>
      </c>
      <c r="AH647" s="14">
        <v>0</v>
      </c>
      <c r="AI647" s="14">
        <v>0</v>
      </c>
      <c r="AJ647" s="14">
        <v>1</v>
      </c>
      <c r="AK647" s="14">
        <v>0</v>
      </c>
      <c r="AL647" s="14">
        <v>1</v>
      </c>
      <c r="AM647" s="14">
        <v>0</v>
      </c>
      <c r="AO647" s="1">
        <v>37257</v>
      </c>
      <c r="AP647" s="1">
        <v>37928</v>
      </c>
      <c r="CV647" s="1">
        <v>37649</v>
      </c>
      <c r="DC647" s="1">
        <v>38043</v>
      </c>
      <c r="DD647" s="14">
        <v>165</v>
      </c>
      <c r="DE647" s="14">
        <v>2</v>
      </c>
      <c r="DF647" s="5" t="s">
        <v>562</v>
      </c>
      <c r="DG647" s="5" t="s">
        <v>1239</v>
      </c>
      <c r="HH647" s="44" t="s">
        <v>5797</v>
      </c>
      <c r="HI647">
        <v>0</v>
      </c>
      <c r="HJ647">
        <v>12</v>
      </c>
      <c r="HK647">
        <v>1839</v>
      </c>
      <c r="HL647">
        <v>15</v>
      </c>
      <c r="HN647">
        <v>1</v>
      </c>
    </row>
    <row r="648" spans="1:245" x14ac:dyDescent="0.25">
      <c r="A648" s="1">
        <v>38286</v>
      </c>
      <c r="B648" s="1"/>
      <c r="C648" s="1" t="s">
        <v>1237</v>
      </c>
      <c r="D648" s="1"/>
      <c r="E648" s="13" t="s">
        <v>3169</v>
      </c>
      <c r="F648" s="4"/>
      <c r="G648" s="86"/>
      <c r="H648" s="86"/>
      <c r="I648" s="45" t="s">
        <v>5567</v>
      </c>
      <c r="J648" s="44" t="s">
        <v>5568</v>
      </c>
      <c r="K648" s="86"/>
      <c r="L648" s="86"/>
      <c r="M648" s="31" t="s">
        <v>1235</v>
      </c>
      <c r="N648" s="27" t="s">
        <v>474</v>
      </c>
      <c r="O648" s="52" t="s">
        <v>6529</v>
      </c>
      <c r="P648" s="20"/>
      <c r="Q648" s="31" t="s">
        <v>1235</v>
      </c>
      <c r="R648" s="27" t="s">
        <v>474</v>
      </c>
      <c r="S648" s="52" t="s">
        <v>6529</v>
      </c>
      <c r="T648" s="20"/>
      <c r="U648" s="20"/>
      <c r="V648" s="20"/>
      <c r="W648" s="20"/>
      <c r="X648" s="20"/>
      <c r="Y648" s="20"/>
      <c r="Z648" s="20"/>
      <c r="AA648" s="20"/>
      <c r="AB648" s="20"/>
      <c r="AC648" s="20"/>
      <c r="AD648" s="20"/>
      <c r="AE648" s="33" t="s">
        <v>3572</v>
      </c>
      <c r="AF648" s="14">
        <v>0</v>
      </c>
      <c r="AG648" s="14">
        <v>1</v>
      </c>
      <c r="AH648" s="14">
        <v>0</v>
      </c>
      <c r="AI648" s="14">
        <v>0</v>
      </c>
      <c r="AJ648" s="14">
        <v>1</v>
      </c>
      <c r="AK648" s="14">
        <v>0</v>
      </c>
      <c r="AL648" s="14">
        <v>1</v>
      </c>
      <c r="AM648" s="14">
        <v>0</v>
      </c>
      <c r="AN648" t="s">
        <v>1238</v>
      </c>
      <c r="AO648" s="1">
        <v>37165</v>
      </c>
      <c r="AP648" s="1">
        <v>37939</v>
      </c>
      <c r="CV648" s="1">
        <v>37649</v>
      </c>
      <c r="DC648" s="1">
        <v>38043</v>
      </c>
      <c r="DD648" s="14">
        <v>135</v>
      </c>
      <c r="DE648" s="14">
        <v>2</v>
      </c>
      <c r="DF648" s="5" t="s">
        <v>562</v>
      </c>
      <c r="DG648" s="5" t="s">
        <v>1239</v>
      </c>
    </row>
    <row r="649" spans="1:245" x14ac:dyDescent="0.25">
      <c r="A649" s="1">
        <v>38286</v>
      </c>
      <c r="B649" s="1"/>
      <c r="C649" s="1"/>
      <c r="D649" s="1"/>
      <c r="E649" s="13" t="s">
        <v>3169</v>
      </c>
      <c r="F649" s="4"/>
      <c r="G649" s="86"/>
      <c r="H649" s="86"/>
      <c r="I649" s="45" t="s">
        <v>5567</v>
      </c>
      <c r="J649" s="44" t="s">
        <v>5568</v>
      </c>
      <c r="K649" s="86"/>
      <c r="L649" s="86"/>
      <c r="M649" s="34" t="s">
        <v>2453</v>
      </c>
      <c r="N649" s="27" t="s">
        <v>520</v>
      </c>
      <c r="O649" s="52" t="s">
        <v>6532</v>
      </c>
      <c r="P649" s="33"/>
      <c r="Q649" s="34" t="s">
        <v>2453</v>
      </c>
      <c r="R649" s="27" t="s">
        <v>520</v>
      </c>
      <c r="S649" s="52" t="s">
        <v>6532</v>
      </c>
      <c r="T649" s="33"/>
      <c r="U649" s="33"/>
      <c r="W649" s="33"/>
      <c r="X649" s="33" t="s">
        <v>3353</v>
      </c>
      <c r="Y649" s="33" t="s">
        <v>520</v>
      </c>
      <c r="Z649" s="33" t="s">
        <v>3353</v>
      </c>
      <c r="AA649" s="33" t="s">
        <v>520</v>
      </c>
      <c r="AB649" s="20"/>
      <c r="AC649" s="20"/>
      <c r="AD649" s="20"/>
      <c r="AF649" s="14">
        <v>0</v>
      </c>
      <c r="AG649" s="14">
        <v>1</v>
      </c>
      <c r="AH649" s="14">
        <v>0</v>
      </c>
      <c r="AI649" s="14">
        <v>0</v>
      </c>
      <c r="AJ649" s="14">
        <v>1</v>
      </c>
      <c r="AK649" s="14">
        <v>0</v>
      </c>
      <c r="AL649" s="14">
        <v>1</v>
      </c>
      <c r="AM649" s="14">
        <v>0</v>
      </c>
      <c r="AO649" s="1">
        <v>37165</v>
      </c>
      <c r="AP649" s="1">
        <v>37939</v>
      </c>
      <c r="CV649" s="1">
        <v>37649</v>
      </c>
      <c r="DC649" s="1">
        <v>38043</v>
      </c>
      <c r="DD649" s="14">
        <v>135</v>
      </c>
      <c r="DE649" s="14">
        <v>2</v>
      </c>
      <c r="DF649" s="5" t="s">
        <v>562</v>
      </c>
      <c r="DG649" s="5" t="s">
        <v>1239</v>
      </c>
      <c r="HH649" s="44" t="s">
        <v>5797</v>
      </c>
      <c r="HI649">
        <v>0</v>
      </c>
      <c r="HJ649">
        <v>12</v>
      </c>
      <c r="HK649">
        <v>1615</v>
      </c>
      <c r="HL649">
        <v>28</v>
      </c>
      <c r="HM649">
        <v>1</v>
      </c>
    </row>
    <row r="650" spans="1:245" x14ac:dyDescent="0.25">
      <c r="A650" s="1">
        <v>38286</v>
      </c>
      <c r="B650" s="1"/>
      <c r="C650" s="1" t="s">
        <v>434</v>
      </c>
      <c r="D650" s="1"/>
      <c r="E650" s="13" t="s">
        <v>3265</v>
      </c>
      <c r="F650" s="4" t="s">
        <v>119</v>
      </c>
      <c r="G650" s="45" t="s">
        <v>5606</v>
      </c>
      <c r="H650" s="86"/>
      <c r="I650" s="86"/>
      <c r="J650" s="86"/>
      <c r="K650" s="86"/>
      <c r="L650" s="86"/>
      <c r="M650" s="31" t="s">
        <v>6871</v>
      </c>
      <c r="N650" s="13" t="s">
        <v>479</v>
      </c>
      <c r="O650" s="52" t="s">
        <v>6872</v>
      </c>
      <c r="P650" s="20"/>
      <c r="Q650" s="31" t="s">
        <v>6871</v>
      </c>
      <c r="R650" s="4" t="s">
        <v>479</v>
      </c>
      <c r="S650" s="52" t="s">
        <v>6872</v>
      </c>
      <c r="T650" s="31" t="s">
        <v>6871</v>
      </c>
      <c r="U650" s="4" t="s">
        <v>479</v>
      </c>
      <c r="V650" s="20"/>
      <c r="W650" s="20"/>
      <c r="X650" s="20"/>
      <c r="Y650" s="20"/>
      <c r="Z650" s="20"/>
      <c r="AA650" s="20"/>
      <c r="AB650" s="20"/>
      <c r="AC650" s="20"/>
      <c r="AD650" s="20"/>
      <c r="AF650" s="14">
        <v>0</v>
      </c>
      <c r="AG650" s="14">
        <v>1</v>
      </c>
      <c r="AH650" s="14">
        <v>0</v>
      </c>
      <c r="AI650" s="14">
        <v>0</v>
      </c>
      <c r="AJ650" s="14">
        <v>1</v>
      </c>
      <c r="AK650" s="14">
        <v>0</v>
      </c>
      <c r="AL650" s="14">
        <v>1</v>
      </c>
      <c r="AM650" s="14">
        <v>0</v>
      </c>
      <c r="AN650" t="s">
        <v>1517</v>
      </c>
      <c r="AO650" s="1">
        <v>34587</v>
      </c>
      <c r="AP650" s="1">
        <v>36525</v>
      </c>
      <c r="BT650" s="14">
        <v>30000000</v>
      </c>
      <c r="BV650" s="16">
        <v>27000000</v>
      </c>
      <c r="CS650">
        <v>1</v>
      </c>
      <c r="DA650" s="1">
        <v>36761</v>
      </c>
      <c r="DB650" s="1">
        <v>37202</v>
      </c>
      <c r="DC650" s="1">
        <v>38061</v>
      </c>
      <c r="DD650" s="14">
        <v>340</v>
      </c>
      <c r="DE650" s="14">
        <v>4</v>
      </c>
      <c r="DF650" t="s">
        <v>513</v>
      </c>
      <c r="DG650" t="s">
        <v>1516</v>
      </c>
      <c r="DK650" s="1"/>
      <c r="DP650" s="49" t="s">
        <v>4663</v>
      </c>
      <c r="DQ650" s="1"/>
      <c r="DR650" s="1"/>
      <c r="DS650" s="49" t="s">
        <v>4664</v>
      </c>
      <c r="DT650" s="1"/>
      <c r="DU650" s="1"/>
      <c r="DV650" s="1"/>
      <c r="DY650" t="s">
        <v>2600</v>
      </c>
      <c r="DZ650" s="1">
        <v>38380</v>
      </c>
      <c r="EA650" s="1">
        <v>39337</v>
      </c>
      <c r="EC650" s="7" t="s">
        <v>3895</v>
      </c>
      <c r="EM650" s="7">
        <v>1</v>
      </c>
      <c r="EO650" s="7">
        <v>262</v>
      </c>
      <c r="EP650" s="7">
        <v>3</v>
      </c>
      <c r="EQ650" s="7">
        <v>1</v>
      </c>
      <c r="ER650" s="49" t="s">
        <v>5028</v>
      </c>
      <c r="ES650" s="1"/>
      <c r="ET650" s="1"/>
      <c r="EU650" s="1"/>
      <c r="EV650" s="1"/>
      <c r="EW650" s="1"/>
      <c r="EX650" s="1"/>
      <c r="FC650" t="s">
        <v>2788</v>
      </c>
      <c r="FD650" s="1">
        <v>39412</v>
      </c>
      <c r="FE650" s="1">
        <v>40059</v>
      </c>
      <c r="FH650" s="7" t="s">
        <v>4006</v>
      </c>
      <c r="FJ650" s="7" t="s">
        <v>3887</v>
      </c>
      <c r="FK650">
        <v>1</v>
      </c>
      <c r="FY650">
        <v>115</v>
      </c>
      <c r="FZ650">
        <v>2</v>
      </c>
      <c r="II650" s="1">
        <v>37202</v>
      </c>
      <c r="IJ650" s="1">
        <v>38286</v>
      </c>
      <c r="IK650" s="14">
        <v>1</v>
      </c>
    </row>
    <row r="651" spans="1:245" x14ac:dyDescent="0.25">
      <c r="A651" s="1">
        <v>38286</v>
      </c>
      <c r="B651" s="1"/>
      <c r="C651" s="1"/>
      <c r="D651" s="1"/>
      <c r="E651" s="13" t="s">
        <v>3265</v>
      </c>
      <c r="F651" s="4" t="s">
        <v>119</v>
      </c>
      <c r="G651" s="45" t="s">
        <v>5606</v>
      </c>
      <c r="H651" s="86"/>
      <c r="I651" s="86"/>
      <c r="J651" s="86"/>
      <c r="K651" s="86"/>
      <c r="L651" s="86"/>
      <c r="M651" s="31" t="s">
        <v>1512</v>
      </c>
      <c r="N651" s="4" t="s">
        <v>479</v>
      </c>
      <c r="O651" s="52" t="s">
        <v>6872</v>
      </c>
      <c r="P651" s="20"/>
      <c r="Q651" s="31" t="s">
        <v>6871</v>
      </c>
      <c r="R651" s="4" t="s">
        <v>479</v>
      </c>
      <c r="S651" s="52" t="s">
        <v>6872</v>
      </c>
      <c r="T651" s="31" t="s">
        <v>6871</v>
      </c>
      <c r="U651" s="4" t="s">
        <v>479</v>
      </c>
      <c r="V651" s="20"/>
      <c r="W651" s="20"/>
      <c r="X651" s="20"/>
      <c r="Y651" s="20"/>
      <c r="Z651" s="20"/>
      <c r="AA651" s="20"/>
      <c r="AB651" s="20"/>
      <c r="AC651" s="20"/>
      <c r="AD651" s="20"/>
      <c r="AF651" s="14">
        <v>0</v>
      </c>
      <c r="AG651" s="14">
        <v>1</v>
      </c>
      <c r="AH651" s="14">
        <v>0</v>
      </c>
      <c r="AI651" s="14">
        <v>0</v>
      </c>
      <c r="AJ651" s="14">
        <v>1</v>
      </c>
      <c r="AK651" s="14">
        <v>0</v>
      </c>
      <c r="AL651" s="14">
        <v>1</v>
      </c>
      <c r="AM651" s="14">
        <v>0</v>
      </c>
      <c r="AO651" s="1">
        <v>34587</v>
      </c>
      <c r="AP651" s="1">
        <v>36525</v>
      </c>
      <c r="BT651" s="14">
        <v>30000000</v>
      </c>
      <c r="BV651" s="16">
        <v>27000000</v>
      </c>
      <c r="CS651">
        <v>1</v>
      </c>
      <c r="DA651" s="1">
        <v>36761</v>
      </c>
      <c r="DB651" s="1">
        <v>37202</v>
      </c>
      <c r="DC651" s="1">
        <v>38061</v>
      </c>
      <c r="DD651" s="14">
        <v>340</v>
      </c>
      <c r="DE651" s="14">
        <v>4</v>
      </c>
      <c r="DF651" t="s">
        <v>513</v>
      </c>
      <c r="DG651" t="s">
        <v>1516</v>
      </c>
      <c r="DO651" s="1"/>
      <c r="DP651" s="49" t="s">
        <v>4663</v>
      </c>
      <c r="DQ651" s="1"/>
      <c r="DR651" s="1"/>
      <c r="DS651" s="49" t="s">
        <v>4664</v>
      </c>
      <c r="DT651" s="1"/>
      <c r="DU651" s="1"/>
      <c r="DV651" s="1"/>
      <c r="DY651" t="s">
        <v>2600</v>
      </c>
      <c r="DZ651" s="1">
        <v>38380</v>
      </c>
      <c r="EA651" s="1">
        <v>39337</v>
      </c>
      <c r="EC651" s="7" t="s">
        <v>3895</v>
      </c>
      <c r="EM651" s="7">
        <v>1</v>
      </c>
      <c r="EO651" s="7">
        <v>262</v>
      </c>
      <c r="EP651" s="7">
        <v>3</v>
      </c>
      <c r="EQ651" s="7">
        <v>1</v>
      </c>
      <c r="ER651" s="49" t="s">
        <v>5028</v>
      </c>
      <c r="ES651" s="1"/>
      <c r="ET651" s="1"/>
      <c r="EU651" s="1"/>
      <c r="EV651" s="1"/>
      <c r="EW651" s="1"/>
      <c r="EX651" s="1"/>
      <c r="FC651" t="s">
        <v>2788</v>
      </c>
      <c r="FD651" s="1">
        <v>39412</v>
      </c>
      <c r="FE651" s="1">
        <v>40059</v>
      </c>
      <c r="FH651" s="7" t="s">
        <v>4006</v>
      </c>
      <c r="FJ651" s="7" t="s">
        <v>3887</v>
      </c>
      <c r="FK651">
        <v>1</v>
      </c>
      <c r="FY651">
        <v>115</v>
      </c>
      <c r="FZ651">
        <v>2</v>
      </c>
      <c r="II651" s="1">
        <v>37202</v>
      </c>
      <c r="IJ651" s="1">
        <v>38286</v>
      </c>
      <c r="IK651" s="14">
        <v>1</v>
      </c>
    </row>
    <row r="652" spans="1:245" x14ac:dyDescent="0.25">
      <c r="A652" s="1">
        <v>38286</v>
      </c>
      <c r="B652" s="1"/>
      <c r="C652" s="1"/>
      <c r="D652" s="1"/>
      <c r="E652" s="13" t="s">
        <v>3265</v>
      </c>
      <c r="F652" s="4" t="s">
        <v>119</v>
      </c>
      <c r="G652" s="45" t="s">
        <v>5606</v>
      </c>
      <c r="H652" s="86"/>
      <c r="I652" s="86"/>
      <c r="J652" s="86"/>
      <c r="K652" s="86"/>
      <c r="L652" s="86"/>
      <c r="M652" s="31" t="s">
        <v>1513</v>
      </c>
      <c r="N652" s="4" t="s">
        <v>537</v>
      </c>
      <c r="O652" s="52" t="s">
        <v>6873</v>
      </c>
      <c r="P652" s="20"/>
      <c r="Q652" s="39" t="s">
        <v>1514</v>
      </c>
      <c r="R652" s="4" t="s">
        <v>537</v>
      </c>
      <c r="S652" s="52" t="s">
        <v>6873</v>
      </c>
      <c r="T652" s="39" t="s">
        <v>1514</v>
      </c>
      <c r="U652" s="4" t="s">
        <v>537</v>
      </c>
      <c r="V652" s="20"/>
      <c r="W652" s="20"/>
      <c r="X652" s="20"/>
      <c r="Y652" s="20"/>
      <c r="Z652" s="20"/>
      <c r="AA652" s="20"/>
      <c r="AB652" s="20"/>
      <c r="AC652" s="20"/>
      <c r="AD652" s="20"/>
      <c r="AF652" s="14">
        <v>0</v>
      </c>
      <c r="AG652" s="14">
        <v>1</v>
      </c>
      <c r="AH652" s="14">
        <v>0</v>
      </c>
      <c r="AI652" s="14">
        <v>0</v>
      </c>
      <c r="AJ652" s="14">
        <v>1</v>
      </c>
      <c r="AK652" s="14">
        <v>0</v>
      </c>
      <c r="AL652" s="14">
        <v>1</v>
      </c>
      <c r="AM652" s="14">
        <v>0</v>
      </c>
      <c r="AO652" s="1">
        <v>34587</v>
      </c>
      <c r="AP652" s="1">
        <v>36525</v>
      </c>
      <c r="BT652" s="14">
        <v>0</v>
      </c>
      <c r="CS652">
        <v>1</v>
      </c>
      <c r="DA652" s="1">
        <v>36761</v>
      </c>
      <c r="DB652" s="1">
        <v>37202</v>
      </c>
      <c r="DC652" s="1">
        <v>38061</v>
      </c>
      <c r="DD652" s="14">
        <v>340</v>
      </c>
      <c r="DE652" s="14">
        <v>4</v>
      </c>
      <c r="DF652" t="s">
        <v>513</v>
      </c>
      <c r="DG652" t="s">
        <v>1516</v>
      </c>
      <c r="DI652" s="1">
        <v>36761</v>
      </c>
      <c r="II652" s="1">
        <v>37202</v>
      </c>
      <c r="IJ652" s="1">
        <v>38286</v>
      </c>
      <c r="IK652" s="14">
        <v>1</v>
      </c>
    </row>
    <row r="653" spans="1:245" x14ac:dyDescent="0.25">
      <c r="A653" s="1">
        <v>38286</v>
      </c>
      <c r="B653" s="1"/>
      <c r="C653" s="1"/>
      <c r="D653" s="1"/>
      <c r="E653" s="13" t="s">
        <v>3265</v>
      </c>
      <c r="F653" s="4" t="s">
        <v>119</v>
      </c>
      <c r="G653" s="45" t="s">
        <v>5606</v>
      </c>
      <c r="H653" s="86"/>
      <c r="I653" s="86"/>
      <c r="J653" s="86"/>
      <c r="K653" s="86"/>
      <c r="L653" s="86"/>
      <c r="M653" s="31" t="s">
        <v>1514</v>
      </c>
      <c r="N653" s="4" t="s">
        <v>537</v>
      </c>
      <c r="O653" s="52" t="s">
        <v>6873</v>
      </c>
      <c r="P653" s="20"/>
      <c r="Q653" s="39" t="s">
        <v>1514</v>
      </c>
      <c r="R653" s="4" t="s">
        <v>537</v>
      </c>
      <c r="S653" s="52" t="s">
        <v>6873</v>
      </c>
      <c r="T653" s="39" t="s">
        <v>1514</v>
      </c>
      <c r="U653" s="4" t="s">
        <v>537</v>
      </c>
      <c r="V653" s="20"/>
      <c r="W653" s="20"/>
      <c r="X653" s="20"/>
      <c r="Y653" s="20"/>
      <c r="Z653" s="20"/>
      <c r="AA653" s="20"/>
      <c r="AB653" s="20"/>
      <c r="AC653" s="20"/>
      <c r="AD653" s="20"/>
      <c r="AF653" s="14">
        <v>0</v>
      </c>
      <c r="AG653" s="14">
        <v>1</v>
      </c>
      <c r="AH653" s="14">
        <v>0</v>
      </c>
      <c r="AI653" s="14">
        <v>0</v>
      </c>
      <c r="AJ653" s="14">
        <v>1</v>
      </c>
      <c r="AK653" s="14">
        <v>0</v>
      </c>
      <c r="AL653" s="14">
        <v>1</v>
      </c>
      <c r="AM653" s="14">
        <v>0</v>
      </c>
      <c r="AO653" s="1">
        <v>34587</v>
      </c>
      <c r="AP653" s="1">
        <v>36525</v>
      </c>
      <c r="BT653" s="14">
        <v>0</v>
      </c>
      <c r="CS653">
        <v>1</v>
      </c>
      <c r="DA653" s="1">
        <v>36761</v>
      </c>
      <c r="DB653" s="1">
        <v>37202</v>
      </c>
      <c r="DC653" s="1">
        <v>38061</v>
      </c>
      <c r="DD653" s="14">
        <v>340</v>
      </c>
      <c r="DE653" s="14">
        <v>4</v>
      </c>
      <c r="DF653" t="s">
        <v>513</v>
      </c>
      <c r="DG653" t="s">
        <v>1516</v>
      </c>
      <c r="DI653" s="1">
        <v>36761</v>
      </c>
      <c r="II653" s="1">
        <v>37202</v>
      </c>
      <c r="IJ653" s="1">
        <v>38286</v>
      </c>
      <c r="IK653" s="14">
        <v>1</v>
      </c>
    </row>
    <row r="654" spans="1:245" x14ac:dyDescent="0.25">
      <c r="A654" s="1">
        <v>38286</v>
      </c>
      <c r="B654" s="1"/>
      <c r="C654" s="1"/>
      <c r="D654" s="1"/>
      <c r="E654" s="13" t="s">
        <v>3265</v>
      </c>
      <c r="F654" s="4" t="s">
        <v>119</v>
      </c>
      <c r="G654" s="45" t="s">
        <v>5606</v>
      </c>
      <c r="H654" s="86"/>
      <c r="I654" s="86"/>
      <c r="J654" s="86"/>
      <c r="K654" s="86"/>
      <c r="L654" s="86"/>
      <c r="M654" s="31" t="s">
        <v>1515</v>
      </c>
      <c r="N654" s="4" t="s">
        <v>537</v>
      </c>
      <c r="O654" s="52" t="s">
        <v>6861</v>
      </c>
      <c r="P654" s="20"/>
      <c r="Q654" s="39" t="s">
        <v>1515</v>
      </c>
      <c r="R654" s="4" t="s">
        <v>537</v>
      </c>
      <c r="S654" s="52" t="s">
        <v>6861</v>
      </c>
      <c r="T654" s="39" t="s">
        <v>1515</v>
      </c>
      <c r="U654" s="4" t="s">
        <v>537</v>
      </c>
      <c r="V654" s="20"/>
      <c r="W654" s="20"/>
      <c r="X654" s="20" t="s">
        <v>3580</v>
      </c>
      <c r="Y654" s="33" t="s">
        <v>537</v>
      </c>
      <c r="Z654" s="33" t="s">
        <v>3580</v>
      </c>
      <c r="AA654" s="33" t="s">
        <v>537</v>
      </c>
      <c r="AB654" s="20"/>
      <c r="AC654" s="20"/>
      <c r="AD654" s="20"/>
      <c r="AF654" s="14">
        <v>0</v>
      </c>
      <c r="AG654" s="14">
        <v>1</v>
      </c>
      <c r="AH654" s="14">
        <v>0</v>
      </c>
      <c r="AI654" s="14">
        <v>0</v>
      </c>
      <c r="AJ654" s="14">
        <v>1</v>
      </c>
      <c r="AK654" s="14">
        <v>0</v>
      </c>
      <c r="AL654" s="14">
        <v>1</v>
      </c>
      <c r="AM654" s="14">
        <v>0</v>
      </c>
      <c r="AO654" s="1">
        <v>34587</v>
      </c>
      <c r="AP654" s="1">
        <v>36525</v>
      </c>
      <c r="BX654" s="14">
        <v>30000000</v>
      </c>
      <c r="BZ654" s="16">
        <v>20000000</v>
      </c>
      <c r="CS654">
        <v>1</v>
      </c>
      <c r="DA654" s="1">
        <v>36761</v>
      </c>
      <c r="DB654" s="1">
        <v>37202</v>
      </c>
      <c r="DC654" s="1">
        <v>38061</v>
      </c>
      <c r="DD654" s="14">
        <v>340</v>
      </c>
      <c r="DE654" s="14">
        <v>4</v>
      </c>
      <c r="DF654" t="s">
        <v>513</v>
      </c>
      <c r="DG654" t="s">
        <v>1516</v>
      </c>
      <c r="DO654" s="49" t="s">
        <v>4665</v>
      </c>
      <c r="DP654" s="1"/>
      <c r="DQ654" s="1"/>
      <c r="DR654" s="1"/>
      <c r="DS654" s="1"/>
      <c r="DT654" s="1"/>
      <c r="DU654" s="1"/>
      <c r="DV654" s="1"/>
      <c r="DY654" t="s">
        <v>2589</v>
      </c>
      <c r="DZ654" s="1">
        <v>38383</v>
      </c>
      <c r="EA654" s="1">
        <v>39337</v>
      </c>
      <c r="EC654" s="7" t="s">
        <v>3895</v>
      </c>
      <c r="EL654" s="7">
        <v>1</v>
      </c>
      <c r="EO654" s="7">
        <v>223</v>
      </c>
      <c r="EP654" s="7">
        <v>4</v>
      </c>
      <c r="ER654" s="49" t="s">
        <v>5029</v>
      </c>
      <c r="ES654" s="1"/>
      <c r="ET654" s="1"/>
      <c r="EU654" s="1"/>
      <c r="EV654" s="1"/>
      <c r="EW654" s="1"/>
      <c r="EX654" s="1"/>
      <c r="FC654" t="s">
        <v>2806</v>
      </c>
      <c r="FD654" s="1">
        <v>39377</v>
      </c>
      <c r="FE654" s="1">
        <v>39702</v>
      </c>
      <c r="FF654" s="7">
        <v>1</v>
      </c>
      <c r="FH654" s="7" t="s">
        <v>4006</v>
      </c>
      <c r="FK654">
        <v>1</v>
      </c>
      <c r="FY654">
        <v>32</v>
      </c>
      <c r="FZ654">
        <v>2</v>
      </c>
      <c r="GY654" s="44" t="s">
        <v>5697</v>
      </c>
      <c r="GZ654" s="1">
        <v>37204</v>
      </c>
      <c r="HA654">
        <v>5</v>
      </c>
      <c r="HB654">
        <v>78</v>
      </c>
      <c r="HC654">
        <v>8</v>
      </c>
      <c r="HE654">
        <v>1</v>
      </c>
      <c r="HH654" s="44" t="s">
        <v>5832</v>
      </c>
      <c r="HI654">
        <v>0</v>
      </c>
      <c r="HJ654">
        <v>56</v>
      </c>
      <c r="HK654">
        <v>89</v>
      </c>
      <c r="HL654">
        <v>0</v>
      </c>
      <c r="HQ654" s="44" t="s">
        <v>5965</v>
      </c>
      <c r="HR654">
        <v>0</v>
      </c>
      <c r="HS654">
        <v>6</v>
      </c>
      <c r="HT654">
        <v>263</v>
      </c>
      <c r="HU654">
        <v>9</v>
      </c>
      <c r="HV654">
        <v>1</v>
      </c>
      <c r="HZ654" s="44" t="s">
        <v>6053</v>
      </c>
      <c r="IA654">
        <v>1</v>
      </c>
      <c r="IB654">
        <v>3</v>
      </c>
      <c r="IC654">
        <v>183</v>
      </c>
      <c r="ID654">
        <v>0</v>
      </c>
      <c r="II654" s="1">
        <v>37202</v>
      </c>
      <c r="IJ654" s="1">
        <v>38286</v>
      </c>
      <c r="IK654" s="14">
        <v>1</v>
      </c>
    </row>
    <row r="655" spans="1:245" x14ac:dyDescent="0.25">
      <c r="A655" s="1">
        <v>38286</v>
      </c>
      <c r="B655" s="1"/>
      <c r="C655" s="1"/>
      <c r="D655" s="1"/>
      <c r="E655" s="13" t="s">
        <v>3265</v>
      </c>
      <c r="F655" s="4" t="s">
        <v>119</v>
      </c>
      <c r="G655" s="45" t="s">
        <v>5606</v>
      </c>
      <c r="H655" s="86"/>
      <c r="I655" s="86"/>
      <c r="J655" s="86"/>
      <c r="K655" s="86"/>
      <c r="L655" s="86"/>
      <c r="M655" s="31" t="s">
        <v>6875</v>
      </c>
      <c r="N655" s="4" t="s">
        <v>537</v>
      </c>
      <c r="O655" s="52" t="s">
        <v>6874</v>
      </c>
      <c r="P655" s="20"/>
      <c r="Q655" s="39" t="s">
        <v>1515</v>
      </c>
      <c r="R655" s="4" t="s">
        <v>537</v>
      </c>
      <c r="S655" s="52" t="s">
        <v>6861</v>
      </c>
      <c r="T655" s="39" t="s">
        <v>1515</v>
      </c>
      <c r="U655" s="4" t="s">
        <v>537</v>
      </c>
      <c r="V655" s="20"/>
      <c r="W655" s="20"/>
      <c r="X655" s="20"/>
      <c r="Y655" s="20"/>
      <c r="Z655" s="33" t="s">
        <v>3580</v>
      </c>
      <c r="AA655" s="33" t="s">
        <v>537</v>
      </c>
      <c r="AB655" s="20"/>
      <c r="AC655" s="33"/>
      <c r="AD655" s="20"/>
      <c r="AF655" s="14">
        <v>0</v>
      </c>
      <c r="AG655" s="14">
        <v>1</v>
      </c>
      <c r="AH655" s="14">
        <v>0</v>
      </c>
      <c r="AI655" s="14">
        <v>0</v>
      </c>
      <c r="AJ655" s="14">
        <v>1</v>
      </c>
      <c r="AK655" s="14">
        <v>0</v>
      </c>
      <c r="AL655" s="14">
        <v>1</v>
      </c>
      <c r="AM655" s="14">
        <v>0</v>
      </c>
      <c r="AO655" s="1">
        <v>34587</v>
      </c>
      <c r="AP655" s="1">
        <v>36525</v>
      </c>
      <c r="BX655" s="14">
        <v>30000000</v>
      </c>
      <c r="BZ655" s="16">
        <v>20000000</v>
      </c>
      <c r="CS655">
        <v>1</v>
      </c>
      <c r="DA655" s="1">
        <v>36761</v>
      </c>
      <c r="DB655" s="1">
        <v>37202</v>
      </c>
      <c r="DC655" s="1">
        <v>38061</v>
      </c>
      <c r="DD655" s="14">
        <v>340</v>
      </c>
      <c r="DE655" s="14">
        <v>4</v>
      </c>
      <c r="DF655" t="s">
        <v>513</v>
      </c>
      <c r="DG655" t="s">
        <v>1516</v>
      </c>
      <c r="DO655" s="49" t="s">
        <v>4665</v>
      </c>
      <c r="DP655" s="1"/>
      <c r="DQ655" s="1"/>
      <c r="DR655" s="1"/>
      <c r="DS655" s="1"/>
      <c r="DT655" s="1"/>
      <c r="DU655" s="1"/>
      <c r="DV655" s="1"/>
      <c r="DY655" t="s">
        <v>2589</v>
      </c>
      <c r="DZ655" s="1">
        <v>38383</v>
      </c>
      <c r="EA655" s="1">
        <v>39337</v>
      </c>
      <c r="EC655" s="7" t="s">
        <v>3895</v>
      </c>
      <c r="EL655" s="7">
        <v>1</v>
      </c>
      <c r="EO655" s="7">
        <v>223</v>
      </c>
      <c r="EP655" s="7">
        <v>4</v>
      </c>
      <c r="ER655" s="49" t="s">
        <v>5029</v>
      </c>
      <c r="ES655" s="1"/>
      <c r="ET655" s="1"/>
      <c r="EU655" s="1"/>
      <c r="EV655" s="1"/>
      <c r="EW655" s="1"/>
      <c r="EX655" s="1"/>
      <c r="FC655" t="s">
        <v>2806</v>
      </c>
      <c r="FD655" s="1">
        <v>39377</v>
      </c>
      <c r="FE655" s="1">
        <v>39702</v>
      </c>
      <c r="FF655" s="7">
        <v>1</v>
      </c>
      <c r="FH655" s="7" t="s">
        <v>4006</v>
      </c>
      <c r="FK655">
        <v>1</v>
      </c>
      <c r="FY655">
        <v>32</v>
      </c>
      <c r="FZ655">
        <v>2</v>
      </c>
      <c r="GY655" s="44" t="s">
        <v>5697</v>
      </c>
      <c r="GZ655" s="1">
        <v>37204</v>
      </c>
      <c r="HA655">
        <v>5</v>
      </c>
      <c r="HB655">
        <v>78</v>
      </c>
      <c r="HC655">
        <v>8</v>
      </c>
      <c r="HE655">
        <v>1</v>
      </c>
      <c r="HH655" s="44" t="s">
        <v>5832</v>
      </c>
      <c r="HI655">
        <v>0</v>
      </c>
      <c r="HJ655">
        <v>56</v>
      </c>
      <c r="HK655">
        <v>89</v>
      </c>
      <c r="HL655">
        <v>0</v>
      </c>
      <c r="HQ655" s="44" t="s">
        <v>5965</v>
      </c>
      <c r="HR655">
        <v>0</v>
      </c>
      <c r="HS655">
        <v>6</v>
      </c>
      <c r="HT655">
        <v>263</v>
      </c>
      <c r="HU655">
        <v>9</v>
      </c>
      <c r="HV655">
        <v>1</v>
      </c>
      <c r="HZ655" s="44" t="s">
        <v>6053</v>
      </c>
      <c r="IA655">
        <v>1</v>
      </c>
      <c r="IB655">
        <v>3</v>
      </c>
      <c r="IC655">
        <v>183</v>
      </c>
      <c r="ID655">
        <v>0</v>
      </c>
      <c r="II655" s="1">
        <v>37202</v>
      </c>
      <c r="IJ655" s="1">
        <v>38286</v>
      </c>
      <c r="IK655" s="14">
        <v>1</v>
      </c>
    </row>
    <row r="656" spans="1:245" ht="12.75" customHeight="1" x14ac:dyDescent="0.25">
      <c r="A656" s="1">
        <v>38371</v>
      </c>
      <c r="B656" s="1" t="s">
        <v>394</v>
      </c>
      <c r="C656" s="1" t="s">
        <v>395</v>
      </c>
      <c r="D656" s="1"/>
      <c r="E656" s="13" t="s">
        <v>3172</v>
      </c>
      <c r="F656" s="4" t="s">
        <v>7</v>
      </c>
      <c r="G656" s="45" t="s">
        <v>5571</v>
      </c>
      <c r="H656" s="86"/>
      <c r="I656" s="86"/>
      <c r="J656" s="86"/>
      <c r="K656" s="86"/>
      <c r="L656" s="86"/>
      <c r="M656" s="31" t="s">
        <v>758</v>
      </c>
      <c r="N656" s="4" t="s">
        <v>502</v>
      </c>
      <c r="O656" s="56" t="s">
        <v>6893</v>
      </c>
      <c r="P656" s="20"/>
      <c r="Q656" s="39" t="s">
        <v>758</v>
      </c>
      <c r="R656" s="13" t="s">
        <v>502</v>
      </c>
      <c r="S656" s="56" t="s">
        <v>6893</v>
      </c>
      <c r="T656" s="39" t="s">
        <v>758</v>
      </c>
      <c r="U656" s="13" t="s">
        <v>502</v>
      </c>
      <c r="V656" s="20"/>
      <c r="W656" s="20"/>
      <c r="X656" s="20" t="s">
        <v>3568</v>
      </c>
      <c r="Y656" s="20" t="s">
        <v>502</v>
      </c>
      <c r="Z656" s="20" t="s">
        <v>3568</v>
      </c>
      <c r="AA656" s="20" t="s">
        <v>502</v>
      </c>
      <c r="AB656" s="20"/>
      <c r="AC656" s="20"/>
      <c r="AD656" s="20"/>
      <c r="AF656" s="14">
        <v>0</v>
      </c>
      <c r="AG656" s="14">
        <v>1</v>
      </c>
      <c r="AH656" s="14">
        <v>0</v>
      </c>
      <c r="AI656" s="14">
        <v>0</v>
      </c>
      <c r="AJ656" s="14">
        <v>1</v>
      </c>
      <c r="AK656" s="14">
        <v>0</v>
      </c>
      <c r="AL656" s="14">
        <v>1</v>
      </c>
      <c r="AM656" s="14">
        <v>0</v>
      </c>
      <c r="AN656" t="s">
        <v>1442</v>
      </c>
      <c r="AO656" s="1">
        <v>30682</v>
      </c>
      <c r="AP656" s="1">
        <v>36287</v>
      </c>
      <c r="BT656" s="14">
        <v>84380000</v>
      </c>
      <c r="BU656" s="3">
        <v>0.25</v>
      </c>
      <c r="DA656" s="1">
        <v>36500</v>
      </c>
      <c r="DB656" s="1">
        <v>36599</v>
      </c>
      <c r="DC656" s="1">
        <v>38084</v>
      </c>
      <c r="DD656" s="14">
        <v>349</v>
      </c>
      <c r="DE656" s="14">
        <v>4</v>
      </c>
      <c r="DF656" t="s">
        <v>513</v>
      </c>
      <c r="DG656" t="s">
        <v>1443</v>
      </c>
      <c r="DK656" s="1"/>
      <c r="DM656">
        <v>1</v>
      </c>
      <c r="DO656" s="49" t="s">
        <v>4493</v>
      </c>
      <c r="DP656" s="1"/>
      <c r="DQ656" s="1"/>
      <c r="DR656" s="1"/>
      <c r="DS656" s="1"/>
      <c r="DT656" s="1"/>
      <c r="DU656" s="1"/>
      <c r="DV656" s="1"/>
      <c r="DY656" t="s">
        <v>2294</v>
      </c>
      <c r="DZ656" s="1">
        <v>38469</v>
      </c>
      <c r="EA656" s="1">
        <v>40086</v>
      </c>
      <c r="EC656" s="7" t="s">
        <v>3925</v>
      </c>
      <c r="EF656" s="7">
        <v>1</v>
      </c>
      <c r="EO656" s="7">
        <v>158</v>
      </c>
      <c r="EP656" s="7">
        <v>2</v>
      </c>
      <c r="GY656" s="44"/>
      <c r="HA656">
        <v>0</v>
      </c>
      <c r="HB656">
        <v>345</v>
      </c>
      <c r="HC656">
        <v>4</v>
      </c>
      <c r="HE656">
        <v>1</v>
      </c>
      <c r="HH656" s="44" t="s">
        <v>5800</v>
      </c>
      <c r="HI656">
        <v>0</v>
      </c>
      <c r="HJ656">
        <v>49</v>
      </c>
      <c r="HK656">
        <v>947</v>
      </c>
      <c r="HL656">
        <v>24</v>
      </c>
      <c r="HM656">
        <v>1</v>
      </c>
      <c r="HQ656" s="44" t="s">
        <v>5929</v>
      </c>
      <c r="HR656">
        <v>1</v>
      </c>
      <c r="HS656">
        <v>9</v>
      </c>
      <c r="HT656">
        <v>838</v>
      </c>
      <c r="HU656">
        <v>3</v>
      </c>
      <c r="HV656">
        <v>1</v>
      </c>
      <c r="II656" s="1">
        <v>36599</v>
      </c>
      <c r="IJ656" s="1">
        <v>38371</v>
      </c>
      <c r="IK656" s="14">
        <v>3</v>
      </c>
    </row>
    <row r="657" spans="1:245" x14ac:dyDescent="0.25">
      <c r="A657" s="1">
        <v>38371</v>
      </c>
      <c r="E657" s="13" t="s">
        <v>3172</v>
      </c>
      <c r="F657" s="4" t="s">
        <v>7</v>
      </c>
      <c r="G657" s="45" t="s">
        <v>5571</v>
      </c>
      <c r="H657" s="86"/>
      <c r="I657" s="86"/>
      <c r="J657" s="86"/>
      <c r="K657" s="86"/>
      <c r="L657" s="86"/>
      <c r="M657" s="30" t="s">
        <v>1432</v>
      </c>
      <c r="N657" s="4" t="s">
        <v>502</v>
      </c>
      <c r="O657" s="56" t="s">
        <v>6893</v>
      </c>
      <c r="P657" s="20"/>
      <c r="Q657" s="39" t="s">
        <v>758</v>
      </c>
      <c r="R657" s="13" t="s">
        <v>502</v>
      </c>
      <c r="S657" s="56" t="s">
        <v>6893</v>
      </c>
      <c r="T657" s="39" t="s">
        <v>758</v>
      </c>
      <c r="U657" s="13" t="s">
        <v>502</v>
      </c>
      <c r="V657" s="20"/>
      <c r="W657" s="20"/>
      <c r="X657" s="20"/>
      <c r="Y657" s="20"/>
      <c r="Z657" s="20" t="s">
        <v>3568</v>
      </c>
      <c r="AA657" s="20" t="s">
        <v>502</v>
      </c>
      <c r="AD657" s="20"/>
      <c r="AF657" s="14">
        <v>0</v>
      </c>
      <c r="AG657" s="14">
        <v>1</v>
      </c>
      <c r="AH657" s="14">
        <v>0</v>
      </c>
      <c r="AI657" s="14">
        <v>0</v>
      </c>
      <c r="AJ657" s="14">
        <v>1</v>
      </c>
      <c r="AK657" s="14">
        <v>0</v>
      </c>
      <c r="AL657" s="14">
        <v>1</v>
      </c>
      <c r="AM657" s="14">
        <v>0</v>
      </c>
      <c r="AO657" s="1">
        <v>30682</v>
      </c>
      <c r="AP657" s="1">
        <v>36287</v>
      </c>
      <c r="BT657" s="14">
        <v>84380000</v>
      </c>
      <c r="BU657" s="3">
        <v>0.25</v>
      </c>
      <c r="DA657" s="1">
        <v>36500</v>
      </c>
      <c r="DB657" s="1">
        <v>36599</v>
      </c>
      <c r="DC657" s="1">
        <v>38084</v>
      </c>
      <c r="DD657" s="14">
        <v>349</v>
      </c>
      <c r="DE657" s="14">
        <v>4</v>
      </c>
      <c r="DF657" t="s">
        <v>513</v>
      </c>
      <c r="DG657" t="s">
        <v>1443</v>
      </c>
      <c r="DM657">
        <v>1</v>
      </c>
      <c r="DO657" s="49" t="s">
        <v>4493</v>
      </c>
      <c r="DP657" s="1"/>
      <c r="DQ657" s="1"/>
      <c r="DR657" s="1"/>
      <c r="DS657" s="1"/>
      <c r="DT657" s="1"/>
      <c r="DU657" s="1"/>
      <c r="DV657" s="1"/>
      <c r="DY657" t="s">
        <v>2294</v>
      </c>
      <c r="DZ657" s="1">
        <v>38469</v>
      </c>
      <c r="EA657" s="1">
        <v>40086</v>
      </c>
      <c r="EC657" s="7" t="s">
        <v>3925</v>
      </c>
      <c r="EF657" s="7">
        <v>1</v>
      </c>
      <c r="EO657" s="7">
        <v>158</v>
      </c>
      <c r="EP657" s="7">
        <v>2</v>
      </c>
      <c r="GY657" s="44"/>
      <c r="HA657">
        <v>0</v>
      </c>
      <c r="HB657">
        <v>345</v>
      </c>
      <c r="HC657">
        <v>4</v>
      </c>
      <c r="HE657">
        <v>1</v>
      </c>
      <c r="HH657" s="44" t="s">
        <v>5800</v>
      </c>
      <c r="HI657">
        <v>0</v>
      </c>
      <c r="HJ657">
        <v>49</v>
      </c>
      <c r="HK657">
        <v>947</v>
      </c>
      <c r="HL657">
        <v>24</v>
      </c>
      <c r="HM657">
        <v>1</v>
      </c>
      <c r="HQ657" s="44" t="s">
        <v>5929</v>
      </c>
      <c r="HR657">
        <v>1</v>
      </c>
      <c r="HS657">
        <v>9</v>
      </c>
      <c r="HT657">
        <v>838</v>
      </c>
      <c r="HU657">
        <v>3</v>
      </c>
      <c r="HV657">
        <v>1</v>
      </c>
      <c r="II657" s="1">
        <v>36599</v>
      </c>
      <c r="IJ657" s="1">
        <v>38371</v>
      </c>
      <c r="IK657" s="14">
        <v>3</v>
      </c>
    </row>
    <row r="658" spans="1:245" x14ac:dyDescent="0.25">
      <c r="A658" s="1">
        <v>38371</v>
      </c>
      <c r="E658" s="13" t="s">
        <v>3172</v>
      </c>
      <c r="F658" s="4" t="s">
        <v>7</v>
      </c>
      <c r="G658" s="45" t="s">
        <v>5571</v>
      </c>
      <c r="H658" s="86"/>
      <c r="I658" s="86"/>
      <c r="J658" s="86"/>
      <c r="K658" s="86"/>
      <c r="L658" s="86"/>
      <c r="M658" s="30" t="s">
        <v>1433</v>
      </c>
      <c r="N658" s="4" t="s">
        <v>504</v>
      </c>
      <c r="O658" s="52" t="s">
        <v>6548</v>
      </c>
      <c r="P658" s="20"/>
      <c r="Q658" s="39" t="s">
        <v>758</v>
      </c>
      <c r="R658" s="13" t="s">
        <v>502</v>
      </c>
      <c r="S658" s="56" t="s">
        <v>6893</v>
      </c>
      <c r="T658" s="39" t="s">
        <v>758</v>
      </c>
      <c r="U658" s="13" t="s">
        <v>502</v>
      </c>
      <c r="V658" s="20"/>
      <c r="W658" s="20"/>
      <c r="X658" s="20"/>
      <c r="Y658" s="20"/>
      <c r="Z658" s="20" t="s">
        <v>3568</v>
      </c>
      <c r="AA658" s="20" t="s">
        <v>502</v>
      </c>
      <c r="AD658" s="20"/>
      <c r="AF658" s="14">
        <v>0</v>
      </c>
      <c r="AG658" s="14">
        <v>1</v>
      </c>
      <c r="AH658" s="14">
        <v>0</v>
      </c>
      <c r="AI658" s="14">
        <v>0</v>
      </c>
      <c r="AJ658" s="14">
        <v>1</v>
      </c>
      <c r="AK658" s="14">
        <v>0</v>
      </c>
      <c r="AL658" s="14">
        <v>1</v>
      </c>
      <c r="AM658" s="14">
        <v>0</v>
      </c>
      <c r="AO658" s="1">
        <v>34135</v>
      </c>
      <c r="AP658" s="1">
        <v>36287</v>
      </c>
      <c r="BT658" s="14">
        <v>84380000</v>
      </c>
      <c r="BU658" s="3">
        <v>0.25</v>
      </c>
      <c r="DA658" s="1">
        <v>36500</v>
      </c>
      <c r="DB658" s="1">
        <v>36599</v>
      </c>
      <c r="DC658" s="1">
        <v>38084</v>
      </c>
      <c r="DD658" s="14">
        <v>349</v>
      </c>
      <c r="DE658" s="14">
        <v>4</v>
      </c>
      <c r="DF658" t="s">
        <v>513</v>
      </c>
      <c r="DG658" t="s">
        <v>1443</v>
      </c>
      <c r="DM658">
        <v>1</v>
      </c>
      <c r="DO658" s="49" t="s">
        <v>4493</v>
      </c>
      <c r="DP658" s="1"/>
      <c r="DQ658" s="1"/>
      <c r="DR658" s="1"/>
      <c r="DS658" s="1"/>
      <c r="DT658" s="1"/>
      <c r="DU658" s="1"/>
      <c r="DV658" s="1"/>
      <c r="DY658" t="s">
        <v>2294</v>
      </c>
      <c r="DZ658" s="1">
        <v>38469</v>
      </c>
      <c r="EA658" s="1">
        <v>40086</v>
      </c>
      <c r="EC658" s="7" t="s">
        <v>3925</v>
      </c>
      <c r="EF658" s="7">
        <v>1</v>
      </c>
      <c r="EO658" s="7">
        <v>158</v>
      </c>
      <c r="EP658" s="7">
        <v>2</v>
      </c>
      <c r="GY658" s="44"/>
      <c r="HA658">
        <v>0</v>
      </c>
      <c r="HB658">
        <v>345</v>
      </c>
      <c r="HC658">
        <v>4</v>
      </c>
      <c r="HE658">
        <v>1</v>
      </c>
      <c r="HH658" s="44" t="s">
        <v>5800</v>
      </c>
      <c r="HI658">
        <v>0</v>
      </c>
      <c r="HJ658">
        <v>49</v>
      </c>
      <c r="HK658">
        <v>947</v>
      </c>
      <c r="HL658">
        <v>24</v>
      </c>
      <c r="HM658">
        <v>1</v>
      </c>
      <c r="HQ658" s="44" t="s">
        <v>5929</v>
      </c>
      <c r="HR658">
        <v>1</v>
      </c>
      <c r="HS658">
        <v>9</v>
      </c>
      <c r="HT658">
        <v>838</v>
      </c>
      <c r="HU658">
        <v>3</v>
      </c>
      <c r="HV658">
        <v>1</v>
      </c>
      <c r="II658" s="1">
        <v>36599</v>
      </c>
      <c r="IJ658" s="1">
        <v>38371</v>
      </c>
      <c r="IK658" s="14">
        <v>3</v>
      </c>
    </row>
    <row r="659" spans="1:245" x14ac:dyDescent="0.25">
      <c r="A659" s="1">
        <v>38371</v>
      </c>
      <c r="E659" s="13" t="s">
        <v>3172</v>
      </c>
      <c r="F659" s="4" t="s">
        <v>7</v>
      </c>
      <c r="G659" s="45" t="s">
        <v>5571</v>
      </c>
      <c r="H659" s="86"/>
      <c r="I659" s="86"/>
      <c r="J659" s="86"/>
      <c r="K659" s="86"/>
      <c r="L659" s="86"/>
      <c r="M659" s="30" t="s">
        <v>1434</v>
      </c>
      <c r="N659" s="4" t="s">
        <v>502</v>
      </c>
      <c r="O659" s="56" t="s">
        <v>6487</v>
      </c>
      <c r="P659" s="20"/>
      <c r="Q659" s="39" t="s">
        <v>758</v>
      </c>
      <c r="R659" s="13" t="s">
        <v>502</v>
      </c>
      <c r="S659" s="56" t="s">
        <v>6893</v>
      </c>
      <c r="T659" s="39" t="s">
        <v>758</v>
      </c>
      <c r="U659" s="13" t="s">
        <v>502</v>
      </c>
      <c r="V659" s="20"/>
      <c r="W659" s="20"/>
      <c r="X659" s="20"/>
      <c r="Y659" s="20"/>
      <c r="Z659" s="20" t="s">
        <v>3568</v>
      </c>
      <c r="AA659" s="20" t="s">
        <v>502</v>
      </c>
      <c r="AD659" s="20"/>
      <c r="AF659" s="14">
        <v>0</v>
      </c>
      <c r="AG659" s="14">
        <v>1</v>
      </c>
      <c r="AH659" s="14">
        <v>0</v>
      </c>
      <c r="AI659" s="14">
        <v>0</v>
      </c>
      <c r="AJ659" s="14">
        <v>1</v>
      </c>
      <c r="AK659" s="14">
        <v>0</v>
      </c>
      <c r="AL659" s="14">
        <v>1</v>
      </c>
      <c r="AM659" s="14">
        <v>0</v>
      </c>
      <c r="AO659" s="1">
        <v>30682</v>
      </c>
      <c r="AP659" s="1">
        <v>36287</v>
      </c>
      <c r="BT659" s="14">
        <v>84380000</v>
      </c>
      <c r="BU659" s="3">
        <v>0.25</v>
      </c>
      <c r="DA659" s="1">
        <v>36500</v>
      </c>
      <c r="DB659" s="1">
        <v>36599</v>
      </c>
      <c r="DC659" s="1">
        <v>38084</v>
      </c>
      <c r="DD659" s="14">
        <v>349</v>
      </c>
      <c r="DE659" s="14">
        <v>4</v>
      </c>
      <c r="DF659" t="s">
        <v>513</v>
      </c>
      <c r="DG659" t="s">
        <v>1443</v>
      </c>
      <c r="DM659">
        <v>1</v>
      </c>
      <c r="DO659" s="49" t="s">
        <v>4493</v>
      </c>
      <c r="DP659" s="1"/>
      <c r="DQ659" s="1"/>
      <c r="DR659" s="1"/>
      <c r="DS659" s="1"/>
      <c r="DT659" s="1"/>
      <c r="DU659" s="1"/>
      <c r="DV659" s="1"/>
      <c r="DY659" t="s">
        <v>2294</v>
      </c>
      <c r="DZ659" s="1">
        <v>38469</v>
      </c>
      <c r="EA659" s="1">
        <v>40086</v>
      </c>
      <c r="EC659" s="7" t="s">
        <v>3925</v>
      </c>
      <c r="EF659" s="7">
        <v>1</v>
      </c>
      <c r="EO659" s="7">
        <v>158</v>
      </c>
      <c r="EP659" s="7">
        <v>2</v>
      </c>
      <c r="GY659" s="44"/>
      <c r="HA659">
        <v>0</v>
      </c>
      <c r="HB659">
        <v>345</v>
      </c>
      <c r="HC659">
        <v>4</v>
      </c>
      <c r="HE659">
        <v>1</v>
      </c>
      <c r="HH659" s="44" t="s">
        <v>5800</v>
      </c>
      <c r="HI659">
        <v>0</v>
      </c>
      <c r="HJ659">
        <v>49</v>
      </c>
      <c r="HK659">
        <v>947</v>
      </c>
      <c r="HL659">
        <v>24</v>
      </c>
      <c r="HM659">
        <v>1</v>
      </c>
      <c r="HQ659" s="44" t="s">
        <v>5929</v>
      </c>
      <c r="HR659">
        <v>1</v>
      </c>
      <c r="HS659">
        <v>9</v>
      </c>
      <c r="HT659">
        <v>838</v>
      </c>
      <c r="HU659">
        <v>3</v>
      </c>
      <c r="HV659">
        <v>1</v>
      </c>
      <c r="II659" s="1">
        <v>36599</v>
      </c>
      <c r="IJ659" s="1">
        <v>38371</v>
      </c>
      <c r="IK659" s="14">
        <v>3</v>
      </c>
    </row>
    <row r="660" spans="1:245" x14ac:dyDescent="0.25">
      <c r="A660" s="1">
        <v>38371</v>
      </c>
      <c r="E660" s="13" t="s">
        <v>3172</v>
      </c>
      <c r="F660" s="4" t="s">
        <v>7</v>
      </c>
      <c r="G660" s="45" t="s">
        <v>5571</v>
      </c>
      <c r="H660" s="86"/>
      <c r="I660" s="86"/>
      <c r="J660" s="86"/>
      <c r="K660" s="86"/>
      <c r="L660" s="86"/>
      <c r="M660" s="30" t="s">
        <v>1435</v>
      </c>
      <c r="N660" s="4" t="s">
        <v>502</v>
      </c>
      <c r="O660" s="56" t="s">
        <v>6487</v>
      </c>
      <c r="P660" s="20"/>
      <c r="Q660" s="39" t="s">
        <v>758</v>
      </c>
      <c r="R660" s="13" t="s">
        <v>502</v>
      </c>
      <c r="S660" s="56" t="s">
        <v>6893</v>
      </c>
      <c r="T660" s="39" t="s">
        <v>758</v>
      </c>
      <c r="U660" s="13" t="s">
        <v>502</v>
      </c>
      <c r="V660" s="20"/>
      <c r="W660" s="20"/>
      <c r="X660" s="20"/>
      <c r="Y660" s="20"/>
      <c r="Z660" s="20" t="s">
        <v>3568</v>
      </c>
      <c r="AA660" s="20" t="s">
        <v>502</v>
      </c>
      <c r="AD660" s="20"/>
      <c r="AF660" s="14">
        <v>0</v>
      </c>
      <c r="AG660" s="14">
        <v>1</v>
      </c>
      <c r="AH660" s="14">
        <v>0</v>
      </c>
      <c r="AI660" s="14">
        <v>0</v>
      </c>
      <c r="AJ660" s="14">
        <v>1</v>
      </c>
      <c r="AK660" s="14">
        <v>0</v>
      </c>
      <c r="AL660" s="14">
        <v>1</v>
      </c>
      <c r="AM660" s="14">
        <v>0</v>
      </c>
      <c r="AO660" s="1">
        <v>30682</v>
      </c>
      <c r="AP660" s="1">
        <v>36287</v>
      </c>
      <c r="BT660" s="14">
        <v>84380000</v>
      </c>
      <c r="BU660" s="3">
        <v>0.25</v>
      </c>
      <c r="DA660" s="1">
        <v>36500</v>
      </c>
      <c r="DB660" s="1">
        <v>36599</v>
      </c>
      <c r="DC660" s="1">
        <v>38084</v>
      </c>
      <c r="DD660" s="14">
        <v>349</v>
      </c>
      <c r="DE660" s="14">
        <v>4</v>
      </c>
      <c r="DF660" t="s">
        <v>513</v>
      </c>
      <c r="DG660" t="s">
        <v>1443</v>
      </c>
      <c r="DM660">
        <v>1</v>
      </c>
      <c r="DO660" s="49" t="s">
        <v>4493</v>
      </c>
      <c r="DP660" s="1"/>
      <c r="DQ660" s="1"/>
      <c r="DR660" s="1"/>
      <c r="DS660" s="1"/>
      <c r="DT660" s="1"/>
      <c r="DU660" s="1"/>
      <c r="DV660" s="1"/>
      <c r="DY660" t="s">
        <v>2294</v>
      </c>
      <c r="DZ660" s="1">
        <v>38469</v>
      </c>
      <c r="EA660" s="1">
        <v>40086</v>
      </c>
      <c r="EC660" s="7" t="s">
        <v>3925</v>
      </c>
      <c r="EF660" s="7">
        <v>1</v>
      </c>
      <c r="EO660" s="7">
        <v>158</v>
      </c>
      <c r="EP660" s="7">
        <v>2</v>
      </c>
      <c r="GY660" s="44"/>
      <c r="HA660">
        <v>0</v>
      </c>
      <c r="HB660">
        <v>345</v>
      </c>
      <c r="HC660">
        <v>4</v>
      </c>
      <c r="HE660">
        <v>1</v>
      </c>
      <c r="HH660" s="44" t="s">
        <v>5800</v>
      </c>
      <c r="HI660">
        <v>0</v>
      </c>
      <c r="HJ660">
        <v>49</v>
      </c>
      <c r="HK660">
        <v>947</v>
      </c>
      <c r="HL660">
        <v>24</v>
      </c>
      <c r="HM660">
        <v>1</v>
      </c>
      <c r="HQ660" s="44" t="s">
        <v>5929</v>
      </c>
      <c r="HR660">
        <v>1</v>
      </c>
      <c r="HS660">
        <v>9</v>
      </c>
      <c r="HT660">
        <v>838</v>
      </c>
      <c r="HU660">
        <v>3</v>
      </c>
      <c r="HV660">
        <v>1</v>
      </c>
      <c r="II660" s="1">
        <v>36599</v>
      </c>
      <c r="IJ660" s="1">
        <v>38371</v>
      </c>
      <c r="IK660" s="14">
        <v>3</v>
      </c>
    </row>
    <row r="661" spans="1:245" ht="12.75" customHeight="1" x14ac:dyDescent="0.25">
      <c r="A661" s="1">
        <v>38371</v>
      </c>
      <c r="E661" s="13" t="s">
        <v>3172</v>
      </c>
      <c r="F661" s="4" t="s">
        <v>7</v>
      </c>
      <c r="G661" s="45" t="s">
        <v>5571</v>
      </c>
      <c r="H661" s="86"/>
      <c r="I661" s="86"/>
      <c r="J661" s="86"/>
      <c r="K661" s="86"/>
      <c r="L661" s="86"/>
      <c r="M661" s="30" t="s">
        <v>1436</v>
      </c>
      <c r="N661" s="4" t="s">
        <v>504</v>
      </c>
      <c r="O661" s="52" t="s">
        <v>6549</v>
      </c>
      <c r="P661" s="20"/>
      <c r="Q661" s="39" t="s">
        <v>758</v>
      </c>
      <c r="R661" s="13" t="s">
        <v>502</v>
      </c>
      <c r="S661" s="56" t="s">
        <v>6893</v>
      </c>
      <c r="T661" s="39" t="s">
        <v>758</v>
      </c>
      <c r="U661" s="13" t="s">
        <v>502</v>
      </c>
      <c r="V661" s="20"/>
      <c r="W661" s="20"/>
      <c r="X661" s="20"/>
      <c r="Y661" s="20"/>
      <c r="Z661" s="20" t="s">
        <v>3568</v>
      </c>
      <c r="AA661" s="20" t="s">
        <v>502</v>
      </c>
      <c r="AD661" s="20"/>
      <c r="AF661" s="14">
        <v>0</v>
      </c>
      <c r="AG661" s="14">
        <v>1</v>
      </c>
      <c r="AH661" s="14">
        <v>0</v>
      </c>
      <c r="AI661" s="14">
        <v>0</v>
      </c>
      <c r="AJ661" s="14">
        <v>1</v>
      </c>
      <c r="AK661" s="14">
        <v>0</v>
      </c>
      <c r="AL661" s="14">
        <v>1</v>
      </c>
      <c r="AM661" s="14">
        <v>0</v>
      </c>
      <c r="AO661" s="1">
        <v>34135</v>
      </c>
      <c r="AP661" s="1">
        <v>36287</v>
      </c>
      <c r="BT661" s="14">
        <v>84380000</v>
      </c>
      <c r="BU661" s="3">
        <v>0.25</v>
      </c>
      <c r="DA661" s="1">
        <v>36500</v>
      </c>
      <c r="DB661" s="1">
        <v>36599</v>
      </c>
      <c r="DC661" s="1">
        <v>38084</v>
      </c>
      <c r="DD661" s="14">
        <v>349</v>
      </c>
      <c r="DE661" s="14">
        <v>4</v>
      </c>
      <c r="DF661" t="s">
        <v>513</v>
      </c>
      <c r="DG661" t="s">
        <v>1443</v>
      </c>
      <c r="DM661">
        <v>1</v>
      </c>
      <c r="DO661" s="49" t="s">
        <v>4493</v>
      </c>
      <c r="DP661" s="1"/>
      <c r="DQ661" s="1"/>
      <c r="DR661" s="1"/>
      <c r="DS661" s="1"/>
      <c r="DT661" s="1"/>
      <c r="DU661" s="1"/>
      <c r="DV661" s="1"/>
      <c r="DY661" t="s">
        <v>2294</v>
      </c>
      <c r="DZ661" s="1">
        <v>38469</v>
      </c>
      <c r="EA661" s="1">
        <v>40086</v>
      </c>
      <c r="EC661" s="7" t="s">
        <v>3925</v>
      </c>
      <c r="EF661" s="7">
        <v>1</v>
      </c>
      <c r="EO661" s="7">
        <v>158</v>
      </c>
      <c r="EP661" s="7">
        <v>2</v>
      </c>
      <c r="GY661" s="44"/>
      <c r="HA661">
        <v>0</v>
      </c>
      <c r="HB661">
        <v>345</v>
      </c>
      <c r="HC661">
        <v>4</v>
      </c>
      <c r="HE661">
        <v>1</v>
      </c>
      <c r="HH661" s="44" t="s">
        <v>5800</v>
      </c>
      <c r="HI661">
        <v>0</v>
      </c>
      <c r="HJ661">
        <v>49</v>
      </c>
      <c r="HK661">
        <v>947</v>
      </c>
      <c r="HL661">
        <v>24</v>
      </c>
      <c r="HM661">
        <v>1</v>
      </c>
      <c r="HQ661" s="44" t="s">
        <v>5929</v>
      </c>
      <c r="HR661">
        <v>1</v>
      </c>
      <c r="HS661">
        <v>9</v>
      </c>
      <c r="HT661">
        <v>838</v>
      </c>
      <c r="HU661">
        <v>3</v>
      </c>
      <c r="HV661">
        <v>1</v>
      </c>
      <c r="II661" s="1">
        <v>36599</v>
      </c>
      <c r="IJ661" s="1">
        <v>38371</v>
      </c>
      <c r="IK661" s="14">
        <v>3</v>
      </c>
    </row>
    <row r="662" spans="1:245" x14ac:dyDescent="0.25">
      <c r="A662" s="1">
        <v>38371</v>
      </c>
      <c r="E662" s="13" t="s">
        <v>3172</v>
      </c>
      <c r="F662" s="4" t="s">
        <v>7</v>
      </c>
      <c r="G662" s="45" t="s">
        <v>5571</v>
      </c>
      <c r="H662" s="86"/>
      <c r="I662" s="86"/>
      <c r="J662" s="86"/>
      <c r="K662" s="86"/>
      <c r="L662" s="86"/>
      <c r="M662" s="30" t="s">
        <v>1437</v>
      </c>
      <c r="N662" s="4" t="s">
        <v>504</v>
      </c>
      <c r="O662" s="52" t="s">
        <v>6550</v>
      </c>
      <c r="P662" s="20"/>
      <c r="Q662" s="39" t="s">
        <v>758</v>
      </c>
      <c r="R662" s="13" t="s">
        <v>502</v>
      </c>
      <c r="S662" s="56" t="s">
        <v>6893</v>
      </c>
      <c r="T662" s="39" t="s">
        <v>758</v>
      </c>
      <c r="U662" s="13" t="s">
        <v>502</v>
      </c>
      <c r="V662" s="20"/>
      <c r="W662" s="20"/>
      <c r="X662" s="20"/>
      <c r="Y662" s="20"/>
      <c r="Z662" s="20" t="s">
        <v>3568</v>
      </c>
      <c r="AA662" s="20" t="s">
        <v>502</v>
      </c>
      <c r="AD662" s="20"/>
      <c r="AF662" s="14">
        <v>0</v>
      </c>
      <c r="AG662" s="14">
        <v>1</v>
      </c>
      <c r="AH662" s="14">
        <v>0</v>
      </c>
      <c r="AI662" s="14">
        <v>0</v>
      </c>
      <c r="AJ662" s="14">
        <v>1</v>
      </c>
      <c r="AK662" s="14">
        <v>0</v>
      </c>
      <c r="AL662" s="14">
        <v>1</v>
      </c>
      <c r="AM662" s="14">
        <v>0</v>
      </c>
      <c r="AO662" s="1">
        <v>34135</v>
      </c>
      <c r="AP662" s="1">
        <v>36287</v>
      </c>
      <c r="BT662" s="14">
        <v>84380000</v>
      </c>
      <c r="BU662" s="3">
        <v>0.25</v>
      </c>
      <c r="DA662" s="1">
        <v>36500</v>
      </c>
      <c r="DB662" s="1">
        <v>36599</v>
      </c>
      <c r="DC662" s="1">
        <v>38084</v>
      </c>
      <c r="DD662" s="14">
        <v>349</v>
      </c>
      <c r="DE662" s="14">
        <v>4</v>
      </c>
      <c r="DF662" t="s">
        <v>513</v>
      </c>
      <c r="DG662" t="s">
        <v>1443</v>
      </c>
      <c r="DM662">
        <v>1</v>
      </c>
      <c r="DO662" s="49" t="s">
        <v>4493</v>
      </c>
      <c r="DP662" s="1"/>
      <c r="DQ662" s="1"/>
      <c r="DR662" s="1"/>
      <c r="DS662" s="1"/>
      <c r="DT662" s="1"/>
      <c r="DU662" s="1"/>
      <c r="DV662" s="1"/>
      <c r="DY662" t="s">
        <v>2294</v>
      </c>
      <c r="DZ662" s="1">
        <v>38469</v>
      </c>
      <c r="EA662" s="1">
        <v>40086</v>
      </c>
      <c r="EC662" s="7" t="s">
        <v>3925</v>
      </c>
      <c r="EF662" s="7">
        <v>1</v>
      </c>
      <c r="EO662" s="7">
        <v>158</v>
      </c>
      <c r="EP662" s="7">
        <v>2</v>
      </c>
      <c r="GY662" s="44"/>
      <c r="HA662">
        <v>0</v>
      </c>
      <c r="HB662">
        <v>345</v>
      </c>
      <c r="HC662">
        <v>4</v>
      </c>
      <c r="HE662">
        <v>1</v>
      </c>
      <c r="HH662" s="44" t="s">
        <v>5800</v>
      </c>
      <c r="HI662">
        <v>0</v>
      </c>
      <c r="HJ662">
        <v>49</v>
      </c>
      <c r="HK662">
        <v>947</v>
      </c>
      <c r="HL662">
        <v>24</v>
      </c>
      <c r="HM662">
        <v>1</v>
      </c>
      <c r="HQ662" s="44" t="s">
        <v>5929</v>
      </c>
      <c r="HR662">
        <v>1</v>
      </c>
      <c r="HS662">
        <v>9</v>
      </c>
      <c r="HT662">
        <v>838</v>
      </c>
      <c r="HU662">
        <v>3</v>
      </c>
      <c r="HV662">
        <v>1</v>
      </c>
      <c r="II662" s="1">
        <v>36599</v>
      </c>
      <c r="IJ662" s="1">
        <v>38371</v>
      </c>
      <c r="IK662" s="14">
        <v>3</v>
      </c>
    </row>
    <row r="663" spans="1:245" x14ac:dyDescent="0.25">
      <c r="A663" s="1">
        <v>38371</v>
      </c>
      <c r="E663" s="13" t="s">
        <v>3172</v>
      </c>
      <c r="F663" s="4" t="s">
        <v>7</v>
      </c>
      <c r="G663" s="45" t="s">
        <v>5571</v>
      </c>
      <c r="H663" s="86"/>
      <c r="I663" s="86"/>
      <c r="J663" s="86"/>
      <c r="K663" s="86"/>
      <c r="L663" s="86"/>
      <c r="M663" s="30" t="s">
        <v>1438</v>
      </c>
      <c r="N663" s="4" t="s">
        <v>479</v>
      </c>
      <c r="O663" s="52" t="s">
        <v>6211</v>
      </c>
      <c r="P663" s="20"/>
      <c r="Q663" s="30" t="s">
        <v>1438</v>
      </c>
      <c r="R663" s="4" t="s">
        <v>479</v>
      </c>
      <c r="S663" s="52" t="s">
        <v>6211</v>
      </c>
      <c r="T663" s="20"/>
      <c r="U663" s="20"/>
      <c r="V663" s="20"/>
      <c r="W663" s="20"/>
      <c r="X663" s="33" t="s">
        <v>3565</v>
      </c>
      <c r="Y663" s="33" t="s">
        <v>479</v>
      </c>
      <c r="Z663" s="33" t="s">
        <v>3565</v>
      </c>
      <c r="AA663" s="33" t="s">
        <v>479</v>
      </c>
      <c r="AB663" s="20"/>
      <c r="AC663" s="20"/>
      <c r="AD663" s="20"/>
      <c r="AE663" s="53" t="s">
        <v>5249</v>
      </c>
      <c r="AF663" s="14">
        <v>0</v>
      </c>
      <c r="AG663" s="14">
        <v>1</v>
      </c>
      <c r="AH663" s="14">
        <v>0</v>
      </c>
      <c r="AI663" s="14">
        <v>0</v>
      </c>
      <c r="AJ663" s="14">
        <v>1</v>
      </c>
      <c r="AK663" s="14">
        <v>0</v>
      </c>
      <c r="AL663" s="14">
        <v>1</v>
      </c>
      <c r="AM663" s="14">
        <v>0</v>
      </c>
      <c r="AO663" s="1">
        <v>30682</v>
      </c>
      <c r="AP663" s="1">
        <v>35611</v>
      </c>
      <c r="BP663" s="14">
        <v>74030000</v>
      </c>
      <c r="BR663" s="16">
        <v>66627000</v>
      </c>
      <c r="DA663" s="1">
        <v>36500</v>
      </c>
      <c r="DB663" s="1">
        <v>36599</v>
      </c>
      <c r="DC663" s="1">
        <v>38084</v>
      </c>
      <c r="DD663" s="14">
        <v>349</v>
      </c>
      <c r="DE663" s="14">
        <v>4</v>
      </c>
      <c r="DF663" t="s">
        <v>513</v>
      </c>
      <c r="DG663" t="s">
        <v>1443</v>
      </c>
      <c r="DM663">
        <v>1</v>
      </c>
      <c r="DO663" s="49" t="s">
        <v>4494</v>
      </c>
      <c r="DP663" s="1"/>
      <c r="DQ663" s="1"/>
      <c r="DR663" s="1"/>
      <c r="DS663" s="1"/>
      <c r="DT663" s="1"/>
      <c r="DU663" s="1"/>
      <c r="DV663" s="1"/>
      <c r="DY663" t="s">
        <v>2297</v>
      </c>
      <c r="DZ663" s="1">
        <v>38467</v>
      </c>
      <c r="EA663" s="1">
        <v>40086</v>
      </c>
      <c r="EC663" s="7" t="s">
        <v>3925</v>
      </c>
      <c r="EM663" s="7">
        <v>1</v>
      </c>
      <c r="EO663" s="7">
        <v>199</v>
      </c>
      <c r="EP663" s="7">
        <v>3</v>
      </c>
      <c r="GY663" s="44"/>
      <c r="HA663">
        <v>0</v>
      </c>
      <c r="HB663">
        <v>186</v>
      </c>
      <c r="HC663">
        <v>9</v>
      </c>
      <c r="HE663">
        <v>1</v>
      </c>
      <c r="HH663" s="44" t="s">
        <v>5800</v>
      </c>
      <c r="HI663">
        <v>0</v>
      </c>
      <c r="HJ663">
        <v>49</v>
      </c>
      <c r="HK663">
        <v>1369</v>
      </c>
      <c r="HL663">
        <v>12</v>
      </c>
      <c r="HM663">
        <v>1</v>
      </c>
      <c r="HQ663" s="44" t="s">
        <v>5929</v>
      </c>
      <c r="HR663">
        <v>1</v>
      </c>
      <c r="HS663">
        <v>9</v>
      </c>
      <c r="HT663">
        <v>46</v>
      </c>
      <c r="HU663">
        <v>1</v>
      </c>
      <c r="HV663">
        <v>1</v>
      </c>
      <c r="II663" s="1">
        <v>36599</v>
      </c>
      <c r="IJ663" s="1">
        <v>38371</v>
      </c>
      <c r="IK663" s="14">
        <v>3</v>
      </c>
    </row>
    <row r="664" spans="1:245" x14ac:dyDescent="0.25">
      <c r="A664" s="1">
        <v>38371</v>
      </c>
      <c r="E664" s="13" t="s">
        <v>3172</v>
      </c>
      <c r="F664" s="4" t="s">
        <v>7</v>
      </c>
      <c r="G664" s="45" t="s">
        <v>5571</v>
      </c>
      <c r="H664" s="86"/>
      <c r="I664" s="86"/>
      <c r="J664" s="86"/>
      <c r="K664" s="86"/>
      <c r="L664" s="86"/>
      <c r="M664" s="30" t="s">
        <v>1439</v>
      </c>
      <c r="N664" s="4" t="s">
        <v>474</v>
      </c>
      <c r="O664" s="52" t="s">
        <v>6551</v>
      </c>
      <c r="P664" s="20"/>
      <c r="Q664" s="39" t="s">
        <v>1439</v>
      </c>
      <c r="R664" s="4" t="s">
        <v>474</v>
      </c>
      <c r="S664" s="52" t="s">
        <v>6551</v>
      </c>
      <c r="T664" s="39" t="s">
        <v>1439</v>
      </c>
      <c r="U664" s="4" t="s">
        <v>474</v>
      </c>
      <c r="V664" s="20"/>
      <c r="W664" s="20"/>
      <c r="X664" s="33" t="s">
        <v>3416</v>
      </c>
      <c r="Y664" s="33" t="s">
        <v>474</v>
      </c>
      <c r="Z664" s="33" t="s">
        <v>3416</v>
      </c>
      <c r="AA664" s="33" t="s">
        <v>474</v>
      </c>
      <c r="AB664" s="20"/>
      <c r="AC664" s="20"/>
      <c r="AD664" s="20"/>
      <c r="AF664" s="14">
        <v>0</v>
      </c>
      <c r="AG664" s="14">
        <v>1</v>
      </c>
      <c r="AH664" s="14">
        <v>0</v>
      </c>
      <c r="AI664" s="14">
        <v>0</v>
      </c>
      <c r="AJ664" s="14">
        <v>1</v>
      </c>
      <c r="AK664" s="14">
        <v>0</v>
      </c>
      <c r="AL664" s="14">
        <v>1</v>
      </c>
      <c r="AM664" s="14">
        <v>0</v>
      </c>
      <c r="AO664" s="1">
        <v>30682</v>
      </c>
      <c r="AP664" s="1">
        <v>36287</v>
      </c>
      <c r="BT664" s="14">
        <v>45000000</v>
      </c>
      <c r="BU664" s="3">
        <v>0.4</v>
      </c>
      <c r="BV664" s="16">
        <v>0</v>
      </c>
      <c r="DA664" s="1">
        <v>36500</v>
      </c>
      <c r="DB664" s="1">
        <v>36599</v>
      </c>
      <c r="DC664" s="1">
        <v>38084</v>
      </c>
      <c r="DD664" s="14">
        <v>349</v>
      </c>
      <c r="DE664" s="14">
        <v>4</v>
      </c>
      <c r="DF664" t="s">
        <v>513</v>
      </c>
      <c r="DG664" t="s">
        <v>1443</v>
      </c>
      <c r="DM664">
        <v>1</v>
      </c>
      <c r="DO664" s="1"/>
      <c r="DP664" s="49" t="s">
        <v>4495</v>
      </c>
      <c r="DQ664" s="49" t="s">
        <v>4496</v>
      </c>
      <c r="DR664" s="1"/>
      <c r="DS664" s="1"/>
      <c r="DT664" s="1"/>
      <c r="DU664" s="1"/>
      <c r="DV664" s="1"/>
      <c r="DY664" t="s">
        <v>2295</v>
      </c>
      <c r="DZ664" s="1">
        <v>38469</v>
      </c>
      <c r="EA664" s="1">
        <v>40086</v>
      </c>
      <c r="EC664" s="7" t="s">
        <v>3925</v>
      </c>
      <c r="EF664" s="7">
        <v>1</v>
      </c>
      <c r="EM664" s="7">
        <v>1</v>
      </c>
      <c r="EO664" s="7">
        <v>245</v>
      </c>
      <c r="EP664" s="7">
        <v>2</v>
      </c>
      <c r="EQ664" s="7">
        <v>1</v>
      </c>
      <c r="ER664" s="49" t="s">
        <v>4937</v>
      </c>
      <c r="ES664" s="1"/>
      <c r="ET664" s="1"/>
      <c r="EU664" s="1"/>
      <c r="EV664" s="1"/>
      <c r="EW664" s="1"/>
      <c r="EX664" s="1"/>
      <c r="FC664" t="s">
        <v>2789</v>
      </c>
      <c r="FD664" s="1">
        <v>40158</v>
      </c>
      <c r="FE664" s="1">
        <v>40815</v>
      </c>
      <c r="FH664" s="7" t="s">
        <v>3926</v>
      </c>
      <c r="FJ664" s="7" t="s">
        <v>3887</v>
      </c>
      <c r="FQ664">
        <v>1</v>
      </c>
      <c r="FU664">
        <v>1</v>
      </c>
      <c r="FY664">
        <v>185</v>
      </c>
      <c r="FZ664">
        <v>4</v>
      </c>
      <c r="GY664" s="44"/>
      <c r="HA664">
        <v>0</v>
      </c>
      <c r="HB664">
        <v>861</v>
      </c>
      <c r="HC664">
        <v>31</v>
      </c>
      <c r="HD664">
        <v>1</v>
      </c>
      <c r="HH664" s="44" t="s">
        <v>5800</v>
      </c>
      <c r="HI664">
        <v>0</v>
      </c>
      <c r="HJ664">
        <v>49</v>
      </c>
      <c r="HK664">
        <v>55</v>
      </c>
      <c r="HL664">
        <v>2</v>
      </c>
      <c r="HN664">
        <v>1</v>
      </c>
      <c r="HQ664" s="44" t="s">
        <v>5929</v>
      </c>
      <c r="HR664">
        <v>1</v>
      </c>
      <c r="HS664">
        <v>9</v>
      </c>
      <c r="HT664">
        <v>80</v>
      </c>
      <c r="HU664">
        <v>1</v>
      </c>
      <c r="HW664">
        <v>1</v>
      </c>
      <c r="HZ664" s="44" t="s">
        <v>6025</v>
      </c>
      <c r="IA664">
        <v>0</v>
      </c>
      <c r="IB664">
        <v>7</v>
      </c>
      <c r="IC664">
        <v>116</v>
      </c>
      <c r="ID664">
        <v>1</v>
      </c>
      <c r="IF664">
        <v>1</v>
      </c>
      <c r="II664" s="1">
        <v>36599</v>
      </c>
      <c r="IJ664" s="1">
        <v>38371</v>
      </c>
      <c r="IK664" s="14">
        <v>3</v>
      </c>
    </row>
    <row r="665" spans="1:245" x14ac:dyDescent="0.25">
      <c r="A665" s="1">
        <v>38371</v>
      </c>
      <c r="E665" s="13" t="s">
        <v>3172</v>
      </c>
      <c r="F665" s="4" t="s">
        <v>7</v>
      </c>
      <c r="G665" s="45" t="s">
        <v>5571</v>
      </c>
      <c r="H665" s="86"/>
      <c r="I665" s="86"/>
      <c r="J665" s="86"/>
      <c r="K665" s="86"/>
      <c r="L665" s="86"/>
      <c r="M665" s="30" t="s">
        <v>1843</v>
      </c>
      <c r="N665" s="4" t="s">
        <v>474</v>
      </c>
      <c r="O665" s="27" t="s">
        <v>6551</v>
      </c>
      <c r="P665" s="20"/>
      <c r="Q665" s="39" t="s">
        <v>1439</v>
      </c>
      <c r="R665" s="4" t="s">
        <v>474</v>
      </c>
      <c r="S665" s="27" t="s">
        <v>6551</v>
      </c>
      <c r="T665" s="39" t="s">
        <v>1439</v>
      </c>
      <c r="U665" s="4" t="s">
        <v>474</v>
      </c>
      <c r="V665" s="20"/>
      <c r="W665" s="20"/>
      <c r="X665" s="33" t="s">
        <v>3578</v>
      </c>
      <c r="Y665" s="33" t="s">
        <v>474</v>
      </c>
      <c r="Z665" s="33" t="s">
        <v>3416</v>
      </c>
      <c r="AA665" s="33" t="s">
        <v>474</v>
      </c>
      <c r="AB665" s="33"/>
      <c r="AC665" s="33"/>
      <c r="AD665" s="20"/>
      <c r="AF665" s="14">
        <v>0</v>
      </c>
      <c r="AG665" s="14">
        <v>1</v>
      </c>
      <c r="AH665" s="14">
        <v>0</v>
      </c>
      <c r="AI665" s="14">
        <v>0</v>
      </c>
      <c r="AJ665" s="14">
        <v>1</v>
      </c>
      <c r="AK665" s="14">
        <v>0</v>
      </c>
      <c r="AL665" s="14">
        <v>1</v>
      </c>
      <c r="AM665" s="14">
        <v>0</v>
      </c>
      <c r="AO665" s="1">
        <v>30682</v>
      </c>
      <c r="AP665" s="1">
        <v>36287</v>
      </c>
      <c r="BP665" s="14">
        <v>13500000</v>
      </c>
      <c r="BT665" s="14">
        <v>45000000</v>
      </c>
      <c r="BU665" s="3">
        <v>0.4</v>
      </c>
      <c r="DA665" s="1">
        <v>36500</v>
      </c>
      <c r="DB665" s="1">
        <v>36599</v>
      </c>
      <c r="DC665" s="1">
        <v>38084</v>
      </c>
      <c r="DD665" s="14">
        <v>349</v>
      </c>
      <c r="DE665" s="14">
        <v>4</v>
      </c>
      <c r="DF665" t="s">
        <v>513</v>
      </c>
      <c r="DG665" t="s">
        <v>1443</v>
      </c>
      <c r="DM665">
        <v>1</v>
      </c>
      <c r="DO665" s="1"/>
      <c r="DP665" s="49" t="s">
        <v>4497</v>
      </c>
      <c r="DQ665" s="49" t="s">
        <v>4498</v>
      </c>
      <c r="DR665" s="1"/>
      <c r="DS665" s="1"/>
      <c r="DT665" s="1"/>
      <c r="DU665" s="1"/>
      <c r="DV665" s="1"/>
      <c r="DY665" t="s">
        <v>2296</v>
      </c>
      <c r="DZ665" s="1">
        <v>38467</v>
      </c>
      <c r="EA665" s="1">
        <v>40086</v>
      </c>
      <c r="EC665" s="7" t="s">
        <v>3925</v>
      </c>
      <c r="EF665" s="7">
        <v>1</v>
      </c>
      <c r="EO665" s="7">
        <v>210</v>
      </c>
      <c r="EP665" s="7">
        <v>2</v>
      </c>
      <c r="EQ665" s="7">
        <v>1</v>
      </c>
      <c r="ER665" s="49" t="s">
        <v>4938</v>
      </c>
      <c r="ES665" s="1"/>
      <c r="ET665" s="1"/>
      <c r="EU665" s="1"/>
      <c r="EV665" s="1"/>
      <c r="EW665" s="1"/>
      <c r="EX665" s="1"/>
      <c r="FC665" t="s">
        <v>2790</v>
      </c>
      <c r="FD665" s="1">
        <v>40161</v>
      </c>
      <c r="FE665" s="1">
        <v>40815</v>
      </c>
      <c r="FH665" s="7" t="s">
        <v>3926</v>
      </c>
      <c r="FJ665" s="7" t="s">
        <v>3887</v>
      </c>
      <c r="FK665">
        <v>1</v>
      </c>
      <c r="FY665">
        <v>97</v>
      </c>
      <c r="FZ665">
        <v>2</v>
      </c>
      <c r="GY665" s="44"/>
      <c r="HA665">
        <v>0</v>
      </c>
      <c r="HB665">
        <v>26</v>
      </c>
      <c r="HC665">
        <v>0</v>
      </c>
      <c r="HH665" s="44" t="s">
        <v>5800</v>
      </c>
      <c r="HI665">
        <v>0</v>
      </c>
      <c r="HJ665">
        <v>49</v>
      </c>
      <c r="HK665">
        <v>204</v>
      </c>
      <c r="HL665">
        <v>11</v>
      </c>
      <c r="HN665">
        <v>1</v>
      </c>
      <c r="HQ665" s="44" t="s">
        <v>5929</v>
      </c>
      <c r="HR665">
        <v>1</v>
      </c>
      <c r="HS665">
        <v>9</v>
      </c>
      <c r="HT665">
        <v>363</v>
      </c>
      <c r="HU665">
        <v>1</v>
      </c>
      <c r="HV665">
        <v>1</v>
      </c>
      <c r="HZ665" s="44" t="s">
        <v>6025</v>
      </c>
      <c r="IA665">
        <v>0</v>
      </c>
      <c r="IB665">
        <v>7</v>
      </c>
      <c r="IC665">
        <v>481</v>
      </c>
      <c r="ID665">
        <v>3</v>
      </c>
      <c r="IE665">
        <v>1</v>
      </c>
      <c r="II665" s="1">
        <v>36599</v>
      </c>
      <c r="IJ665" s="1">
        <v>38371</v>
      </c>
      <c r="IK665" s="14">
        <v>3</v>
      </c>
    </row>
    <row r="666" spans="1:245" x14ac:dyDescent="0.25">
      <c r="A666" s="1">
        <v>38371</v>
      </c>
      <c r="E666" s="13" t="s">
        <v>3172</v>
      </c>
      <c r="F666" s="4" t="s">
        <v>7</v>
      </c>
      <c r="G666" s="45" t="s">
        <v>5571</v>
      </c>
      <c r="H666" s="86"/>
      <c r="I666" s="86"/>
      <c r="J666" s="86"/>
      <c r="K666" s="86"/>
      <c r="L666" s="86"/>
      <c r="M666" s="30" t="s">
        <v>1440</v>
      </c>
      <c r="N666" s="4" t="s">
        <v>501</v>
      </c>
      <c r="O666" s="52" t="s">
        <v>6552</v>
      </c>
      <c r="P666" s="20"/>
      <c r="Q666" s="39" t="s">
        <v>1440</v>
      </c>
      <c r="R666" s="4" t="s">
        <v>501</v>
      </c>
      <c r="S666" s="52" t="s">
        <v>6552</v>
      </c>
      <c r="T666" s="39" t="s">
        <v>1440</v>
      </c>
      <c r="U666" s="4" t="s">
        <v>501</v>
      </c>
      <c r="V666" s="20"/>
      <c r="W666" s="20"/>
      <c r="X666" s="33" t="s">
        <v>3579</v>
      </c>
      <c r="Y666" s="33" t="s">
        <v>501</v>
      </c>
      <c r="Z666" s="33" t="s">
        <v>3579</v>
      </c>
      <c r="AA666" s="33" t="s">
        <v>501</v>
      </c>
      <c r="AB666" s="20"/>
      <c r="AC666" s="20"/>
      <c r="AD666" s="20"/>
      <c r="AF666" s="14">
        <v>0</v>
      </c>
      <c r="AG666" s="14">
        <v>1</v>
      </c>
      <c r="AH666" s="14">
        <v>0</v>
      </c>
      <c r="AI666" s="14">
        <v>0</v>
      </c>
      <c r="AJ666" s="14">
        <v>1</v>
      </c>
      <c r="AK666" s="14">
        <v>0</v>
      </c>
      <c r="AL666" s="14">
        <v>1</v>
      </c>
      <c r="AM666" s="14">
        <v>0</v>
      </c>
      <c r="AO666" s="1">
        <v>35612</v>
      </c>
      <c r="AP666" s="1">
        <v>36287</v>
      </c>
      <c r="BO666" s="3">
        <v>1</v>
      </c>
      <c r="BT666" s="14">
        <v>0</v>
      </c>
      <c r="BU666" s="3">
        <v>1</v>
      </c>
      <c r="DA666" s="1">
        <v>36500</v>
      </c>
      <c r="DB666" s="1">
        <v>36599</v>
      </c>
      <c r="DC666" s="1">
        <v>38084</v>
      </c>
      <c r="DD666" s="14">
        <v>349</v>
      </c>
      <c r="DE666" s="14">
        <v>4</v>
      </c>
      <c r="DF666" t="s">
        <v>513</v>
      </c>
      <c r="DG666" t="s">
        <v>1443</v>
      </c>
      <c r="DI666" s="1">
        <v>36500</v>
      </c>
      <c r="DM666">
        <v>1</v>
      </c>
      <c r="GY666" s="44"/>
      <c r="HA666">
        <v>0</v>
      </c>
      <c r="HB666">
        <v>228</v>
      </c>
      <c r="HC666">
        <v>15</v>
      </c>
      <c r="HE666">
        <v>1</v>
      </c>
      <c r="HH666" s="44" t="s">
        <v>5800</v>
      </c>
      <c r="HI666">
        <v>0</v>
      </c>
      <c r="HJ666">
        <v>49</v>
      </c>
      <c r="HK666">
        <v>521</v>
      </c>
      <c r="HL666">
        <v>5</v>
      </c>
      <c r="HN666">
        <v>1</v>
      </c>
      <c r="II666" s="1">
        <v>36599</v>
      </c>
      <c r="IJ666" s="1">
        <v>38371</v>
      </c>
      <c r="IK666" s="14">
        <v>3</v>
      </c>
    </row>
    <row r="667" spans="1:245" x14ac:dyDescent="0.25">
      <c r="A667" s="1">
        <v>38371</v>
      </c>
      <c r="B667" s="1"/>
      <c r="C667" s="1"/>
      <c r="D667" s="1"/>
      <c r="E667" s="13" t="s">
        <v>3172</v>
      </c>
      <c r="F667" s="4" t="s">
        <v>7</v>
      </c>
      <c r="G667" s="45" t="s">
        <v>5571</v>
      </c>
      <c r="H667" s="86"/>
      <c r="I667" s="86"/>
      <c r="J667" s="86"/>
      <c r="K667" s="86"/>
      <c r="L667" s="86"/>
      <c r="M667" s="31" t="s">
        <v>1441</v>
      </c>
      <c r="N667" s="4" t="s">
        <v>479</v>
      </c>
      <c r="O667" s="52" t="s">
        <v>6553</v>
      </c>
      <c r="P667" s="20"/>
      <c r="Q667" s="39" t="s">
        <v>1440</v>
      </c>
      <c r="R667" s="4" t="s">
        <v>501</v>
      </c>
      <c r="S667" s="52" t="s">
        <v>6552</v>
      </c>
      <c r="T667" s="39" t="s">
        <v>1440</v>
      </c>
      <c r="U667" s="4" t="s">
        <v>501</v>
      </c>
      <c r="V667" s="20"/>
      <c r="W667" s="20"/>
      <c r="X667" s="20"/>
      <c r="Y667" s="20"/>
      <c r="Z667" s="33" t="s">
        <v>3579</v>
      </c>
      <c r="AA667" s="33" t="s">
        <v>501</v>
      </c>
      <c r="AB667" s="33"/>
      <c r="AC667" s="33"/>
      <c r="AD667" s="20"/>
      <c r="AF667" s="14">
        <v>0</v>
      </c>
      <c r="AG667" s="14">
        <v>1</v>
      </c>
      <c r="AH667" s="14">
        <v>0</v>
      </c>
      <c r="AI667" s="14">
        <v>0</v>
      </c>
      <c r="AJ667" s="14">
        <v>1</v>
      </c>
      <c r="AK667" s="14">
        <v>0</v>
      </c>
      <c r="AL667" s="14">
        <v>1</v>
      </c>
      <c r="AM667" s="14">
        <v>0</v>
      </c>
      <c r="AO667" s="1">
        <v>35612</v>
      </c>
      <c r="AP667" s="1">
        <v>36287</v>
      </c>
      <c r="BO667" s="3">
        <v>1</v>
      </c>
      <c r="BT667" s="14">
        <v>0</v>
      </c>
      <c r="BU667" s="3">
        <v>1</v>
      </c>
      <c r="DA667" s="1">
        <v>36500</v>
      </c>
      <c r="DB667" s="1">
        <v>36599</v>
      </c>
      <c r="DC667" s="1">
        <v>38084</v>
      </c>
      <c r="DD667" s="14">
        <v>349</v>
      </c>
      <c r="DE667" s="14">
        <v>4</v>
      </c>
      <c r="DF667" t="s">
        <v>513</v>
      </c>
      <c r="DG667" t="s">
        <v>1443</v>
      </c>
      <c r="DI667" s="1">
        <v>36500</v>
      </c>
      <c r="DM667">
        <v>1</v>
      </c>
      <c r="GY667" s="44"/>
      <c r="HA667">
        <v>0</v>
      </c>
      <c r="HB667">
        <v>228</v>
      </c>
      <c r="HC667">
        <v>15</v>
      </c>
      <c r="HE667">
        <v>1</v>
      </c>
      <c r="HH667" s="44" t="s">
        <v>5800</v>
      </c>
      <c r="HI667">
        <v>0</v>
      </c>
      <c r="HJ667">
        <v>49</v>
      </c>
      <c r="HK667">
        <v>521</v>
      </c>
      <c r="HL667">
        <v>5</v>
      </c>
      <c r="HN667">
        <v>1</v>
      </c>
      <c r="II667" s="1">
        <v>36599</v>
      </c>
      <c r="IJ667" s="1">
        <v>38371</v>
      </c>
      <c r="IK667" s="14">
        <v>3</v>
      </c>
    </row>
    <row r="668" spans="1:245" x14ac:dyDescent="0.25">
      <c r="A668" s="1">
        <v>38630</v>
      </c>
      <c r="B668" s="1" t="s">
        <v>397</v>
      </c>
      <c r="C668" s="1" t="s">
        <v>1805</v>
      </c>
      <c r="D668" s="1"/>
      <c r="E668" s="13" t="s">
        <v>3173</v>
      </c>
      <c r="F668" s="4" t="s">
        <v>8</v>
      </c>
      <c r="G668" s="45" t="s">
        <v>5573</v>
      </c>
      <c r="H668" s="86"/>
      <c r="I668" s="86"/>
      <c r="J668" s="86"/>
      <c r="K668" s="86"/>
      <c r="L668" s="86"/>
      <c r="M668" s="59" t="s">
        <v>1003</v>
      </c>
      <c r="N668" s="13" t="s">
        <v>474</v>
      </c>
      <c r="O668" s="13" t="s">
        <v>6150</v>
      </c>
      <c r="P668" s="20"/>
      <c r="Q668" s="39" t="s">
        <v>1003</v>
      </c>
      <c r="R668" s="13" t="s">
        <v>474</v>
      </c>
      <c r="S668" s="13" t="s">
        <v>6150</v>
      </c>
      <c r="T668" s="39" t="s">
        <v>1003</v>
      </c>
      <c r="U668" s="13" t="s">
        <v>474</v>
      </c>
      <c r="V668" s="20"/>
      <c r="W668" s="20"/>
      <c r="X668" s="33" t="s">
        <v>3435</v>
      </c>
      <c r="Y668" s="33" t="s">
        <v>474</v>
      </c>
      <c r="Z668" s="33" t="s">
        <v>3435</v>
      </c>
      <c r="AA668" s="33" t="s">
        <v>474</v>
      </c>
      <c r="AB668" s="20"/>
      <c r="AC668" s="20"/>
      <c r="AD668" s="20"/>
      <c r="AF668" s="14">
        <v>0</v>
      </c>
      <c r="AG668" s="14">
        <v>1</v>
      </c>
      <c r="AH668" s="14">
        <v>0</v>
      </c>
      <c r="AI668" s="14">
        <v>0</v>
      </c>
      <c r="AJ668" s="14">
        <v>1</v>
      </c>
      <c r="AK668" s="14">
        <v>0</v>
      </c>
      <c r="AL668" s="14">
        <v>0</v>
      </c>
      <c r="AN668" t="s">
        <v>1807</v>
      </c>
      <c r="AO668" s="1">
        <v>35431</v>
      </c>
      <c r="AP668" s="1">
        <v>37894</v>
      </c>
      <c r="BT668" s="14">
        <v>49500000</v>
      </c>
      <c r="BV668" s="16">
        <v>44550000</v>
      </c>
      <c r="CS668">
        <v>1</v>
      </c>
      <c r="CY668">
        <v>1</v>
      </c>
      <c r="DB668" s="1">
        <v>36425</v>
      </c>
      <c r="DC668" s="1">
        <v>38106</v>
      </c>
      <c r="DD668" s="14">
        <v>181</v>
      </c>
      <c r="DE668" s="14">
        <v>4</v>
      </c>
      <c r="DF668" t="s">
        <v>562</v>
      </c>
      <c r="DG668" t="s">
        <v>1808</v>
      </c>
      <c r="DK668" s="1"/>
      <c r="DO668" s="49" t="s">
        <v>4503</v>
      </c>
      <c r="DP668" s="1"/>
      <c r="DQ668" s="1"/>
      <c r="DR668" s="1"/>
      <c r="DS668" s="1"/>
      <c r="DT668" s="1"/>
      <c r="DU668" s="1"/>
      <c r="DV668" s="1"/>
      <c r="DY668" t="s">
        <v>2092</v>
      </c>
      <c r="DZ668" s="1">
        <v>38707</v>
      </c>
      <c r="EA668" s="1">
        <v>40003</v>
      </c>
      <c r="EC668" s="7" t="s">
        <v>3928</v>
      </c>
      <c r="EM668" s="7">
        <v>1</v>
      </c>
      <c r="EO668" s="7">
        <v>338</v>
      </c>
      <c r="EP668" s="7">
        <v>4</v>
      </c>
      <c r="GY668" s="44" t="s">
        <v>5802</v>
      </c>
      <c r="GZ668" s="1">
        <v>36425</v>
      </c>
      <c r="HA668">
        <v>17</v>
      </c>
      <c r="HB668">
        <v>913</v>
      </c>
      <c r="HC668">
        <v>24</v>
      </c>
      <c r="HD668">
        <v>1</v>
      </c>
      <c r="HH668" s="44" t="s">
        <v>5802</v>
      </c>
      <c r="HI668">
        <v>1</v>
      </c>
      <c r="HJ668">
        <v>20</v>
      </c>
      <c r="HK668">
        <v>2207</v>
      </c>
      <c r="HL668">
        <v>16</v>
      </c>
      <c r="HM668">
        <v>1</v>
      </c>
      <c r="HQ668" s="44" t="s">
        <v>5930</v>
      </c>
      <c r="HR668">
        <v>0</v>
      </c>
      <c r="HS668">
        <v>10</v>
      </c>
      <c r="HT668">
        <v>3363</v>
      </c>
      <c r="HU668">
        <v>41</v>
      </c>
      <c r="HV668">
        <v>1</v>
      </c>
    </row>
    <row r="669" spans="1:245" x14ac:dyDescent="0.25">
      <c r="A669" s="1">
        <v>38630</v>
      </c>
      <c r="B669" s="1"/>
      <c r="C669" s="1"/>
      <c r="D669" s="1"/>
      <c r="E669" s="13" t="s">
        <v>3173</v>
      </c>
      <c r="F669" s="4" t="s">
        <v>8</v>
      </c>
      <c r="G669" s="45" t="s">
        <v>5573</v>
      </c>
      <c r="H669" s="86"/>
      <c r="I669" s="86"/>
      <c r="J669" s="86"/>
      <c r="K669" s="86"/>
      <c r="L669" s="86"/>
      <c r="M669" s="31" t="s">
        <v>1806</v>
      </c>
      <c r="N669" s="4" t="s">
        <v>502</v>
      </c>
      <c r="O669" s="52" t="s">
        <v>6567</v>
      </c>
      <c r="P669" s="20"/>
      <c r="Q669" s="39" t="s">
        <v>1003</v>
      </c>
      <c r="R669" s="13" t="s">
        <v>474</v>
      </c>
      <c r="S669" s="13" t="s">
        <v>6150</v>
      </c>
      <c r="T669" s="39" t="s">
        <v>1003</v>
      </c>
      <c r="U669" s="13" t="s">
        <v>474</v>
      </c>
      <c r="V669" s="20"/>
      <c r="W669" s="20"/>
      <c r="X669" s="20"/>
      <c r="Y669" s="20"/>
      <c r="Z669" s="33" t="s">
        <v>3435</v>
      </c>
      <c r="AA669" s="33" t="s">
        <v>474</v>
      </c>
      <c r="AD669" s="20"/>
      <c r="AF669" s="14">
        <v>0</v>
      </c>
      <c r="AG669" s="14">
        <v>1</v>
      </c>
      <c r="AH669" s="14">
        <v>0</v>
      </c>
      <c r="AI669" s="14">
        <v>0</v>
      </c>
      <c r="AJ669" s="14">
        <v>1</v>
      </c>
      <c r="AK669" s="14">
        <v>0</v>
      </c>
      <c r="AL669" s="14">
        <v>0</v>
      </c>
      <c r="AO669" s="1">
        <v>35431</v>
      </c>
      <c r="AP669" s="1">
        <v>37894</v>
      </c>
      <c r="BT669" s="14">
        <v>49500000</v>
      </c>
      <c r="BV669" s="16">
        <v>44550000</v>
      </c>
      <c r="CS669">
        <v>1</v>
      </c>
      <c r="CY669">
        <v>1</v>
      </c>
      <c r="DB669" s="1">
        <v>36425</v>
      </c>
      <c r="DC669" s="1">
        <v>38106</v>
      </c>
      <c r="DD669" s="14">
        <v>181</v>
      </c>
      <c r="DE669" s="14">
        <v>4</v>
      </c>
      <c r="DF669" t="s">
        <v>562</v>
      </c>
      <c r="DG669" t="s">
        <v>1808</v>
      </c>
      <c r="DO669" s="49" t="s">
        <v>4503</v>
      </c>
      <c r="DP669" s="1"/>
      <c r="DQ669" s="1"/>
      <c r="DR669" s="1"/>
      <c r="DS669" s="1"/>
      <c r="DT669" s="1"/>
      <c r="DU669" s="1"/>
      <c r="DV669" s="1"/>
      <c r="DY669" t="s">
        <v>2092</v>
      </c>
      <c r="DZ669" s="1">
        <v>38707</v>
      </c>
      <c r="EA669" s="1">
        <v>40003</v>
      </c>
      <c r="EC669" s="7" t="s">
        <v>3928</v>
      </c>
      <c r="EM669" s="7">
        <v>1</v>
      </c>
      <c r="EO669" s="7">
        <v>338</v>
      </c>
      <c r="EP669" s="7">
        <v>4</v>
      </c>
      <c r="GY669" s="44" t="s">
        <v>5802</v>
      </c>
      <c r="GZ669" s="1">
        <v>36425</v>
      </c>
      <c r="HA669">
        <v>17</v>
      </c>
      <c r="HB669">
        <v>913</v>
      </c>
      <c r="HC669">
        <v>24</v>
      </c>
      <c r="HD669">
        <v>1</v>
      </c>
      <c r="HH669" s="44" t="s">
        <v>5802</v>
      </c>
      <c r="HI669">
        <v>1</v>
      </c>
      <c r="HJ669">
        <v>20</v>
      </c>
      <c r="HK669">
        <v>2207</v>
      </c>
      <c r="HL669">
        <v>16</v>
      </c>
      <c r="HM669">
        <v>1</v>
      </c>
      <c r="HQ669" s="44" t="s">
        <v>5930</v>
      </c>
      <c r="HR669">
        <v>0</v>
      </c>
      <c r="HS669">
        <v>10</v>
      </c>
      <c r="HT669">
        <v>3363</v>
      </c>
      <c r="HU669">
        <v>41</v>
      </c>
      <c r="HV669">
        <v>1</v>
      </c>
    </row>
    <row r="670" spans="1:245" x14ac:dyDescent="0.25">
      <c r="A670" s="1">
        <v>38518</v>
      </c>
      <c r="B670" s="1" t="s">
        <v>413</v>
      </c>
      <c r="C670" s="1" t="s">
        <v>414</v>
      </c>
      <c r="D670" s="1"/>
      <c r="E670" s="56" t="s">
        <v>3182</v>
      </c>
      <c r="F670" s="4" t="s">
        <v>11</v>
      </c>
      <c r="G670" s="45" t="s">
        <v>5583</v>
      </c>
      <c r="H670" s="86"/>
      <c r="I670" s="86"/>
      <c r="J670" s="86"/>
      <c r="K670" s="86"/>
      <c r="L670" s="86"/>
      <c r="M670" s="31" t="s">
        <v>563</v>
      </c>
      <c r="N670" s="4" t="s">
        <v>504</v>
      </c>
      <c r="O670" s="52" t="s">
        <v>6683</v>
      </c>
      <c r="P670" s="20"/>
      <c r="Q670" s="39" t="s">
        <v>3286</v>
      </c>
      <c r="R670" s="4" t="s">
        <v>537</v>
      </c>
      <c r="S670" s="4" t="s">
        <v>6682</v>
      </c>
      <c r="T670" s="39" t="s">
        <v>3286</v>
      </c>
      <c r="U670" s="4" t="s">
        <v>537</v>
      </c>
      <c r="V670" s="20"/>
      <c r="W670" s="20"/>
      <c r="X670" s="20"/>
      <c r="Y670" s="20"/>
      <c r="Z670" s="20" t="s">
        <v>3352</v>
      </c>
      <c r="AA670" s="20" t="s">
        <v>537</v>
      </c>
      <c r="AD670" s="20"/>
      <c r="AF670" s="14">
        <v>0</v>
      </c>
      <c r="AG670" s="14">
        <v>0</v>
      </c>
      <c r="AH670" s="14">
        <v>1</v>
      </c>
      <c r="AI670" s="14">
        <v>0</v>
      </c>
      <c r="AJ670" s="14">
        <v>0</v>
      </c>
      <c r="AK670" s="14">
        <v>1</v>
      </c>
      <c r="AN670" t="s">
        <v>564</v>
      </c>
      <c r="BP670" s="14">
        <v>14000000</v>
      </c>
      <c r="BR670" s="16">
        <v>12250000</v>
      </c>
      <c r="BT670" s="14">
        <v>46000000</v>
      </c>
      <c r="BV670" s="16">
        <v>40250000</v>
      </c>
      <c r="CY670" s="1">
        <v>36292</v>
      </c>
      <c r="CZ670" s="1"/>
      <c r="DC670" s="1">
        <v>37831</v>
      </c>
      <c r="DD670" s="14">
        <v>924</v>
      </c>
      <c r="DE670" s="14">
        <v>3</v>
      </c>
      <c r="DF670" t="s">
        <v>513</v>
      </c>
      <c r="DG670" t="s">
        <v>565</v>
      </c>
      <c r="DO670" s="49" t="s">
        <v>4572</v>
      </c>
      <c r="DP670" s="1"/>
      <c r="DQ670" s="1"/>
      <c r="DR670" s="1"/>
      <c r="DS670" s="1"/>
      <c r="DT670" s="1"/>
      <c r="DU670" s="1"/>
      <c r="DV670" s="1"/>
      <c r="DY670" t="s">
        <v>2223</v>
      </c>
      <c r="DZ670" s="1">
        <v>38589</v>
      </c>
      <c r="EA670" s="1">
        <v>40360</v>
      </c>
      <c r="ED670" s="7" t="s">
        <v>3956</v>
      </c>
      <c r="EL670" s="7">
        <v>1</v>
      </c>
      <c r="EO670" s="7">
        <v>920</v>
      </c>
      <c r="EP670" s="7">
        <v>6</v>
      </c>
      <c r="ER670" s="49" t="s">
        <v>4985</v>
      </c>
      <c r="ES670" s="1"/>
      <c r="ET670" s="1"/>
      <c r="EU670" s="1"/>
      <c r="EV670" s="1"/>
      <c r="EW670" s="1"/>
      <c r="EX670" s="1"/>
      <c r="FB670">
        <v>1</v>
      </c>
      <c r="FC670" t="s">
        <v>2808</v>
      </c>
      <c r="FD670" s="1">
        <v>40436</v>
      </c>
      <c r="FE670" s="1">
        <v>41249</v>
      </c>
      <c r="FH670" s="7" t="s">
        <v>3957</v>
      </c>
      <c r="FJ670" s="7" t="s">
        <v>3903</v>
      </c>
      <c r="FK670">
        <v>1</v>
      </c>
      <c r="FL670">
        <v>1</v>
      </c>
      <c r="FY670">
        <v>206</v>
      </c>
      <c r="FZ670">
        <v>4</v>
      </c>
      <c r="HH670" s="44" t="s">
        <v>5812</v>
      </c>
      <c r="HI670">
        <v>1</v>
      </c>
      <c r="HJ670">
        <v>81</v>
      </c>
      <c r="HK670">
        <v>901</v>
      </c>
      <c r="HL670">
        <v>25</v>
      </c>
      <c r="HM670">
        <v>1</v>
      </c>
      <c r="HQ670" s="44" t="s">
        <v>5943</v>
      </c>
      <c r="HR670">
        <v>1</v>
      </c>
      <c r="HS670">
        <v>17</v>
      </c>
      <c r="HT670">
        <v>1405</v>
      </c>
      <c r="HU670">
        <v>68</v>
      </c>
      <c r="HV670">
        <v>1</v>
      </c>
      <c r="HZ670" s="44" t="s">
        <v>6036</v>
      </c>
      <c r="IA670">
        <v>0</v>
      </c>
      <c r="IB670">
        <v>26</v>
      </c>
      <c r="IC670">
        <v>855</v>
      </c>
      <c r="ID670">
        <v>28</v>
      </c>
      <c r="IE670">
        <v>1</v>
      </c>
    </row>
    <row r="671" spans="1:245" x14ac:dyDescent="0.25">
      <c r="A671" s="1">
        <v>38518</v>
      </c>
      <c r="B671" s="1"/>
      <c r="C671" s="1"/>
      <c r="D671" s="1"/>
      <c r="E671" s="13" t="s">
        <v>3182</v>
      </c>
      <c r="F671" s="4" t="s">
        <v>11</v>
      </c>
      <c r="G671" s="45" t="s">
        <v>5583</v>
      </c>
      <c r="H671" s="86"/>
      <c r="I671" s="86"/>
      <c r="J671" s="86"/>
      <c r="K671" s="86"/>
      <c r="L671" s="86"/>
      <c r="M671" s="31" t="s">
        <v>3286</v>
      </c>
      <c r="N671" s="4" t="s">
        <v>537</v>
      </c>
      <c r="O671" s="4" t="s">
        <v>6682</v>
      </c>
      <c r="P671" s="20"/>
      <c r="Q671" s="39" t="s">
        <v>3286</v>
      </c>
      <c r="R671" s="4" t="s">
        <v>537</v>
      </c>
      <c r="S671" s="4" t="s">
        <v>6682</v>
      </c>
      <c r="T671" s="39" t="s">
        <v>3286</v>
      </c>
      <c r="U671" s="4" t="s">
        <v>537</v>
      </c>
      <c r="V671" s="20"/>
      <c r="W671" s="20"/>
      <c r="X671" s="20" t="s">
        <v>3352</v>
      </c>
      <c r="Y671" s="20" t="s">
        <v>537</v>
      </c>
      <c r="Z671" s="20" t="s">
        <v>3352</v>
      </c>
      <c r="AA671" s="20" t="s">
        <v>537</v>
      </c>
      <c r="AB671" s="20"/>
      <c r="AC671" s="20"/>
      <c r="AD671" s="20"/>
      <c r="AF671" s="14">
        <v>0</v>
      </c>
      <c r="AG671" s="14">
        <v>0</v>
      </c>
      <c r="AH671" s="14">
        <v>1</v>
      </c>
      <c r="AI671" s="14">
        <v>0</v>
      </c>
      <c r="AJ671" s="14">
        <v>0</v>
      </c>
      <c r="AK671" s="14">
        <v>1</v>
      </c>
      <c r="BT671" s="14">
        <v>46000000</v>
      </c>
      <c r="BV671" s="16">
        <v>40250000</v>
      </c>
      <c r="CY671" s="1">
        <v>36292</v>
      </c>
      <c r="CZ671" s="1"/>
      <c r="DC671" s="1">
        <v>37831</v>
      </c>
      <c r="DD671" s="14">
        <v>924</v>
      </c>
      <c r="DE671" s="14">
        <v>3</v>
      </c>
      <c r="DF671" t="s">
        <v>513</v>
      </c>
      <c r="DG671" t="s">
        <v>565</v>
      </c>
      <c r="DO671" s="49" t="s">
        <v>4572</v>
      </c>
      <c r="DP671" s="1"/>
      <c r="DQ671" s="1"/>
      <c r="DR671" s="1"/>
      <c r="DS671" s="1"/>
      <c r="DT671" s="1"/>
      <c r="DU671" s="1"/>
      <c r="DV671" s="1"/>
      <c r="DY671" t="s">
        <v>2223</v>
      </c>
      <c r="DZ671" s="1">
        <v>38589</v>
      </c>
      <c r="EA671" s="1">
        <v>40360</v>
      </c>
      <c r="ED671" s="7" t="s">
        <v>3956</v>
      </c>
      <c r="EL671" s="7">
        <v>1</v>
      </c>
      <c r="EO671" s="7">
        <v>920</v>
      </c>
      <c r="EP671" s="7">
        <v>6</v>
      </c>
      <c r="ER671" s="49" t="s">
        <v>4985</v>
      </c>
      <c r="ES671" s="1"/>
      <c r="ET671" s="1"/>
      <c r="EU671" s="1"/>
      <c r="EV671" s="1"/>
      <c r="EW671" s="1"/>
      <c r="EX671" s="1"/>
      <c r="FB671">
        <v>1</v>
      </c>
      <c r="FC671" t="s">
        <v>2808</v>
      </c>
      <c r="FD671" s="1">
        <v>40436</v>
      </c>
      <c r="FE671" s="1">
        <v>41249</v>
      </c>
      <c r="FH671" s="7" t="s">
        <v>3957</v>
      </c>
      <c r="FJ671" s="7" t="s">
        <v>3903</v>
      </c>
      <c r="FK671">
        <v>1</v>
      </c>
      <c r="FL671">
        <v>1</v>
      </c>
      <c r="FY671">
        <v>206</v>
      </c>
      <c r="FZ671">
        <v>4</v>
      </c>
      <c r="HH671" s="44" t="s">
        <v>5812</v>
      </c>
      <c r="HI671">
        <v>1</v>
      </c>
      <c r="HJ671">
        <v>81</v>
      </c>
      <c r="HK671">
        <v>901</v>
      </c>
      <c r="HL671">
        <v>25</v>
      </c>
      <c r="HM671">
        <v>1</v>
      </c>
      <c r="HQ671" s="44" t="s">
        <v>5943</v>
      </c>
      <c r="HR671">
        <v>1</v>
      </c>
      <c r="HS671">
        <v>17</v>
      </c>
      <c r="HT671">
        <v>1405</v>
      </c>
      <c r="HU671">
        <v>68</v>
      </c>
      <c r="HV671">
        <v>1</v>
      </c>
      <c r="HZ671" s="44" t="s">
        <v>6036</v>
      </c>
      <c r="IA671">
        <v>0</v>
      </c>
      <c r="IB671">
        <v>26</v>
      </c>
      <c r="IC671">
        <v>855</v>
      </c>
      <c r="ID671">
        <v>28</v>
      </c>
      <c r="IE671">
        <v>1</v>
      </c>
    </row>
    <row r="672" spans="1:245" x14ac:dyDescent="0.25">
      <c r="A672" s="1">
        <v>38609</v>
      </c>
      <c r="B672" s="1"/>
      <c r="C672" s="1" t="s">
        <v>396</v>
      </c>
      <c r="D672" s="1"/>
      <c r="E672" s="13" t="s">
        <v>3264</v>
      </c>
      <c r="F672" s="4" t="s">
        <v>118</v>
      </c>
      <c r="G672" s="45" t="s">
        <v>5572</v>
      </c>
      <c r="H672" s="86"/>
      <c r="I672" s="86"/>
      <c r="J672" s="86"/>
      <c r="K672" s="86"/>
      <c r="L672" s="86"/>
      <c r="M672" s="31" t="s">
        <v>1910</v>
      </c>
      <c r="N672" s="4" t="s">
        <v>479</v>
      </c>
      <c r="O672" s="52" t="s">
        <v>6554</v>
      </c>
      <c r="P672" s="20"/>
      <c r="Q672" s="31" t="s">
        <v>1910</v>
      </c>
      <c r="R672" s="4" t="s">
        <v>479</v>
      </c>
      <c r="S672" s="52" t="s">
        <v>6554</v>
      </c>
      <c r="T672" s="20"/>
      <c r="U672" s="20"/>
      <c r="V672" s="20"/>
      <c r="W672" s="20"/>
      <c r="X672" s="20"/>
      <c r="Y672" s="20"/>
      <c r="Z672" s="20"/>
      <c r="AA672" s="20"/>
      <c r="AB672" s="20"/>
      <c r="AC672" s="20"/>
      <c r="AD672" s="20"/>
      <c r="AF672" s="14">
        <v>0</v>
      </c>
      <c r="AG672" s="14">
        <v>1</v>
      </c>
      <c r="AH672" s="14">
        <v>0</v>
      </c>
      <c r="AI672" s="14">
        <v>0</v>
      </c>
      <c r="AJ672" s="14">
        <v>1</v>
      </c>
      <c r="AK672" s="14">
        <v>0</v>
      </c>
      <c r="AL672" s="14">
        <v>1</v>
      </c>
      <c r="AM672" s="14">
        <v>0</v>
      </c>
      <c r="AN672" t="s">
        <v>1265</v>
      </c>
      <c r="AO672" s="1">
        <v>32874</v>
      </c>
      <c r="AP672" s="1">
        <v>34335</v>
      </c>
      <c r="CS672">
        <v>1</v>
      </c>
      <c r="CY672" s="1">
        <v>36767</v>
      </c>
      <c r="CZ672" s="1"/>
      <c r="DB672" s="1">
        <v>37202</v>
      </c>
      <c r="DC672" s="1">
        <v>38064</v>
      </c>
      <c r="DD672" s="14">
        <v>464</v>
      </c>
      <c r="DE672" s="14">
        <v>4</v>
      </c>
      <c r="DF672" t="s">
        <v>513</v>
      </c>
      <c r="DG672" t="s">
        <v>1922</v>
      </c>
      <c r="DK672" s="1"/>
      <c r="II672" s="1">
        <v>37202</v>
      </c>
      <c r="IJ672" s="1">
        <v>38609</v>
      </c>
      <c r="IK672" s="14">
        <v>1</v>
      </c>
    </row>
    <row r="673" spans="1:245" x14ac:dyDescent="0.25">
      <c r="A673" s="1">
        <v>38609</v>
      </c>
      <c r="E673" s="13" t="s">
        <v>3264</v>
      </c>
      <c r="F673" s="4" t="s">
        <v>118</v>
      </c>
      <c r="G673" s="45" t="s">
        <v>5572</v>
      </c>
      <c r="H673" s="86"/>
      <c r="I673" s="86"/>
      <c r="J673" s="86"/>
      <c r="K673" s="86"/>
      <c r="L673" s="86"/>
      <c r="M673" s="32" t="s">
        <v>1911</v>
      </c>
      <c r="N673" s="4" t="s">
        <v>479</v>
      </c>
      <c r="O673" s="52" t="s">
        <v>6555</v>
      </c>
      <c r="P673" s="20"/>
      <c r="Q673" s="39" t="s">
        <v>1911</v>
      </c>
      <c r="R673" s="4" t="s">
        <v>479</v>
      </c>
      <c r="S673" s="52" t="s">
        <v>6555</v>
      </c>
      <c r="T673" s="39" t="s">
        <v>1911</v>
      </c>
      <c r="U673" s="4" t="s">
        <v>479</v>
      </c>
      <c r="V673" s="20"/>
      <c r="W673" s="20"/>
      <c r="X673" s="20"/>
      <c r="Y673" s="20"/>
      <c r="Z673" s="20"/>
      <c r="AA673" s="20"/>
      <c r="AB673" s="20"/>
      <c r="AC673" s="20"/>
      <c r="AD673" s="20"/>
      <c r="AF673" s="14">
        <v>0</v>
      </c>
      <c r="AG673" s="14">
        <v>1</v>
      </c>
      <c r="AH673" s="14">
        <v>0</v>
      </c>
      <c r="AI673" s="14">
        <v>0</v>
      </c>
      <c r="AJ673" s="14">
        <v>1</v>
      </c>
      <c r="AK673" s="14">
        <v>0</v>
      </c>
      <c r="AL673" s="14">
        <v>1</v>
      </c>
      <c r="AM673" s="14">
        <v>0</v>
      </c>
      <c r="AO673" s="1">
        <v>32874</v>
      </c>
      <c r="AP673" s="1">
        <v>37135</v>
      </c>
      <c r="AS673" s="1">
        <v>35946</v>
      </c>
      <c r="AT673" s="1">
        <v>36661</v>
      </c>
      <c r="BP673" s="14">
        <v>13090000</v>
      </c>
      <c r="BQ673" s="3">
        <v>0.15</v>
      </c>
      <c r="BT673" s="14">
        <v>4888000</v>
      </c>
      <c r="BU673" s="3">
        <v>0.15</v>
      </c>
      <c r="CS673">
        <v>1</v>
      </c>
      <c r="CY673" s="1">
        <v>36767</v>
      </c>
      <c r="CZ673" s="1"/>
      <c r="DB673" s="1">
        <v>37202</v>
      </c>
      <c r="DC673" s="1">
        <v>38064</v>
      </c>
      <c r="DD673" s="14">
        <v>464</v>
      </c>
      <c r="DE673" s="14">
        <v>4</v>
      </c>
      <c r="DF673" t="s">
        <v>513</v>
      </c>
      <c r="DG673" t="s">
        <v>1922</v>
      </c>
      <c r="DO673" s="49" t="s">
        <v>4499</v>
      </c>
      <c r="DP673" s="1"/>
      <c r="DQ673" s="1"/>
      <c r="DR673" s="1"/>
      <c r="DS673" s="1"/>
      <c r="DT673" s="1"/>
      <c r="DU673" s="1"/>
      <c r="DV673" s="1"/>
      <c r="DY673" t="s">
        <v>2095</v>
      </c>
      <c r="DZ673" s="1">
        <v>38708</v>
      </c>
      <c r="EA673" s="1">
        <v>40296</v>
      </c>
      <c r="EC673" s="7" t="s">
        <v>3927</v>
      </c>
      <c r="EF673" s="7">
        <v>1</v>
      </c>
      <c r="EO673" s="7">
        <v>347</v>
      </c>
      <c r="EP673" s="7">
        <v>2</v>
      </c>
      <c r="II673" s="1">
        <v>37202</v>
      </c>
      <c r="IJ673" s="1">
        <v>38609</v>
      </c>
      <c r="IK673" s="14">
        <v>1</v>
      </c>
    </row>
    <row r="674" spans="1:245" x14ac:dyDescent="0.25">
      <c r="A674" s="1">
        <v>38609</v>
      </c>
      <c r="E674" s="13" t="s">
        <v>3264</v>
      </c>
      <c r="F674" s="4" t="s">
        <v>118</v>
      </c>
      <c r="G674" s="45" t="s">
        <v>5572</v>
      </c>
      <c r="H674" s="86"/>
      <c r="I674" s="86"/>
      <c r="J674" s="86"/>
      <c r="K674" s="86"/>
      <c r="L674" s="86"/>
      <c r="M674" s="30" t="s">
        <v>1914</v>
      </c>
      <c r="N674" s="4" t="s">
        <v>474</v>
      </c>
      <c r="O674" s="52" t="s">
        <v>6556</v>
      </c>
      <c r="P674" s="20"/>
      <c r="Q674" s="39" t="s">
        <v>1911</v>
      </c>
      <c r="R674" s="4" t="s">
        <v>479</v>
      </c>
      <c r="S674" s="52" t="s">
        <v>6555</v>
      </c>
      <c r="T674" s="39" t="s">
        <v>1911</v>
      </c>
      <c r="U674" s="4" t="s">
        <v>479</v>
      </c>
      <c r="V674" s="20"/>
      <c r="W674" s="20"/>
      <c r="X674" s="20"/>
      <c r="Y674" s="20"/>
      <c r="Z674" s="20"/>
      <c r="AA674" s="20"/>
      <c r="AB674" s="20"/>
      <c r="AC674" s="20"/>
      <c r="AD674" s="20"/>
      <c r="AF674" s="14">
        <v>0</v>
      </c>
      <c r="AG674" s="14">
        <v>1</v>
      </c>
      <c r="AH674" s="14">
        <v>0</v>
      </c>
      <c r="AI674" s="14">
        <v>0</v>
      </c>
      <c r="AJ674" s="14">
        <v>1</v>
      </c>
      <c r="AK674" s="14">
        <v>0</v>
      </c>
      <c r="AL674" s="14">
        <v>1</v>
      </c>
      <c r="AM674" s="14">
        <v>0</v>
      </c>
      <c r="AS674" s="1">
        <v>35946</v>
      </c>
      <c r="AT674" s="1">
        <v>36661</v>
      </c>
      <c r="BT674" s="14">
        <v>4888000</v>
      </c>
      <c r="BU674" s="3">
        <v>0.15</v>
      </c>
      <c r="CS674">
        <v>1</v>
      </c>
      <c r="CY674" s="1">
        <v>36767</v>
      </c>
      <c r="CZ674" s="1"/>
      <c r="DB674" s="1">
        <v>37202</v>
      </c>
      <c r="DC674" s="1">
        <v>38064</v>
      </c>
      <c r="DD674" s="14">
        <v>464</v>
      </c>
      <c r="DE674" s="14">
        <v>4</v>
      </c>
      <c r="DF674" t="s">
        <v>513</v>
      </c>
      <c r="DG674" t="s">
        <v>1922</v>
      </c>
      <c r="DO674" s="49" t="s">
        <v>4499</v>
      </c>
      <c r="DP674" s="1"/>
      <c r="DQ674" s="1"/>
      <c r="DR674" s="1"/>
      <c r="DS674" s="1"/>
      <c r="DT674" s="1"/>
      <c r="DU674" s="1"/>
      <c r="DV674" s="1"/>
      <c r="DY674" t="s">
        <v>2095</v>
      </c>
      <c r="DZ674" s="1">
        <v>38708</v>
      </c>
      <c r="EA674" s="1">
        <v>40296</v>
      </c>
      <c r="EC674" s="7" t="s">
        <v>3927</v>
      </c>
      <c r="EF674" s="7">
        <v>1</v>
      </c>
      <c r="EO674" s="7">
        <v>347</v>
      </c>
      <c r="EP674" s="7">
        <v>2</v>
      </c>
      <c r="II674" s="1">
        <v>37202</v>
      </c>
      <c r="IJ674" s="1">
        <v>38609</v>
      </c>
      <c r="IK674" s="14">
        <v>1</v>
      </c>
    </row>
    <row r="675" spans="1:245" x14ac:dyDescent="0.25">
      <c r="A675" s="1">
        <v>38609</v>
      </c>
      <c r="E675" s="13" t="s">
        <v>3264</v>
      </c>
      <c r="F675" s="4" t="s">
        <v>118</v>
      </c>
      <c r="G675" s="45" t="s">
        <v>5572</v>
      </c>
      <c r="H675" s="86"/>
      <c r="I675" s="86"/>
      <c r="J675" s="86"/>
      <c r="K675" s="86"/>
      <c r="L675" s="86"/>
      <c r="M675" s="30" t="s">
        <v>2624</v>
      </c>
      <c r="N675" s="4" t="s">
        <v>502</v>
      </c>
      <c r="O675" s="52" t="s">
        <v>6557</v>
      </c>
      <c r="P675" s="20"/>
      <c r="Q675" s="39" t="s">
        <v>2625</v>
      </c>
      <c r="R675" s="4" t="s">
        <v>502</v>
      </c>
      <c r="S675" s="52" t="s">
        <v>6558</v>
      </c>
      <c r="T675" s="39" t="s">
        <v>2625</v>
      </c>
      <c r="U675" s="4" t="s">
        <v>502</v>
      </c>
      <c r="V675" s="20"/>
      <c r="W675" s="20"/>
      <c r="X675" s="20"/>
      <c r="Y675" s="20"/>
      <c r="Z675" s="20"/>
      <c r="AA675" s="20"/>
      <c r="AB675" s="20"/>
      <c r="AC675" s="20"/>
      <c r="AD675" s="20"/>
      <c r="AF675" s="14">
        <v>0</v>
      </c>
      <c r="AG675" s="14">
        <v>1</v>
      </c>
      <c r="AH675" s="14">
        <v>0</v>
      </c>
      <c r="AI675" s="14">
        <v>0</v>
      </c>
      <c r="AJ675" s="14">
        <v>1</v>
      </c>
      <c r="AK675" s="14">
        <v>0</v>
      </c>
      <c r="AL675" s="14">
        <v>1</v>
      </c>
      <c r="AM675" s="14">
        <v>0</v>
      </c>
      <c r="AO675" s="1">
        <v>32874</v>
      </c>
      <c r="AP675" s="1">
        <v>37135</v>
      </c>
      <c r="BT675" s="14">
        <v>514000</v>
      </c>
      <c r="BU675" s="3">
        <v>0.1</v>
      </c>
      <c r="CS675">
        <v>1</v>
      </c>
      <c r="CY675" s="1">
        <v>36767</v>
      </c>
      <c r="CZ675" s="1"/>
      <c r="DB675" s="1">
        <v>37202</v>
      </c>
      <c r="DC675" s="1">
        <v>38064</v>
      </c>
      <c r="DD675" s="14">
        <v>464</v>
      </c>
      <c r="DE675" s="14">
        <v>4</v>
      </c>
      <c r="DF675" t="s">
        <v>513</v>
      </c>
      <c r="DG675" t="s">
        <v>1922</v>
      </c>
      <c r="DJ675">
        <v>1</v>
      </c>
      <c r="II675" s="1">
        <v>37202</v>
      </c>
      <c r="IJ675" s="1">
        <v>38609</v>
      </c>
      <c r="IK675" s="14">
        <v>1</v>
      </c>
    </row>
    <row r="676" spans="1:245" x14ac:dyDescent="0.25">
      <c r="A676" s="1">
        <v>38609</v>
      </c>
      <c r="E676" s="13" t="s">
        <v>3264</v>
      </c>
      <c r="F676" s="4" t="s">
        <v>118</v>
      </c>
      <c r="G676" s="45" t="s">
        <v>5572</v>
      </c>
      <c r="H676" s="86"/>
      <c r="I676" s="86"/>
      <c r="J676" s="86"/>
      <c r="K676" s="86"/>
      <c r="L676" s="86"/>
      <c r="M676" s="30" t="s">
        <v>2625</v>
      </c>
      <c r="N676" s="4" t="s">
        <v>502</v>
      </c>
      <c r="O676" s="52" t="s">
        <v>6558</v>
      </c>
      <c r="P676" s="20"/>
      <c r="Q676" s="39" t="s">
        <v>2625</v>
      </c>
      <c r="R676" s="4" t="s">
        <v>502</v>
      </c>
      <c r="S676" s="52" t="s">
        <v>6558</v>
      </c>
      <c r="T676" s="39" t="s">
        <v>2625</v>
      </c>
      <c r="U676" s="4" t="s">
        <v>502</v>
      </c>
      <c r="V676" s="20"/>
      <c r="W676" s="20"/>
      <c r="X676" s="20"/>
      <c r="Y676" s="20"/>
      <c r="Z676" s="20"/>
      <c r="AA676" s="20"/>
      <c r="AB676" s="20"/>
      <c r="AC676" s="20"/>
      <c r="AD676" s="20"/>
      <c r="AF676" s="14">
        <v>0</v>
      </c>
      <c r="AG676" s="14">
        <v>1</v>
      </c>
      <c r="AH676" s="14">
        <v>0</v>
      </c>
      <c r="AI676" s="14">
        <v>0</v>
      </c>
      <c r="AJ676" s="14">
        <v>1</v>
      </c>
      <c r="AK676" s="14">
        <v>0</v>
      </c>
      <c r="AL676" s="14">
        <v>1</v>
      </c>
      <c r="AM676" s="14">
        <v>0</v>
      </c>
      <c r="AO676" s="1">
        <v>32874</v>
      </c>
      <c r="AP676" s="1">
        <v>37135</v>
      </c>
      <c r="BT676" s="14">
        <v>514000</v>
      </c>
      <c r="BU676" s="3">
        <v>0.1</v>
      </c>
      <c r="CS676">
        <v>1</v>
      </c>
      <c r="CY676" s="1">
        <v>36767</v>
      </c>
      <c r="CZ676" s="1"/>
      <c r="DB676" s="1">
        <v>37202</v>
      </c>
      <c r="DC676" s="1">
        <v>38064</v>
      </c>
      <c r="DD676" s="14">
        <v>464</v>
      </c>
      <c r="DE676" s="14">
        <v>4</v>
      </c>
      <c r="DF676" t="s">
        <v>513</v>
      </c>
      <c r="DG676" t="s">
        <v>1922</v>
      </c>
      <c r="DJ676">
        <v>1</v>
      </c>
      <c r="II676" s="1">
        <v>37202</v>
      </c>
      <c r="IJ676" s="1">
        <v>38609</v>
      </c>
      <c r="IK676" s="14">
        <v>1</v>
      </c>
    </row>
    <row r="677" spans="1:245" x14ac:dyDescent="0.25">
      <c r="A677" s="1">
        <v>38609</v>
      </c>
      <c r="E677" s="13" t="s">
        <v>3264</v>
      </c>
      <c r="F677" s="4" t="s">
        <v>118</v>
      </c>
      <c r="G677" s="45" t="s">
        <v>5572</v>
      </c>
      <c r="H677" s="86"/>
      <c r="I677" s="86"/>
      <c r="J677" s="86"/>
      <c r="K677" s="86"/>
      <c r="L677" s="86"/>
      <c r="M677" s="30" t="s">
        <v>1912</v>
      </c>
      <c r="N677" s="4" t="s">
        <v>537</v>
      </c>
      <c r="O677" s="52" t="s">
        <v>6559</v>
      </c>
      <c r="P677" s="20"/>
      <c r="Q677" s="41" t="s">
        <v>1918</v>
      </c>
      <c r="R677" s="4" t="s">
        <v>537</v>
      </c>
      <c r="S677" s="52" t="s">
        <v>6861</v>
      </c>
      <c r="T677" s="41" t="s">
        <v>1918</v>
      </c>
      <c r="U677" s="4" t="s">
        <v>537</v>
      </c>
      <c r="V677" s="39" t="s">
        <v>1515</v>
      </c>
      <c r="W677" s="4" t="s">
        <v>537</v>
      </c>
      <c r="X677" s="20"/>
      <c r="Y677" s="20"/>
      <c r="Z677" s="33"/>
      <c r="AA677" s="33"/>
      <c r="AB677" s="7" t="s">
        <v>3580</v>
      </c>
      <c r="AC677" s="7" t="s">
        <v>537</v>
      </c>
      <c r="AD677" s="20"/>
      <c r="AE677" s="53" t="s">
        <v>7438</v>
      </c>
      <c r="AF677" s="14">
        <v>0</v>
      </c>
      <c r="AG677" s="14">
        <v>1</v>
      </c>
      <c r="AH677" s="14">
        <v>0</v>
      </c>
      <c r="AI677" s="14">
        <v>0</v>
      </c>
      <c r="AJ677" s="14">
        <v>1</v>
      </c>
      <c r="AK677" s="14">
        <v>0</v>
      </c>
      <c r="AL677" s="14">
        <v>1</v>
      </c>
      <c r="AM677" s="14">
        <v>0</v>
      </c>
      <c r="AO677" s="1">
        <v>32874</v>
      </c>
      <c r="AP677" s="1">
        <v>36404</v>
      </c>
      <c r="AQ677" s="1">
        <v>33147</v>
      </c>
      <c r="AR677" s="1">
        <v>35309</v>
      </c>
      <c r="AS677" s="1">
        <v>35946</v>
      </c>
      <c r="AT677" s="1">
        <v>36404</v>
      </c>
      <c r="BT677" s="14">
        <v>2145000</v>
      </c>
      <c r="BU677" s="3">
        <v>0.5</v>
      </c>
      <c r="BX677" s="14">
        <v>715000</v>
      </c>
      <c r="BY677" s="3">
        <v>0.5</v>
      </c>
      <c r="CS677">
        <v>1</v>
      </c>
      <c r="CY677" s="1">
        <v>36767</v>
      </c>
      <c r="CZ677" s="1"/>
      <c r="DB677" s="1">
        <v>37202</v>
      </c>
      <c r="DC677" s="1">
        <v>38064</v>
      </c>
      <c r="DD677" s="14">
        <v>464</v>
      </c>
      <c r="DE677" s="14">
        <v>4</v>
      </c>
      <c r="DF677" t="s">
        <v>513</v>
      </c>
      <c r="DG677" t="s">
        <v>1922</v>
      </c>
      <c r="DJ677">
        <v>1</v>
      </c>
      <c r="DK677" s="1">
        <v>37202</v>
      </c>
      <c r="GY677" s="44" t="s">
        <v>5697</v>
      </c>
      <c r="GZ677" s="1">
        <v>37204</v>
      </c>
      <c r="HA677">
        <v>5</v>
      </c>
      <c r="HB677">
        <v>78</v>
      </c>
      <c r="HC677">
        <v>8</v>
      </c>
      <c r="HE677">
        <v>1</v>
      </c>
      <c r="HH677" s="44" t="s">
        <v>5801</v>
      </c>
      <c r="HI677">
        <v>0</v>
      </c>
      <c r="HJ677">
        <v>15</v>
      </c>
      <c r="HK677">
        <v>11</v>
      </c>
      <c r="HL677">
        <v>1</v>
      </c>
      <c r="HM677">
        <v>1</v>
      </c>
      <c r="II677" s="1">
        <v>37202</v>
      </c>
      <c r="IJ677" s="1">
        <v>38609</v>
      </c>
      <c r="IK677" s="14">
        <v>1</v>
      </c>
    </row>
    <row r="678" spans="1:245" x14ac:dyDescent="0.25">
      <c r="A678" s="1">
        <v>38609</v>
      </c>
      <c r="E678" s="13" t="s">
        <v>3264</v>
      </c>
      <c r="F678" s="4" t="s">
        <v>118</v>
      </c>
      <c r="G678" s="45" t="s">
        <v>5572</v>
      </c>
      <c r="H678" s="86"/>
      <c r="I678" s="86"/>
      <c r="J678" s="86"/>
      <c r="K678" s="86"/>
      <c r="L678" s="86"/>
      <c r="M678" s="30" t="s">
        <v>1918</v>
      </c>
      <c r="N678" s="4" t="s">
        <v>537</v>
      </c>
      <c r="O678" s="52" t="s">
        <v>6861</v>
      </c>
      <c r="P678" s="20"/>
      <c r="Q678" s="39" t="s">
        <v>1918</v>
      </c>
      <c r="R678" s="4" t="s">
        <v>537</v>
      </c>
      <c r="S678" s="52" t="s">
        <v>6861</v>
      </c>
      <c r="T678" s="39" t="s">
        <v>1918</v>
      </c>
      <c r="U678" s="4" t="s">
        <v>537</v>
      </c>
      <c r="V678" s="39" t="s">
        <v>1515</v>
      </c>
      <c r="X678" s="33"/>
      <c r="Y678" s="33"/>
      <c r="Z678" s="33"/>
      <c r="AA678" s="33"/>
      <c r="AB678" s="33" t="s">
        <v>3580</v>
      </c>
      <c r="AC678" s="33" t="s">
        <v>537</v>
      </c>
      <c r="AD678" s="20"/>
      <c r="AF678" s="14">
        <v>0</v>
      </c>
      <c r="AG678" s="14">
        <v>1</v>
      </c>
      <c r="AH678" s="14">
        <v>0</v>
      </c>
      <c r="AI678" s="14">
        <v>0</v>
      </c>
      <c r="AJ678" s="14">
        <v>1</v>
      </c>
      <c r="AK678" s="14">
        <v>0</v>
      </c>
      <c r="AL678" s="14">
        <v>1</v>
      </c>
      <c r="AM678" s="14">
        <v>0</v>
      </c>
      <c r="AO678" s="1">
        <v>32874</v>
      </c>
      <c r="AP678" s="1">
        <v>36404</v>
      </c>
      <c r="AQ678" s="1">
        <v>33147</v>
      </c>
      <c r="AR678" s="1">
        <v>35309</v>
      </c>
      <c r="AS678" s="1">
        <v>35946</v>
      </c>
      <c r="AT678" s="1">
        <v>36404</v>
      </c>
      <c r="BT678" s="14">
        <v>2145000</v>
      </c>
      <c r="BU678" s="3">
        <v>0.5</v>
      </c>
      <c r="BX678" s="14">
        <v>715000</v>
      </c>
      <c r="BY678" s="3">
        <v>0.5</v>
      </c>
      <c r="CS678">
        <v>1</v>
      </c>
      <c r="CY678" s="1">
        <v>36767</v>
      </c>
      <c r="CZ678" s="1"/>
      <c r="DB678" s="1">
        <v>37202</v>
      </c>
      <c r="DC678" s="1">
        <v>38064</v>
      </c>
      <c r="DD678" s="14">
        <v>464</v>
      </c>
      <c r="DE678" s="14">
        <v>4</v>
      </c>
      <c r="DF678" t="s">
        <v>513</v>
      </c>
      <c r="DG678" t="s">
        <v>1922</v>
      </c>
      <c r="DJ678">
        <v>1</v>
      </c>
      <c r="DK678" s="1">
        <v>37202</v>
      </c>
      <c r="GY678" s="44" t="s">
        <v>5697</v>
      </c>
      <c r="GZ678" s="1">
        <v>37204</v>
      </c>
      <c r="HA678">
        <v>5</v>
      </c>
      <c r="HB678">
        <v>78</v>
      </c>
      <c r="HC678">
        <v>8</v>
      </c>
      <c r="HE678">
        <v>1</v>
      </c>
      <c r="HH678" s="44" t="s">
        <v>5801</v>
      </c>
      <c r="HI678">
        <v>0</v>
      </c>
      <c r="HJ678">
        <v>15</v>
      </c>
      <c r="HK678">
        <v>11</v>
      </c>
      <c r="HL678">
        <v>1</v>
      </c>
      <c r="HM678">
        <v>1</v>
      </c>
      <c r="II678" s="1">
        <v>37202</v>
      </c>
      <c r="IJ678" s="1">
        <v>38609</v>
      </c>
      <c r="IK678" s="14">
        <v>1</v>
      </c>
    </row>
    <row r="679" spans="1:245" x14ac:dyDescent="0.25">
      <c r="A679" s="1">
        <v>38609</v>
      </c>
      <c r="E679" s="13" t="s">
        <v>3264</v>
      </c>
      <c r="F679" s="4" t="s">
        <v>118</v>
      </c>
      <c r="G679" s="45" t="s">
        <v>5572</v>
      </c>
      <c r="H679" s="86"/>
      <c r="I679" s="86"/>
      <c r="J679" s="86"/>
      <c r="K679" s="86"/>
      <c r="L679" s="86"/>
      <c r="M679" s="30" t="s">
        <v>1515</v>
      </c>
      <c r="N679" s="4" t="s">
        <v>537</v>
      </c>
      <c r="O679" s="52" t="s">
        <v>6861</v>
      </c>
      <c r="P679" s="20"/>
      <c r="Q679" s="30" t="s">
        <v>1515</v>
      </c>
      <c r="R679" s="4" t="s">
        <v>537</v>
      </c>
      <c r="S679" s="52" t="s">
        <v>6861</v>
      </c>
      <c r="T679" s="20"/>
      <c r="U679" s="20"/>
      <c r="V679" s="39"/>
      <c r="W679" s="4"/>
      <c r="X679" s="33" t="s">
        <v>3580</v>
      </c>
      <c r="Y679" s="33" t="s">
        <v>537</v>
      </c>
      <c r="Z679" s="33" t="s">
        <v>3580</v>
      </c>
      <c r="AA679" s="33" t="s">
        <v>537</v>
      </c>
      <c r="AB679" s="33"/>
      <c r="AC679" s="33"/>
      <c r="AD679" s="20"/>
      <c r="AF679" s="14">
        <v>0</v>
      </c>
      <c r="AG679" s="14">
        <v>1</v>
      </c>
      <c r="AH679" s="14">
        <v>0</v>
      </c>
      <c r="AI679" s="14">
        <v>0</v>
      </c>
      <c r="AJ679" s="14">
        <v>1</v>
      </c>
      <c r="AK679" s="14">
        <v>0</v>
      </c>
      <c r="AL679" s="14">
        <v>1</v>
      </c>
      <c r="AM679" s="14">
        <v>0</v>
      </c>
      <c r="AO679" s="1">
        <v>32874</v>
      </c>
      <c r="AP679" s="1">
        <v>37135</v>
      </c>
      <c r="AQ679" s="1">
        <v>33147</v>
      </c>
      <c r="AR679" s="1">
        <v>35309</v>
      </c>
      <c r="AS679" s="1">
        <v>36319</v>
      </c>
      <c r="AT679" s="1">
        <v>36661</v>
      </c>
      <c r="BP679" s="14">
        <f>15050000+650000</f>
        <v>15700000</v>
      </c>
      <c r="BQ679" s="3">
        <v>0.5</v>
      </c>
      <c r="CS679">
        <v>1</v>
      </c>
      <c r="CY679" s="1">
        <v>36767</v>
      </c>
      <c r="CZ679" s="1"/>
      <c r="DB679" s="1">
        <v>37202</v>
      </c>
      <c r="DC679" s="1">
        <v>38064</v>
      </c>
      <c r="DD679" s="14">
        <v>464</v>
      </c>
      <c r="DE679" s="14">
        <v>4</v>
      </c>
      <c r="DF679" t="s">
        <v>513</v>
      </c>
      <c r="DG679" t="s">
        <v>1922</v>
      </c>
      <c r="DJ679">
        <v>1</v>
      </c>
      <c r="DK679" s="1">
        <v>37202</v>
      </c>
      <c r="GY679" s="44" t="s">
        <v>5697</v>
      </c>
      <c r="GZ679" s="1">
        <v>37204</v>
      </c>
      <c r="HA679">
        <v>5</v>
      </c>
      <c r="HB679">
        <v>78</v>
      </c>
      <c r="HC679">
        <v>8</v>
      </c>
      <c r="HE679">
        <v>1</v>
      </c>
      <c r="HH679" s="44" t="s">
        <v>5801</v>
      </c>
      <c r="HI679">
        <v>0</v>
      </c>
      <c r="HJ679">
        <v>15</v>
      </c>
      <c r="HK679">
        <v>120</v>
      </c>
      <c r="HL679">
        <v>5</v>
      </c>
      <c r="HM679">
        <v>1</v>
      </c>
      <c r="II679" s="1">
        <v>37202</v>
      </c>
      <c r="IJ679" s="1">
        <v>38609</v>
      </c>
      <c r="IK679" s="14">
        <v>1</v>
      </c>
    </row>
    <row r="680" spans="1:245" x14ac:dyDescent="0.25">
      <c r="A680" s="1">
        <v>38609</v>
      </c>
      <c r="E680" s="13" t="s">
        <v>3264</v>
      </c>
      <c r="F680" s="4" t="s">
        <v>118</v>
      </c>
      <c r="G680" s="45" t="s">
        <v>5572</v>
      </c>
      <c r="H680" s="86"/>
      <c r="I680" s="86"/>
      <c r="J680" s="86"/>
      <c r="K680" s="86"/>
      <c r="L680" s="86"/>
      <c r="M680" s="58" t="s">
        <v>1913</v>
      </c>
      <c r="N680" s="4" t="s">
        <v>537</v>
      </c>
      <c r="O680" s="52" t="s">
        <v>6861</v>
      </c>
      <c r="P680" s="20"/>
      <c r="Q680" s="30" t="s">
        <v>1913</v>
      </c>
      <c r="R680" s="4" t="s">
        <v>537</v>
      </c>
      <c r="S680" s="52" t="s">
        <v>6861</v>
      </c>
      <c r="V680" s="39" t="s">
        <v>1515</v>
      </c>
      <c r="W680" s="4" t="s">
        <v>537</v>
      </c>
      <c r="X680" s="33"/>
      <c r="Y680" s="33"/>
      <c r="AB680" s="20" t="s">
        <v>3580</v>
      </c>
      <c r="AC680" s="33" t="s">
        <v>537</v>
      </c>
      <c r="AD680" s="20"/>
      <c r="AF680" s="14">
        <v>0</v>
      </c>
      <c r="AG680" s="14">
        <v>1</v>
      </c>
      <c r="AH680" s="14">
        <v>0</v>
      </c>
      <c r="AI680" s="14">
        <v>0</v>
      </c>
      <c r="AJ680" s="14">
        <v>1</v>
      </c>
      <c r="AK680" s="14">
        <v>0</v>
      </c>
      <c r="AL680" s="14">
        <v>1</v>
      </c>
      <c r="AM680" s="14">
        <v>0</v>
      </c>
      <c r="AQ680" s="1">
        <v>33147</v>
      </c>
      <c r="AR680" s="1">
        <v>35309</v>
      </c>
      <c r="CS680">
        <v>1</v>
      </c>
      <c r="CY680" s="1">
        <v>36767</v>
      </c>
      <c r="CZ680" s="1"/>
      <c r="DB680" s="1">
        <v>37202</v>
      </c>
      <c r="DC680" s="1">
        <v>38064</v>
      </c>
      <c r="DD680" s="14">
        <v>464</v>
      </c>
      <c r="DE680" s="14">
        <v>4</v>
      </c>
      <c r="DF680" t="s">
        <v>513</v>
      </c>
      <c r="DG680" t="s">
        <v>1922</v>
      </c>
      <c r="DJ680">
        <v>1</v>
      </c>
      <c r="DK680" s="1">
        <v>37202</v>
      </c>
      <c r="GY680" s="44" t="s">
        <v>5697</v>
      </c>
      <c r="GZ680" s="1">
        <v>37204</v>
      </c>
      <c r="HA680">
        <v>5</v>
      </c>
      <c r="HB680">
        <v>78</v>
      </c>
      <c r="HC680">
        <v>8</v>
      </c>
      <c r="HE680">
        <v>1</v>
      </c>
      <c r="HH680" s="44" t="s">
        <v>5801</v>
      </c>
      <c r="HI680">
        <v>0</v>
      </c>
      <c r="HJ680">
        <v>15</v>
      </c>
      <c r="HK680">
        <v>120</v>
      </c>
      <c r="HL680">
        <v>5</v>
      </c>
      <c r="HM680">
        <v>1</v>
      </c>
      <c r="II680" s="1">
        <v>37202</v>
      </c>
      <c r="IJ680" s="1">
        <v>38609</v>
      </c>
      <c r="IK680" s="14">
        <v>1</v>
      </c>
    </row>
    <row r="681" spans="1:245" x14ac:dyDescent="0.25">
      <c r="A681" s="1">
        <v>38609</v>
      </c>
      <c r="E681" s="13" t="s">
        <v>3264</v>
      </c>
      <c r="F681" s="4" t="s">
        <v>118</v>
      </c>
      <c r="G681" s="45" t="s">
        <v>5572</v>
      </c>
      <c r="H681" s="86"/>
      <c r="I681" s="86"/>
      <c r="J681" s="86"/>
      <c r="K681" s="86"/>
      <c r="L681" s="86"/>
      <c r="M681" s="30" t="s">
        <v>2605</v>
      </c>
      <c r="N681" s="4" t="s">
        <v>517</v>
      </c>
      <c r="O681" s="52" t="s">
        <v>6560</v>
      </c>
      <c r="P681" s="20"/>
      <c r="Q681" s="30" t="s">
        <v>2605</v>
      </c>
      <c r="R681" s="4" t="s">
        <v>517</v>
      </c>
      <c r="S681" s="52" t="s">
        <v>6560</v>
      </c>
      <c r="T681" s="20"/>
      <c r="U681" s="20"/>
      <c r="V681" s="20"/>
      <c r="W681" s="20"/>
      <c r="X681" s="20"/>
      <c r="Y681" s="20"/>
      <c r="Z681" s="20"/>
      <c r="AA681" s="20"/>
      <c r="AB681" s="20"/>
      <c r="AC681" s="20"/>
      <c r="AD681" s="20"/>
      <c r="AF681" s="14">
        <v>0</v>
      </c>
      <c r="AG681" s="14">
        <v>1</v>
      </c>
      <c r="AH681" s="14">
        <v>0</v>
      </c>
      <c r="AI681" s="14">
        <v>0</v>
      </c>
      <c r="AJ681" s="14">
        <v>1</v>
      </c>
      <c r="AK681" s="14">
        <v>0</v>
      </c>
      <c r="AL681" s="14">
        <v>1</v>
      </c>
      <c r="AM681" s="14">
        <v>0</v>
      </c>
      <c r="AO681" s="1">
        <v>33390</v>
      </c>
      <c r="AP681" s="1">
        <v>37135</v>
      </c>
      <c r="BP681" s="14">
        <v>979000</v>
      </c>
      <c r="BQ681" s="3">
        <v>0.2</v>
      </c>
      <c r="BR681" s="16">
        <v>856800</v>
      </c>
      <c r="CS681">
        <v>1</v>
      </c>
      <c r="CY681" s="1">
        <v>36767</v>
      </c>
      <c r="CZ681" s="1"/>
      <c r="DB681" s="1">
        <v>37202</v>
      </c>
      <c r="DC681" s="1">
        <v>38064</v>
      </c>
      <c r="DD681" s="14">
        <v>464</v>
      </c>
      <c r="DE681" s="14">
        <v>4</v>
      </c>
      <c r="DF681" t="s">
        <v>513</v>
      </c>
      <c r="DG681" t="s">
        <v>1922</v>
      </c>
      <c r="DJ681">
        <v>1</v>
      </c>
      <c r="DO681" s="49" t="s">
        <v>4500</v>
      </c>
      <c r="DP681" s="1"/>
      <c r="DQ681" s="1"/>
      <c r="DR681" s="1"/>
      <c r="DS681" s="1"/>
      <c r="DT681" s="1"/>
      <c r="DU681" s="1"/>
      <c r="DV681" s="1"/>
      <c r="DY681" t="s">
        <v>2090</v>
      </c>
      <c r="DZ681" s="1">
        <v>38713</v>
      </c>
      <c r="EA681" s="1">
        <v>40296</v>
      </c>
      <c r="EC681" s="7" t="s">
        <v>3927</v>
      </c>
      <c r="EM681" s="7">
        <v>1</v>
      </c>
      <c r="EO681" s="7">
        <v>182</v>
      </c>
      <c r="EP681" s="7">
        <v>4</v>
      </c>
      <c r="II681" s="1">
        <v>37202</v>
      </c>
      <c r="IJ681" s="1">
        <v>38609</v>
      </c>
      <c r="IK681" s="14">
        <v>1</v>
      </c>
    </row>
    <row r="682" spans="1:245" x14ac:dyDescent="0.25">
      <c r="A682" s="1">
        <v>38609</v>
      </c>
      <c r="E682" s="13" t="s">
        <v>3264</v>
      </c>
      <c r="F682" s="4" t="s">
        <v>118</v>
      </c>
      <c r="G682" s="45" t="s">
        <v>5572</v>
      </c>
      <c r="H682" s="86"/>
      <c r="I682" s="86"/>
      <c r="J682" s="86"/>
      <c r="K682" s="86"/>
      <c r="L682" s="86"/>
      <c r="M682" s="30" t="s">
        <v>1915</v>
      </c>
      <c r="N682" s="4" t="s">
        <v>474</v>
      </c>
      <c r="O682" s="52" t="s">
        <v>6561</v>
      </c>
      <c r="P682" s="20"/>
      <c r="Q682" s="30" t="s">
        <v>1915</v>
      </c>
      <c r="R682" s="4" t="s">
        <v>474</v>
      </c>
      <c r="S682" s="52" t="s">
        <v>6561</v>
      </c>
      <c r="T682" s="20"/>
      <c r="U682" s="20"/>
      <c r="V682" s="20"/>
      <c r="W682" s="20"/>
      <c r="X682" s="20"/>
      <c r="Y682" s="20"/>
      <c r="Z682" s="20"/>
      <c r="AA682" s="20"/>
      <c r="AB682" s="20"/>
      <c r="AC682" s="20"/>
      <c r="AD682" s="20"/>
      <c r="AF682" s="14">
        <v>0</v>
      </c>
      <c r="AG682" s="14">
        <v>1</v>
      </c>
      <c r="AH682" s="14">
        <v>0</v>
      </c>
      <c r="AI682" s="14">
        <v>0</v>
      </c>
      <c r="AJ682" s="14">
        <v>1</v>
      </c>
      <c r="AK682" s="14">
        <v>0</v>
      </c>
      <c r="AL682" s="14">
        <v>1</v>
      </c>
      <c r="AM682" s="14">
        <v>0</v>
      </c>
      <c r="AQ682" s="1">
        <v>33147</v>
      </c>
      <c r="AR682" s="1">
        <v>35309</v>
      </c>
      <c r="CS682">
        <v>1</v>
      </c>
      <c r="CY682" s="1">
        <v>36767</v>
      </c>
      <c r="CZ682" s="1"/>
      <c r="DB682" s="1">
        <v>37202</v>
      </c>
      <c r="DC682" s="1">
        <v>38064</v>
      </c>
      <c r="DD682" s="14">
        <v>464</v>
      </c>
      <c r="DE682" s="14">
        <v>4</v>
      </c>
      <c r="DF682" t="s">
        <v>513</v>
      </c>
      <c r="DG682" t="s">
        <v>1922</v>
      </c>
      <c r="II682" s="1">
        <v>37202</v>
      </c>
      <c r="IJ682" s="1">
        <v>38609</v>
      </c>
      <c r="IK682" s="14">
        <v>1</v>
      </c>
    </row>
    <row r="683" spans="1:245" x14ac:dyDescent="0.25">
      <c r="A683" s="1">
        <v>38609</v>
      </c>
      <c r="E683" s="13" t="s">
        <v>3264</v>
      </c>
      <c r="F683" s="4" t="s">
        <v>118</v>
      </c>
      <c r="G683" s="45" t="s">
        <v>5572</v>
      </c>
      <c r="H683" s="86"/>
      <c r="I683" s="86"/>
      <c r="J683" s="86"/>
      <c r="K683" s="86"/>
      <c r="L683" s="86"/>
      <c r="M683" s="30" t="s">
        <v>1916</v>
      </c>
      <c r="N683" s="4" t="s">
        <v>537</v>
      </c>
      <c r="O683" s="52" t="s">
        <v>6562</v>
      </c>
      <c r="P683" s="20"/>
      <c r="Q683" s="30" t="s">
        <v>1916</v>
      </c>
      <c r="R683" s="4" t="s">
        <v>537</v>
      </c>
      <c r="S683" s="52" t="s">
        <v>6562</v>
      </c>
      <c r="T683" s="20"/>
      <c r="U683" s="20"/>
      <c r="V683" s="20"/>
      <c r="W683" s="20"/>
      <c r="X683" s="20"/>
      <c r="Y683" s="20"/>
      <c r="Z683" s="20"/>
      <c r="AA683" s="20"/>
      <c r="AB683" s="20"/>
      <c r="AC683" s="20"/>
      <c r="AD683" s="20"/>
      <c r="AF683" s="14">
        <v>0</v>
      </c>
      <c r="AG683" s="14">
        <v>1</v>
      </c>
      <c r="AH683" s="14">
        <v>0</v>
      </c>
      <c r="AI683" s="14">
        <v>0</v>
      </c>
      <c r="AJ683" s="14">
        <v>1</v>
      </c>
      <c r="AK683" s="14">
        <v>0</v>
      </c>
      <c r="AL683" s="14">
        <v>1</v>
      </c>
      <c r="AM683" s="14">
        <v>0</v>
      </c>
      <c r="AQ683" s="1">
        <v>33147</v>
      </c>
      <c r="AR683" s="1">
        <v>35309</v>
      </c>
      <c r="CS683">
        <v>1</v>
      </c>
      <c r="CY683" s="1">
        <v>36767</v>
      </c>
      <c r="CZ683" s="1"/>
      <c r="DB683" s="1">
        <v>37202</v>
      </c>
      <c r="DC683" s="1">
        <v>38064</v>
      </c>
      <c r="DD683" s="14">
        <v>464</v>
      </c>
      <c r="DE683" s="14">
        <v>4</v>
      </c>
      <c r="DF683" t="s">
        <v>513</v>
      </c>
      <c r="DG683" t="s">
        <v>1922</v>
      </c>
      <c r="II683" s="1">
        <v>37202</v>
      </c>
      <c r="IJ683" s="1">
        <v>38609</v>
      </c>
      <c r="IK683" s="14">
        <v>1</v>
      </c>
    </row>
    <row r="684" spans="1:245" x14ac:dyDescent="0.25">
      <c r="A684" s="1">
        <v>38609</v>
      </c>
      <c r="E684" s="13" t="s">
        <v>3264</v>
      </c>
      <c r="F684" s="4" t="s">
        <v>118</v>
      </c>
      <c r="G684" s="45" t="s">
        <v>5572</v>
      </c>
      <c r="H684" s="86"/>
      <c r="I684" s="86"/>
      <c r="J684" s="86"/>
      <c r="K684" s="86"/>
      <c r="L684" s="86"/>
      <c r="M684" s="30" t="s">
        <v>1917</v>
      </c>
      <c r="N684" s="4" t="s">
        <v>479</v>
      </c>
      <c r="O684" s="52" t="s">
        <v>6563</v>
      </c>
      <c r="P684" s="20"/>
      <c r="Q684" s="30" t="s">
        <v>1917</v>
      </c>
      <c r="R684" s="4" t="s">
        <v>479</v>
      </c>
      <c r="S684" s="52" t="s">
        <v>6563</v>
      </c>
      <c r="T684" s="20"/>
      <c r="U684" s="20"/>
      <c r="V684" s="20"/>
      <c r="W684" s="20"/>
      <c r="X684" s="20"/>
      <c r="Y684" s="20"/>
      <c r="Z684" s="20"/>
      <c r="AA684" s="20"/>
      <c r="AB684" s="20"/>
      <c r="AC684" s="20"/>
      <c r="AD684" s="20"/>
      <c r="AF684" s="14">
        <v>0</v>
      </c>
      <c r="AG684" s="14">
        <v>1</v>
      </c>
      <c r="AH684" s="14">
        <v>0</v>
      </c>
      <c r="AI684" s="14">
        <v>0</v>
      </c>
      <c r="AJ684" s="14">
        <v>1</v>
      </c>
      <c r="AK684" s="14">
        <v>0</v>
      </c>
      <c r="AL684" s="14">
        <v>1</v>
      </c>
      <c r="AM684" s="14">
        <v>0</v>
      </c>
      <c r="AO684" s="1">
        <v>32874</v>
      </c>
      <c r="AP684" s="1">
        <v>37135</v>
      </c>
      <c r="AQ684" s="1">
        <v>33147</v>
      </c>
      <c r="AR684" s="1">
        <v>35309</v>
      </c>
      <c r="BP684" s="14">
        <v>4021000</v>
      </c>
      <c r="CS684">
        <v>1</v>
      </c>
      <c r="CY684" s="1">
        <v>36767</v>
      </c>
      <c r="CZ684" s="1"/>
      <c r="DB684" s="1">
        <v>37202</v>
      </c>
      <c r="DC684" s="1">
        <v>38064</v>
      </c>
      <c r="DD684" s="14">
        <v>464</v>
      </c>
      <c r="DE684" s="14">
        <v>4</v>
      </c>
      <c r="DF684" t="s">
        <v>513</v>
      </c>
      <c r="DG684" t="s">
        <v>1922</v>
      </c>
      <c r="DO684" s="49" t="s">
        <v>4501</v>
      </c>
      <c r="DP684" s="1"/>
      <c r="DQ684" s="1"/>
      <c r="DR684" s="1"/>
      <c r="DS684" s="1"/>
      <c r="DT684" s="1"/>
      <c r="DU684" s="1"/>
      <c r="DV684" s="1"/>
      <c r="DY684" t="s">
        <v>2089</v>
      </c>
      <c r="DZ684" s="1">
        <v>38716</v>
      </c>
      <c r="EA684" s="1">
        <v>40296</v>
      </c>
      <c r="EC684" s="7" t="s">
        <v>3927</v>
      </c>
      <c r="EF684" s="7">
        <v>1</v>
      </c>
      <c r="EO684" s="7">
        <v>289</v>
      </c>
      <c r="EP684" s="7">
        <v>2</v>
      </c>
      <c r="II684" s="1">
        <v>37202</v>
      </c>
      <c r="IJ684" s="1">
        <v>38609</v>
      </c>
      <c r="IK684" s="14">
        <v>1</v>
      </c>
    </row>
    <row r="685" spans="1:245" x14ac:dyDescent="0.25">
      <c r="A685" s="1">
        <v>38609</v>
      </c>
      <c r="E685" s="13" t="s">
        <v>3264</v>
      </c>
      <c r="F685" s="4" t="s">
        <v>118</v>
      </c>
      <c r="G685" s="45" t="s">
        <v>5572</v>
      </c>
      <c r="H685" s="86"/>
      <c r="I685" s="86"/>
      <c r="J685" s="86"/>
      <c r="K685" s="86"/>
      <c r="L685" s="86"/>
      <c r="M685" s="30" t="s">
        <v>1920</v>
      </c>
      <c r="N685" s="4" t="s">
        <v>537</v>
      </c>
      <c r="O685" s="52" t="s">
        <v>6564</v>
      </c>
      <c r="P685" s="20"/>
      <c r="Q685" s="30" t="s">
        <v>1920</v>
      </c>
      <c r="R685" s="4" t="s">
        <v>537</v>
      </c>
      <c r="S685" s="52" t="s">
        <v>6564</v>
      </c>
      <c r="T685" s="20"/>
      <c r="U685" s="20"/>
      <c r="V685" s="20"/>
      <c r="W685" s="20"/>
      <c r="X685" s="20"/>
      <c r="Y685" s="20"/>
      <c r="Z685" s="20"/>
      <c r="AA685" s="20"/>
      <c r="AB685" s="20"/>
      <c r="AC685" s="20"/>
      <c r="AD685" s="20"/>
      <c r="AF685" s="14">
        <v>0</v>
      </c>
      <c r="AG685" s="14">
        <v>1</v>
      </c>
      <c r="AH685" s="14">
        <v>0</v>
      </c>
      <c r="AI685" s="14">
        <v>0</v>
      </c>
      <c r="AJ685" s="14">
        <v>1</v>
      </c>
      <c r="AK685" s="14">
        <v>0</v>
      </c>
      <c r="AL685" s="14">
        <v>1</v>
      </c>
      <c r="AM685" s="14">
        <v>0</v>
      </c>
      <c r="AQ685" s="1">
        <v>33147</v>
      </c>
      <c r="AR685" s="1">
        <v>35309</v>
      </c>
      <c r="CS685">
        <v>1</v>
      </c>
      <c r="CY685" s="1">
        <v>36767</v>
      </c>
      <c r="CZ685" s="1"/>
      <c r="DB685" s="1">
        <v>37202</v>
      </c>
      <c r="DC685" s="1">
        <v>38064</v>
      </c>
      <c r="DD685" s="14">
        <v>464</v>
      </c>
      <c r="DE685" s="14">
        <v>4</v>
      </c>
      <c r="DF685" t="s">
        <v>513</v>
      </c>
      <c r="DG685" t="s">
        <v>1922</v>
      </c>
      <c r="II685" s="1">
        <v>37202</v>
      </c>
      <c r="IJ685" s="1">
        <v>38609</v>
      </c>
      <c r="IK685" s="14">
        <v>1</v>
      </c>
    </row>
    <row r="686" spans="1:245" x14ac:dyDescent="0.25">
      <c r="A686" s="1">
        <v>38609</v>
      </c>
      <c r="E686" s="13" t="s">
        <v>3264</v>
      </c>
      <c r="F686" s="4" t="s">
        <v>118</v>
      </c>
      <c r="G686" s="45" t="s">
        <v>5572</v>
      </c>
      <c r="H686" s="86"/>
      <c r="I686" s="86"/>
      <c r="J686" s="86"/>
      <c r="K686" s="86"/>
      <c r="L686" s="86"/>
      <c r="M686" s="30" t="s">
        <v>1919</v>
      </c>
      <c r="N686" s="4" t="s">
        <v>537</v>
      </c>
      <c r="O686" s="52" t="s">
        <v>6565</v>
      </c>
      <c r="P686" s="20"/>
      <c r="Q686" s="30" t="s">
        <v>1919</v>
      </c>
      <c r="R686" s="4" t="s">
        <v>537</v>
      </c>
      <c r="S686" s="52" t="s">
        <v>6565</v>
      </c>
      <c r="T686" s="20"/>
      <c r="U686" s="20"/>
      <c r="V686" s="20"/>
      <c r="W686" s="20"/>
      <c r="X686" s="20"/>
      <c r="Y686" s="20"/>
      <c r="Z686" s="20"/>
      <c r="AA686" s="20"/>
      <c r="AB686" s="20"/>
      <c r="AC686" s="20"/>
      <c r="AD686" s="20"/>
      <c r="AF686" s="14">
        <v>0</v>
      </c>
      <c r="AG686" s="14">
        <v>1</v>
      </c>
      <c r="AH686" s="14">
        <v>0</v>
      </c>
      <c r="AI686" s="14">
        <v>0</v>
      </c>
      <c r="AJ686" s="14">
        <v>1</v>
      </c>
      <c r="AK686" s="14">
        <v>0</v>
      </c>
      <c r="AL686" s="14">
        <v>1</v>
      </c>
      <c r="AM686" s="14">
        <v>0</v>
      </c>
      <c r="AQ686" s="1">
        <v>33147</v>
      </c>
      <c r="AR686" s="1">
        <v>35309</v>
      </c>
      <c r="AS686" s="1">
        <v>35946</v>
      </c>
      <c r="AT686" s="1">
        <v>36661</v>
      </c>
      <c r="BP686" s="14">
        <v>1271000</v>
      </c>
      <c r="BQ686" s="3">
        <v>0.15</v>
      </c>
      <c r="CS686">
        <v>1</v>
      </c>
      <c r="CY686" s="1">
        <v>36767</v>
      </c>
      <c r="CZ686" s="1"/>
      <c r="DB686" s="1">
        <v>37202</v>
      </c>
      <c r="DC686" s="1">
        <v>38064</v>
      </c>
      <c r="DD686" s="14">
        <v>464</v>
      </c>
      <c r="DE686" s="14">
        <v>4</v>
      </c>
      <c r="DF686" t="s">
        <v>513</v>
      </c>
      <c r="DG686" t="s">
        <v>1922</v>
      </c>
      <c r="DJ686">
        <v>1</v>
      </c>
      <c r="DO686" s="49" t="s">
        <v>4502</v>
      </c>
      <c r="DP686" s="1"/>
      <c r="DQ686" s="1"/>
      <c r="DR686" s="1"/>
      <c r="DS686" s="1"/>
      <c r="DT686" s="1"/>
      <c r="DU686" s="1"/>
      <c r="DV686" s="1"/>
      <c r="DY686" t="s">
        <v>2094</v>
      </c>
      <c r="DZ686" s="1">
        <v>38702</v>
      </c>
      <c r="EA686" s="1">
        <v>40296</v>
      </c>
      <c r="EC686" s="7" t="s">
        <v>3927</v>
      </c>
      <c r="EF686" s="7">
        <v>1</v>
      </c>
      <c r="EO686" s="7">
        <v>134</v>
      </c>
      <c r="EP686" s="7">
        <v>2</v>
      </c>
      <c r="II686" s="1">
        <v>37202</v>
      </c>
      <c r="IJ686" s="1">
        <v>38609</v>
      </c>
      <c r="IK686" s="14">
        <v>1</v>
      </c>
    </row>
    <row r="687" spans="1:245" x14ac:dyDescent="0.25">
      <c r="A687" s="1">
        <v>38609</v>
      </c>
      <c r="B687" s="1"/>
      <c r="C687" s="1"/>
      <c r="D687" s="1"/>
      <c r="E687" s="13" t="s">
        <v>3264</v>
      </c>
      <c r="F687" s="4" t="s">
        <v>118</v>
      </c>
      <c r="G687" s="45" t="s">
        <v>5572</v>
      </c>
      <c r="H687" s="86"/>
      <c r="I687" s="86"/>
      <c r="J687" s="86"/>
      <c r="K687" s="86"/>
      <c r="L687" s="86"/>
      <c r="M687" s="31" t="s">
        <v>1921</v>
      </c>
      <c r="N687" s="4" t="s">
        <v>501</v>
      </c>
      <c r="O687" s="52" t="s">
        <v>6566</v>
      </c>
      <c r="P687" s="20"/>
      <c r="Q687" s="31" t="s">
        <v>1921</v>
      </c>
      <c r="R687" s="4" t="s">
        <v>501</v>
      </c>
      <c r="S687" s="52" t="s">
        <v>6566</v>
      </c>
      <c r="T687" s="20"/>
      <c r="U687" s="20"/>
      <c r="V687" s="20"/>
      <c r="W687" s="20"/>
      <c r="X687" s="20"/>
      <c r="Y687" s="20"/>
      <c r="Z687" s="20"/>
      <c r="AA687" s="20"/>
      <c r="AB687" s="20"/>
      <c r="AC687" s="20"/>
      <c r="AD687" s="20"/>
      <c r="AF687" s="14">
        <v>0</v>
      </c>
      <c r="AG687" s="14">
        <v>1</v>
      </c>
      <c r="AH687" s="14">
        <v>0</v>
      </c>
      <c r="AI687" s="14">
        <v>0</v>
      </c>
      <c r="AJ687" s="14">
        <v>1</v>
      </c>
      <c r="AK687" s="14">
        <v>0</v>
      </c>
      <c r="AL687" s="14">
        <v>1</v>
      </c>
      <c r="AM687" s="14">
        <v>0</v>
      </c>
      <c r="AO687" s="1">
        <v>32874</v>
      </c>
      <c r="AP687" s="1">
        <v>37135</v>
      </c>
      <c r="BP687" s="14">
        <v>174000</v>
      </c>
      <c r="CS687">
        <v>1</v>
      </c>
      <c r="CY687" s="1">
        <v>36767</v>
      </c>
      <c r="CZ687" s="1"/>
      <c r="DB687" s="1">
        <v>37202</v>
      </c>
      <c r="DC687" s="1">
        <v>38064</v>
      </c>
      <c r="DD687" s="14">
        <v>464</v>
      </c>
      <c r="DE687" s="14">
        <v>4</v>
      </c>
      <c r="DF687" t="s">
        <v>513</v>
      </c>
      <c r="DG687" t="s">
        <v>1922</v>
      </c>
      <c r="DO687" s="49" t="s">
        <v>4501</v>
      </c>
      <c r="DP687" s="1"/>
      <c r="DQ687" s="1"/>
      <c r="DR687" s="1"/>
      <c r="DS687" s="1"/>
      <c r="DT687" s="1"/>
      <c r="DU687" s="1"/>
      <c r="DV687" s="1"/>
      <c r="DY687" t="s">
        <v>2089</v>
      </c>
      <c r="DZ687" s="1">
        <v>38716</v>
      </c>
      <c r="EA687" s="1">
        <v>40296</v>
      </c>
      <c r="EC687" s="7" t="s">
        <v>3927</v>
      </c>
      <c r="EF687" s="7">
        <v>1</v>
      </c>
      <c r="EO687" s="7">
        <v>289</v>
      </c>
      <c r="EP687" s="7">
        <v>2</v>
      </c>
      <c r="II687" s="1">
        <v>37202</v>
      </c>
      <c r="IJ687" s="1">
        <v>38609</v>
      </c>
      <c r="IK687" s="14">
        <v>1</v>
      </c>
    </row>
    <row r="688" spans="1:245" x14ac:dyDescent="0.25">
      <c r="A688" s="1">
        <v>38645</v>
      </c>
      <c r="B688" s="1" t="s">
        <v>398</v>
      </c>
      <c r="C688" s="1" t="s">
        <v>399</v>
      </c>
      <c r="D688" s="1"/>
      <c r="E688" s="13" t="s">
        <v>3174</v>
      </c>
      <c r="F688" s="4" t="s">
        <v>10</v>
      </c>
      <c r="G688" s="45" t="s">
        <v>5574</v>
      </c>
      <c r="H688" s="86"/>
      <c r="I688" s="86"/>
      <c r="J688" s="86"/>
      <c r="K688" s="86"/>
      <c r="L688" s="86"/>
      <c r="M688" s="59" t="s">
        <v>1701</v>
      </c>
      <c r="N688" s="13" t="s">
        <v>500</v>
      </c>
      <c r="O688" s="56" t="s">
        <v>6575</v>
      </c>
      <c r="P688" s="20"/>
      <c r="Q688" s="39" t="s">
        <v>1701</v>
      </c>
      <c r="R688" s="13" t="s">
        <v>500</v>
      </c>
      <c r="S688" s="56" t="s">
        <v>6575</v>
      </c>
      <c r="T688" s="39" t="s">
        <v>1701</v>
      </c>
      <c r="U688" s="13" t="s">
        <v>500</v>
      </c>
      <c r="V688" s="20"/>
      <c r="W688" s="20"/>
      <c r="X688" s="33" t="s">
        <v>4194</v>
      </c>
      <c r="Y688" s="33" t="s">
        <v>500</v>
      </c>
      <c r="Z688" s="33" t="s">
        <v>4194</v>
      </c>
      <c r="AA688" s="33" t="s">
        <v>500</v>
      </c>
      <c r="AB688" s="20"/>
      <c r="AC688" s="20"/>
      <c r="AD688" s="20"/>
      <c r="AE688" s="20" t="s">
        <v>4209</v>
      </c>
      <c r="AF688" s="14">
        <v>0</v>
      </c>
      <c r="AG688" s="14">
        <v>1</v>
      </c>
      <c r="AH688" s="14">
        <v>0</v>
      </c>
      <c r="AI688" s="14">
        <v>0</v>
      </c>
      <c r="AJ688" s="14">
        <v>1</v>
      </c>
      <c r="AK688" s="14">
        <v>0</v>
      </c>
      <c r="AL688" s="14">
        <v>1</v>
      </c>
      <c r="AM688" s="14">
        <v>0</v>
      </c>
      <c r="AN688" t="s">
        <v>1707</v>
      </c>
      <c r="AO688" s="1">
        <v>34971</v>
      </c>
      <c r="AP688" s="1">
        <v>37306</v>
      </c>
      <c r="BP688" s="14">
        <f>10000000-BT688</f>
        <v>6010000</v>
      </c>
      <c r="BQ688" s="3">
        <v>0.5</v>
      </c>
      <c r="BT688" s="14">
        <v>3990000</v>
      </c>
      <c r="BU688" s="3">
        <v>0.5</v>
      </c>
      <c r="BX688" s="14">
        <v>14000000</v>
      </c>
      <c r="BY688" s="3">
        <v>0.5</v>
      </c>
      <c r="CS688">
        <v>1</v>
      </c>
      <c r="CV688" s="1">
        <v>37271</v>
      </c>
      <c r="DB688" s="1">
        <v>37364</v>
      </c>
      <c r="DC688" s="1">
        <v>38042</v>
      </c>
      <c r="DD688" s="14">
        <v>500</v>
      </c>
      <c r="DE688" s="14">
        <v>4</v>
      </c>
      <c r="DF688" t="s">
        <v>562</v>
      </c>
      <c r="DG688" t="s">
        <v>1708</v>
      </c>
      <c r="DK688" s="1"/>
      <c r="DO688" s="49" t="s">
        <v>4504</v>
      </c>
      <c r="DP688" s="1"/>
      <c r="DQ688" s="1"/>
      <c r="DR688" s="1"/>
      <c r="DS688" s="1"/>
      <c r="DT688" s="1"/>
      <c r="DU688" s="1"/>
      <c r="DV688" s="1"/>
      <c r="DY688" t="s">
        <v>2719</v>
      </c>
      <c r="DZ688" s="1">
        <v>38741</v>
      </c>
      <c r="EA688" s="1">
        <v>40795</v>
      </c>
      <c r="EC688" s="7" t="s">
        <v>3929</v>
      </c>
      <c r="EF688" s="7">
        <v>1</v>
      </c>
      <c r="EO688" s="7">
        <v>262</v>
      </c>
      <c r="EP688" s="7">
        <v>2</v>
      </c>
      <c r="ER688" s="49" t="s">
        <v>4939</v>
      </c>
      <c r="ES688" s="1"/>
      <c r="ET688" s="1"/>
      <c r="EU688" s="1"/>
      <c r="EV688" s="1"/>
      <c r="EW688" s="1"/>
      <c r="EX688" s="1"/>
      <c r="FC688" t="s">
        <v>2778</v>
      </c>
      <c r="FD688" s="1">
        <v>40870</v>
      </c>
      <c r="FE688" s="1">
        <v>41256</v>
      </c>
      <c r="FF688" s="7">
        <v>1</v>
      </c>
      <c r="FG688" s="7" t="s">
        <v>3931</v>
      </c>
      <c r="FK688">
        <v>1</v>
      </c>
      <c r="FY688">
        <v>55</v>
      </c>
      <c r="FZ688">
        <v>2</v>
      </c>
      <c r="GY688" s="44" t="s">
        <v>7422</v>
      </c>
      <c r="GZ688" s="1">
        <v>37379</v>
      </c>
      <c r="HA688">
        <v>1</v>
      </c>
      <c r="HB688">
        <v>19</v>
      </c>
      <c r="HC688">
        <v>3</v>
      </c>
      <c r="HE688">
        <v>1</v>
      </c>
      <c r="HH688" s="44" t="s">
        <v>5803</v>
      </c>
      <c r="HI688">
        <v>0</v>
      </c>
      <c r="HJ688">
        <v>8</v>
      </c>
      <c r="HK688">
        <v>24</v>
      </c>
      <c r="HL688">
        <v>4</v>
      </c>
      <c r="HN688">
        <v>1</v>
      </c>
      <c r="HQ688" s="44" t="s">
        <v>5931</v>
      </c>
      <c r="HR688">
        <v>0</v>
      </c>
      <c r="HS688">
        <v>6</v>
      </c>
      <c r="HT688">
        <v>72</v>
      </c>
      <c r="HU688">
        <v>2</v>
      </c>
      <c r="HV688">
        <v>1</v>
      </c>
      <c r="HZ688" s="44"/>
      <c r="IA688">
        <v>0</v>
      </c>
      <c r="IB688">
        <v>0</v>
      </c>
      <c r="IC688">
        <v>24</v>
      </c>
      <c r="ID688">
        <v>1</v>
      </c>
      <c r="IE688">
        <v>1</v>
      </c>
      <c r="II688" s="1">
        <v>37364</v>
      </c>
      <c r="IJ688" s="1">
        <v>38645</v>
      </c>
      <c r="IK688" s="14">
        <v>1</v>
      </c>
    </row>
    <row r="689" spans="1:245" x14ac:dyDescent="0.25">
      <c r="A689" s="1">
        <v>38645</v>
      </c>
      <c r="B689" s="1"/>
      <c r="C689" s="1"/>
      <c r="D689" s="1"/>
      <c r="E689" s="13" t="s">
        <v>3174</v>
      </c>
      <c r="F689" s="4" t="s">
        <v>10</v>
      </c>
      <c r="G689" s="45" t="s">
        <v>5574</v>
      </c>
      <c r="H689" s="86"/>
      <c r="I689" s="86"/>
      <c r="J689" s="86"/>
      <c r="K689" s="86"/>
      <c r="L689" s="86"/>
      <c r="M689" s="31" t="s">
        <v>2454</v>
      </c>
      <c r="N689" s="4" t="s">
        <v>520</v>
      </c>
      <c r="O689" s="52" t="s">
        <v>6574</v>
      </c>
      <c r="P689" s="20"/>
      <c r="Q689" s="39" t="s">
        <v>1701</v>
      </c>
      <c r="R689" s="13" t="s">
        <v>500</v>
      </c>
      <c r="S689" s="56" t="s">
        <v>6575</v>
      </c>
      <c r="T689" s="39" t="s">
        <v>1701</v>
      </c>
      <c r="U689" s="13" t="s">
        <v>500</v>
      </c>
      <c r="V689" s="20"/>
      <c r="W689" s="20"/>
      <c r="X689" s="20"/>
      <c r="Y689" s="20"/>
      <c r="Z689" s="33" t="s">
        <v>4194</v>
      </c>
      <c r="AA689" s="33" t="s">
        <v>500</v>
      </c>
      <c r="AD689" s="20"/>
      <c r="AF689" s="14">
        <v>0</v>
      </c>
      <c r="AG689" s="14">
        <v>1</v>
      </c>
      <c r="AH689" s="14">
        <v>0</v>
      </c>
      <c r="AI689" s="14">
        <v>0</v>
      </c>
      <c r="AJ689" s="14">
        <v>1</v>
      </c>
      <c r="AK689" s="14">
        <v>0</v>
      </c>
      <c r="AL689" s="14">
        <v>1</v>
      </c>
      <c r="AM689" s="14">
        <v>0</v>
      </c>
      <c r="AO689" s="1">
        <v>34971</v>
      </c>
      <c r="AP689" s="1">
        <v>37306</v>
      </c>
      <c r="BX689" s="14">
        <v>14000000</v>
      </c>
      <c r="BY689" s="3">
        <v>0.5</v>
      </c>
      <c r="CS689">
        <v>1</v>
      </c>
      <c r="CV689" s="1">
        <v>37271</v>
      </c>
      <c r="DB689" s="1">
        <v>37364</v>
      </c>
      <c r="DC689" s="1">
        <v>38042</v>
      </c>
      <c r="DD689" s="14">
        <v>500</v>
      </c>
      <c r="DE689" s="14">
        <v>4</v>
      </c>
      <c r="DF689" t="s">
        <v>562</v>
      </c>
      <c r="DG689" t="s">
        <v>1708</v>
      </c>
      <c r="DJ689">
        <v>1</v>
      </c>
      <c r="DO689" s="49" t="s">
        <v>4505</v>
      </c>
      <c r="DP689" s="1"/>
      <c r="DQ689" s="1"/>
      <c r="DR689" s="1"/>
      <c r="DS689" s="1"/>
      <c r="DT689" s="1"/>
      <c r="DU689" s="1"/>
      <c r="DV689" s="1"/>
      <c r="DY689" t="s">
        <v>2580</v>
      </c>
      <c r="DZ689" s="1">
        <v>38741</v>
      </c>
      <c r="EA689" s="1">
        <v>40821</v>
      </c>
      <c r="EC689" s="7" t="s">
        <v>3929</v>
      </c>
      <c r="EF689" s="7">
        <v>1</v>
      </c>
      <c r="EO689" s="7">
        <v>406</v>
      </c>
      <c r="EP689" s="7">
        <v>4</v>
      </c>
      <c r="ER689" s="1"/>
      <c r="ES689" s="49" t="s">
        <v>4940</v>
      </c>
      <c r="ET689" s="49" t="s">
        <v>4941</v>
      </c>
      <c r="EU689" s="1"/>
      <c r="EV689" s="1"/>
      <c r="EW689" s="1"/>
      <c r="EX689" s="1"/>
      <c r="FC689" t="s">
        <v>2768</v>
      </c>
      <c r="FD689" s="1">
        <v>40897</v>
      </c>
      <c r="FE689" s="1">
        <v>41256</v>
      </c>
      <c r="FF689" s="7">
        <v>1</v>
      </c>
      <c r="FG689" s="7" t="s">
        <v>3931</v>
      </c>
      <c r="FK689">
        <v>1</v>
      </c>
      <c r="FY689">
        <v>62</v>
      </c>
      <c r="FZ689">
        <v>2</v>
      </c>
      <c r="GA689">
        <v>1</v>
      </c>
      <c r="GY689" s="44" t="s">
        <v>7422</v>
      </c>
      <c r="GZ689" s="1">
        <v>37379</v>
      </c>
      <c r="HA689">
        <v>1</v>
      </c>
      <c r="HB689">
        <v>19</v>
      </c>
      <c r="HC689">
        <v>3</v>
      </c>
      <c r="HE689">
        <v>1</v>
      </c>
      <c r="HH689" s="44" t="s">
        <v>5803</v>
      </c>
      <c r="HI689">
        <v>0</v>
      </c>
      <c r="HJ689">
        <v>8</v>
      </c>
      <c r="HK689">
        <v>24</v>
      </c>
      <c r="HL689">
        <v>4</v>
      </c>
      <c r="HN689">
        <v>1</v>
      </c>
      <c r="HQ689" s="44" t="s">
        <v>5932</v>
      </c>
      <c r="HR689">
        <v>0</v>
      </c>
      <c r="HS689">
        <v>3</v>
      </c>
      <c r="HT689">
        <v>61</v>
      </c>
      <c r="HU689">
        <v>0</v>
      </c>
      <c r="HZ689" s="44"/>
      <c r="IA689">
        <v>0</v>
      </c>
      <c r="IB689">
        <v>0</v>
      </c>
      <c r="IC689">
        <v>24</v>
      </c>
      <c r="ID689">
        <v>1</v>
      </c>
      <c r="IE689">
        <v>1</v>
      </c>
      <c r="II689" s="1">
        <v>37364</v>
      </c>
      <c r="IJ689" s="1">
        <v>38645</v>
      </c>
      <c r="IK689" s="14">
        <v>1</v>
      </c>
    </row>
    <row r="690" spans="1:245" x14ac:dyDescent="0.25">
      <c r="A690" s="1">
        <v>38645</v>
      </c>
      <c r="B690" s="1"/>
      <c r="C690" s="1"/>
      <c r="D690" s="1"/>
      <c r="E690" s="13" t="s">
        <v>3174</v>
      </c>
      <c r="F690" s="4" t="s">
        <v>10</v>
      </c>
      <c r="G690" s="45" t="s">
        <v>5574</v>
      </c>
      <c r="H690" s="86"/>
      <c r="I690" s="86"/>
      <c r="J690" s="86"/>
      <c r="K690" s="86"/>
      <c r="L690" s="86"/>
      <c r="M690" s="31" t="s">
        <v>1703</v>
      </c>
      <c r="N690" s="4" t="s">
        <v>520</v>
      </c>
      <c r="O690" s="52" t="s">
        <v>6572</v>
      </c>
      <c r="P690" s="20"/>
      <c r="Q690" s="39" t="s">
        <v>1701</v>
      </c>
      <c r="R690" s="13" t="s">
        <v>500</v>
      </c>
      <c r="S690" s="56" t="s">
        <v>6575</v>
      </c>
      <c r="T690" s="39" t="s">
        <v>1701</v>
      </c>
      <c r="U690" s="13" t="s">
        <v>500</v>
      </c>
      <c r="V690" s="20"/>
      <c r="W690" s="20"/>
      <c r="X690" s="20"/>
      <c r="Y690" s="20"/>
      <c r="Z690" s="33" t="s">
        <v>4194</v>
      </c>
      <c r="AA690" s="33" t="s">
        <v>500</v>
      </c>
      <c r="AD690" s="20"/>
      <c r="AF690" s="14">
        <v>0</v>
      </c>
      <c r="AG690" s="14">
        <v>1</v>
      </c>
      <c r="AH690" s="14">
        <v>0</v>
      </c>
      <c r="AI690" s="14">
        <v>0</v>
      </c>
      <c r="AJ690" s="14">
        <v>1</v>
      </c>
      <c r="AK690" s="14">
        <v>0</v>
      </c>
      <c r="AL690" s="14">
        <v>1</v>
      </c>
      <c r="AM690" s="14">
        <v>0</v>
      </c>
      <c r="AO690" s="1">
        <v>34971</v>
      </c>
      <c r="AP690" s="1">
        <v>37306</v>
      </c>
      <c r="BT690" s="14">
        <v>3990000</v>
      </c>
      <c r="BU690" s="3">
        <v>0.5</v>
      </c>
      <c r="CS690">
        <v>1</v>
      </c>
      <c r="CV690" s="1">
        <v>37271</v>
      </c>
      <c r="DB690" s="1">
        <v>37364</v>
      </c>
      <c r="DC690" s="1">
        <v>38042</v>
      </c>
      <c r="DD690" s="14">
        <v>500</v>
      </c>
      <c r="DE690" s="14">
        <v>4</v>
      </c>
      <c r="DF690" t="s">
        <v>562</v>
      </c>
      <c r="DG690" t="s">
        <v>1708</v>
      </c>
      <c r="DJ690">
        <v>1</v>
      </c>
      <c r="DO690" s="49" t="s">
        <v>4506</v>
      </c>
      <c r="DP690" s="1"/>
      <c r="DQ690" s="1"/>
      <c r="DR690" s="1"/>
      <c r="DS690" s="1"/>
      <c r="DT690" s="1"/>
      <c r="DU690" s="1"/>
      <c r="DV690" s="1"/>
      <c r="DY690" t="s">
        <v>2734</v>
      </c>
      <c r="DZ690" s="1">
        <v>38737</v>
      </c>
      <c r="EA690" s="1">
        <v>40821</v>
      </c>
      <c r="EC690" s="7" t="s">
        <v>3929</v>
      </c>
      <c r="EJ690" s="7">
        <v>1</v>
      </c>
      <c r="EO690" s="7">
        <v>106</v>
      </c>
      <c r="EP690" s="7">
        <v>2</v>
      </c>
      <c r="ER690" s="49" t="s">
        <v>4942</v>
      </c>
      <c r="ES690" s="1"/>
      <c r="ET690" s="1"/>
      <c r="EU690" s="1"/>
      <c r="EV690" s="1"/>
      <c r="EW690" s="1"/>
      <c r="EX690" s="1"/>
      <c r="FC690" t="s">
        <v>2769</v>
      </c>
      <c r="FD690" s="1">
        <v>40892</v>
      </c>
      <c r="FE690" s="1">
        <v>41375</v>
      </c>
      <c r="FG690" s="7" t="s">
        <v>3932</v>
      </c>
      <c r="FO690">
        <v>1</v>
      </c>
      <c r="FY690">
        <v>57</v>
      </c>
      <c r="FZ690">
        <v>3</v>
      </c>
      <c r="GY690" s="44" t="s">
        <v>7422</v>
      </c>
      <c r="GZ690" s="1">
        <v>37379</v>
      </c>
      <c r="HA690">
        <v>1</v>
      </c>
      <c r="HB690">
        <v>19</v>
      </c>
      <c r="HC690">
        <v>3</v>
      </c>
      <c r="HE690">
        <v>1</v>
      </c>
      <c r="HH690" s="44" t="s">
        <v>5803</v>
      </c>
      <c r="HI690">
        <v>0</v>
      </c>
      <c r="HJ690">
        <v>8</v>
      </c>
      <c r="HK690">
        <v>24</v>
      </c>
      <c r="HL690">
        <v>4</v>
      </c>
      <c r="HN690">
        <v>1</v>
      </c>
      <c r="HQ690" s="44" t="s">
        <v>5932</v>
      </c>
      <c r="HR690">
        <v>0</v>
      </c>
      <c r="HS690">
        <v>3</v>
      </c>
      <c r="HT690">
        <v>61</v>
      </c>
      <c r="HU690">
        <v>0</v>
      </c>
      <c r="HZ690" s="44" t="s">
        <v>6026</v>
      </c>
      <c r="IA690">
        <v>0</v>
      </c>
      <c r="IB690">
        <v>1</v>
      </c>
      <c r="IC690">
        <v>26</v>
      </c>
      <c r="ID690">
        <v>2</v>
      </c>
      <c r="IE690">
        <v>1</v>
      </c>
      <c r="II690" s="1">
        <v>37364</v>
      </c>
      <c r="IJ690" s="1">
        <v>38645</v>
      </c>
      <c r="IK690" s="14">
        <v>1</v>
      </c>
    </row>
    <row r="691" spans="1:245" x14ac:dyDescent="0.25">
      <c r="A691" s="1">
        <v>38645</v>
      </c>
      <c r="B691" s="1"/>
      <c r="C691" s="1"/>
      <c r="D691" s="1"/>
      <c r="E691" s="13" t="s">
        <v>3174</v>
      </c>
      <c r="F691" s="4" t="s">
        <v>10</v>
      </c>
      <c r="G691" s="45" t="s">
        <v>5574</v>
      </c>
      <c r="H691" s="86"/>
      <c r="I691" s="86"/>
      <c r="J691" s="86"/>
      <c r="K691" s="86"/>
      <c r="L691" s="86"/>
      <c r="M691" s="31" t="s">
        <v>1702</v>
      </c>
      <c r="N691" s="4" t="s">
        <v>520</v>
      </c>
      <c r="O691" s="52" t="s">
        <v>6573</v>
      </c>
      <c r="P691" s="20"/>
      <c r="Q691" s="31" t="s">
        <v>1702</v>
      </c>
      <c r="R691" s="4" t="s">
        <v>520</v>
      </c>
      <c r="S691" s="52" t="s">
        <v>6573</v>
      </c>
      <c r="T691" s="20"/>
      <c r="U691" s="20"/>
      <c r="V691" s="20"/>
      <c r="W691" s="20"/>
      <c r="X691" s="20"/>
      <c r="Y691" s="20"/>
      <c r="Z691" s="20"/>
      <c r="AA691" s="20"/>
      <c r="AB691" s="20"/>
      <c r="AC691" s="20"/>
      <c r="AD691" s="20" t="s">
        <v>920</v>
      </c>
      <c r="AF691" s="14">
        <v>0</v>
      </c>
      <c r="AG691" s="14">
        <v>1</v>
      </c>
      <c r="AH691" s="14">
        <v>0</v>
      </c>
      <c r="AI691" s="14">
        <v>0</v>
      </c>
      <c r="AJ691" s="14">
        <v>1</v>
      </c>
      <c r="AK691" s="14">
        <v>0</v>
      </c>
      <c r="AL691" s="14">
        <v>1</v>
      </c>
      <c r="AM691" s="14">
        <v>0</v>
      </c>
      <c r="AO691" s="1">
        <v>34971</v>
      </c>
      <c r="AP691" s="1">
        <v>37306</v>
      </c>
      <c r="BP691" s="14">
        <v>1000</v>
      </c>
      <c r="CS691">
        <v>1</v>
      </c>
      <c r="CV691" s="1">
        <v>37271</v>
      </c>
      <c r="DB691" s="1">
        <v>37364</v>
      </c>
      <c r="DC691" s="1">
        <v>38042</v>
      </c>
      <c r="DD691" s="14">
        <v>500</v>
      </c>
      <c r="DE691" s="14">
        <v>4</v>
      </c>
      <c r="DF691" t="s">
        <v>562</v>
      </c>
      <c r="DG691" t="s">
        <v>1708</v>
      </c>
      <c r="II691" s="1">
        <v>37364</v>
      </c>
      <c r="IJ691" s="1">
        <v>38645</v>
      </c>
      <c r="IK691" s="14">
        <v>1</v>
      </c>
    </row>
    <row r="692" spans="1:245" x14ac:dyDescent="0.25">
      <c r="A692" s="1">
        <v>38645</v>
      </c>
      <c r="B692" s="1"/>
      <c r="C692" s="1"/>
      <c r="D692" s="1"/>
      <c r="E692" s="13" t="s">
        <v>3174</v>
      </c>
      <c r="F692" s="4" t="s">
        <v>10</v>
      </c>
      <c r="G692" s="45" t="s">
        <v>5574</v>
      </c>
      <c r="H692" s="86"/>
      <c r="I692" s="86"/>
      <c r="J692" s="86"/>
      <c r="K692" s="86"/>
      <c r="L692" s="86"/>
      <c r="M692" s="59" t="s">
        <v>6576</v>
      </c>
      <c r="N692" s="4" t="s">
        <v>520</v>
      </c>
      <c r="O692" s="52" t="s">
        <v>6568</v>
      </c>
      <c r="P692" s="20"/>
      <c r="Q692" s="39" t="s">
        <v>1706</v>
      </c>
      <c r="R692" s="4" t="s">
        <v>500</v>
      </c>
      <c r="S692" s="52" t="s">
        <v>6569</v>
      </c>
      <c r="T692" s="39" t="s">
        <v>1706</v>
      </c>
      <c r="U692" s="4" t="s">
        <v>500</v>
      </c>
      <c r="V692" s="20"/>
      <c r="W692" s="20"/>
      <c r="X692" s="20"/>
      <c r="Y692" s="20"/>
      <c r="Z692" s="20"/>
      <c r="AA692" s="20"/>
      <c r="AB692" s="20"/>
      <c r="AC692" s="20"/>
      <c r="AD692" s="20"/>
      <c r="AF692" s="14">
        <v>0</v>
      </c>
      <c r="AG692" s="14">
        <v>1</v>
      </c>
      <c r="AH692" s="14">
        <v>0</v>
      </c>
      <c r="AI692" s="14">
        <v>0</v>
      </c>
      <c r="AJ692" s="14">
        <v>1</v>
      </c>
      <c r="AK692" s="14">
        <v>0</v>
      </c>
      <c r="AL692" s="14">
        <v>1</v>
      </c>
      <c r="AM692" s="14">
        <v>0</v>
      </c>
      <c r="AO692" s="1">
        <v>34971</v>
      </c>
      <c r="AP692" s="1">
        <v>37306</v>
      </c>
      <c r="BT692" s="14">
        <v>30000000</v>
      </c>
      <c r="BU692" s="3">
        <v>0.5</v>
      </c>
      <c r="CS692">
        <v>1</v>
      </c>
      <c r="CV692" s="1">
        <v>37271</v>
      </c>
      <c r="DB692" s="1">
        <v>37364</v>
      </c>
      <c r="DC692" s="1">
        <v>38042</v>
      </c>
      <c r="DD692" s="14">
        <v>500</v>
      </c>
      <c r="DE692" s="14">
        <v>4</v>
      </c>
      <c r="DF692" t="s">
        <v>562</v>
      </c>
      <c r="DG692" t="s">
        <v>1708</v>
      </c>
      <c r="DI692" s="1">
        <v>37306</v>
      </c>
      <c r="DO692" s="49" t="s">
        <v>4507</v>
      </c>
      <c r="DP692" s="1"/>
      <c r="DQ692" s="1"/>
      <c r="DR692" s="1"/>
      <c r="DS692" s="1"/>
      <c r="DT692" s="1"/>
      <c r="DU692" s="1"/>
      <c r="DV692" s="1"/>
      <c r="DY692" t="s">
        <v>2752</v>
      </c>
      <c r="DZ692" s="1">
        <v>38736</v>
      </c>
      <c r="EA692" s="1">
        <v>40795</v>
      </c>
      <c r="EC692" s="7" t="s">
        <v>3929</v>
      </c>
      <c r="EF692" s="7">
        <v>1</v>
      </c>
      <c r="EO692" s="7">
        <v>316</v>
      </c>
      <c r="EP692" s="7">
        <v>2</v>
      </c>
      <c r="ER692" s="49" t="s">
        <v>4943</v>
      </c>
      <c r="ES692" s="1"/>
      <c r="ET692" s="1"/>
      <c r="EU692" s="1"/>
      <c r="EV692" s="1"/>
      <c r="EW692" s="1"/>
      <c r="EX692" s="1"/>
      <c r="FC692" t="s">
        <v>2781</v>
      </c>
      <c r="FD692" s="1">
        <v>40865</v>
      </c>
      <c r="FE692" s="1">
        <v>41802</v>
      </c>
      <c r="FH692" s="7" t="s">
        <v>3930</v>
      </c>
      <c r="FJ692" s="7" t="s">
        <v>3915</v>
      </c>
      <c r="FK692">
        <v>1</v>
      </c>
      <c r="FY692">
        <v>95</v>
      </c>
      <c r="FZ692">
        <v>2</v>
      </c>
      <c r="II692" s="1">
        <v>37364</v>
      </c>
      <c r="IJ692" s="1">
        <v>38645</v>
      </c>
      <c r="IK692" s="14">
        <v>1</v>
      </c>
    </row>
    <row r="693" spans="1:245" x14ac:dyDescent="0.25">
      <c r="A693" s="1">
        <v>38645</v>
      </c>
      <c r="B693" s="1"/>
      <c r="C693" s="1"/>
      <c r="D693" s="1"/>
      <c r="E693" s="13" t="s">
        <v>3174</v>
      </c>
      <c r="F693" s="4" t="s">
        <v>10</v>
      </c>
      <c r="G693" s="45" t="s">
        <v>5574</v>
      </c>
      <c r="H693" s="86"/>
      <c r="I693" s="86"/>
      <c r="J693" s="86"/>
      <c r="K693" s="86"/>
      <c r="L693" s="86"/>
      <c r="M693" s="31" t="s">
        <v>1706</v>
      </c>
      <c r="N693" s="4" t="s">
        <v>500</v>
      </c>
      <c r="O693" s="52" t="s">
        <v>6569</v>
      </c>
      <c r="P693" s="20"/>
      <c r="Q693" s="39" t="s">
        <v>1706</v>
      </c>
      <c r="R693" s="4" t="s">
        <v>500</v>
      </c>
      <c r="S693" s="52" t="s">
        <v>6569</v>
      </c>
      <c r="T693" s="39" t="s">
        <v>1706</v>
      </c>
      <c r="U693" s="4" t="s">
        <v>500</v>
      </c>
      <c r="V693" s="20"/>
      <c r="W693" s="20"/>
      <c r="X693" s="20"/>
      <c r="Y693" s="20"/>
      <c r="Z693" s="20"/>
      <c r="AA693" s="20"/>
      <c r="AB693" s="20"/>
      <c r="AC693" s="20"/>
      <c r="AD693" s="20"/>
      <c r="AF693" s="14">
        <v>0</v>
      </c>
      <c r="AG693" s="14">
        <v>1</v>
      </c>
      <c r="AH693" s="14">
        <v>0</v>
      </c>
      <c r="AI693" s="14">
        <v>0</v>
      </c>
      <c r="AJ693" s="14">
        <v>1</v>
      </c>
      <c r="AK693" s="14">
        <v>0</v>
      </c>
      <c r="AL693" s="14">
        <v>1</v>
      </c>
      <c r="AM693" s="14">
        <v>0</v>
      </c>
      <c r="AO693" s="1">
        <v>34971</v>
      </c>
      <c r="AP693" s="1">
        <v>37306</v>
      </c>
      <c r="BT693" s="14">
        <v>30000000</v>
      </c>
      <c r="BU693" s="3">
        <v>0.5</v>
      </c>
      <c r="CS693">
        <v>1</v>
      </c>
      <c r="CV693" s="1">
        <v>37271</v>
      </c>
      <c r="DB693" s="1">
        <v>37364</v>
      </c>
      <c r="DC693" s="1">
        <v>38042</v>
      </c>
      <c r="DD693" s="14">
        <v>500</v>
      </c>
      <c r="DE693" s="14">
        <v>4</v>
      </c>
      <c r="DF693" t="s">
        <v>562</v>
      </c>
      <c r="DG693" t="s">
        <v>1708</v>
      </c>
      <c r="DI693" s="1">
        <v>37306</v>
      </c>
      <c r="II693" s="1">
        <v>37364</v>
      </c>
      <c r="IJ693" s="1">
        <v>38645</v>
      </c>
      <c r="IK693" s="14">
        <v>1</v>
      </c>
    </row>
    <row r="694" spans="1:245" x14ac:dyDescent="0.25">
      <c r="A694" s="1">
        <v>38645</v>
      </c>
      <c r="B694" s="1"/>
      <c r="C694" s="1"/>
      <c r="D694" s="1"/>
      <c r="E694" s="13" t="s">
        <v>3174</v>
      </c>
      <c r="F694" s="4" t="s">
        <v>10</v>
      </c>
      <c r="G694" s="45" t="s">
        <v>5574</v>
      </c>
      <c r="H694" s="86"/>
      <c r="I694" s="86"/>
      <c r="J694" s="86"/>
      <c r="K694" s="86"/>
      <c r="L694" s="86"/>
      <c r="M694" s="31" t="s">
        <v>1704</v>
      </c>
      <c r="N694" s="4" t="s">
        <v>520</v>
      </c>
      <c r="O694" s="52" t="s">
        <v>6571</v>
      </c>
      <c r="P694" s="20"/>
      <c r="Q694" s="31" t="s">
        <v>1704</v>
      </c>
      <c r="R694" s="4" t="s">
        <v>520</v>
      </c>
      <c r="S694" s="52" t="s">
        <v>6571</v>
      </c>
      <c r="T694" s="20"/>
      <c r="U694" s="20"/>
      <c r="V694" s="20"/>
      <c r="W694" s="20"/>
      <c r="X694" s="20"/>
      <c r="Y694" s="20"/>
      <c r="Z694" s="20"/>
      <c r="AA694" s="20"/>
      <c r="AB694" s="20"/>
      <c r="AC694" s="20"/>
      <c r="AD694" s="20"/>
      <c r="AF694" s="14">
        <v>0</v>
      </c>
      <c r="AG694" s="14">
        <v>1</v>
      </c>
      <c r="AH694" s="14">
        <v>0</v>
      </c>
      <c r="AI694" s="14">
        <v>0</v>
      </c>
      <c r="AJ694" s="14">
        <v>1</v>
      </c>
      <c r="AK694" s="14">
        <v>0</v>
      </c>
      <c r="AL694" s="14">
        <v>1</v>
      </c>
      <c r="AM694" s="14">
        <v>0</v>
      </c>
      <c r="AO694" s="1">
        <v>35704</v>
      </c>
      <c r="AP694" s="1">
        <v>37306</v>
      </c>
      <c r="BP694" s="14">
        <v>2050000</v>
      </c>
      <c r="BR694" s="16">
        <v>1000000</v>
      </c>
      <c r="CS694">
        <v>1</v>
      </c>
      <c r="CV694" s="1">
        <v>37271</v>
      </c>
      <c r="DB694" s="1">
        <v>37364</v>
      </c>
      <c r="DC694" s="1">
        <v>38042</v>
      </c>
      <c r="DD694" s="14">
        <v>500</v>
      </c>
      <c r="DE694" s="14">
        <v>4</v>
      </c>
      <c r="DF694" t="s">
        <v>562</v>
      </c>
      <c r="DG694" t="s">
        <v>1708</v>
      </c>
      <c r="DO694" s="49" t="s">
        <v>4508</v>
      </c>
      <c r="DP694" s="1"/>
      <c r="DQ694" s="1"/>
      <c r="DR694" s="1"/>
      <c r="DS694" s="1"/>
      <c r="DT694" s="1"/>
      <c r="DU694" s="1"/>
      <c r="DV694" s="1"/>
      <c r="DY694" t="s">
        <v>2754</v>
      </c>
      <c r="DZ694" s="1">
        <v>38736</v>
      </c>
      <c r="EA694" s="1">
        <v>40821</v>
      </c>
      <c r="EC694" s="7" t="s">
        <v>3929</v>
      </c>
      <c r="EL694" s="7">
        <v>1</v>
      </c>
      <c r="EO694" s="7">
        <v>289</v>
      </c>
      <c r="EP694" s="7">
        <v>5</v>
      </c>
      <c r="II694" s="1">
        <v>37364</v>
      </c>
      <c r="IJ694" s="1">
        <v>38645</v>
      </c>
      <c r="IK694" s="14">
        <v>1</v>
      </c>
    </row>
    <row r="695" spans="1:245" x14ac:dyDescent="0.25">
      <c r="A695" s="1">
        <v>38645</v>
      </c>
      <c r="B695" s="1"/>
      <c r="C695" s="1"/>
      <c r="D695" s="1"/>
      <c r="E695" s="13" t="s">
        <v>3174</v>
      </c>
      <c r="F695" s="4" t="s">
        <v>10</v>
      </c>
      <c r="G695" s="45" t="s">
        <v>5574</v>
      </c>
      <c r="H695" s="86"/>
      <c r="I695" s="86"/>
      <c r="J695" s="86"/>
      <c r="K695" s="86"/>
      <c r="L695" s="86"/>
      <c r="M695" s="31" t="s">
        <v>1705</v>
      </c>
      <c r="N695" s="4" t="s">
        <v>520</v>
      </c>
      <c r="O695" s="52" t="s">
        <v>6570</v>
      </c>
      <c r="P695" s="20"/>
      <c r="Q695" s="31" t="s">
        <v>1705</v>
      </c>
      <c r="R695" s="4" t="s">
        <v>520</v>
      </c>
      <c r="S695" s="52" t="s">
        <v>6570</v>
      </c>
      <c r="T695" s="20"/>
      <c r="U695" s="20"/>
      <c r="V695" s="20"/>
      <c r="W695" s="20"/>
      <c r="X695" s="20"/>
      <c r="Y695" s="20"/>
      <c r="Z695" s="20"/>
      <c r="AA695" s="20"/>
      <c r="AB695" s="20"/>
      <c r="AC695" s="20"/>
      <c r="AD695" s="20" t="s">
        <v>920</v>
      </c>
      <c r="AF695" s="14">
        <v>0</v>
      </c>
      <c r="AG695" s="14">
        <v>1</v>
      </c>
      <c r="AH695" s="14">
        <v>0</v>
      </c>
      <c r="AI695" s="14">
        <v>0</v>
      </c>
      <c r="AJ695" s="14">
        <v>1</v>
      </c>
      <c r="AK695" s="14">
        <v>0</v>
      </c>
      <c r="AL695" s="14">
        <v>1</v>
      </c>
      <c r="AM695" s="14">
        <v>0</v>
      </c>
      <c r="AO695" s="1">
        <v>34971</v>
      </c>
      <c r="AP695" s="1">
        <v>37306</v>
      </c>
      <c r="BP695" s="14">
        <v>1000</v>
      </c>
      <c r="CS695">
        <v>1</v>
      </c>
      <c r="CV695" s="1">
        <v>37271</v>
      </c>
      <c r="DB695" s="1">
        <v>37364</v>
      </c>
      <c r="DC695" s="1">
        <v>38042</v>
      </c>
      <c r="DD695" s="14">
        <v>500</v>
      </c>
      <c r="DE695" s="14">
        <v>4</v>
      </c>
      <c r="DF695" t="s">
        <v>562</v>
      </c>
      <c r="DG695" t="s">
        <v>1708</v>
      </c>
      <c r="II695" s="1">
        <v>37364</v>
      </c>
      <c r="IJ695" s="1">
        <v>38645</v>
      </c>
      <c r="IK695" s="14">
        <v>1</v>
      </c>
    </row>
    <row r="696" spans="1:245" x14ac:dyDescent="0.25">
      <c r="A696" s="1">
        <v>38686</v>
      </c>
      <c r="B696" s="1" t="s">
        <v>400</v>
      </c>
      <c r="C696" s="1" t="s">
        <v>2378</v>
      </c>
      <c r="D696" s="1"/>
      <c r="E696" s="13" t="s">
        <v>3175</v>
      </c>
      <c r="F696" s="4" t="s">
        <v>56</v>
      </c>
      <c r="G696" s="45" t="s">
        <v>5575</v>
      </c>
      <c r="H696" s="86"/>
      <c r="I696" s="86"/>
      <c r="J696" s="86"/>
      <c r="K696" s="86"/>
      <c r="L696" s="86"/>
      <c r="M696" s="31" t="s">
        <v>1333</v>
      </c>
      <c r="N696" s="13" t="s">
        <v>515</v>
      </c>
      <c r="O696" s="56" t="s">
        <v>6577</v>
      </c>
      <c r="P696" s="20"/>
      <c r="Q696" s="39" t="s">
        <v>1333</v>
      </c>
      <c r="R696" s="13" t="s">
        <v>515</v>
      </c>
      <c r="S696" s="56" t="s">
        <v>6577</v>
      </c>
      <c r="T696" s="39" t="s">
        <v>1333</v>
      </c>
      <c r="U696" s="13" t="s">
        <v>515</v>
      </c>
      <c r="V696" s="20"/>
      <c r="W696" s="20"/>
      <c r="X696" s="20"/>
      <c r="Y696" s="20"/>
      <c r="Z696" s="20"/>
      <c r="AA696" s="20"/>
      <c r="AB696" s="20"/>
      <c r="AC696" s="20"/>
      <c r="AD696" s="20"/>
      <c r="AF696" s="14">
        <v>0</v>
      </c>
      <c r="AG696" s="14">
        <v>1</v>
      </c>
      <c r="AH696" s="14">
        <v>0</v>
      </c>
      <c r="AI696" s="14">
        <v>0</v>
      </c>
      <c r="AJ696" s="14">
        <v>1</v>
      </c>
      <c r="AK696" s="14">
        <v>0</v>
      </c>
      <c r="AL696" s="14">
        <v>1</v>
      </c>
      <c r="AM696" s="14">
        <v>0</v>
      </c>
      <c r="AN696" t="s">
        <v>1350</v>
      </c>
      <c r="AO696" s="1">
        <v>33305</v>
      </c>
      <c r="AP696" s="1">
        <v>37433</v>
      </c>
      <c r="BT696" s="14">
        <v>42000000</v>
      </c>
      <c r="CS696">
        <v>1</v>
      </c>
      <c r="DA696" s="1">
        <v>37204</v>
      </c>
      <c r="DB696" s="1">
        <v>37433</v>
      </c>
      <c r="DC696" s="1">
        <v>38106</v>
      </c>
      <c r="DD696" s="14">
        <v>879</v>
      </c>
      <c r="DE696" s="14">
        <v>4</v>
      </c>
      <c r="DF696" t="s">
        <v>513</v>
      </c>
      <c r="DG696" t="s">
        <v>1351</v>
      </c>
      <c r="DK696" s="1"/>
      <c r="DP696" s="49" t="s">
        <v>4509</v>
      </c>
      <c r="DQ696" s="1"/>
      <c r="DR696" s="1"/>
      <c r="DS696" s="1"/>
      <c r="DT696" s="49" t="s">
        <v>4510</v>
      </c>
      <c r="DU696" s="1"/>
      <c r="DV696" s="1"/>
      <c r="DY696" t="s">
        <v>2374</v>
      </c>
      <c r="DZ696" s="1">
        <v>38772</v>
      </c>
      <c r="EA696" s="1">
        <v>40863</v>
      </c>
      <c r="EC696" s="7" t="s">
        <v>3934</v>
      </c>
      <c r="EF696" s="7">
        <v>1</v>
      </c>
      <c r="EO696" s="7">
        <v>45</v>
      </c>
      <c r="EP696" s="7">
        <v>2</v>
      </c>
      <c r="EQ696" s="7">
        <v>1</v>
      </c>
      <c r="ER696" s="49" t="s">
        <v>4944</v>
      </c>
      <c r="ES696" s="1"/>
      <c r="ET696" s="1"/>
      <c r="EU696" s="1"/>
      <c r="EV696" s="1"/>
      <c r="EW696" s="1"/>
      <c r="EX696" s="1"/>
      <c r="FC696" t="s">
        <v>2958</v>
      </c>
      <c r="FD696" s="1">
        <v>40932</v>
      </c>
      <c r="FE696" s="1">
        <v>41781</v>
      </c>
      <c r="FG696" s="7" t="s">
        <v>3935</v>
      </c>
      <c r="FK696">
        <v>1</v>
      </c>
      <c r="FY696">
        <v>37</v>
      </c>
      <c r="FZ696">
        <v>2</v>
      </c>
      <c r="II696" s="1">
        <v>37433</v>
      </c>
      <c r="IJ696" s="1">
        <v>38686</v>
      </c>
      <c r="IK696" s="14">
        <v>7</v>
      </c>
    </row>
    <row r="697" spans="1:245" x14ac:dyDescent="0.25">
      <c r="A697" s="1">
        <v>38686</v>
      </c>
      <c r="E697" s="13" t="s">
        <v>3175</v>
      </c>
      <c r="F697" s="4" t="s">
        <v>56</v>
      </c>
      <c r="G697" s="45" t="s">
        <v>5575</v>
      </c>
      <c r="H697" s="86"/>
      <c r="I697" s="86"/>
      <c r="J697" s="86"/>
      <c r="K697" s="86"/>
      <c r="L697" s="86"/>
      <c r="M697" s="30" t="s">
        <v>2504</v>
      </c>
      <c r="N697" s="4" t="s">
        <v>515</v>
      </c>
      <c r="O697" s="52" t="s">
        <v>6578</v>
      </c>
      <c r="P697" s="20"/>
      <c r="Q697" s="39" t="s">
        <v>1333</v>
      </c>
      <c r="R697" s="13" t="s">
        <v>515</v>
      </c>
      <c r="S697" s="56" t="s">
        <v>6577</v>
      </c>
      <c r="T697" s="39" t="s">
        <v>1333</v>
      </c>
      <c r="U697" s="13" t="s">
        <v>515</v>
      </c>
      <c r="V697" s="20"/>
      <c r="W697" s="20"/>
      <c r="X697" s="20"/>
      <c r="Y697" s="20"/>
      <c r="Z697" s="20"/>
      <c r="AA697" s="20"/>
      <c r="AB697" s="20"/>
      <c r="AC697" s="20"/>
      <c r="AD697" s="20"/>
      <c r="AF697" s="14">
        <v>0</v>
      </c>
      <c r="AG697" s="14">
        <v>1</v>
      </c>
      <c r="AH697" s="14">
        <v>0</v>
      </c>
      <c r="AI697" s="14">
        <v>0</v>
      </c>
      <c r="AJ697" s="14">
        <v>1</v>
      </c>
      <c r="AK697" s="14">
        <v>0</v>
      </c>
      <c r="AL697" s="14">
        <v>1</v>
      </c>
      <c r="AM697" s="14">
        <v>0</v>
      </c>
      <c r="AO697" s="1">
        <v>33305</v>
      </c>
      <c r="AP697" s="1">
        <v>37433</v>
      </c>
      <c r="BT697" s="14">
        <v>42000000</v>
      </c>
      <c r="CS697">
        <v>1</v>
      </c>
      <c r="DA697" s="1">
        <v>37204</v>
      </c>
      <c r="DB697" s="1">
        <v>37433</v>
      </c>
      <c r="DC697" s="1">
        <v>38106</v>
      </c>
      <c r="DD697" s="14">
        <v>879</v>
      </c>
      <c r="DE697" s="14">
        <v>4</v>
      </c>
      <c r="DF697" t="s">
        <v>513</v>
      </c>
      <c r="DG697" t="s">
        <v>1351</v>
      </c>
      <c r="DO697" s="1"/>
      <c r="DP697" s="49" t="s">
        <v>4511</v>
      </c>
      <c r="DQ697" s="1"/>
      <c r="DR697" s="1"/>
      <c r="DS697" s="1"/>
      <c r="DT697" s="49" t="s">
        <v>4512</v>
      </c>
      <c r="DU697" s="1"/>
      <c r="DV697" s="1"/>
      <c r="DY697" t="s">
        <v>2379</v>
      </c>
      <c r="DZ697" s="1">
        <v>38772</v>
      </c>
      <c r="EA697" s="1">
        <v>40863</v>
      </c>
      <c r="EC697" s="7" t="s">
        <v>3934</v>
      </c>
      <c r="EF697" s="7">
        <v>1</v>
      </c>
      <c r="EO697" s="7">
        <v>149</v>
      </c>
      <c r="EP697" s="7">
        <v>2</v>
      </c>
      <c r="EQ697" s="7">
        <v>1</v>
      </c>
      <c r="ER697" s="49" t="s">
        <v>4945</v>
      </c>
      <c r="ES697" s="1"/>
      <c r="ET697" s="1"/>
      <c r="EU697" s="1"/>
      <c r="EV697" s="1"/>
      <c r="EW697" s="1"/>
      <c r="EX697" s="1"/>
      <c r="FC697" t="s">
        <v>2959</v>
      </c>
      <c r="FD697" s="1">
        <v>40932</v>
      </c>
      <c r="FE697" s="1">
        <v>41781</v>
      </c>
      <c r="FG697" s="7" t="s">
        <v>3935</v>
      </c>
      <c r="FK697">
        <v>1</v>
      </c>
      <c r="FY697">
        <v>46</v>
      </c>
      <c r="FZ697">
        <v>2</v>
      </c>
      <c r="II697" s="1">
        <v>37433</v>
      </c>
      <c r="IJ697" s="1">
        <v>38686</v>
      </c>
      <c r="IK697" s="14">
        <v>7</v>
      </c>
    </row>
    <row r="698" spans="1:245" x14ac:dyDescent="0.25">
      <c r="A698" s="1">
        <v>38686</v>
      </c>
      <c r="E698" s="13" t="s">
        <v>3175</v>
      </c>
      <c r="F698" s="4" t="s">
        <v>56</v>
      </c>
      <c r="G698" s="45" t="s">
        <v>5575</v>
      </c>
      <c r="H698" s="86"/>
      <c r="I698" s="86"/>
      <c r="J698" s="86"/>
      <c r="K698" s="86"/>
      <c r="L698" s="86"/>
      <c r="M698" s="30" t="s">
        <v>1334</v>
      </c>
      <c r="N698" s="4" t="s">
        <v>474</v>
      </c>
      <c r="O698" s="52" t="s">
        <v>6579</v>
      </c>
      <c r="P698" s="20"/>
      <c r="Q698" s="30" t="s">
        <v>1334</v>
      </c>
      <c r="R698" s="4" t="s">
        <v>474</v>
      </c>
      <c r="S698" s="52" t="s">
        <v>6579</v>
      </c>
      <c r="T698" s="20"/>
      <c r="U698" s="20"/>
      <c r="V698" s="33" t="s">
        <v>3581</v>
      </c>
      <c r="W698" s="33" t="s">
        <v>502</v>
      </c>
      <c r="X698" s="20"/>
      <c r="Y698" s="20"/>
      <c r="Z698" s="20"/>
      <c r="AA698" s="20"/>
      <c r="AB698" s="33" t="s">
        <v>3582</v>
      </c>
      <c r="AC698" s="33" t="s">
        <v>502</v>
      </c>
      <c r="AD698" s="20"/>
      <c r="AE698" s="33" t="s">
        <v>4208</v>
      </c>
      <c r="AF698" s="14">
        <v>0</v>
      </c>
      <c r="AG698" s="14">
        <v>1</v>
      </c>
      <c r="AH698" s="14">
        <v>0</v>
      </c>
      <c r="AI698" s="14">
        <v>0</v>
      </c>
      <c r="AJ698" s="14">
        <v>1</v>
      </c>
      <c r="AK698" s="14">
        <v>0</v>
      </c>
      <c r="AL698" s="14">
        <v>1</v>
      </c>
      <c r="AM698" s="14">
        <v>0</v>
      </c>
      <c r="AO698" s="1">
        <v>34942</v>
      </c>
      <c r="AP698" s="1">
        <v>36108</v>
      </c>
      <c r="BP698" s="14">
        <v>940000</v>
      </c>
      <c r="CS698">
        <v>1</v>
      </c>
      <c r="DA698" s="1">
        <v>37204</v>
      </c>
      <c r="DB698" s="1">
        <v>37433</v>
      </c>
      <c r="DC698" s="1">
        <v>38106</v>
      </c>
      <c r="DD698" s="14">
        <v>879</v>
      </c>
      <c r="DE698" s="14">
        <v>4</v>
      </c>
      <c r="DF698" t="s">
        <v>513</v>
      </c>
      <c r="DG698" t="s">
        <v>1351</v>
      </c>
      <c r="HA698">
        <v>0</v>
      </c>
      <c r="HB698">
        <v>3</v>
      </c>
      <c r="HC698">
        <v>0</v>
      </c>
      <c r="HH698" s="44" t="s">
        <v>5804</v>
      </c>
      <c r="HI698">
        <v>1</v>
      </c>
      <c r="HJ698">
        <v>47</v>
      </c>
      <c r="HK698">
        <v>0</v>
      </c>
      <c r="HL698">
        <v>0</v>
      </c>
      <c r="II698" s="1">
        <v>37433</v>
      </c>
      <c r="IJ698" s="1">
        <v>38686</v>
      </c>
      <c r="IK698" s="14">
        <v>7</v>
      </c>
    </row>
    <row r="699" spans="1:245" x14ac:dyDescent="0.25">
      <c r="A699" s="1">
        <v>38686</v>
      </c>
      <c r="E699" s="13" t="s">
        <v>3175</v>
      </c>
      <c r="F699" s="4" t="s">
        <v>56</v>
      </c>
      <c r="G699" s="45" t="s">
        <v>5575</v>
      </c>
      <c r="H699" s="86"/>
      <c r="I699" s="86"/>
      <c r="J699" s="86"/>
      <c r="K699" s="86"/>
      <c r="L699" s="86"/>
      <c r="M699" s="30" t="s">
        <v>1335</v>
      </c>
      <c r="N699" s="4" t="s">
        <v>474</v>
      </c>
      <c r="O699" s="52" t="s">
        <v>6580</v>
      </c>
      <c r="P699" s="20"/>
      <c r="Q699" s="30" t="s">
        <v>1335</v>
      </c>
      <c r="R699" s="4" t="s">
        <v>474</v>
      </c>
      <c r="S699" s="52" t="s">
        <v>6580</v>
      </c>
      <c r="T699" s="20"/>
      <c r="U699" s="20"/>
      <c r="V699" s="39"/>
      <c r="W699" s="39"/>
      <c r="X699" s="20"/>
      <c r="Y699" s="20"/>
      <c r="Z699" s="20"/>
      <c r="AA699" s="20"/>
      <c r="AB699" s="20"/>
      <c r="AC699" s="20"/>
      <c r="AD699" s="20"/>
      <c r="AF699" s="14">
        <v>0</v>
      </c>
      <c r="AG699" s="14">
        <v>1</v>
      </c>
      <c r="AH699" s="14">
        <v>0</v>
      </c>
      <c r="AI699" s="14">
        <v>0</v>
      </c>
      <c r="AJ699" s="14">
        <v>1</v>
      </c>
      <c r="AK699" s="14">
        <v>0</v>
      </c>
      <c r="AL699" s="14">
        <v>1</v>
      </c>
      <c r="AM699" s="14">
        <v>0</v>
      </c>
      <c r="AO699" s="1">
        <v>29957</v>
      </c>
      <c r="AP699" s="1">
        <v>36878</v>
      </c>
      <c r="BP699" s="14">
        <v>3960000</v>
      </c>
      <c r="BQ699" s="3">
        <v>0.25</v>
      </c>
      <c r="CS699">
        <v>1</v>
      </c>
      <c r="DA699" s="1">
        <v>37204</v>
      </c>
      <c r="DB699" s="1">
        <v>37433</v>
      </c>
      <c r="DC699" s="1">
        <v>38106</v>
      </c>
      <c r="DD699" s="14">
        <v>879</v>
      </c>
      <c r="DE699" s="14">
        <v>4</v>
      </c>
      <c r="DF699" t="s">
        <v>513</v>
      </c>
      <c r="DG699" t="s">
        <v>1351</v>
      </c>
      <c r="DJ699">
        <v>1</v>
      </c>
      <c r="II699" s="1">
        <v>37433</v>
      </c>
      <c r="IJ699" s="1">
        <v>38686</v>
      </c>
      <c r="IK699" s="14">
        <v>7</v>
      </c>
    </row>
    <row r="700" spans="1:245" x14ac:dyDescent="0.25">
      <c r="A700" s="1">
        <v>38686</v>
      </c>
      <c r="E700" s="13" t="s">
        <v>3175</v>
      </c>
      <c r="F700" s="4" t="s">
        <v>56</v>
      </c>
      <c r="G700" s="45" t="s">
        <v>5575</v>
      </c>
      <c r="H700" s="86"/>
      <c r="I700" s="86"/>
      <c r="J700" s="86"/>
      <c r="K700" s="86"/>
      <c r="L700" s="86"/>
      <c r="M700" s="30" t="s">
        <v>1349</v>
      </c>
      <c r="N700" s="4" t="s">
        <v>479</v>
      </c>
      <c r="O700" s="52" t="s">
        <v>6581</v>
      </c>
      <c r="P700" s="20"/>
      <c r="Q700" s="30" t="s">
        <v>1349</v>
      </c>
      <c r="R700" s="4" t="s">
        <v>479</v>
      </c>
      <c r="S700" s="52" t="s">
        <v>6581</v>
      </c>
      <c r="T700" s="20"/>
      <c r="U700" s="20"/>
      <c r="V700" s="20"/>
      <c r="W700" s="20"/>
      <c r="X700" s="20"/>
      <c r="Y700" s="20"/>
      <c r="Z700" s="20"/>
      <c r="AA700" s="20"/>
      <c r="AB700" s="20"/>
      <c r="AC700" s="20"/>
      <c r="AD700" s="20"/>
      <c r="AF700" s="14">
        <v>0</v>
      </c>
      <c r="AG700" s="14">
        <v>1</v>
      </c>
      <c r="AH700" s="14">
        <v>0</v>
      </c>
      <c r="AI700" s="14">
        <v>0</v>
      </c>
      <c r="AJ700" s="14">
        <v>1</v>
      </c>
      <c r="AK700" s="14">
        <v>0</v>
      </c>
      <c r="AL700" s="14">
        <v>1</v>
      </c>
      <c r="AM700" s="14">
        <v>0</v>
      </c>
      <c r="AO700" s="1">
        <v>29957</v>
      </c>
      <c r="AP700" s="1">
        <v>37433</v>
      </c>
      <c r="BP700" s="14">
        <v>29150000</v>
      </c>
      <c r="BQ700" s="3">
        <v>0.25</v>
      </c>
      <c r="CS700">
        <v>1</v>
      </c>
      <c r="DA700" s="1">
        <v>37204</v>
      </c>
      <c r="DB700" s="1">
        <v>37433</v>
      </c>
      <c r="DC700" s="1">
        <v>38106</v>
      </c>
      <c r="DD700" s="14">
        <v>879</v>
      </c>
      <c r="DE700" s="14">
        <v>4</v>
      </c>
      <c r="DF700" t="s">
        <v>513</v>
      </c>
      <c r="DG700" t="s">
        <v>1351</v>
      </c>
      <c r="DJ700">
        <v>1</v>
      </c>
      <c r="II700" s="1">
        <v>37433</v>
      </c>
      <c r="IJ700" s="1">
        <v>38686</v>
      </c>
      <c r="IK700" s="14">
        <v>7</v>
      </c>
    </row>
    <row r="701" spans="1:245" x14ac:dyDescent="0.25">
      <c r="A701" s="1">
        <v>38686</v>
      </c>
      <c r="E701" s="13" t="s">
        <v>3175</v>
      </c>
      <c r="F701" s="4" t="s">
        <v>56</v>
      </c>
      <c r="G701" s="45" t="s">
        <v>5575</v>
      </c>
      <c r="H701" s="86"/>
      <c r="I701" s="86"/>
      <c r="J701" s="86"/>
      <c r="K701" s="86"/>
      <c r="L701" s="86"/>
      <c r="M701" s="30" t="s">
        <v>2606</v>
      </c>
      <c r="N701" s="4" t="s">
        <v>517</v>
      </c>
      <c r="O701" s="52" t="s">
        <v>6582</v>
      </c>
      <c r="P701" s="20"/>
      <c r="Q701" s="39" t="s">
        <v>3284</v>
      </c>
      <c r="R701" s="4" t="s">
        <v>537</v>
      </c>
      <c r="S701" s="52" t="s">
        <v>6583</v>
      </c>
      <c r="T701" s="39" t="s">
        <v>3284</v>
      </c>
      <c r="U701" s="4" t="s">
        <v>537</v>
      </c>
      <c r="V701" s="20"/>
      <c r="W701" s="20"/>
      <c r="X701" s="20"/>
      <c r="Y701" s="20"/>
      <c r="Z701" s="20"/>
      <c r="AA701" s="20"/>
      <c r="AB701" s="20"/>
      <c r="AC701" s="20"/>
      <c r="AD701" s="20"/>
      <c r="AF701" s="14">
        <v>0</v>
      </c>
      <c r="AG701" s="14">
        <v>1</v>
      </c>
      <c r="AH701" s="14">
        <v>0</v>
      </c>
      <c r="AI701" s="14">
        <v>0</v>
      </c>
      <c r="AJ701" s="14">
        <v>1</v>
      </c>
      <c r="AK701" s="14">
        <v>0</v>
      </c>
      <c r="AL701" s="14">
        <v>1</v>
      </c>
      <c r="AM701" s="14">
        <v>0</v>
      </c>
      <c r="AO701" s="1">
        <v>33494</v>
      </c>
      <c r="AP701" s="1">
        <v>35762</v>
      </c>
      <c r="BT701" s="14">
        <v>12240000</v>
      </c>
      <c r="BU701" s="3">
        <v>0.1</v>
      </c>
      <c r="BV701" s="16">
        <v>9180000</v>
      </c>
      <c r="CS701">
        <v>1</v>
      </c>
      <c r="DA701" s="1">
        <v>37204</v>
      </c>
      <c r="DB701" s="1">
        <v>37433</v>
      </c>
      <c r="DC701" s="1">
        <v>38106</v>
      </c>
      <c r="DD701" s="14">
        <v>879</v>
      </c>
      <c r="DE701" s="14">
        <v>4</v>
      </c>
      <c r="DF701" t="s">
        <v>513</v>
      </c>
      <c r="DG701" t="s">
        <v>1351</v>
      </c>
      <c r="DJ701">
        <v>1</v>
      </c>
      <c r="DO701" s="49" t="s">
        <v>4513</v>
      </c>
      <c r="DP701" s="1"/>
      <c r="DQ701" s="1"/>
      <c r="DR701" s="1"/>
      <c r="DS701" s="1"/>
      <c r="DT701" s="1"/>
      <c r="DU701" s="1"/>
      <c r="DV701" s="1"/>
      <c r="DY701" t="s">
        <v>2410</v>
      </c>
      <c r="DZ701" s="1">
        <v>38771</v>
      </c>
      <c r="EA701" s="1">
        <v>40863</v>
      </c>
      <c r="EC701" s="7" t="s">
        <v>3934</v>
      </c>
      <c r="EM701" s="7">
        <v>1</v>
      </c>
      <c r="EO701" s="7">
        <v>88</v>
      </c>
      <c r="EP701" s="7">
        <v>3</v>
      </c>
      <c r="II701" s="1">
        <v>37433</v>
      </c>
      <c r="IJ701" s="1">
        <v>38686</v>
      </c>
      <c r="IK701" s="14">
        <v>7</v>
      </c>
    </row>
    <row r="702" spans="1:245" x14ac:dyDescent="0.25">
      <c r="A702" s="1">
        <v>38686</v>
      </c>
      <c r="E702" s="13" t="s">
        <v>3175</v>
      </c>
      <c r="F702" s="4" t="s">
        <v>56</v>
      </c>
      <c r="G702" s="45" t="s">
        <v>5575</v>
      </c>
      <c r="H702" s="86"/>
      <c r="I702" s="86"/>
      <c r="J702" s="86"/>
      <c r="K702" s="86"/>
      <c r="L702" s="86"/>
      <c r="M702" s="30" t="s">
        <v>3284</v>
      </c>
      <c r="N702" s="4" t="s">
        <v>537</v>
      </c>
      <c r="O702" s="52" t="s">
        <v>6583</v>
      </c>
      <c r="P702" s="20"/>
      <c r="Q702" s="39" t="s">
        <v>3284</v>
      </c>
      <c r="R702" s="4" t="s">
        <v>537</v>
      </c>
      <c r="S702" s="52" t="s">
        <v>6583</v>
      </c>
      <c r="T702" s="39" t="s">
        <v>3284</v>
      </c>
      <c r="U702" s="4" t="s">
        <v>537</v>
      </c>
      <c r="V702" s="20"/>
      <c r="W702" s="20"/>
      <c r="X702" s="20"/>
      <c r="Y702" s="20"/>
      <c r="Z702" s="20"/>
      <c r="AA702" s="20"/>
      <c r="AB702" s="20"/>
      <c r="AC702" s="20"/>
      <c r="AD702" s="20"/>
      <c r="AF702" s="14">
        <v>0</v>
      </c>
      <c r="AG702" s="14">
        <v>1</v>
      </c>
      <c r="AH702" s="14">
        <v>0</v>
      </c>
      <c r="AI702" s="14">
        <v>0</v>
      </c>
      <c r="AJ702" s="14">
        <v>1</v>
      </c>
      <c r="AK702" s="14">
        <v>0</v>
      </c>
      <c r="AL702" s="14">
        <v>1</v>
      </c>
      <c r="AM702" s="14">
        <v>0</v>
      </c>
      <c r="AO702" s="1">
        <v>33494</v>
      </c>
      <c r="AP702" s="1">
        <v>35762</v>
      </c>
      <c r="BT702" s="14">
        <v>12240000</v>
      </c>
      <c r="BU702" s="3">
        <v>0.1</v>
      </c>
      <c r="BV702" s="16">
        <v>9180000</v>
      </c>
      <c r="CS702">
        <v>1</v>
      </c>
      <c r="DA702" s="1">
        <v>37204</v>
      </c>
      <c r="DB702" s="1">
        <v>37433</v>
      </c>
      <c r="DC702" s="1">
        <v>38106</v>
      </c>
      <c r="DD702" s="14">
        <v>879</v>
      </c>
      <c r="DE702" s="14">
        <v>4</v>
      </c>
      <c r="DF702" t="s">
        <v>513</v>
      </c>
      <c r="DG702" t="s">
        <v>1351</v>
      </c>
      <c r="DJ702">
        <v>1</v>
      </c>
      <c r="DO702" s="49" t="s">
        <v>4513</v>
      </c>
      <c r="DP702" s="1"/>
      <c r="DQ702" s="1"/>
      <c r="DR702" s="1"/>
      <c r="DS702" s="1"/>
      <c r="DT702" s="1"/>
      <c r="DU702" s="1"/>
      <c r="DV702" s="1"/>
      <c r="DY702" t="s">
        <v>2410</v>
      </c>
      <c r="DZ702" s="1">
        <v>38771</v>
      </c>
      <c r="EA702" s="1">
        <v>40863</v>
      </c>
      <c r="EC702" s="7" t="s">
        <v>3934</v>
      </c>
      <c r="EM702" s="7">
        <v>1</v>
      </c>
      <c r="EO702" s="7">
        <v>88</v>
      </c>
      <c r="EP702" s="7">
        <v>3</v>
      </c>
      <c r="II702" s="1">
        <v>37433</v>
      </c>
      <c r="IJ702" s="1">
        <v>38686</v>
      </c>
      <c r="IK702" s="14">
        <v>7</v>
      </c>
    </row>
    <row r="703" spans="1:245" x14ac:dyDescent="0.25">
      <c r="A703" s="1">
        <v>38686</v>
      </c>
      <c r="E703" s="13" t="s">
        <v>3175</v>
      </c>
      <c r="F703" s="4" t="s">
        <v>56</v>
      </c>
      <c r="G703" s="45" t="s">
        <v>5575</v>
      </c>
      <c r="H703" s="86"/>
      <c r="I703" s="86"/>
      <c r="J703" s="86"/>
      <c r="K703" s="86"/>
      <c r="L703" s="86"/>
      <c r="M703" s="30" t="s">
        <v>3285</v>
      </c>
      <c r="N703" s="4" t="s">
        <v>537</v>
      </c>
      <c r="O703" s="52" t="s">
        <v>6584</v>
      </c>
      <c r="P703" s="20"/>
      <c r="Q703" s="39" t="s">
        <v>3285</v>
      </c>
      <c r="R703" s="4" t="s">
        <v>537</v>
      </c>
      <c r="S703" s="52" t="s">
        <v>6584</v>
      </c>
      <c r="T703" s="39" t="s">
        <v>3285</v>
      </c>
      <c r="U703" s="4" t="s">
        <v>537</v>
      </c>
      <c r="V703" s="20"/>
      <c r="W703" s="20"/>
      <c r="X703" s="33" t="s">
        <v>3584</v>
      </c>
      <c r="Y703" s="33" t="s">
        <v>537</v>
      </c>
      <c r="Z703" s="33" t="s">
        <v>3584</v>
      </c>
      <c r="AA703" s="20" t="s">
        <v>537</v>
      </c>
      <c r="AB703" s="20"/>
      <c r="AC703" s="20"/>
      <c r="AD703" s="20"/>
      <c r="AE703" s="33" t="s">
        <v>3583</v>
      </c>
      <c r="AF703" s="14">
        <v>0</v>
      </c>
      <c r="AG703" s="14">
        <v>1</v>
      </c>
      <c r="AH703" s="14">
        <v>0</v>
      </c>
      <c r="AI703" s="14">
        <v>0</v>
      </c>
      <c r="AJ703" s="14">
        <v>1</v>
      </c>
      <c r="AK703" s="14">
        <v>0</v>
      </c>
      <c r="AL703" s="14">
        <v>1</v>
      </c>
      <c r="AM703" s="14">
        <v>0</v>
      </c>
      <c r="AO703" s="1">
        <v>35545</v>
      </c>
      <c r="AP703" s="1">
        <v>37204</v>
      </c>
      <c r="BO703" s="3">
        <v>1</v>
      </c>
      <c r="BT703" s="14">
        <v>0</v>
      </c>
      <c r="BU703" s="3">
        <v>1</v>
      </c>
      <c r="CS703">
        <v>1</v>
      </c>
      <c r="DA703" s="1">
        <v>37204</v>
      </c>
      <c r="DB703" s="1">
        <v>37433</v>
      </c>
      <c r="DC703" s="1">
        <v>38106</v>
      </c>
      <c r="DD703" s="14">
        <v>879</v>
      </c>
      <c r="DE703" s="14">
        <v>4</v>
      </c>
      <c r="DF703" t="s">
        <v>513</v>
      </c>
      <c r="DG703" t="s">
        <v>1351</v>
      </c>
      <c r="DI703" s="1">
        <v>37204</v>
      </c>
      <c r="HA703">
        <v>0</v>
      </c>
      <c r="HB703">
        <v>17</v>
      </c>
      <c r="HC703">
        <v>0</v>
      </c>
      <c r="HH703" s="44" t="s">
        <v>5804</v>
      </c>
      <c r="HI703">
        <v>1</v>
      </c>
      <c r="HJ703">
        <v>47</v>
      </c>
      <c r="HK703">
        <v>57</v>
      </c>
      <c r="HL703">
        <v>2</v>
      </c>
      <c r="HM703">
        <v>1</v>
      </c>
      <c r="II703" s="1">
        <v>37433</v>
      </c>
      <c r="IJ703" s="1">
        <v>38686</v>
      </c>
      <c r="IK703" s="14">
        <v>7</v>
      </c>
    </row>
    <row r="704" spans="1:245" x14ac:dyDescent="0.25">
      <c r="A704" s="1">
        <v>38686</v>
      </c>
      <c r="E704" s="13" t="s">
        <v>3175</v>
      </c>
      <c r="F704" s="4" t="s">
        <v>56</v>
      </c>
      <c r="G704" s="45" t="s">
        <v>5575</v>
      </c>
      <c r="H704" s="86"/>
      <c r="I704" s="86"/>
      <c r="J704" s="86"/>
      <c r="K704" s="86"/>
      <c r="L704" s="86"/>
      <c r="M704" s="30" t="s">
        <v>2626</v>
      </c>
      <c r="N704" s="4" t="s">
        <v>502</v>
      </c>
      <c r="O704" s="52" t="s">
        <v>6585</v>
      </c>
      <c r="P704" s="20"/>
      <c r="Q704" s="39" t="s">
        <v>3285</v>
      </c>
      <c r="R704" s="4" t="s">
        <v>537</v>
      </c>
      <c r="S704" s="52" t="s">
        <v>6584</v>
      </c>
      <c r="T704" s="39" t="s">
        <v>3285</v>
      </c>
      <c r="U704" s="4" t="s">
        <v>537</v>
      </c>
      <c r="V704" s="20"/>
      <c r="W704" s="20"/>
      <c r="X704" s="20"/>
      <c r="Y704" s="20"/>
      <c r="Z704" s="33" t="s">
        <v>3584</v>
      </c>
      <c r="AA704" s="20" t="s">
        <v>537</v>
      </c>
      <c r="AD704" s="20"/>
      <c r="AF704" s="14">
        <v>0</v>
      </c>
      <c r="AG704" s="14">
        <v>1</v>
      </c>
      <c r="AH704" s="14">
        <v>0</v>
      </c>
      <c r="AI704" s="14">
        <v>0</v>
      </c>
      <c r="AJ704" s="14">
        <v>1</v>
      </c>
      <c r="AK704" s="14">
        <v>0</v>
      </c>
      <c r="AL704" s="14">
        <v>1</v>
      </c>
      <c r="AM704" s="14">
        <v>0</v>
      </c>
      <c r="AO704" s="1">
        <v>29957</v>
      </c>
      <c r="AP704" s="1">
        <v>37204</v>
      </c>
      <c r="BO704" s="3">
        <v>1</v>
      </c>
      <c r="BT704" s="14">
        <v>0</v>
      </c>
      <c r="BU704" s="3">
        <v>1</v>
      </c>
      <c r="CS704">
        <v>1</v>
      </c>
      <c r="DA704" s="1">
        <v>37204</v>
      </c>
      <c r="DB704" s="1">
        <v>37433</v>
      </c>
      <c r="DC704" s="1">
        <v>38106</v>
      </c>
      <c r="DD704" s="14">
        <v>879</v>
      </c>
      <c r="DE704" s="14">
        <v>4</v>
      </c>
      <c r="DF704" t="s">
        <v>513</v>
      </c>
      <c r="DG704" t="s">
        <v>1351</v>
      </c>
      <c r="DI704" s="1">
        <v>37204</v>
      </c>
      <c r="HA704">
        <v>0</v>
      </c>
      <c r="HB704">
        <v>17</v>
      </c>
      <c r="HC704">
        <v>0</v>
      </c>
      <c r="HH704" s="44" t="s">
        <v>5804</v>
      </c>
      <c r="HI704">
        <v>1</v>
      </c>
      <c r="HJ704">
        <v>47</v>
      </c>
      <c r="HK704">
        <v>57</v>
      </c>
      <c r="HL704">
        <v>2</v>
      </c>
      <c r="HM704">
        <v>1</v>
      </c>
      <c r="II704" s="1">
        <v>37433</v>
      </c>
      <c r="IJ704" s="1">
        <v>38686</v>
      </c>
      <c r="IK704" s="14">
        <v>7</v>
      </c>
    </row>
    <row r="705" spans="1:245" ht="13.5" customHeight="1" x14ac:dyDescent="0.25">
      <c r="A705" s="1">
        <v>38686</v>
      </c>
      <c r="E705" s="13" t="s">
        <v>3175</v>
      </c>
      <c r="F705" s="4" t="s">
        <v>56</v>
      </c>
      <c r="G705" s="45" t="s">
        <v>5575</v>
      </c>
      <c r="H705" s="86"/>
      <c r="I705" s="86"/>
      <c r="J705" s="86"/>
      <c r="K705" s="86"/>
      <c r="L705" s="86"/>
      <c r="M705" s="30" t="s">
        <v>1336</v>
      </c>
      <c r="N705" s="4" t="s">
        <v>474</v>
      </c>
      <c r="O705" s="52" t="s">
        <v>6586</v>
      </c>
      <c r="P705" s="20"/>
      <c r="Q705" s="30" t="s">
        <v>1336</v>
      </c>
      <c r="R705" s="4" t="s">
        <v>474</v>
      </c>
      <c r="S705" s="52" t="s">
        <v>6586</v>
      </c>
      <c r="T705" s="20"/>
      <c r="U705" s="20"/>
      <c r="V705" s="20"/>
      <c r="W705" s="20"/>
      <c r="X705" s="20"/>
      <c r="Y705" s="20"/>
      <c r="Z705" s="20"/>
      <c r="AA705" s="20"/>
      <c r="AB705" s="20"/>
      <c r="AC705" s="20"/>
      <c r="AD705" s="20"/>
      <c r="AF705" s="14">
        <v>0</v>
      </c>
      <c r="AG705" s="14">
        <v>1</v>
      </c>
      <c r="AH705" s="14">
        <v>0</v>
      </c>
      <c r="AI705" s="14">
        <v>0</v>
      </c>
      <c r="AJ705" s="14">
        <v>1</v>
      </c>
      <c r="AK705" s="14">
        <v>0</v>
      </c>
      <c r="AL705" s="14">
        <v>1</v>
      </c>
      <c r="AM705" s="14">
        <v>0</v>
      </c>
      <c r="AO705" s="1">
        <v>30034</v>
      </c>
      <c r="AP705" s="1">
        <v>37433</v>
      </c>
      <c r="BP705" s="14">
        <v>350000</v>
      </c>
      <c r="BQ705" s="3">
        <v>0.25</v>
      </c>
      <c r="CS705">
        <v>1</v>
      </c>
      <c r="DA705" s="1">
        <v>37204</v>
      </c>
      <c r="DB705" s="1">
        <v>37433</v>
      </c>
      <c r="DC705" s="1">
        <v>38106</v>
      </c>
      <c r="DD705" s="14">
        <v>879</v>
      </c>
      <c r="DE705" s="14">
        <v>4</v>
      </c>
      <c r="DF705" t="s">
        <v>513</v>
      </c>
      <c r="DG705" t="s">
        <v>1351</v>
      </c>
      <c r="DJ705">
        <v>1</v>
      </c>
      <c r="II705" s="1">
        <v>37433</v>
      </c>
      <c r="IJ705" s="1">
        <v>38686</v>
      </c>
      <c r="IK705" s="14">
        <v>7</v>
      </c>
    </row>
    <row r="706" spans="1:245" x14ac:dyDescent="0.25">
      <c r="A706" s="1">
        <v>38686</v>
      </c>
      <c r="E706" s="13" t="s">
        <v>3175</v>
      </c>
      <c r="F706" s="4" t="s">
        <v>56</v>
      </c>
      <c r="G706" s="45" t="s">
        <v>5575</v>
      </c>
      <c r="H706" s="86"/>
      <c r="I706" s="86"/>
      <c r="J706" s="86"/>
      <c r="K706" s="86"/>
      <c r="L706" s="86"/>
      <c r="M706" s="30" t="s">
        <v>2627</v>
      </c>
      <c r="N706" s="4" t="s">
        <v>502</v>
      </c>
      <c r="O706" s="52" t="s">
        <v>6587</v>
      </c>
      <c r="P706" s="20"/>
      <c r="Q706" s="39" t="s">
        <v>2607</v>
      </c>
      <c r="R706" s="4" t="s">
        <v>502</v>
      </c>
      <c r="S706" s="52" t="s">
        <v>6588</v>
      </c>
      <c r="T706" s="39" t="s">
        <v>2607</v>
      </c>
      <c r="U706" s="4" t="s">
        <v>502</v>
      </c>
      <c r="V706" s="20"/>
      <c r="W706" s="20"/>
      <c r="X706" s="20"/>
      <c r="Y706" s="20"/>
      <c r="Z706" s="33" t="s">
        <v>3585</v>
      </c>
      <c r="AA706" s="33" t="s">
        <v>502</v>
      </c>
      <c r="AD706" s="20"/>
      <c r="AF706" s="14">
        <v>0</v>
      </c>
      <c r="AG706" s="14">
        <v>1</v>
      </c>
      <c r="AH706" s="14">
        <v>0</v>
      </c>
      <c r="AI706" s="14">
        <v>0</v>
      </c>
      <c r="AJ706" s="14">
        <v>1</v>
      </c>
      <c r="AK706" s="14">
        <v>0</v>
      </c>
      <c r="AL706" s="14">
        <v>1</v>
      </c>
      <c r="AM706" s="14">
        <v>0</v>
      </c>
      <c r="AO706" s="1">
        <v>29957</v>
      </c>
      <c r="AP706" s="1">
        <v>37433</v>
      </c>
      <c r="BT706" s="14">
        <v>2200000</v>
      </c>
      <c r="CS706">
        <v>1</v>
      </c>
      <c r="DA706" s="1">
        <v>37204</v>
      </c>
      <c r="DB706" s="1">
        <v>37433</v>
      </c>
      <c r="DC706" s="1">
        <v>38106</v>
      </c>
      <c r="DD706" s="14">
        <v>879</v>
      </c>
      <c r="DE706" s="14">
        <v>4</v>
      </c>
      <c r="DF706" t="s">
        <v>513</v>
      </c>
      <c r="DG706" t="s">
        <v>1351</v>
      </c>
      <c r="DO706" s="1"/>
      <c r="DP706" s="49" t="s">
        <v>4514</v>
      </c>
      <c r="DQ706" s="49" t="s">
        <v>4515</v>
      </c>
      <c r="DR706" s="1"/>
      <c r="DS706" s="1"/>
      <c r="DT706" s="1"/>
      <c r="DU706" s="1"/>
      <c r="DV706" s="1"/>
      <c r="DY706" t="s">
        <v>2430</v>
      </c>
      <c r="DZ706" s="1">
        <v>38769</v>
      </c>
      <c r="EA706" s="1">
        <v>40863</v>
      </c>
      <c r="EC706" s="7" t="s">
        <v>3934</v>
      </c>
      <c r="EF706" s="7">
        <v>1</v>
      </c>
      <c r="EO706" s="7">
        <v>153</v>
      </c>
      <c r="EP706" s="7">
        <v>2</v>
      </c>
      <c r="EQ706" s="7">
        <v>1</v>
      </c>
      <c r="HA706">
        <v>0</v>
      </c>
      <c r="HB706">
        <v>3</v>
      </c>
      <c r="HC706">
        <v>0</v>
      </c>
      <c r="HH706" s="44" t="s">
        <v>5804</v>
      </c>
      <c r="HI706">
        <v>1</v>
      </c>
      <c r="HJ706">
        <v>47</v>
      </c>
      <c r="HK706">
        <v>105</v>
      </c>
      <c r="HL706">
        <v>0</v>
      </c>
      <c r="HQ706" s="44" t="s">
        <v>5933</v>
      </c>
      <c r="HR706">
        <v>0</v>
      </c>
      <c r="HS706">
        <v>6</v>
      </c>
      <c r="HT706">
        <v>30</v>
      </c>
      <c r="HU706">
        <v>0</v>
      </c>
      <c r="II706" s="1">
        <v>37433</v>
      </c>
      <c r="IJ706" s="1">
        <v>38686</v>
      </c>
      <c r="IK706" s="14">
        <v>7</v>
      </c>
    </row>
    <row r="707" spans="1:245" x14ac:dyDescent="0.25">
      <c r="A707" s="1">
        <v>38686</v>
      </c>
      <c r="E707" s="13" t="s">
        <v>3175</v>
      </c>
      <c r="F707" s="4" t="s">
        <v>56</v>
      </c>
      <c r="G707" s="45" t="s">
        <v>5575</v>
      </c>
      <c r="H707" s="86"/>
      <c r="I707" s="86"/>
      <c r="J707" s="86"/>
      <c r="K707" s="86"/>
      <c r="L707" s="86"/>
      <c r="M707" s="30" t="s">
        <v>2607</v>
      </c>
      <c r="N707" s="4" t="s">
        <v>502</v>
      </c>
      <c r="O707" s="52" t="s">
        <v>6588</v>
      </c>
      <c r="P707" s="20"/>
      <c r="Q707" s="39" t="s">
        <v>2607</v>
      </c>
      <c r="R707" s="4" t="s">
        <v>502</v>
      </c>
      <c r="S707" s="52" t="s">
        <v>6588</v>
      </c>
      <c r="T707" s="39" t="s">
        <v>2607</v>
      </c>
      <c r="U707" s="4" t="s">
        <v>502</v>
      </c>
      <c r="V707" s="20"/>
      <c r="W707" s="20"/>
      <c r="X707" s="33" t="s">
        <v>3585</v>
      </c>
      <c r="Y707" s="33" t="s">
        <v>502</v>
      </c>
      <c r="Z707" s="33" t="s">
        <v>3585</v>
      </c>
      <c r="AA707" s="33" t="s">
        <v>502</v>
      </c>
      <c r="AB707" s="20"/>
      <c r="AC707" s="20"/>
      <c r="AD707" s="20"/>
      <c r="AF707" s="14">
        <v>0</v>
      </c>
      <c r="AG707" s="14">
        <v>1</v>
      </c>
      <c r="AH707" s="14">
        <v>0</v>
      </c>
      <c r="AI707" s="14">
        <v>0</v>
      </c>
      <c r="AJ707" s="14">
        <v>1</v>
      </c>
      <c r="AK707" s="14">
        <v>0</v>
      </c>
      <c r="AL707" s="14">
        <v>1</v>
      </c>
      <c r="AM707" s="14">
        <v>0</v>
      </c>
      <c r="AO707" s="1">
        <v>29957</v>
      </c>
      <c r="AP707" s="1">
        <v>37433</v>
      </c>
      <c r="BP707" s="14">
        <f>34000000-BT707</f>
        <v>31800000</v>
      </c>
      <c r="BT707" s="14">
        <v>2200000</v>
      </c>
      <c r="CS707">
        <v>1</v>
      </c>
      <c r="DA707" s="1">
        <v>37204</v>
      </c>
      <c r="DB707" s="1">
        <v>37433</v>
      </c>
      <c r="DC707" s="1">
        <v>38106</v>
      </c>
      <c r="DD707" s="14">
        <v>879</v>
      </c>
      <c r="DE707" s="14">
        <v>4</v>
      </c>
      <c r="DF707" t="s">
        <v>513</v>
      </c>
      <c r="DG707" t="s">
        <v>1351</v>
      </c>
      <c r="DO707" s="1"/>
      <c r="DP707" s="49" t="s">
        <v>4516</v>
      </c>
      <c r="DQ707" s="49" t="s">
        <v>4517</v>
      </c>
      <c r="DR707" s="1"/>
      <c r="DS707" s="1"/>
      <c r="DT707" s="1"/>
      <c r="DU707" s="1"/>
      <c r="DV707" s="1"/>
      <c r="DY707" t="s">
        <v>2422</v>
      </c>
      <c r="DZ707" s="1">
        <v>38770</v>
      </c>
      <c r="EA707" s="1">
        <v>40863</v>
      </c>
      <c r="EC707" s="7" t="s">
        <v>3934</v>
      </c>
      <c r="EF707" s="7">
        <v>1</v>
      </c>
      <c r="EO707" s="7">
        <v>192</v>
      </c>
      <c r="EP707" s="7">
        <v>2</v>
      </c>
      <c r="EQ707" s="7">
        <v>1</v>
      </c>
      <c r="ER707" s="49" t="s">
        <v>4946</v>
      </c>
      <c r="ES707" s="1"/>
      <c r="ET707" s="1"/>
      <c r="EU707" s="1"/>
      <c r="EV707" s="1"/>
      <c r="EW707" s="1"/>
      <c r="EX707" s="1"/>
      <c r="FC707" s="5" t="s">
        <v>2955</v>
      </c>
      <c r="FD707" s="1">
        <v>40934</v>
      </c>
      <c r="FE707" s="1">
        <v>41604</v>
      </c>
      <c r="FI707" s="7" t="s">
        <v>3936</v>
      </c>
      <c r="FJ707" s="7" t="s">
        <v>3915</v>
      </c>
      <c r="FK707">
        <v>1</v>
      </c>
      <c r="FY707">
        <v>110</v>
      </c>
      <c r="FZ707">
        <v>2</v>
      </c>
      <c r="HA707">
        <v>0</v>
      </c>
      <c r="HB707">
        <v>3</v>
      </c>
      <c r="HC707">
        <v>0</v>
      </c>
      <c r="HH707" s="44" t="s">
        <v>5804</v>
      </c>
      <c r="HI707">
        <v>1</v>
      </c>
      <c r="HJ707">
        <v>47</v>
      </c>
      <c r="HK707">
        <v>105</v>
      </c>
      <c r="HL707">
        <v>0</v>
      </c>
      <c r="HQ707" s="44" t="s">
        <v>5933</v>
      </c>
      <c r="HR707">
        <v>0</v>
      </c>
      <c r="HS707">
        <v>6</v>
      </c>
      <c r="HT707">
        <v>30</v>
      </c>
      <c r="HU707">
        <v>0</v>
      </c>
      <c r="HZ707" s="44" t="s">
        <v>6027</v>
      </c>
      <c r="IA707">
        <v>1</v>
      </c>
      <c r="IB707">
        <v>7</v>
      </c>
      <c r="IC707">
        <v>43</v>
      </c>
      <c r="ID707">
        <v>0</v>
      </c>
      <c r="II707" s="1">
        <v>37433</v>
      </c>
      <c r="IJ707" s="1">
        <v>38686</v>
      </c>
      <c r="IK707" s="14">
        <v>7</v>
      </c>
    </row>
    <row r="708" spans="1:245" x14ac:dyDescent="0.25">
      <c r="A708" s="1">
        <v>38686</v>
      </c>
      <c r="E708" s="13" t="s">
        <v>3175</v>
      </c>
      <c r="F708" s="4" t="s">
        <v>56</v>
      </c>
      <c r="G708" s="45" t="s">
        <v>5575</v>
      </c>
      <c r="H708" s="86"/>
      <c r="I708" s="86"/>
      <c r="J708" s="86"/>
      <c r="K708" s="86"/>
      <c r="L708" s="86"/>
      <c r="M708" s="30" t="s">
        <v>1337</v>
      </c>
      <c r="N708" s="4" t="s">
        <v>505</v>
      </c>
      <c r="O708" s="52" t="s">
        <v>6589</v>
      </c>
      <c r="P708" s="20"/>
      <c r="Q708" s="39" t="s">
        <v>1346</v>
      </c>
      <c r="R708" s="4" t="s">
        <v>504</v>
      </c>
      <c r="S708" s="52" t="s">
        <v>6590</v>
      </c>
      <c r="T708" s="39" t="s">
        <v>1346</v>
      </c>
      <c r="U708" s="4" t="s">
        <v>504</v>
      </c>
      <c r="V708" s="20"/>
      <c r="W708" s="20"/>
      <c r="X708" s="20"/>
      <c r="Y708" s="20"/>
      <c r="Z708" s="20"/>
      <c r="AA708" s="20"/>
      <c r="AB708" s="20"/>
      <c r="AC708" s="20"/>
      <c r="AD708" s="20"/>
      <c r="AF708" s="14">
        <v>0</v>
      </c>
      <c r="AG708" s="14">
        <v>1</v>
      </c>
      <c r="AH708" s="14">
        <v>0</v>
      </c>
      <c r="AI708" s="14">
        <v>0</v>
      </c>
      <c r="AJ708" s="14">
        <v>1</v>
      </c>
      <c r="AK708" s="14">
        <v>0</v>
      </c>
      <c r="AL708" s="14">
        <v>1</v>
      </c>
      <c r="AM708" s="14">
        <v>0</v>
      </c>
      <c r="AO708" s="1">
        <v>33238</v>
      </c>
      <c r="AP708" s="1">
        <v>36179</v>
      </c>
      <c r="BT708" s="14">
        <v>7730000</v>
      </c>
      <c r="BU708" s="3">
        <v>0.3</v>
      </c>
      <c r="BV708" s="16">
        <v>6880000</v>
      </c>
      <c r="BX708" s="14">
        <f>15300000-BT708</f>
        <v>7570000</v>
      </c>
      <c r="BY708" s="3">
        <v>0.3</v>
      </c>
      <c r="CS708">
        <v>1</v>
      </c>
      <c r="DA708" s="1">
        <v>37204</v>
      </c>
      <c r="DB708" s="1">
        <v>37433</v>
      </c>
      <c r="DC708" s="1">
        <v>38106</v>
      </c>
      <c r="DD708" s="14">
        <v>879</v>
      </c>
      <c r="DE708" s="14">
        <v>4</v>
      </c>
      <c r="DF708" t="s">
        <v>513</v>
      </c>
      <c r="DG708" t="s">
        <v>1351</v>
      </c>
      <c r="DJ708">
        <v>1</v>
      </c>
      <c r="DO708" s="49" t="s">
        <v>4518</v>
      </c>
      <c r="DP708" s="1"/>
      <c r="DQ708" s="1"/>
      <c r="DR708" s="1"/>
      <c r="DS708" s="1"/>
      <c r="DT708" s="1"/>
      <c r="DU708" s="1"/>
      <c r="DV708" s="1"/>
      <c r="DY708" t="s">
        <v>2398</v>
      </c>
      <c r="DZ708" s="1">
        <v>38772</v>
      </c>
      <c r="EA708" s="1">
        <v>40974</v>
      </c>
      <c r="EC708" s="7" t="s">
        <v>3934</v>
      </c>
      <c r="EL708" s="7">
        <v>1</v>
      </c>
      <c r="EO708" s="7">
        <v>104</v>
      </c>
      <c r="EP708" s="7">
        <v>4</v>
      </c>
      <c r="ER708" s="49" t="s">
        <v>4947</v>
      </c>
      <c r="ES708" s="1"/>
      <c r="ET708" s="1"/>
      <c r="EU708" s="1"/>
      <c r="EV708" s="1"/>
      <c r="EW708" s="1"/>
      <c r="EX708" s="1"/>
      <c r="FC708" t="s">
        <v>2888</v>
      </c>
      <c r="FD708" s="1">
        <v>41045</v>
      </c>
      <c r="FE708" s="1">
        <v>41759</v>
      </c>
      <c r="FH708" s="7" t="s">
        <v>3937</v>
      </c>
      <c r="FK708">
        <v>1</v>
      </c>
      <c r="FY708">
        <v>127</v>
      </c>
      <c r="FZ708">
        <v>2</v>
      </c>
      <c r="II708" s="1">
        <v>37433</v>
      </c>
      <c r="IJ708" s="1">
        <v>38686</v>
      </c>
      <c r="IK708" s="14">
        <v>7</v>
      </c>
    </row>
    <row r="709" spans="1:245" x14ac:dyDescent="0.25">
      <c r="A709" s="1">
        <v>38686</v>
      </c>
      <c r="E709" s="13" t="s">
        <v>3175</v>
      </c>
      <c r="F709" s="4" t="s">
        <v>56</v>
      </c>
      <c r="G709" s="45" t="s">
        <v>5575</v>
      </c>
      <c r="H709" s="86"/>
      <c r="I709" s="86"/>
      <c r="J709" s="86"/>
      <c r="K709" s="86"/>
      <c r="L709" s="86"/>
      <c r="M709" s="30" t="s">
        <v>1338</v>
      </c>
      <c r="N709" s="4" t="s">
        <v>505</v>
      </c>
      <c r="O709" s="52" t="s">
        <v>6589</v>
      </c>
      <c r="P709" s="20"/>
      <c r="Q709" s="39" t="s">
        <v>1346</v>
      </c>
      <c r="R709" s="4" t="s">
        <v>504</v>
      </c>
      <c r="S709" s="52" t="s">
        <v>6590</v>
      </c>
      <c r="T709" s="39" t="s">
        <v>1346</v>
      </c>
      <c r="U709" s="4" t="s">
        <v>504</v>
      </c>
      <c r="V709" s="20"/>
      <c r="W709" s="20"/>
      <c r="X709" s="20"/>
      <c r="Y709" s="20"/>
      <c r="Z709" s="20"/>
      <c r="AA709" s="20"/>
      <c r="AB709" s="20"/>
      <c r="AC709" s="20"/>
      <c r="AD709" s="20"/>
      <c r="AF709" s="14">
        <v>0</v>
      </c>
      <c r="AG709" s="14">
        <v>1</v>
      </c>
      <c r="AH709" s="14">
        <v>0</v>
      </c>
      <c r="AI709" s="14">
        <v>0</v>
      </c>
      <c r="AJ709" s="14">
        <v>1</v>
      </c>
      <c r="AK709" s="14">
        <v>0</v>
      </c>
      <c r="AL709" s="14">
        <v>1</v>
      </c>
      <c r="AM709" s="14">
        <v>0</v>
      </c>
      <c r="AO709" s="1">
        <v>33238</v>
      </c>
      <c r="AP709" s="1">
        <v>36179</v>
      </c>
      <c r="BT709" s="14">
        <v>7730000</v>
      </c>
      <c r="BU709" s="3">
        <v>0.3</v>
      </c>
      <c r="BV709" s="16">
        <v>6880000</v>
      </c>
      <c r="BX709" s="14">
        <f>15300000-BT709</f>
        <v>7570000</v>
      </c>
      <c r="BY709" s="3">
        <v>0.3</v>
      </c>
      <c r="CS709">
        <v>1</v>
      </c>
      <c r="DA709" s="1">
        <v>37204</v>
      </c>
      <c r="DB709" s="1">
        <v>37433</v>
      </c>
      <c r="DC709" s="1">
        <v>38106</v>
      </c>
      <c r="DD709" s="14">
        <v>879</v>
      </c>
      <c r="DE709" s="14">
        <v>4</v>
      </c>
      <c r="DF709" t="s">
        <v>513</v>
      </c>
      <c r="DG709" t="s">
        <v>1351</v>
      </c>
      <c r="DJ709">
        <v>1</v>
      </c>
      <c r="DO709" s="49" t="s">
        <v>4519</v>
      </c>
      <c r="DP709" s="1"/>
      <c r="DQ709" s="1"/>
      <c r="DR709" s="1"/>
      <c r="DS709" s="1"/>
      <c r="DT709" s="1"/>
      <c r="DU709" s="1"/>
      <c r="DV709" s="1"/>
      <c r="DY709" t="s">
        <v>2399</v>
      </c>
      <c r="DZ709" s="1">
        <v>38771</v>
      </c>
      <c r="EA709" s="1">
        <v>40974</v>
      </c>
      <c r="EC709" s="7" t="s">
        <v>3934</v>
      </c>
      <c r="EL709" s="7">
        <v>1</v>
      </c>
      <c r="EO709" s="7">
        <v>201</v>
      </c>
      <c r="EP709" s="7">
        <v>4</v>
      </c>
      <c r="ER709" s="49" t="s">
        <v>4948</v>
      </c>
      <c r="ES709" s="1"/>
      <c r="ET709" s="1"/>
      <c r="EU709" s="1"/>
      <c r="EV709" s="1"/>
      <c r="EW709" s="1"/>
      <c r="EX709" s="1"/>
      <c r="FC709" t="s">
        <v>2884</v>
      </c>
      <c r="FD709" s="1">
        <v>41045</v>
      </c>
      <c r="FE709" s="1">
        <v>41809</v>
      </c>
      <c r="FH709" s="7" t="s">
        <v>3937</v>
      </c>
      <c r="FK709">
        <v>1</v>
      </c>
      <c r="FY709">
        <v>146</v>
      </c>
      <c r="FZ709">
        <v>2</v>
      </c>
      <c r="II709" s="1">
        <v>37433</v>
      </c>
      <c r="IJ709" s="1">
        <v>38686</v>
      </c>
      <c r="IK709" s="14">
        <v>7</v>
      </c>
    </row>
    <row r="710" spans="1:245" x14ac:dyDescent="0.25">
      <c r="A710" s="1">
        <v>38686</v>
      </c>
      <c r="E710" s="13" t="s">
        <v>3175</v>
      </c>
      <c r="F710" s="4" t="s">
        <v>56</v>
      </c>
      <c r="G710" s="45" t="s">
        <v>5575</v>
      </c>
      <c r="H710" s="86"/>
      <c r="I710" s="86"/>
      <c r="J710" s="86"/>
      <c r="K710" s="86"/>
      <c r="L710" s="86"/>
      <c r="M710" s="30" t="s">
        <v>1346</v>
      </c>
      <c r="N710" s="4" t="s">
        <v>504</v>
      </c>
      <c r="O710" s="52" t="s">
        <v>6590</v>
      </c>
      <c r="P710" s="20"/>
      <c r="Q710" s="39" t="s">
        <v>1346</v>
      </c>
      <c r="R710" s="4" t="s">
        <v>504</v>
      </c>
      <c r="S710" s="52" t="s">
        <v>6590</v>
      </c>
      <c r="T710" s="39" t="s">
        <v>1346</v>
      </c>
      <c r="U710" s="4" t="s">
        <v>504</v>
      </c>
      <c r="V710" s="20"/>
      <c r="W710" s="20"/>
      <c r="X710" s="20"/>
      <c r="Y710" s="20"/>
      <c r="Z710" s="20"/>
      <c r="AA710" s="20"/>
      <c r="AB710" s="20"/>
      <c r="AC710" s="20"/>
      <c r="AD710" s="20"/>
      <c r="AF710" s="14">
        <v>0</v>
      </c>
      <c r="AG710" s="14">
        <v>1</v>
      </c>
      <c r="AH710" s="14">
        <v>0</v>
      </c>
      <c r="AI710" s="14">
        <v>0</v>
      </c>
      <c r="AJ710" s="14">
        <v>1</v>
      </c>
      <c r="AK710" s="14">
        <v>0</v>
      </c>
      <c r="AL710" s="14">
        <v>1</v>
      </c>
      <c r="AM710" s="14">
        <v>0</v>
      </c>
      <c r="AO710" s="1">
        <v>36181</v>
      </c>
      <c r="AP710" s="1">
        <v>37433</v>
      </c>
      <c r="BT710" s="14">
        <v>7730000</v>
      </c>
      <c r="BU710" s="3">
        <v>0.3</v>
      </c>
      <c r="BV710" s="16">
        <v>2730000</v>
      </c>
      <c r="CS710">
        <v>1</v>
      </c>
      <c r="DA710" s="1">
        <v>37204</v>
      </c>
      <c r="DB710" s="1">
        <v>37433</v>
      </c>
      <c r="DC710" s="1">
        <v>38106</v>
      </c>
      <c r="DD710" s="14">
        <v>879</v>
      </c>
      <c r="DE710" s="14">
        <v>4</v>
      </c>
      <c r="DF710" t="s">
        <v>513</v>
      </c>
      <c r="DG710" t="s">
        <v>1351</v>
      </c>
      <c r="DJ710">
        <v>1</v>
      </c>
      <c r="DO710" s="49" t="s">
        <v>4520</v>
      </c>
      <c r="DP710" s="1"/>
      <c r="DQ710" s="1"/>
      <c r="DR710" s="1"/>
      <c r="DS710" s="1"/>
      <c r="DT710" s="1"/>
      <c r="DU710" s="1"/>
      <c r="DV710" s="1"/>
      <c r="DY710" t="s">
        <v>2575</v>
      </c>
      <c r="DZ710" s="1">
        <v>38757</v>
      </c>
      <c r="EA710" s="1">
        <v>40434</v>
      </c>
      <c r="EC710" s="7" t="s">
        <v>3933</v>
      </c>
      <c r="EL710" s="7">
        <v>1</v>
      </c>
      <c r="EO710" s="7">
        <v>176</v>
      </c>
      <c r="EP710" s="7">
        <v>5</v>
      </c>
      <c r="II710" s="1">
        <v>37433</v>
      </c>
      <c r="IJ710" s="1">
        <v>38686</v>
      </c>
      <c r="IK710" s="14">
        <v>7</v>
      </c>
    </row>
    <row r="711" spans="1:245" ht="12" customHeight="1" x14ac:dyDescent="0.25">
      <c r="A711" s="1">
        <v>38686</v>
      </c>
      <c r="E711" s="13" t="s">
        <v>3175</v>
      </c>
      <c r="F711" s="4" t="s">
        <v>56</v>
      </c>
      <c r="G711" s="45" t="s">
        <v>5575</v>
      </c>
      <c r="H711" s="86"/>
      <c r="I711" s="86"/>
      <c r="J711" s="86"/>
      <c r="K711" s="86"/>
      <c r="L711" s="86"/>
      <c r="M711" s="30" t="s">
        <v>1347</v>
      </c>
      <c r="N711" s="4" t="s">
        <v>474</v>
      </c>
      <c r="O711" s="52" t="s">
        <v>6591</v>
      </c>
      <c r="P711" s="20"/>
      <c r="Q711" s="39" t="s">
        <v>1346</v>
      </c>
      <c r="R711" s="4" t="s">
        <v>504</v>
      </c>
      <c r="S711" s="52" t="s">
        <v>6590</v>
      </c>
      <c r="T711" s="39" t="s">
        <v>1346</v>
      </c>
      <c r="U711" s="4" t="s">
        <v>504</v>
      </c>
      <c r="V711" s="20"/>
      <c r="W711" s="20"/>
      <c r="X711" s="20"/>
      <c r="Y711" s="20"/>
      <c r="Z711" s="20"/>
      <c r="AA711" s="20"/>
      <c r="AB711" s="20"/>
      <c r="AC711" s="20"/>
      <c r="AD711" s="20"/>
      <c r="AF711" s="14">
        <v>0</v>
      </c>
      <c r="AG711" s="14">
        <v>1</v>
      </c>
      <c r="AH711" s="14">
        <v>0</v>
      </c>
      <c r="AI711" s="14">
        <v>0</v>
      </c>
      <c r="AJ711" s="14">
        <v>1</v>
      </c>
      <c r="AK711" s="14">
        <v>0</v>
      </c>
      <c r="AL711" s="14">
        <v>1</v>
      </c>
      <c r="AM711" s="14">
        <v>0</v>
      </c>
      <c r="AO711" s="1">
        <v>29957</v>
      </c>
      <c r="AP711" s="1">
        <v>37433</v>
      </c>
      <c r="BP711" s="14">
        <f>17850000-BT711-BX711</f>
        <v>2550000</v>
      </c>
      <c r="BQ711" s="3">
        <v>0.3</v>
      </c>
      <c r="BT711" s="14">
        <v>7730000</v>
      </c>
      <c r="BU711" s="3">
        <v>0.3</v>
      </c>
      <c r="BX711" s="14">
        <f>15300000-BT711</f>
        <v>7570000</v>
      </c>
      <c r="BY711" s="3">
        <v>0.3</v>
      </c>
      <c r="CS711">
        <v>1</v>
      </c>
      <c r="DA711" s="1">
        <v>37204</v>
      </c>
      <c r="DB711" s="1">
        <v>37433</v>
      </c>
      <c r="DC711" s="1">
        <v>38106</v>
      </c>
      <c r="DD711" s="14">
        <v>879</v>
      </c>
      <c r="DE711" s="14">
        <v>4</v>
      </c>
      <c r="DF711" t="s">
        <v>513</v>
      </c>
      <c r="DG711" t="s">
        <v>1351</v>
      </c>
      <c r="DJ711">
        <v>1</v>
      </c>
      <c r="II711" s="1">
        <v>37433</v>
      </c>
      <c r="IJ711" s="1">
        <v>38686</v>
      </c>
      <c r="IK711" s="14">
        <v>7</v>
      </c>
    </row>
    <row r="712" spans="1:245" ht="12" customHeight="1" x14ac:dyDescent="0.25">
      <c r="A712" s="1">
        <v>38686</v>
      </c>
      <c r="E712" s="13" t="s">
        <v>3175</v>
      </c>
      <c r="F712" s="4" t="s">
        <v>56</v>
      </c>
      <c r="G712" s="45" t="s">
        <v>5575</v>
      </c>
      <c r="H712" s="86"/>
      <c r="I712" s="86"/>
      <c r="J712" s="86"/>
      <c r="K712" s="86"/>
      <c r="L712" s="86"/>
      <c r="M712" s="58" t="s">
        <v>6593</v>
      </c>
      <c r="N712" s="4" t="s">
        <v>474</v>
      </c>
      <c r="O712" s="52" t="s">
        <v>6592</v>
      </c>
      <c r="P712" s="20"/>
      <c r="Q712" s="58" t="s">
        <v>6593</v>
      </c>
      <c r="R712" s="4" t="s">
        <v>474</v>
      </c>
      <c r="S712" s="52" t="s">
        <v>6592</v>
      </c>
      <c r="T712" s="39" t="s">
        <v>1339</v>
      </c>
      <c r="U712" s="4" t="s">
        <v>474</v>
      </c>
      <c r="V712" s="20"/>
      <c r="W712" s="20"/>
      <c r="X712" s="33" t="s">
        <v>3586</v>
      </c>
      <c r="Y712" s="33" t="s">
        <v>474</v>
      </c>
      <c r="Z712" s="33" t="s">
        <v>3586</v>
      </c>
      <c r="AA712" s="33" t="s">
        <v>474</v>
      </c>
      <c r="AB712" s="20"/>
      <c r="AC712" s="20"/>
      <c r="AD712" s="20"/>
      <c r="AF712" s="14">
        <v>0</v>
      </c>
      <c r="AG712" s="14">
        <v>1</v>
      </c>
      <c r="AH712" s="14">
        <v>0</v>
      </c>
      <c r="AI712" s="14">
        <v>0</v>
      </c>
      <c r="AJ712" s="14">
        <v>1</v>
      </c>
      <c r="AK712" s="14">
        <v>0</v>
      </c>
      <c r="AL712" s="14">
        <v>1</v>
      </c>
      <c r="AM712" s="14">
        <v>0</v>
      </c>
      <c r="AO712" s="1">
        <v>34335</v>
      </c>
      <c r="AP712" s="1">
        <v>37433</v>
      </c>
      <c r="BT712" s="14">
        <v>9900000</v>
      </c>
      <c r="BU712" s="3">
        <v>0</v>
      </c>
      <c r="CS712">
        <v>1</v>
      </c>
      <c r="DA712" s="1">
        <v>37204</v>
      </c>
      <c r="DB712" s="1">
        <v>37433</v>
      </c>
      <c r="DC712" s="1">
        <v>38106</v>
      </c>
      <c r="DD712" s="14">
        <v>879</v>
      </c>
      <c r="DE712" s="14">
        <v>4</v>
      </c>
      <c r="DF712" t="s">
        <v>513</v>
      </c>
      <c r="DG712" t="s">
        <v>1351</v>
      </c>
      <c r="DJ712">
        <v>1</v>
      </c>
      <c r="DO712" s="1"/>
      <c r="DP712" s="49" t="s">
        <v>4521</v>
      </c>
      <c r="DQ712" s="49" t="s">
        <v>4522</v>
      </c>
      <c r="DR712" s="1"/>
      <c r="DS712" s="1"/>
      <c r="DT712" s="1"/>
      <c r="DU712" s="1"/>
      <c r="DV712" s="1"/>
      <c r="DY712" t="s">
        <v>2382</v>
      </c>
      <c r="DZ712" s="1">
        <v>38771</v>
      </c>
      <c r="EA712" s="1">
        <v>40863</v>
      </c>
      <c r="EC712" s="7" t="s">
        <v>3934</v>
      </c>
      <c r="EF712" s="7">
        <v>1</v>
      </c>
      <c r="EO712" s="7">
        <v>138</v>
      </c>
      <c r="EP712" s="7">
        <v>2</v>
      </c>
      <c r="EQ712" s="7">
        <v>1</v>
      </c>
      <c r="ER712" s="49" t="s">
        <v>4949</v>
      </c>
      <c r="ES712" s="1"/>
      <c r="ET712" s="1"/>
      <c r="EU712" s="1"/>
      <c r="EV712" s="1"/>
      <c r="EW712" s="1"/>
      <c r="EX712" s="1"/>
      <c r="FC712" t="s">
        <v>2952</v>
      </c>
      <c r="FD712" s="1">
        <v>40935</v>
      </c>
      <c r="FE712" s="1">
        <v>41604</v>
      </c>
      <c r="FI712" s="7" t="s">
        <v>3936</v>
      </c>
      <c r="FJ712" s="7" t="s">
        <v>3915</v>
      </c>
      <c r="FK712">
        <v>1</v>
      </c>
      <c r="FY712">
        <v>106</v>
      </c>
      <c r="FZ712">
        <v>2</v>
      </c>
      <c r="HA712">
        <v>0</v>
      </c>
      <c r="HB712">
        <v>4</v>
      </c>
      <c r="HC712">
        <v>0</v>
      </c>
      <c r="HH712" s="44" t="s">
        <v>5804</v>
      </c>
      <c r="HI712">
        <v>1</v>
      </c>
      <c r="HJ712">
        <v>47</v>
      </c>
      <c r="HK712">
        <v>29</v>
      </c>
      <c r="HL712">
        <v>0</v>
      </c>
      <c r="HQ712" s="44" t="s">
        <v>5933</v>
      </c>
      <c r="HR712">
        <v>0</v>
      </c>
      <c r="HS712">
        <v>6</v>
      </c>
      <c r="HT712">
        <v>42</v>
      </c>
      <c r="HU712">
        <v>0</v>
      </c>
      <c r="HZ712" s="44" t="s">
        <v>6027</v>
      </c>
      <c r="IA712">
        <v>1</v>
      </c>
      <c r="IB712">
        <v>7</v>
      </c>
      <c r="IC712">
        <v>93</v>
      </c>
      <c r="ID712">
        <v>0</v>
      </c>
      <c r="II712" s="1">
        <v>37433</v>
      </c>
      <c r="IJ712" s="1">
        <v>38686</v>
      </c>
      <c r="IK712" s="14">
        <v>7</v>
      </c>
    </row>
    <row r="713" spans="1:245" ht="12" customHeight="1" x14ac:dyDescent="0.25">
      <c r="A713" s="1">
        <v>38686</v>
      </c>
      <c r="E713" s="13" t="s">
        <v>3175</v>
      </c>
      <c r="F713" s="4" t="s">
        <v>56</v>
      </c>
      <c r="G713" s="45" t="s">
        <v>5575</v>
      </c>
      <c r="H713" s="86"/>
      <c r="I713" s="86"/>
      <c r="J713" s="86"/>
      <c r="K713" s="86"/>
      <c r="L713" s="86"/>
      <c r="M713" s="30" t="s">
        <v>1345</v>
      </c>
      <c r="N713" s="4" t="s">
        <v>479</v>
      </c>
      <c r="O713" s="52" t="s">
        <v>6594</v>
      </c>
      <c r="P713" s="20"/>
      <c r="Q713" s="58" t="s">
        <v>6593</v>
      </c>
      <c r="R713" s="4" t="s">
        <v>474</v>
      </c>
      <c r="S713" s="52" t="s">
        <v>6592</v>
      </c>
      <c r="T713" s="39" t="s">
        <v>1339</v>
      </c>
      <c r="U713" s="4" t="s">
        <v>474</v>
      </c>
      <c r="V713" s="20"/>
      <c r="W713" s="20"/>
      <c r="X713" s="20"/>
      <c r="Y713" s="20"/>
      <c r="Z713" s="33" t="s">
        <v>3586</v>
      </c>
      <c r="AA713" s="33" t="s">
        <v>474</v>
      </c>
      <c r="AD713" s="20"/>
      <c r="AF713" s="14">
        <v>0</v>
      </c>
      <c r="AG713" s="14">
        <v>1</v>
      </c>
      <c r="AH713" s="14">
        <v>0</v>
      </c>
      <c r="AI713" s="14">
        <v>0</v>
      </c>
      <c r="AJ713" s="14">
        <v>1</v>
      </c>
      <c r="AK713" s="14">
        <v>0</v>
      </c>
      <c r="AL713" s="14">
        <v>1</v>
      </c>
      <c r="AM713" s="14">
        <v>0</v>
      </c>
      <c r="AO713" s="1">
        <v>32182</v>
      </c>
      <c r="AP713" s="1">
        <v>37433</v>
      </c>
      <c r="BP713" s="14">
        <f>13200000-BT713</f>
        <v>3300000</v>
      </c>
      <c r="BQ713" s="3">
        <v>0</v>
      </c>
      <c r="BT713" s="14">
        <v>9900000</v>
      </c>
      <c r="BU713" s="3">
        <v>0</v>
      </c>
      <c r="CS713">
        <v>1</v>
      </c>
      <c r="DA713" s="1">
        <v>37204</v>
      </c>
      <c r="DB713" s="1">
        <v>37433</v>
      </c>
      <c r="DC713" s="1">
        <v>38106</v>
      </c>
      <c r="DD713" s="14">
        <v>879</v>
      </c>
      <c r="DE713" s="14">
        <v>4</v>
      </c>
      <c r="DF713" t="s">
        <v>513</v>
      </c>
      <c r="DG713" t="s">
        <v>1351</v>
      </c>
      <c r="DJ713">
        <v>1</v>
      </c>
      <c r="DO713" s="1"/>
      <c r="DP713" s="49" t="s">
        <v>4523</v>
      </c>
      <c r="DQ713" s="49" t="s">
        <v>4524</v>
      </c>
      <c r="DR713" s="1"/>
      <c r="DS713" s="1"/>
      <c r="DT713" s="1"/>
      <c r="DU713" s="1"/>
      <c r="DV713" s="1"/>
      <c r="DY713" t="s">
        <v>2373</v>
      </c>
      <c r="DZ713" s="1">
        <v>38771</v>
      </c>
      <c r="EA713" s="1">
        <v>40863</v>
      </c>
      <c r="EC713" s="7" t="s">
        <v>3934</v>
      </c>
      <c r="EF713" s="7">
        <v>1</v>
      </c>
      <c r="EO713" s="7">
        <v>265</v>
      </c>
      <c r="EP713" s="7">
        <v>2</v>
      </c>
      <c r="EQ713" s="7">
        <v>1</v>
      </c>
      <c r="ER713" s="49" t="s">
        <v>4950</v>
      </c>
      <c r="ES713" s="1"/>
      <c r="ET713" s="1"/>
      <c r="EU713" s="1"/>
      <c r="EV713" s="1"/>
      <c r="EW713" s="1"/>
      <c r="EX713" s="1"/>
      <c r="EY713" t="s">
        <v>2956</v>
      </c>
      <c r="EZ713" s="5" t="s">
        <v>479</v>
      </c>
      <c r="FC713" t="s">
        <v>2957</v>
      </c>
      <c r="FD713" s="1">
        <v>40935</v>
      </c>
      <c r="FE713" s="1">
        <v>41604</v>
      </c>
      <c r="FI713" s="7" t="s">
        <v>3936</v>
      </c>
      <c r="FJ713" s="7" t="s">
        <v>3915</v>
      </c>
      <c r="FK713">
        <v>1</v>
      </c>
      <c r="FY713">
        <v>112</v>
      </c>
      <c r="FZ713">
        <v>2</v>
      </c>
      <c r="HA713">
        <v>0</v>
      </c>
      <c r="HB713">
        <v>4</v>
      </c>
      <c r="HC713">
        <v>0</v>
      </c>
      <c r="HH713" s="44" t="s">
        <v>5804</v>
      </c>
      <c r="HI713">
        <v>1</v>
      </c>
      <c r="HJ713">
        <v>47</v>
      </c>
      <c r="HK713">
        <v>29</v>
      </c>
      <c r="HL713">
        <v>0</v>
      </c>
      <c r="HQ713" s="44" t="s">
        <v>5933</v>
      </c>
      <c r="HR713">
        <v>0</v>
      </c>
      <c r="HS713">
        <v>6</v>
      </c>
      <c r="HT713">
        <v>42</v>
      </c>
      <c r="HU713">
        <v>0</v>
      </c>
      <c r="HZ713" s="44" t="s">
        <v>6027</v>
      </c>
      <c r="IA713">
        <v>1</v>
      </c>
      <c r="IB713">
        <v>7</v>
      </c>
      <c r="IC713">
        <v>93</v>
      </c>
      <c r="ID713">
        <v>0</v>
      </c>
      <c r="II713" s="1">
        <v>37433</v>
      </c>
      <c r="IJ713" s="1">
        <v>38686</v>
      </c>
      <c r="IK713" s="14">
        <v>7</v>
      </c>
    </row>
    <row r="714" spans="1:245" x14ac:dyDescent="0.25">
      <c r="A714" s="1">
        <v>38686</v>
      </c>
      <c r="E714" s="13" t="s">
        <v>3175</v>
      </c>
      <c r="F714" s="4" t="s">
        <v>56</v>
      </c>
      <c r="G714" s="45" t="s">
        <v>5575</v>
      </c>
      <c r="H714" s="86"/>
      <c r="I714" s="86"/>
      <c r="J714" s="86"/>
      <c r="K714" s="86"/>
      <c r="L714" s="86"/>
      <c r="M714" s="30" t="s">
        <v>1342</v>
      </c>
      <c r="N714" s="4" t="s">
        <v>479</v>
      </c>
      <c r="O714" s="52" t="s">
        <v>6595</v>
      </c>
      <c r="P714" s="20"/>
      <c r="Q714" s="39" t="s">
        <v>1342</v>
      </c>
      <c r="R714" s="4" t="s">
        <v>479</v>
      </c>
      <c r="S714" s="52" t="s">
        <v>6595</v>
      </c>
      <c r="T714" s="39" t="s">
        <v>1342</v>
      </c>
      <c r="U714" s="4" t="s">
        <v>479</v>
      </c>
      <c r="V714" s="20"/>
      <c r="W714" s="20"/>
      <c r="X714" s="20"/>
      <c r="Y714" s="20"/>
      <c r="Z714" s="20"/>
      <c r="AA714" s="20"/>
      <c r="AB714" s="20"/>
      <c r="AC714" s="20"/>
      <c r="AD714" s="20"/>
      <c r="AF714" s="14">
        <v>0</v>
      </c>
      <c r="AG714" s="14">
        <v>1</v>
      </c>
      <c r="AH714" s="14">
        <v>0</v>
      </c>
      <c r="AI714" s="14">
        <v>0</v>
      </c>
      <c r="AJ714" s="14">
        <v>1</v>
      </c>
      <c r="AK714" s="14">
        <v>0</v>
      </c>
      <c r="AL714" s="14">
        <v>1</v>
      </c>
      <c r="AM714" s="14">
        <v>0</v>
      </c>
      <c r="AO714" s="1">
        <v>29957</v>
      </c>
      <c r="AP714" s="1">
        <v>37433</v>
      </c>
      <c r="BP714" s="14">
        <f>39100000-BT714</f>
        <v>31920000</v>
      </c>
      <c r="BQ714" s="3">
        <v>0</v>
      </c>
      <c r="BT714" s="14">
        <v>7180000</v>
      </c>
      <c r="BU714" s="11">
        <v>0.1</v>
      </c>
      <c r="CS714">
        <v>1</v>
      </c>
      <c r="DA714" s="1">
        <v>37204</v>
      </c>
      <c r="DB714" s="1">
        <v>37433</v>
      </c>
      <c r="DC714" s="1">
        <v>38106</v>
      </c>
      <c r="DD714" s="14">
        <v>879</v>
      </c>
      <c r="DE714" s="14">
        <v>4</v>
      </c>
      <c r="DF714" t="s">
        <v>513</v>
      </c>
      <c r="DG714" t="s">
        <v>1351</v>
      </c>
      <c r="DJ714">
        <v>1</v>
      </c>
      <c r="II714" s="1">
        <v>37433</v>
      </c>
      <c r="IJ714" s="1">
        <v>38686</v>
      </c>
      <c r="IK714" s="14">
        <v>7</v>
      </c>
    </row>
    <row r="715" spans="1:245" x14ac:dyDescent="0.25">
      <c r="A715" s="1">
        <v>38686</v>
      </c>
      <c r="E715" s="13" t="s">
        <v>3175</v>
      </c>
      <c r="F715" s="4" t="s">
        <v>56</v>
      </c>
      <c r="G715" s="45" t="s">
        <v>5575</v>
      </c>
      <c r="H715" s="86"/>
      <c r="I715" s="86"/>
      <c r="J715" s="86"/>
      <c r="K715" s="86"/>
      <c r="L715" s="86"/>
      <c r="M715" s="30" t="s">
        <v>1343</v>
      </c>
      <c r="N715" s="4" t="s">
        <v>479</v>
      </c>
      <c r="O715" s="52" t="s">
        <v>6596</v>
      </c>
      <c r="P715" s="20"/>
      <c r="Q715" s="39" t="s">
        <v>1342</v>
      </c>
      <c r="R715" s="4" t="s">
        <v>479</v>
      </c>
      <c r="S715" s="52" t="s">
        <v>6595</v>
      </c>
      <c r="T715" s="39" t="s">
        <v>1342</v>
      </c>
      <c r="U715" s="4" t="s">
        <v>479</v>
      </c>
      <c r="V715" s="20"/>
      <c r="W715" s="20"/>
      <c r="X715" s="20"/>
      <c r="Y715" s="20"/>
      <c r="Z715" s="20"/>
      <c r="AA715" s="20"/>
      <c r="AB715" s="20"/>
      <c r="AC715" s="20"/>
      <c r="AD715" s="20"/>
      <c r="AF715" s="14">
        <v>0</v>
      </c>
      <c r="AG715" s="14">
        <v>1</v>
      </c>
      <c r="AH715" s="14">
        <v>0</v>
      </c>
      <c r="AI715" s="14">
        <v>0</v>
      </c>
      <c r="AJ715" s="14">
        <v>1</v>
      </c>
      <c r="AK715" s="14">
        <v>0</v>
      </c>
      <c r="AL715" s="14">
        <v>1</v>
      </c>
      <c r="AM715" s="14">
        <v>0</v>
      </c>
      <c r="AO715" s="1">
        <v>33932</v>
      </c>
      <c r="AP715" s="1">
        <v>37433</v>
      </c>
      <c r="BT715" s="14">
        <v>7180000</v>
      </c>
      <c r="BU715" s="3">
        <v>0.1</v>
      </c>
      <c r="CS715">
        <v>1</v>
      </c>
      <c r="DA715" s="1">
        <v>37204</v>
      </c>
      <c r="DB715" s="1">
        <v>37433</v>
      </c>
      <c r="DC715" s="1">
        <v>38106</v>
      </c>
      <c r="DD715" s="14">
        <v>879</v>
      </c>
      <c r="DE715" s="14">
        <v>4</v>
      </c>
      <c r="DF715" t="s">
        <v>513</v>
      </c>
      <c r="DG715" t="s">
        <v>1351</v>
      </c>
      <c r="DJ715">
        <v>1</v>
      </c>
      <c r="II715" s="1">
        <v>37433</v>
      </c>
      <c r="IJ715" s="1">
        <v>38686</v>
      </c>
      <c r="IK715" s="14">
        <v>7</v>
      </c>
    </row>
    <row r="716" spans="1:245" x14ac:dyDescent="0.25">
      <c r="A716" s="1">
        <v>38686</v>
      </c>
      <c r="E716" s="13" t="s">
        <v>3175</v>
      </c>
      <c r="F716" s="4" t="s">
        <v>56</v>
      </c>
      <c r="G716" s="45" t="s">
        <v>5575</v>
      </c>
      <c r="H716" s="86"/>
      <c r="I716" s="86"/>
      <c r="J716" s="86"/>
      <c r="K716" s="86"/>
      <c r="L716" s="86"/>
      <c r="M716" s="30" t="s">
        <v>1344</v>
      </c>
      <c r="N716" s="4" t="s">
        <v>479</v>
      </c>
      <c r="O716" s="52" t="s">
        <v>6597</v>
      </c>
      <c r="P716" s="20"/>
      <c r="Q716" s="39" t="s">
        <v>1344</v>
      </c>
      <c r="R716" s="4" t="s">
        <v>479</v>
      </c>
      <c r="S716" s="52" t="s">
        <v>6597</v>
      </c>
      <c r="T716" s="39" t="s">
        <v>1344</v>
      </c>
      <c r="U716" s="4" t="s">
        <v>479</v>
      </c>
      <c r="V716" s="20"/>
      <c r="W716" s="20"/>
      <c r="X716" s="20"/>
      <c r="Y716" s="20"/>
      <c r="Z716" s="20"/>
      <c r="AA716" s="20"/>
      <c r="AB716" s="20"/>
      <c r="AC716" s="20"/>
      <c r="AD716" s="20"/>
      <c r="AF716" s="14">
        <v>0</v>
      </c>
      <c r="AG716" s="14">
        <v>1</v>
      </c>
      <c r="AH716" s="14">
        <v>0</v>
      </c>
      <c r="AI716" s="14">
        <v>0</v>
      </c>
      <c r="AJ716" s="14">
        <v>1</v>
      </c>
      <c r="AK716" s="14">
        <v>0</v>
      </c>
      <c r="AL716" s="14">
        <v>1</v>
      </c>
      <c r="AM716" s="14">
        <v>0</v>
      </c>
      <c r="AO716" s="1">
        <v>29957</v>
      </c>
      <c r="AP716" s="1">
        <v>37433</v>
      </c>
      <c r="BT716" s="14">
        <v>39000000</v>
      </c>
      <c r="CS716">
        <v>1</v>
      </c>
      <c r="DA716" s="1">
        <v>37204</v>
      </c>
      <c r="DB716" s="1">
        <v>37433</v>
      </c>
      <c r="DC716" s="1">
        <v>38106</v>
      </c>
      <c r="DD716" s="14">
        <v>879</v>
      </c>
      <c r="DE716" s="14">
        <v>4</v>
      </c>
      <c r="DF716" t="s">
        <v>513</v>
      </c>
      <c r="DG716" t="s">
        <v>1351</v>
      </c>
      <c r="DO716" s="1"/>
      <c r="DP716" s="49" t="s">
        <v>4525</v>
      </c>
      <c r="DQ716" s="1"/>
      <c r="DR716" s="1"/>
      <c r="DS716" s="49" t="s">
        <v>4526</v>
      </c>
      <c r="DT716" s="1"/>
      <c r="DU716" s="1"/>
      <c r="DV716" s="1"/>
      <c r="DW716" t="s">
        <v>2420</v>
      </c>
      <c r="DX716" t="s">
        <v>479</v>
      </c>
      <c r="DY716" t="s">
        <v>2421</v>
      </c>
      <c r="DZ716" s="1">
        <v>38770</v>
      </c>
      <c r="EA716" s="1">
        <v>40863</v>
      </c>
      <c r="EC716" s="7" t="s">
        <v>3934</v>
      </c>
      <c r="EF716" s="7">
        <v>1</v>
      </c>
      <c r="EO716" s="7">
        <v>122</v>
      </c>
      <c r="EP716" s="7">
        <v>2</v>
      </c>
      <c r="EQ716" s="7">
        <v>1</v>
      </c>
      <c r="II716" s="1">
        <v>37433</v>
      </c>
      <c r="IJ716" s="1">
        <v>38686</v>
      </c>
      <c r="IK716" s="14">
        <v>7</v>
      </c>
    </row>
    <row r="717" spans="1:245" x14ac:dyDescent="0.25">
      <c r="A717" s="1">
        <v>38686</v>
      </c>
      <c r="E717" s="13" t="s">
        <v>3175</v>
      </c>
      <c r="F717" s="4" t="s">
        <v>56</v>
      </c>
      <c r="G717" s="45" t="s">
        <v>5575</v>
      </c>
      <c r="H717" s="86"/>
      <c r="I717" s="86"/>
      <c r="J717" s="86"/>
      <c r="K717" s="86"/>
      <c r="L717" s="86"/>
      <c r="M717" s="30" t="s">
        <v>1340</v>
      </c>
      <c r="N717" s="4" t="s">
        <v>479</v>
      </c>
      <c r="O717" s="52" t="s">
        <v>6597</v>
      </c>
      <c r="P717" s="20"/>
      <c r="Q717" s="39" t="s">
        <v>1344</v>
      </c>
      <c r="R717" s="4" t="s">
        <v>479</v>
      </c>
      <c r="S717" s="52" t="s">
        <v>6597</v>
      </c>
      <c r="T717" s="39" t="s">
        <v>1344</v>
      </c>
      <c r="U717" s="4" t="s">
        <v>479</v>
      </c>
      <c r="V717" s="20"/>
      <c r="W717" s="20"/>
      <c r="X717" s="20"/>
      <c r="Y717" s="20"/>
      <c r="Z717" s="20"/>
      <c r="AA717" s="20"/>
      <c r="AB717" s="20"/>
      <c r="AC717" s="20"/>
      <c r="AD717" s="20"/>
      <c r="AF717" s="14">
        <v>0</v>
      </c>
      <c r="AG717" s="14">
        <v>1</v>
      </c>
      <c r="AH717" s="14">
        <v>0</v>
      </c>
      <c r="AI717" s="14">
        <v>0</v>
      </c>
      <c r="AJ717" s="14">
        <v>1</v>
      </c>
      <c r="AK717" s="14">
        <v>0</v>
      </c>
      <c r="AL717" s="14">
        <v>1</v>
      </c>
      <c r="AM717" s="14">
        <v>0</v>
      </c>
      <c r="AO717" s="1">
        <v>29957</v>
      </c>
      <c r="AP717" s="1">
        <v>37433</v>
      </c>
      <c r="BT717" s="14">
        <v>39000000</v>
      </c>
      <c r="CS717">
        <v>1</v>
      </c>
      <c r="DA717" s="1">
        <v>37204</v>
      </c>
      <c r="DB717" s="1">
        <v>37433</v>
      </c>
      <c r="DC717" s="1">
        <v>38106</v>
      </c>
      <c r="DD717" s="14">
        <v>879</v>
      </c>
      <c r="DE717" s="14">
        <v>4</v>
      </c>
      <c r="DF717" t="s">
        <v>513</v>
      </c>
      <c r="DG717" t="s">
        <v>1351</v>
      </c>
      <c r="DO717" s="1"/>
      <c r="DP717" s="49" t="s">
        <v>4525</v>
      </c>
      <c r="DQ717" s="1"/>
      <c r="DR717" s="1"/>
      <c r="DS717" s="49" t="s">
        <v>4526</v>
      </c>
      <c r="DT717" s="1"/>
      <c r="DU717" s="1"/>
      <c r="DV717" s="1"/>
      <c r="DY717" t="s">
        <v>2421</v>
      </c>
      <c r="DZ717" s="1">
        <v>38770</v>
      </c>
      <c r="EA717" s="1">
        <v>40863</v>
      </c>
      <c r="EC717" s="7" t="s">
        <v>3934</v>
      </c>
      <c r="EF717" s="7">
        <v>1</v>
      </c>
      <c r="EO717" s="7">
        <v>122</v>
      </c>
      <c r="EP717" s="7">
        <v>2</v>
      </c>
      <c r="EQ717" s="7">
        <v>1</v>
      </c>
      <c r="II717" s="1">
        <v>37433</v>
      </c>
      <c r="IJ717" s="1">
        <v>38686</v>
      </c>
      <c r="IK717" s="14">
        <v>7</v>
      </c>
    </row>
    <row r="718" spans="1:245" x14ac:dyDescent="0.25">
      <c r="A718" s="1">
        <v>38686</v>
      </c>
      <c r="E718" s="13" t="s">
        <v>3175</v>
      </c>
      <c r="F718" s="4" t="s">
        <v>56</v>
      </c>
      <c r="G718" s="45" t="s">
        <v>5575</v>
      </c>
      <c r="H718" s="86"/>
      <c r="I718" s="86"/>
      <c r="J718" s="86"/>
      <c r="K718" s="86"/>
      <c r="L718" s="86"/>
      <c r="M718" s="30" t="s">
        <v>1341</v>
      </c>
      <c r="N718" s="4" t="s">
        <v>502</v>
      </c>
      <c r="O718" s="52" t="s">
        <v>6598</v>
      </c>
      <c r="P718" s="20"/>
      <c r="Q718" s="41" t="s">
        <v>2628</v>
      </c>
      <c r="R718" s="4" t="s">
        <v>502</v>
      </c>
      <c r="S718" s="52" t="s">
        <v>6598</v>
      </c>
      <c r="T718" s="41" t="s">
        <v>2628</v>
      </c>
      <c r="U718" s="4" t="s">
        <v>502</v>
      </c>
      <c r="V718" s="20"/>
      <c r="W718" s="20"/>
      <c r="X718" s="20"/>
      <c r="Y718" s="20"/>
      <c r="Z718" s="20"/>
      <c r="AA718" s="20"/>
      <c r="AB718" s="20"/>
      <c r="AC718" s="20"/>
      <c r="AD718" s="20"/>
      <c r="AF718" s="14">
        <v>0</v>
      </c>
      <c r="AG718" s="14">
        <v>1</v>
      </c>
      <c r="AH718" s="14">
        <v>0</v>
      </c>
      <c r="AI718" s="14">
        <v>0</v>
      </c>
      <c r="AJ718" s="14">
        <v>1</v>
      </c>
      <c r="AK718" s="14">
        <v>0</v>
      </c>
      <c r="AL718" s="14">
        <v>1</v>
      </c>
      <c r="AM718" s="14">
        <v>0</v>
      </c>
      <c r="AQ718" s="1">
        <v>34267</v>
      </c>
      <c r="AR718" s="1">
        <v>35734</v>
      </c>
      <c r="BT718" s="14">
        <v>2370000</v>
      </c>
      <c r="CS718">
        <v>1</v>
      </c>
      <c r="DA718" s="1">
        <v>37204</v>
      </c>
      <c r="DB718" s="1">
        <v>37433</v>
      </c>
      <c r="DC718" s="1">
        <v>38106</v>
      </c>
      <c r="DD718" s="14">
        <v>879</v>
      </c>
      <c r="DE718" s="14">
        <v>4</v>
      </c>
      <c r="DF718" t="s">
        <v>513</v>
      </c>
      <c r="DG718" t="s">
        <v>1351</v>
      </c>
      <c r="DO718" s="1"/>
      <c r="DP718" s="49" t="s">
        <v>4527</v>
      </c>
      <c r="DQ718" s="49" t="s">
        <v>4528</v>
      </c>
      <c r="DR718" s="1"/>
      <c r="DS718" s="1"/>
      <c r="DT718" s="1"/>
      <c r="DU718" s="1"/>
      <c r="DV718" s="1"/>
      <c r="DY718" t="s">
        <v>2388</v>
      </c>
      <c r="DZ718" s="1">
        <v>38771</v>
      </c>
      <c r="EA718" s="1">
        <v>40863</v>
      </c>
      <c r="EC718" s="7" t="s">
        <v>3934</v>
      </c>
      <c r="EI718" s="7">
        <v>1</v>
      </c>
      <c r="EO718" s="7">
        <v>47</v>
      </c>
      <c r="EP718" s="7">
        <v>2</v>
      </c>
      <c r="EQ718" s="7">
        <v>1</v>
      </c>
      <c r="II718" s="1">
        <v>37433</v>
      </c>
      <c r="IJ718" s="1">
        <v>38686</v>
      </c>
      <c r="IK718" s="14">
        <v>7</v>
      </c>
    </row>
    <row r="719" spans="1:245" x14ac:dyDescent="0.25">
      <c r="A719" s="1">
        <v>38686</v>
      </c>
      <c r="E719" s="13" t="s">
        <v>3175</v>
      </c>
      <c r="F719" s="4" t="s">
        <v>56</v>
      </c>
      <c r="G719" s="45" t="s">
        <v>5575</v>
      </c>
      <c r="H719" s="86"/>
      <c r="I719" s="86"/>
      <c r="J719" s="86"/>
      <c r="K719" s="86"/>
      <c r="L719" s="86"/>
      <c r="M719" s="30" t="s">
        <v>2628</v>
      </c>
      <c r="N719" s="4" t="s">
        <v>502</v>
      </c>
      <c r="O719" s="52" t="s">
        <v>6598</v>
      </c>
      <c r="P719" s="20"/>
      <c r="Q719" s="39" t="s">
        <v>2628</v>
      </c>
      <c r="R719" s="4" t="s">
        <v>502</v>
      </c>
      <c r="S719" s="52" t="s">
        <v>6598</v>
      </c>
      <c r="T719" s="39" t="s">
        <v>2628</v>
      </c>
      <c r="U719" s="4" t="s">
        <v>502</v>
      </c>
      <c r="V719" s="20"/>
      <c r="W719" s="20"/>
      <c r="X719" s="20"/>
      <c r="Y719" s="20"/>
      <c r="Z719" s="20"/>
      <c r="AA719" s="20"/>
      <c r="AB719" s="20"/>
      <c r="AC719" s="20"/>
      <c r="AD719" s="20"/>
      <c r="AF719" s="14">
        <v>0</v>
      </c>
      <c r="AG719" s="14">
        <v>1</v>
      </c>
      <c r="AH719" s="14">
        <v>0</v>
      </c>
      <c r="AI719" s="14">
        <v>0</v>
      </c>
      <c r="AJ719" s="14">
        <v>1</v>
      </c>
      <c r="AK719" s="14">
        <v>0</v>
      </c>
      <c r="AL719" s="14">
        <v>1</v>
      </c>
      <c r="AM719" s="14">
        <v>0</v>
      </c>
      <c r="AQ719" s="1">
        <v>34267</v>
      </c>
      <c r="AR719" s="1">
        <v>35734</v>
      </c>
      <c r="BT719" s="14">
        <v>2370000</v>
      </c>
      <c r="CS719">
        <v>1</v>
      </c>
      <c r="DA719" s="1">
        <v>37204</v>
      </c>
      <c r="DB719" s="1">
        <v>37433</v>
      </c>
      <c r="DC719" s="1">
        <v>38106</v>
      </c>
      <c r="DD719" s="14">
        <v>879</v>
      </c>
      <c r="DE719" s="14">
        <v>4</v>
      </c>
      <c r="DF719" t="s">
        <v>513</v>
      </c>
      <c r="DG719" t="s">
        <v>1351</v>
      </c>
      <c r="II719" s="1">
        <v>37433</v>
      </c>
      <c r="IJ719" s="1">
        <v>38686</v>
      </c>
      <c r="IK719" s="14">
        <v>7</v>
      </c>
    </row>
    <row r="720" spans="1:245" x14ac:dyDescent="0.25">
      <c r="A720" s="1">
        <v>38686</v>
      </c>
      <c r="E720" s="13" t="s">
        <v>3175</v>
      </c>
      <c r="F720" s="4" t="s">
        <v>56</v>
      </c>
      <c r="G720" s="45" t="s">
        <v>5575</v>
      </c>
      <c r="H720" s="86"/>
      <c r="I720" s="86"/>
      <c r="J720" s="86"/>
      <c r="K720" s="86"/>
      <c r="L720" s="86"/>
      <c r="M720" s="30" t="s">
        <v>1348</v>
      </c>
      <c r="N720" s="4" t="s">
        <v>546</v>
      </c>
      <c r="O720" s="52" t="s">
        <v>6599</v>
      </c>
      <c r="P720" s="20"/>
      <c r="Q720" s="30" t="s">
        <v>1348</v>
      </c>
      <c r="R720" s="4" t="s">
        <v>546</v>
      </c>
      <c r="S720" s="52" t="s">
        <v>6599</v>
      </c>
      <c r="T720" s="20"/>
      <c r="U720" s="20"/>
      <c r="V720" s="20"/>
      <c r="W720" s="20"/>
      <c r="X720" s="33" t="s">
        <v>3587</v>
      </c>
      <c r="Y720" s="33" t="s">
        <v>546</v>
      </c>
      <c r="Z720" s="33" t="s">
        <v>3587</v>
      </c>
      <c r="AA720" s="33" t="s">
        <v>546</v>
      </c>
      <c r="AB720" s="20"/>
      <c r="AC720" s="20"/>
      <c r="AD720" s="20"/>
      <c r="AF720" s="14">
        <v>0</v>
      </c>
      <c r="AG720" s="14">
        <v>1</v>
      </c>
      <c r="AH720" s="14">
        <v>0</v>
      </c>
      <c r="AI720" s="14">
        <v>0</v>
      </c>
      <c r="AJ720" s="14">
        <v>1</v>
      </c>
      <c r="AK720" s="14">
        <v>0</v>
      </c>
      <c r="AL720" s="14">
        <v>1</v>
      </c>
      <c r="AM720" s="14">
        <v>0</v>
      </c>
      <c r="AO720" s="1">
        <v>34533</v>
      </c>
      <c r="AP720" s="1">
        <v>36191</v>
      </c>
      <c r="BP720" s="14">
        <v>56550000</v>
      </c>
      <c r="BR720" s="16">
        <v>50700000</v>
      </c>
      <c r="CS720">
        <v>1</v>
      </c>
      <c r="DA720" s="1">
        <v>37204</v>
      </c>
      <c r="DB720" s="1">
        <v>37433</v>
      </c>
      <c r="DC720" s="1">
        <v>38106</v>
      </c>
      <c r="DD720" s="14">
        <v>879</v>
      </c>
      <c r="DE720" s="14">
        <v>4</v>
      </c>
      <c r="DF720" t="s">
        <v>513</v>
      </c>
      <c r="DG720" t="s">
        <v>1351</v>
      </c>
      <c r="DO720" s="49" t="s">
        <v>4529</v>
      </c>
      <c r="DP720" s="1"/>
      <c r="DQ720" s="1"/>
      <c r="DR720" s="1"/>
      <c r="DS720" s="1"/>
      <c r="DT720" s="1"/>
      <c r="DU720" s="1"/>
      <c r="DV720" s="1"/>
      <c r="DY720" t="s">
        <v>2425</v>
      </c>
      <c r="DZ720" s="1">
        <v>38769</v>
      </c>
      <c r="EA720" s="1">
        <v>40974</v>
      </c>
      <c r="EC720" s="7" t="s">
        <v>3934</v>
      </c>
      <c r="EL720" s="7">
        <v>1</v>
      </c>
      <c r="EO720" s="7">
        <v>155</v>
      </c>
      <c r="EP720" s="7">
        <v>4</v>
      </c>
      <c r="HA720">
        <v>0</v>
      </c>
      <c r="HB720">
        <v>272</v>
      </c>
      <c r="HC720">
        <v>28</v>
      </c>
      <c r="HE720">
        <v>1</v>
      </c>
      <c r="HH720" s="44" t="s">
        <v>5804</v>
      </c>
      <c r="HI720">
        <v>1</v>
      </c>
      <c r="HJ720">
        <v>47</v>
      </c>
      <c r="HK720">
        <v>301</v>
      </c>
      <c r="HL720">
        <v>22</v>
      </c>
      <c r="HM720">
        <v>1</v>
      </c>
      <c r="HQ720" s="44" t="s">
        <v>5922</v>
      </c>
      <c r="HR720">
        <v>0</v>
      </c>
      <c r="HS720">
        <v>1</v>
      </c>
      <c r="HT720">
        <v>286</v>
      </c>
      <c r="HU720">
        <v>3</v>
      </c>
      <c r="HV720">
        <v>1</v>
      </c>
      <c r="II720" s="1">
        <v>37433</v>
      </c>
      <c r="IJ720" s="1">
        <v>38686</v>
      </c>
      <c r="IK720" s="14">
        <v>7</v>
      </c>
    </row>
    <row r="721" spans="1:245" x14ac:dyDescent="0.25">
      <c r="A721" s="1">
        <v>38707</v>
      </c>
      <c r="B721" s="1" t="s">
        <v>401</v>
      </c>
      <c r="C721" s="1" t="s">
        <v>402</v>
      </c>
      <c r="D721" s="1"/>
      <c r="E721" s="13" t="s">
        <v>3176</v>
      </c>
      <c r="F721" s="4" t="s">
        <v>14</v>
      </c>
      <c r="G721" s="45" t="s">
        <v>5576</v>
      </c>
      <c r="H721" s="86"/>
      <c r="I721" s="86"/>
      <c r="J721" s="86"/>
      <c r="K721" s="86"/>
      <c r="L721" s="86"/>
      <c r="M721" s="31" t="s">
        <v>478</v>
      </c>
      <c r="N721" s="13" t="s">
        <v>479</v>
      </c>
      <c r="O721" s="13" t="s">
        <v>6079</v>
      </c>
      <c r="P721" s="20"/>
      <c r="Q721" s="31" t="s">
        <v>478</v>
      </c>
      <c r="R721" s="13" t="s">
        <v>479</v>
      </c>
      <c r="S721" s="13" t="s">
        <v>6079</v>
      </c>
      <c r="T721" s="20"/>
      <c r="U721" s="20"/>
      <c r="V721" s="20"/>
      <c r="W721" s="20"/>
      <c r="X721" s="20" t="s">
        <v>3292</v>
      </c>
      <c r="Y721" s="33" t="s">
        <v>479</v>
      </c>
      <c r="Z721" s="20" t="s">
        <v>3292</v>
      </c>
      <c r="AA721" s="33" t="s">
        <v>479</v>
      </c>
      <c r="AB721" s="20"/>
      <c r="AC721" s="20"/>
      <c r="AD721" s="20"/>
      <c r="AF721" s="14">
        <v>0</v>
      </c>
      <c r="AG721" s="14">
        <v>1</v>
      </c>
      <c r="AH721" s="14">
        <v>0</v>
      </c>
      <c r="AI721" s="14">
        <v>0</v>
      </c>
      <c r="AJ721" s="14">
        <v>1</v>
      </c>
      <c r="AK721" s="14">
        <v>0</v>
      </c>
      <c r="AL721" s="14">
        <v>1</v>
      </c>
      <c r="AM721" s="14">
        <v>0</v>
      </c>
      <c r="AN721" t="s">
        <v>1782</v>
      </c>
      <c r="AO721" s="1">
        <v>35065</v>
      </c>
      <c r="AP721" s="1">
        <v>37256</v>
      </c>
      <c r="BP721" s="14">
        <v>58880000</v>
      </c>
      <c r="BQ721" s="3">
        <v>0.2</v>
      </c>
      <c r="CS721">
        <v>1</v>
      </c>
      <c r="DA721" s="1">
        <v>37368</v>
      </c>
      <c r="DB721" s="1">
        <v>37525</v>
      </c>
      <c r="DC721" s="1">
        <v>38454</v>
      </c>
      <c r="DD721" s="14">
        <v>380</v>
      </c>
      <c r="DE721" s="14">
        <v>4</v>
      </c>
      <c r="DF721" t="s">
        <v>508</v>
      </c>
      <c r="DG721" t="s">
        <v>1783</v>
      </c>
      <c r="DJ721">
        <v>1</v>
      </c>
      <c r="DK721" s="1"/>
      <c r="DM721">
        <v>1</v>
      </c>
      <c r="GY721" s="44" t="s">
        <v>7423</v>
      </c>
      <c r="GZ721" s="1">
        <v>37539</v>
      </c>
      <c r="HA721">
        <v>13</v>
      </c>
      <c r="HB721">
        <v>1920</v>
      </c>
      <c r="HC721">
        <v>29</v>
      </c>
      <c r="HE721">
        <v>1</v>
      </c>
      <c r="HH721" s="44" t="s">
        <v>5805</v>
      </c>
      <c r="HI721">
        <v>1</v>
      </c>
      <c r="HJ721">
        <v>36</v>
      </c>
      <c r="HK721">
        <v>1535</v>
      </c>
      <c r="HL721">
        <v>22</v>
      </c>
      <c r="HM721">
        <v>1</v>
      </c>
      <c r="II721" s="1">
        <v>37525</v>
      </c>
      <c r="IJ721" s="1">
        <v>38707</v>
      </c>
      <c r="IK721" s="14">
        <v>2</v>
      </c>
    </row>
    <row r="722" spans="1:245" x14ac:dyDescent="0.25">
      <c r="A722" s="1">
        <v>38707</v>
      </c>
      <c r="E722" s="13" t="s">
        <v>3176</v>
      </c>
      <c r="F722" s="4" t="s">
        <v>14</v>
      </c>
      <c r="G722" s="45" t="s">
        <v>5576</v>
      </c>
      <c r="H722" s="86"/>
      <c r="I722" s="86"/>
      <c r="J722" s="86"/>
      <c r="K722" s="86"/>
      <c r="L722" s="86"/>
      <c r="M722" s="30" t="s">
        <v>1777</v>
      </c>
      <c r="N722" s="4" t="s">
        <v>500</v>
      </c>
      <c r="O722" s="52" t="s">
        <v>6600</v>
      </c>
      <c r="P722" s="20"/>
      <c r="Q722" s="39" t="s">
        <v>1296</v>
      </c>
      <c r="R722" s="4" t="s">
        <v>500</v>
      </c>
      <c r="S722" s="52" t="s">
        <v>6600</v>
      </c>
      <c r="T722" s="39" t="s">
        <v>1296</v>
      </c>
      <c r="U722" s="4" t="s">
        <v>500</v>
      </c>
      <c r="V722" s="20"/>
      <c r="W722" s="20"/>
      <c r="X722" s="20"/>
      <c r="Y722" s="20"/>
      <c r="Z722" s="33" t="s">
        <v>3591</v>
      </c>
      <c r="AA722" s="33" t="s">
        <v>500</v>
      </c>
      <c r="AD722" s="20"/>
      <c r="AF722" s="14">
        <v>0</v>
      </c>
      <c r="AG722" s="14">
        <v>1</v>
      </c>
      <c r="AH722" s="14">
        <v>0</v>
      </c>
      <c r="AI722" s="14">
        <v>0</v>
      </c>
      <c r="AJ722" s="14">
        <v>1</v>
      </c>
      <c r="AK722" s="14">
        <v>0</v>
      </c>
      <c r="AL722" s="14">
        <v>1</v>
      </c>
      <c r="AM722" s="14">
        <v>0</v>
      </c>
      <c r="AO722" s="1">
        <v>35065</v>
      </c>
      <c r="AP722" s="1">
        <v>37256</v>
      </c>
      <c r="BT722" s="14">
        <v>12750000</v>
      </c>
      <c r="BU722" s="3">
        <v>0.5</v>
      </c>
      <c r="BX722" s="14">
        <f>13600000-BT722</f>
        <v>850000</v>
      </c>
      <c r="BY722" s="3">
        <v>0.5</v>
      </c>
      <c r="CS722">
        <v>1</v>
      </c>
      <c r="DA722" s="1">
        <v>37368</v>
      </c>
      <c r="DB722" s="1">
        <v>37525</v>
      </c>
      <c r="DC722" s="1">
        <v>38454</v>
      </c>
      <c r="DD722" s="14">
        <v>380</v>
      </c>
      <c r="DE722" s="14">
        <v>4</v>
      </c>
      <c r="DF722" t="s">
        <v>508</v>
      </c>
      <c r="DG722" t="s">
        <v>1783</v>
      </c>
      <c r="DJ722">
        <v>1</v>
      </c>
      <c r="DM722">
        <v>1</v>
      </c>
      <c r="GY722" s="44" t="s">
        <v>7423</v>
      </c>
      <c r="GZ722" s="1">
        <v>37539</v>
      </c>
      <c r="HA722">
        <v>13</v>
      </c>
      <c r="HB722">
        <v>76</v>
      </c>
      <c r="HC722">
        <v>6</v>
      </c>
      <c r="HE722">
        <v>1</v>
      </c>
      <c r="HH722" s="44" t="s">
        <v>5805</v>
      </c>
      <c r="HI722">
        <v>1</v>
      </c>
      <c r="HJ722">
        <v>36</v>
      </c>
      <c r="HK722">
        <v>73</v>
      </c>
      <c r="HL722">
        <v>2</v>
      </c>
      <c r="HM722">
        <v>1</v>
      </c>
      <c r="II722" s="1">
        <v>37525</v>
      </c>
      <c r="IJ722" s="1">
        <v>38707</v>
      </c>
      <c r="IK722" s="14">
        <v>2</v>
      </c>
    </row>
    <row r="723" spans="1:245" x14ac:dyDescent="0.25">
      <c r="A723" s="1">
        <v>38707</v>
      </c>
      <c r="E723" s="13" t="s">
        <v>3176</v>
      </c>
      <c r="F723" s="4" t="s">
        <v>14</v>
      </c>
      <c r="G723" s="45" t="s">
        <v>5576</v>
      </c>
      <c r="H723" s="86"/>
      <c r="I723" s="86"/>
      <c r="J723" s="86"/>
      <c r="K723" s="86"/>
      <c r="L723" s="86"/>
      <c r="M723" s="58" t="s">
        <v>1778</v>
      </c>
      <c r="N723" s="4" t="s">
        <v>537</v>
      </c>
      <c r="O723" s="52" t="s">
        <v>6601</v>
      </c>
      <c r="P723" s="20"/>
      <c r="Q723" s="39" t="s">
        <v>1296</v>
      </c>
      <c r="R723" s="4" t="s">
        <v>500</v>
      </c>
      <c r="S723" s="52" t="s">
        <v>6600</v>
      </c>
      <c r="T723" s="39" t="s">
        <v>1296</v>
      </c>
      <c r="U723" s="4" t="s">
        <v>500</v>
      </c>
      <c r="V723" s="20"/>
      <c r="W723" s="20"/>
      <c r="X723" s="20"/>
      <c r="Y723" s="20"/>
      <c r="Z723" s="33" t="s">
        <v>3591</v>
      </c>
      <c r="AA723" s="33" t="s">
        <v>500</v>
      </c>
      <c r="AD723" s="20"/>
      <c r="AF723" s="14">
        <v>0</v>
      </c>
      <c r="AG723" s="14">
        <v>1</v>
      </c>
      <c r="AH723" s="14">
        <v>0</v>
      </c>
      <c r="AI723" s="14">
        <v>0</v>
      </c>
      <c r="AJ723" s="14">
        <v>1</v>
      </c>
      <c r="AK723" s="14">
        <v>0</v>
      </c>
      <c r="AL723" s="14">
        <v>1</v>
      </c>
      <c r="AM723" s="14">
        <v>0</v>
      </c>
      <c r="AO723" s="1">
        <v>35065</v>
      </c>
      <c r="AP723" s="1">
        <v>37256</v>
      </c>
      <c r="BT723" s="14">
        <v>12750000</v>
      </c>
      <c r="BU723" s="3">
        <v>0.5</v>
      </c>
      <c r="BX723" s="14">
        <f>13600000-BT723</f>
        <v>850000</v>
      </c>
      <c r="BY723" s="3">
        <v>0.5</v>
      </c>
      <c r="CS723">
        <v>1</v>
      </c>
      <c r="DA723" s="1">
        <v>37368</v>
      </c>
      <c r="DB723" s="1">
        <v>37525</v>
      </c>
      <c r="DC723" s="1">
        <v>38454</v>
      </c>
      <c r="DD723" s="14">
        <v>380</v>
      </c>
      <c r="DE723" s="14">
        <v>4</v>
      </c>
      <c r="DF723" t="s">
        <v>508</v>
      </c>
      <c r="DG723" t="s">
        <v>1783</v>
      </c>
      <c r="DJ723">
        <v>1</v>
      </c>
      <c r="DM723">
        <v>1</v>
      </c>
      <c r="GY723" s="44" t="s">
        <v>7423</v>
      </c>
      <c r="GZ723" s="1">
        <v>37539</v>
      </c>
      <c r="HA723">
        <v>13</v>
      </c>
      <c r="HB723">
        <v>76</v>
      </c>
      <c r="HC723">
        <v>6</v>
      </c>
      <c r="HE723">
        <v>1</v>
      </c>
      <c r="HH723" s="44" t="s">
        <v>5805</v>
      </c>
      <c r="HI723">
        <v>1</v>
      </c>
      <c r="HJ723">
        <v>36</v>
      </c>
      <c r="HK723">
        <v>73</v>
      </c>
      <c r="HL723">
        <v>2</v>
      </c>
      <c r="HM723">
        <v>1</v>
      </c>
      <c r="II723" s="1">
        <v>37525</v>
      </c>
      <c r="IJ723" s="1">
        <v>38707</v>
      </c>
      <c r="IK723" s="14">
        <v>2</v>
      </c>
    </row>
    <row r="724" spans="1:245" x14ac:dyDescent="0.25">
      <c r="A724" s="1">
        <v>38707</v>
      </c>
      <c r="E724" s="13" t="s">
        <v>3176</v>
      </c>
      <c r="F724" s="4" t="s">
        <v>14</v>
      </c>
      <c r="G724" s="45" t="s">
        <v>5576</v>
      </c>
      <c r="H724" s="86"/>
      <c r="I724" s="86"/>
      <c r="J724" s="86"/>
      <c r="K724" s="86"/>
      <c r="L724" s="86"/>
      <c r="M724" s="30" t="s">
        <v>1296</v>
      </c>
      <c r="N724" s="4" t="s">
        <v>500</v>
      </c>
      <c r="O724" s="52" t="s">
        <v>6600</v>
      </c>
      <c r="P724" s="20"/>
      <c r="Q724" s="39" t="s">
        <v>1296</v>
      </c>
      <c r="R724" s="4" t="s">
        <v>500</v>
      </c>
      <c r="S724" s="52" t="s">
        <v>6600</v>
      </c>
      <c r="T724" s="39" t="s">
        <v>1296</v>
      </c>
      <c r="U724" s="4" t="s">
        <v>500</v>
      </c>
      <c r="V724" s="20"/>
      <c r="W724" s="20"/>
      <c r="X724" s="33" t="s">
        <v>3591</v>
      </c>
      <c r="Y724" s="33" t="s">
        <v>500</v>
      </c>
      <c r="Z724" s="33" t="s">
        <v>3591</v>
      </c>
      <c r="AA724" s="33" t="s">
        <v>500</v>
      </c>
      <c r="AB724" s="20"/>
      <c r="AC724" s="20"/>
      <c r="AD724" s="20"/>
      <c r="AF724" s="14">
        <v>0</v>
      </c>
      <c r="AG724" s="14">
        <v>1</v>
      </c>
      <c r="AH724" s="14">
        <v>0</v>
      </c>
      <c r="AI724" s="14">
        <v>0</v>
      </c>
      <c r="AJ724" s="14">
        <v>1</v>
      </c>
      <c r="AK724" s="14">
        <v>0</v>
      </c>
      <c r="AL724" s="14">
        <v>1</v>
      </c>
      <c r="AM724" s="14">
        <v>0</v>
      </c>
      <c r="AO724" s="1">
        <v>35298</v>
      </c>
      <c r="AP724" s="1">
        <v>37256</v>
      </c>
      <c r="BT724" s="14">
        <v>12750000</v>
      </c>
      <c r="BU724" s="3">
        <v>0.5</v>
      </c>
      <c r="CS724">
        <v>1</v>
      </c>
      <c r="DA724" s="1">
        <v>37368</v>
      </c>
      <c r="DB724" s="1">
        <v>37525</v>
      </c>
      <c r="DC724" s="1">
        <v>38454</v>
      </c>
      <c r="DD724" s="14">
        <v>380</v>
      </c>
      <c r="DE724" s="14">
        <v>4</v>
      </c>
      <c r="DF724" t="s">
        <v>508</v>
      </c>
      <c r="DG724" t="s">
        <v>1783</v>
      </c>
      <c r="DJ724">
        <v>1</v>
      </c>
      <c r="DM724">
        <v>1</v>
      </c>
      <c r="GY724" s="44" t="s">
        <v>7423</v>
      </c>
      <c r="GZ724" s="1">
        <v>37539</v>
      </c>
      <c r="HA724">
        <v>13</v>
      </c>
      <c r="HB724">
        <v>76</v>
      </c>
      <c r="HC724">
        <v>6</v>
      </c>
      <c r="HE724">
        <v>1</v>
      </c>
      <c r="HH724" s="44" t="s">
        <v>5805</v>
      </c>
      <c r="HI724">
        <v>1</v>
      </c>
      <c r="HJ724">
        <v>36</v>
      </c>
      <c r="HK724">
        <v>73</v>
      </c>
      <c r="HL724">
        <v>2</v>
      </c>
      <c r="HM724">
        <v>1</v>
      </c>
      <c r="II724" s="1">
        <v>37525</v>
      </c>
      <c r="IJ724" s="1">
        <v>38707</v>
      </c>
      <c r="IK724" s="14">
        <v>2</v>
      </c>
    </row>
    <row r="725" spans="1:245" x14ac:dyDescent="0.25">
      <c r="A725" s="1">
        <v>38707</v>
      </c>
      <c r="E725" s="13" t="s">
        <v>3176</v>
      </c>
      <c r="F725" s="4" t="s">
        <v>14</v>
      </c>
      <c r="G725" s="45" t="s">
        <v>5576</v>
      </c>
      <c r="H725" s="86"/>
      <c r="I725" s="86"/>
      <c r="J725" s="86"/>
      <c r="K725" s="86"/>
      <c r="L725" s="86"/>
      <c r="M725" s="30" t="s">
        <v>2608</v>
      </c>
      <c r="N725" s="4" t="s">
        <v>517</v>
      </c>
      <c r="O725" s="52" t="s">
        <v>6602</v>
      </c>
      <c r="P725" s="20"/>
      <c r="Q725" s="30" t="s">
        <v>2608</v>
      </c>
      <c r="R725" s="4" t="s">
        <v>517</v>
      </c>
      <c r="S725" s="52" t="s">
        <v>6602</v>
      </c>
      <c r="T725" s="20"/>
      <c r="U725" s="20"/>
      <c r="V725" s="33" t="s">
        <v>3588</v>
      </c>
      <c r="W725" s="33" t="s">
        <v>3590</v>
      </c>
      <c r="X725" s="20"/>
      <c r="Y725" s="20"/>
      <c r="Z725" s="20"/>
      <c r="AA725" s="20"/>
      <c r="AB725" s="89" t="s">
        <v>3589</v>
      </c>
      <c r="AC725" s="33" t="s">
        <v>3590</v>
      </c>
      <c r="AD725" s="20"/>
      <c r="AE725" s="53" t="s">
        <v>7439</v>
      </c>
      <c r="AF725" s="14">
        <v>0</v>
      </c>
      <c r="AG725" s="14">
        <v>1</v>
      </c>
      <c r="AH725" s="14">
        <v>0</v>
      </c>
      <c r="AI725" s="14">
        <v>0</v>
      </c>
      <c r="AJ725" s="14">
        <v>1</v>
      </c>
      <c r="AK725" s="14">
        <v>0</v>
      </c>
      <c r="AL725" s="14">
        <v>1</v>
      </c>
      <c r="AM725" s="14">
        <v>0</v>
      </c>
      <c r="AO725" s="1">
        <v>35065</v>
      </c>
      <c r="AP725" s="1">
        <v>37256</v>
      </c>
      <c r="BO725" s="3">
        <v>1</v>
      </c>
      <c r="BP725" s="14">
        <v>0</v>
      </c>
      <c r="BQ725" s="3">
        <v>1</v>
      </c>
      <c r="CS725">
        <v>1</v>
      </c>
      <c r="DA725" s="1">
        <v>37368</v>
      </c>
      <c r="DB725" s="1">
        <v>37525</v>
      </c>
      <c r="DC725" s="1">
        <v>38454</v>
      </c>
      <c r="DD725" s="14">
        <v>380</v>
      </c>
      <c r="DE725" s="14">
        <v>4</v>
      </c>
      <c r="DF725" t="s">
        <v>508</v>
      </c>
      <c r="DG725" t="s">
        <v>1783</v>
      </c>
      <c r="DI725" s="1">
        <v>37368</v>
      </c>
      <c r="DM725">
        <v>1</v>
      </c>
      <c r="GY725" s="44" t="s">
        <v>7423</v>
      </c>
      <c r="GZ725" s="1">
        <v>37539</v>
      </c>
      <c r="HA725">
        <v>13</v>
      </c>
      <c r="HB725">
        <v>124</v>
      </c>
      <c r="HC725">
        <v>6</v>
      </c>
      <c r="HD725">
        <v>1</v>
      </c>
      <c r="HH725" s="44" t="s">
        <v>5805</v>
      </c>
      <c r="HI725">
        <v>1</v>
      </c>
      <c r="HJ725">
        <v>36</v>
      </c>
      <c r="HK725">
        <v>820</v>
      </c>
      <c r="HL725">
        <v>3</v>
      </c>
      <c r="HM725">
        <v>1</v>
      </c>
      <c r="II725" s="1">
        <v>37525</v>
      </c>
      <c r="IJ725" s="1">
        <v>38707</v>
      </c>
      <c r="IK725" s="14">
        <v>2</v>
      </c>
    </row>
    <row r="726" spans="1:245" x14ac:dyDescent="0.25">
      <c r="A726" s="1">
        <v>38707</v>
      </c>
      <c r="E726" s="13" t="s">
        <v>3176</v>
      </c>
      <c r="F726" s="4" t="s">
        <v>14</v>
      </c>
      <c r="G726" s="45" t="s">
        <v>5576</v>
      </c>
      <c r="H726" s="86"/>
      <c r="I726" s="86"/>
      <c r="J726" s="86"/>
      <c r="K726" s="86"/>
      <c r="L726" s="86"/>
      <c r="M726" s="30" t="s">
        <v>1779</v>
      </c>
      <c r="N726" s="4" t="s">
        <v>515</v>
      </c>
      <c r="O726" s="52" t="s">
        <v>6603</v>
      </c>
      <c r="P726" s="20"/>
      <c r="Q726" s="39" t="s">
        <v>1781</v>
      </c>
      <c r="R726" s="4" t="s">
        <v>515</v>
      </c>
      <c r="S726" s="52" t="s">
        <v>6819</v>
      </c>
      <c r="T726" s="39" t="s">
        <v>1781</v>
      </c>
      <c r="U726" s="4" t="s">
        <v>515</v>
      </c>
      <c r="V726" s="20" t="s">
        <v>2056</v>
      </c>
      <c r="W726" s="33" t="s">
        <v>515</v>
      </c>
      <c r="X726" s="20"/>
      <c r="Y726" s="20"/>
      <c r="Z726" s="20"/>
      <c r="AA726" s="20"/>
      <c r="AB726" s="33" t="s">
        <v>3360</v>
      </c>
      <c r="AC726" s="33" t="s">
        <v>515</v>
      </c>
      <c r="AD726" s="20"/>
      <c r="AF726" s="14">
        <v>0</v>
      </c>
      <c r="AG726" s="14">
        <v>1</v>
      </c>
      <c r="AH726" s="14">
        <v>0</v>
      </c>
      <c r="AI726" s="14">
        <v>0</v>
      </c>
      <c r="AJ726" s="14">
        <v>1</v>
      </c>
      <c r="AK726" s="14">
        <v>0</v>
      </c>
      <c r="AL726" s="14">
        <v>1</v>
      </c>
      <c r="AM726" s="14">
        <v>0</v>
      </c>
      <c r="AO726" s="1">
        <v>36464</v>
      </c>
      <c r="AP726" s="1">
        <v>36707</v>
      </c>
      <c r="BT726" s="14">
        <v>3380000</v>
      </c>
      <c r="BU726" s="3">
        <v>0.1</v>
      </c>
      <c r="CS726">
        <v>1</v>
      </c>
      <c r="DA726" s="1">
        <v>37368</v>
      </c>
      <c r="DB726" s="1">
        <v>37525</v>
      </c>
      <c r="DC726" s="1">
        <v>38454</v>
      </c>
      <c r="DD726" s="14">
        <v>380</v>
      </c>
      <c r="DE726" s="14">
        <v>4</v>
      </c>
      <c r="DF726" t="s">
        <v>508</v>
      </c>
      <c r="DG726" t="s">
        <v>1783</v>
      </c>
      <c r="DJ726">
        <v>1</v>
      </c>
      <c r="DM726">
        <v>1</v>
      </c>
      <c r="DO726" s="1"/>
      <c r="DP726" s="49" t="s">
        <v>4530</v>
      </c>
      <c r="DQ726" s="1"/>
      <c r="DR726" s="1"/>
      <c r="DS726" s="1"/>
      <c r="DT726" s="49" t="s">
        <v>4531</v>
      </c>
      <c r="DU726" s="1"/>
      <c r="DV726" s="1"/>
      <c r="DY726" t="s">
        <v>2369</v>
      </c>
      <c r="DZ726" s="1">
        <v>38784</v>
      </c>
      <c r="EA726" s="1">
        <v>39800</v>
      </c>
      <c r="EC726" s="7" t="s">
        <v>3938</v>
      </c>
      <c r="EF726" s="7">
        <v>1</v>
      </c>
      <c r="EO726" s="7">
        <v>159</v>
      </c>
      <c r="EP726" s="7">
        <v>2</v>
      </c>
      <c r="EQ726" s="7">
        <v>1</v>
      </c>
      <c r="ER726" s="49" t="s">
        <v>4951</v>
      </c>
      <c r="ES726" s="1"/>
      <c r="ET726" s="1"/>
      <c r="EU726" s="1"/>
      <c r="EV726" s="1"/>
      <c r="EW726" s="1"/>
      <c r="EX726" s="1"/>
      <c r="FC726" t="s">
        <v>2942</v>
      </c>
      <c r="FD726" s="1">
        <v>39871</v>
      </c>
      <c r="FE726" s="1">
        <v>40563</v>
      </c>
      <c r="FH726" s="7" t="s">
        <v>3939</v>
      </c>
      <c r="FJ726" s="7" t="s">
        <v>3903</v>
      </c>
      <c r="FS726">
        <v>1</v>
      </c>
      <c r="FY726">
        <v>114</v>
      </c>
      <c r="FZ726">
        <v>4</v>
      </c>
      <c r="GY726" s="44" t="s">
        <v>7423</v>
      </c>
      <c r="GZ726" s="1">
        <v>37539</v>
      </c>
      <c r="HA726">
        <v>13</v>
      </c>
      <c r="HB726">
        <v>1016</v>
      </c>
      <c r="HC726">
        <v>20</v>
      </c>
      <c r="HE726">
        <v>1</v>
      </c>
      <c r="HH726" s="44" t="s">
        <v>5805</v>
      </c>
      <c r="HI726">
        <v>1</v>
      </c>
      <c r="HJ726">
        <v>36</v>
      </c>
      <c r="HK726">
        <v>2031</v>
      </c>
      <c r="HL726">
        <v>25</v>
      </c>
      <c r="HM726">
        <v>1</v>
      </c>
      <c r="HQ726" s="44" t="s">
        <v>5934</v>
      </c>
      <c r="HR726">
        <v>0</v>
      </c>
      <c r="HS726">
        <v>6</v>
      </c>
      <c r="HT726">
        <v>3356</v>
      </c>
      <c r="HU726">
        <v>16</v>
      </c>
      <c r="HV726">
        <v>1</v>
      </c>
      <c r="HZ726" s="44" t="s">
        <v>6028</v>
      </c>
      <c r="IA726">
        <v>0</v>
      </c>
      <c r="IB726">
        <v>2</v>
      </c>
      <c r="IC726">
        <v>1752</v>
      </c>
      <c r="ID726">
        <v>34</v>
      </c>
      <c r="IE726">
        <v>1</v>
      </c>
      <c r="II726" s="1">
        <v>37525</v>
      </c>
      <c r="IJ726" s="1">
        <v>38707</v>
      </c>
      <c r="IK726" s="14">
        <v>2</v>
      </c>
    </row>
    <row r="727" spans="1:245" x14ac:dyDescent="0.25">
      <c r="A727" s="1">
        <v>38707</v>
      </c>
      <c r="E727" s="13" t="s">
        <v>3176</v>
      </c>
      <c r="F727" s="4" t="s">
        <v>14</v>
      </c>
      <c r="G727" s="45" t="s">
        <v>5576</v>
      </c>
      <c r="H727" s="86"/>
      <c r="I727" s="86"/>
      <c r="J727" s="86"/>
      <c r="K727" s="86"/>
      <c r="L727" s="86"/>
      <c r="M727" s="30" t="s">
        <v>1780</v>
      </c>
      <c r="N727" s="4" t="s">
        <v>515</v>
      </c>
      <c r="O727" s="52" t="s">
        <v>6819</v>
      </c>
      <c r="P727" s="20"/>
      <c r="Q727" s="39" t="s">
        <v>1781</v>
      </c>
      <c r="R727" s="4" t="s">
        <v>515</v>
      </c>
      <c r="S727" s="52" t="s">
        <v>6819</v>
      </c>
      <c r="T727" s="39" t="s">
        <v>1781</v>
      </c>
      <c r="U727" s="4" t="s">
        <v>515</v>
      </c>
      <c r="V727" s="20" t="s">
        <v>2056</v>
      </c>
      <c r="W727" s="33" t="s">
        <v>515</v>
      </c>
      <c r="X727" s="20"/>
      <c r="Y727" s="20"/>
      <c r="Z727" s="20"/>
      <c r="AA727" s="20"/>
      <c r="AB727" s="33" t="s">
        <v>3360</v>
      </c>
      <c r="AC727" s="33" t="s">
        <v>515</v>
      </c>
      <c r="AD727" s="20"/>
      <c r="AF727" s="14">
        <v>0</v>
      </c>
      <c r="AG727" s="14">
        <v>1</v>
      </c>
      <c r="AH727" s="14">
        <v>0</v>
      </c>
      <c r="AI727" s="14">
        <v>0</v>
      </c>
      <c r="AJ727" s="14">
        <v>1</v>
      </c>
      <c r="AK727" s="14">
        <v>0</v>
      </c>
      <c r="AL727" s="14">
        <v>1</v>
      </c>
      <c r="AM727" s="14">
        <v>0</v>
      </c>
      <c r="AO727" s="1">
        <v>36464</v>
      </c>
      <c r="AP727" s="1">
        <v>36707</v>
      </c>
      <c r="BT727" s="14">
        <v>3380000</v>
      </c>
      <c r="BU727" s="3">
        <v>0.1</v>
      </c>
      <c r="CS727">
        <v>1</v>
      </c>
      <c r="DA727" s="1">
        <v>37368</v>
      </c>
      <c r="DB727" s="1">
        <v>37525</v>
      </c>
      <c r="DC727" s="1">
        <v>38454</v>
      </c>
      <c r="DD727" s="14">
        <v>380</v>
      </c>
      <c r="DE727" s="14">
        <v>4</v>
      </c>
      <c r="DF727" t="s">
        <v>508</v>
      </c>
      <c r="DG727" t="s">
        <v>1783</v>
      </c>
      <c r="DJ727">
        <v>1</v>
      </c>
      <c r="DM727">
        <v>1</v>
      </c>
      <c r="DO727" s="1"/>
      <c r="DP727" s="49" t="s">
        <v>4530</v>
      </c>
      <c r="DQ727" s="1"/>
      <c r="DR727" s="1"/>
      <c r="DS727" s="1"/>
      <c r="DT727" s="49" t="s">
        <v>4531</v>
      </c>
      <c r="DU727" s="1"/>
      <c r="DV727" s="1"/>
      <c r="DY727" t="s">
        <v>2369</v>
      </c>
      <c r="DZ727" s="1">
        <v>38784</v>
      </c>
      <c r="EA727" s="1">
        <v>39800</v>
      </c>
      <c r="EC727" s="7" t="s">
        <v>3938</v>
      </c>
      <c r="EF727" s="7">
        <v>1</v>
      </c>
      <c r="EO727" s="7">
        <v>159</v>
      </c>
      <c r="EP727" s="7">
        <v>2</v>
      </c>
      <c r="EQ727" s="7">
        <v>1</v>
      </c>
      <c r="ER727" s="49" t="s">
        <v>4951</v>
      </c>
      <c r="ES727" s="1"/>
      <c r="ET727" s="1"/>
      <c r="EU727" s="1"/>
      <c r="EV727" s="1"/>
      <c r="EW727" s="1"/>
      <c r="EX727" s="1"/>
      <c r="FC727" t="s">
        <v>2942</v>
      </c>
      <c r="FD727" s="1">
        <v>39871</v>
      </c>
      <c r="FE727" s="1">
        <v>40563</v>
      </c>
      <c r="FH727" s="7" t="s">
        <v>3939</v>
      </c>
      <c r="FJ727" s="7" t="s">
        <v>3903</v>
      </c>
      <c r="FS727">
        <v>1</v>
      </c>
      <c r="FY727">
        <v>114</v>
      </c>
      <c r="FZ727">
        <v>4</v>
      </c>
      <c r="GY727" s="44" t="s">
        <v>7423</v>
      </c>
      <c r="GZ727" s="1">
        <v>37539</v>
      </c>
      <c r="HA727">
        <v>13</v>
      </c>
      <c r="HB727">
        <v>1016</v>
      </c>
      <c r="HC727">
        <v>20</v>
      </c>
      <c r="HE727">
        <v>1</v>
      </c>
      <c r="HH727" s="44" t="s">
        <v>5805</v>
      </c>
      <c r="HI727">
        <v>1</v>
      </c>
      <c r="HJ727">
        <v>36</v>
      </c>
      <c r="HK727">
        <v>2031</v>
      </c>
      <c r="HL727">
        <v>25</v>
      </c>
      <c r="HM727">
        <v>1</v>
      </c>
      <c r="HQ727" s="44" t="s">
        <v>5934</v>
      </c>
      <c r="HR727">
        <v>0</v>
      </c>
      <c r="HS727">
        <v>6</v>
      </c>
      <c r="HT727">
        <v>3356</v>
      </c>
      <c r="HU727">
        <v>16</v>
      </c>
      <c r="HV727">
        <v>1</v>
      </c>
      <c r="HZ727" s="44" t="s">
        <v>6028</v>
      </c>
      <c r="IA727">
        <v>0</v>
      </c>
      <c r="IB727">
        <v>2</v>
      </c>
      <c r="IC727">
        <v>1752</v>
      </c>
      <c r="ID727">
        <v>34</v>
      </c>
      <c r="IE727">
        <v>1</v>
      </c>
      <c r="II727" s="1">
        <v>37525</v>
      </c>
      <c r="IJ727" s="1">
        <v>38707</v>
      </c>
      <c r="IK727" s="14">
        <v>2</v>
      </c>
    </row>
    <row r="728" spans="1:245" x14ac:dyDescent="0.25">
      <c r="A728" s="1">
        <v>38707</v>
      </c>
      <c r="E728" s="13" t="s">
        <v>3176</v>
      </c>
      <c r="F728" s="4" t="s">
        <v>14</v>
      </c>
      <c r="G728" s="45" t="s">
        <v>5576</v>
      </c>
      <c r="H728" s="86"/>
      <c r="I728" s="86"/>
      <c r="J728" s="86"/>
      <c r="K728" s="86"/>
      <c r="L728" s="86"/>
      <c r="M728" s="30" t="s">
        <v>1781</v>
      </c>
      <c r="N728" s="4" t="s">
        <v>515</v>
      </c>
      <c r="O728" s="52" t="s">
        <v>6819</v>
      </c>
      <c r="P728" s="20"/>
      <c r="Q728" s="39" t="s">
        <v>1781</v>
      </c>
      <c r="R728" s="4" t="s">
        <v>515</v>
      </c>
      <c r="S728" s="52" t="s">
        <v>6819</v>
      </c>
      <c r="T728" s="39" t="s">
        <v>1781</v>
      </c>
      <c r="U728" s="4" t="s">
        <v>515</v>
      </c>
      <c r="V728" s="20" t="s">
        <v>2056</v>
      </c>
      <c r="W728" s="33" t="s">
        <v>515</v>
      </c>
      <c r="X728" s="20"/>
      <c r="Y728" s="20"/>
      <c r="Z728" s="20"/>
      <c r="AA728" s="20"/>
      <c r="AB728" s="33" t="s">
        <v>3360</v>
      </c>
      <c r="AC728" s="33" t="s">
        <v>515</v>
      </c>
      <c r="AD728" s="20"/>
      <c r="AF728" s="14">
        <v>0</v>
      </c>
      <c r="AG728" s="14">
        <v>1</v>
      </c>
      <c r="AH728" s="14">
        <v>0</v>
      </c>
      <c r="AI728" s="14">
        <v>0</v>
      </c>
      <c r="AJ728" s="14">
        <v>1</v>
      </c>
      <c r="AK728" s="14">
        <v>0</v>
      </c>
      <c r="AL728" s="14">
        <v>1</v>
      </c>
      <c r="AM728" s="14">
        <v>0</v>
      </c>
      <c r="AO728" s="1">
        <v>36464</v>
      </c>
      <c r="AP728" s="1">
        <v>36707</v>
      </c>
      <c r="BT728" s="14">
        <v>3380000</v>
      </c>
      <c r="BU728" s="3">
        <v>0.1</v>
      </c>
      <c r="CS728">
        <v>1</v>
      </c>
      <c r="DA728" s="1">
        <v>37368</v>
      </c>
      <c r="DB728" s="1">
        <v>37525</v>
      </c>
      <c r="DC728" s="1">
        <v>38454</v>
      </c>
      <c r="DD728" s="14">
        <v>380</v>
      </c>
      <c r="DE728" s="14">
        <v>4</v>
      </c>
      <c r="DF728" t="s">
        <v>508</v>
      </c>
      <c r="DG728" t="s">
        <v>1783</v>
      </c>
      <c r="DJ728">
        <v>1</v>
      </c>
      <c r="DM728">
        <v>1</v>
      </c>
      <c r="DO728" s="1"/>
      <c r="DP728" s="49" t="s">
        <v>4530</v>
      </c>
      <c r="DQ728" s="1"/>
      <c r="DR728" s="1"/>
      <c r="DS728" s="1"/>
      <c r="DT728" s="49" t="s">
        <v>4531</v>
      </c>
      <c r="DU728" s="1"/>
      <c r="DV728" s="1"/>
      <c r="DY728" t="s">
        <v>2369</v>
      </c>
      <c r="DZ728" s="1">
        <v>38784</v>
      </c>
      <c r="EA728" s="1">
        <v>39800</v>
      </c>
      <c r="EC728" s="7" t="s">
        <v>3938</v>
      </c>
      <c r="EF728" s="7">
        <v>1</v>
      </c>
      <c r="EO728" s="7">
        <v>159</v>
      </c>
      <c r="EP728" s="7">
        <v>2</v>
      </c>
      <c r="EQ728" s="7">
        <v>1</v>
      </c>
      <c r="ER728" s="49" t="s">
        <v>4951</v>
      </c>
      <c r="ES728" s="1"/>
      <c r="ET728" s="1"/>
      <c r="EU728" s="1"/>
      <c r="EV728" s="1"/>
      <c r="EW728" s="1"/>
      <c r="EX728" s="1"/>
      <c r="FC728" t="s">
        <v>2942</v>
      </c>
      <c r="FD728" s="1">
        <v>39871</v>
      </c>
      <c r="FE728" s="1">
        <v>40563</v>
      </c>
      <c r="FH728" s="7" t="s">
        <v>3939</v>
      </c>
      <c r="FJ728" s="7" t="s">
        <v>3903</v>
      </c>
      <c r="FS728">
        <v>1</v>
      </c>
      <c r="FY728">
        <v>114</v>
      </c>
      <c r="FZ728">
        <v>4</v>
      </c>
      <c r="GY728" s="44" t="s">
        <v>7423</v>
      </c>
      <c r="GZ728" s="1">
        <v>37539</v>
      </c>
      <c r="HA728">
        <v>13</v>
      </c>
      <c r="HB728">
        <v>1016</v>
      </c>
      <c r="HC728">
        <v>20</v>
      </c>
      <c r="HE728">
        <v>1</v>
      </c>
      <c r="HH728" s="44" t="s">
        <v>5805</v>
      </c>
      <c r="HI728">
        <v>1</v>
      </c>
      <c r="HJ728">
        <v>36</v>
      </c>
      <c r="HK728">
        <v>2031</v>
      </c>
      <c r="HL728">
        <v>25</v>
      </c>
      <c r="HM728">
        <v>1</v>
      </c>
      <c r="HQ728" s="44" t="s">
        <v>5934</v>
      </c>
      <c r="HR728">
        <v>0</v>
      </c>
      <c r="HS728">
        <v>6</v>
      </c>
      <c r="HT728">
        <v>3356</v>
      </c>
      <c r="HU728">
        <v>16</v>
      </c>
      <c r="HV728">
        <v>1</v>
      </c>
      <c r="HZ728" s="44" t="s">
        <v>6028</v>
      </c>
      <c r="IA728">
        <v>0</v>
      </c>
      <c r="IB728">
        <v>2</v>
      </c>
      <c r="IC728">
        <v>1752</v>
      </c>
      <c r="ID728">
        <v>34</v>
      </c>
      <c r="IE728">
        <v>1</v>
      </c>
      <c r="II728" s="1">
        <v>37525</v>
      </c>
      <c r="IJ728" s="1">
        <v>38707</v>
      </c>
      <c r="IK728" s="14">
        <v>2</v>
      </c>
    </row>
    <row r="729" spans="1:245" x14ac:dyDescent="0.25">
      <c r="A729" s="1">
        <v>38840</v>
      </c>
      <c r="B729" s="1" t="s">
        <v>404</v>
      </c>
      <c r="C729" s="1" t="s">
        <v>405</v>
      </c>
      <c r="D729" s="1"/>
      <c r="E729" s="13" t="s">
        <v>3179</v>
      </c>
      <c r="F729" s="4" t="s">
        <v>2505</v>
      </c>
      <c r="G729" s="45" t="s">
        <v>5579</v>
      </c>
      <c r="H729" s="86"/>
      <c r="I729" s="86"/>
      <c r="J729" s="86"/>
      <c r="K729" s="86"/>
      <c r="L729" s="86"/>
      <c r="M729" s="31" t="s">
        <v>1305</v>
      </c>
      <c r="N729" s="13" t="s">
        <v>502</v>
      </c>
      <c r="O729" s="56" t="s">
        <v>6893</v>
      </c>
      <c r="P729" s="20"/>
      <c r="Q729" s="39" t="s">
        <v>1305</v>
      </c>
      <c r="R729" s="13" t="s">
        <v>502</v>
      </c>
      <c r="S729" s="56" t="s">
        <v>6893</v>
      </c>
      <c r="T729" s="39" t="s">
        <v>1305</v>
      </c>
      <c r="U729" s="13" t="s">
        <v>502</v>
      </c>
      <c r="V729" s="20"/>
      <c r="W729" s="20"/>
      <c r="X729" s="20" t="s">
        <v>3568</v>
      </c>
      <c r="Y729" s="20" t="s">
        <v>502</v>
      </c>
      <c r="Z729" s="20" t="s">
        <v>3568</v>
      </c>
      <c r="AA729" s="20" t="s">
        <v>502</v>
      </c>
      <c r="AB729" s="20"/>
      <c r="AC729" s="20"/>
      <c r="AD729" s="20"/>
      <c r="AF729" s="14">
        <v>0</v>
      </c>
      <c r="AG729" s="14">
        <v>1</v>
      </c>
      <c r="AH729" s="14">
        <v>0</v>
      </c>
      <c r="AI729" s="14">
        <v>0</v>
      </c>
      <c r="AJ729" s="14">
        <v>1</v>
      </c>
      <c r="AK729" s="14">
        <v>0</v>
      </c>
      <c r="AL729" s="14">
        <v>1</v>
      </c>
      <c r="AM729" s="14">
        <v>0</v>
      </c>
      <c r="AN729" t="s">
        <v>1318</v>
      </c>
      <c r="AO729" s="1">
        <v>34390</v>
      </c>
      <c r="AP729" s="1">
        <v>36525</v>
      </c>
      <c r="BT729" s="14">
        <v>25200000</v>
      </c>
      <c r="BU729" s="3">
        <v>0.4</v>
      </c>
      <c r="DA729" s="1">
        <v>37603</v>
      </c>
      <c r="DB729" s="1">
        <v>37705</v>
      </c>
      <c r="DC729" s="1">
        <v>38378</v>
      </c>
      <c r="DD729" s="14">
        <v>530</v>
      </c>
      <c r="DE729" s="14">
        <v>4</v>
      </c>
      <c r="DF729" t="s">
        <v>513</v>
      </c>
      <c r="DG729" t="s">
        <v>1317</v>
      </c>
      <c r="DJ729">
        <v>1</v>
      </c>
      <c r="DK729" s="1"/>
      <c r="GY729" s="44" t="s">
        <v>7424</v>
      </c>
      <c r="GZ729" s="1">
        <v>37719</v>
      </c>
      <c r="HA729">
        <v>17</v>
      </c>
      <c r="HB729">
        <v>939</v>
      </c>
      <c r="HC729">
        <v>31</v>
      </c>
      <c r="HE729">
        <v>1</v>
      </c>
      <c r="HH729" s="44" t="s">
        <v>5808</v>
      </c>
      <c r="HI729">
        <v>0</v>
      </c>
      <c r="HJ729">
        <v>45</v>
      </c>
      <c r="HK729">
        <v>1179</v>
      </c>
      <c r="HL729">
        <v>8</v>
      </c>
      <c r="HN729">
        <v>1</v>
      </c>
      <c r="II729" s="1">
        <v>37705</v>
      </c>
      <c r="IJ729" s="1">
        <v>38840</v>
      </c>
      <c r="IK729" s="14">
        <v>7</v>
      </c>
    </row>
    <row r="730" spans="1:245" x14ac:dyDescent="0.25">
      <c r="A730" s="1">
        <v>38840</v>
      </c>
      <c r="E730" s="13" t="s">
        <v>3179</v>
      </c>
      <c r="F730" s="4" t="s">
        <v>2505</v>
      </c>
      <c r="G730" s="45" t="s">
        <v>5579</v>
      </c>
      <c r="H730" s="86"/>
      <c r="I730" s="86"/>
      <c r="J730" s="86"/>
      <c r="K730" s="86"/>
      <c r="L730" s="86"/>
      <c r="M730" s="30" t="s">
        <v>1306</v>
      </c>
      <c r="N730" s="4" t="s">
        <v>504</v>
      </c>
      <c r="O730" s="52" t="s">
        <v>6620</v>
      </c>
      <c r="P730" s="20"/>
      <c r="Q730" s="39" t="s">
        <v>1305</v>
      </c>
      <c r="R730" s="13" t="s">
        <v>502</v>
      </c>
      <c r="S730" s="56" t="s">
        <v>6893</v>
      </c>
      <c r="T730" s="39" t="s">
        <v>1305</v>
      </c>
      <c r="U730" s="13" t="s">
        <v>502</v>
      </c>
      <c r="V730" s="20"/>
      <c r="W730" s="20"/>
      <c r="X730" s="20"/>
      <c r="Y730" s="20"/>
      <c r="Z730" s="20" t="s">
        <v>3568</v>
      </c>
      <c r="AA730" s="20" t="s">
        <v>502</v>
      </c>
      <c r="AD730" s="20"/>
      <c r="AF730" s="14">
        <v>0</v>
      </c>
      <c r="AG730" s="14">
        <v>1</v>
      </c>
      <c r="AH730" s="14">
        <v>0</v>
      </c>
      <c r="AI730" s="14">
        <v>0</v>
      </c>
      <c r="AJ730" s="14">
        <v>1</v>
      </c>
      <c r="AK730" s="14">
        <v>0</v>
      </c>
      <c r="AL730" s="14">
        <v>1</v>
      </c>
      <c r="AM730" s="14">
        <v>0</v>
      </c>
      <c r="AO730" s="1">
        <v>34365</v>
      </c>
      <c r="AP730" s="1">
        <v>36525</v>
      </c>
      <c r="BT730" s="14">
        <v>25200000</v>
      </c>
      <c r="BU730" s="3">
        <v>0.4</v>
      </c>
      <c r="DA730" s="1">
        <v>37603</v>
      </c>
      <c r="DB730" s="1">
        <v>37705</v>
      </c>
      <c r="DC730" s="1">
        <v>38378</v>
      </c>
      <c r="DD730" s="14">
        <v>530</v>
      </c>
      <c r="DE730" s="14">
        <v>4</v>
      </c>
      <c r="DF730" t="s">
        <v>513</v>
      </c>
      <c r="DG730" t="s">
        <v>1317</v>
      </c>
      <c r="DJ730">
        <v>1</v>
      </c>
      <c r="GY730" s="44" t="s">
        <v>7424</v>
      </c>
      <c r="GZ730" s="1">
        <v>37719</v>
      </c>
      <c r="HA730">
        <v>17</v>
      </c>
      <c r="HB730">
        <v>939</v>
      </c>
      <c r="HC730">
        <v>31</v>
      </c>
      <c r="HE730">
        <v>1</v>
      </c>
      <c r="HH730" s="44" t="s">
        <v>5808</v>
      </c>
      <c r="HI730">
        <v>0</v>
      </c>
      <c r="HJ730">
        <v>45</v>
      </c>
      <c r="HK730">
        <v>1179</v>
      </c>
      <c r="HL730">
        <v>8</v>
      </c>
      <c r="HN730">
        <v>1</v>
      </c>
      <c r="II730" s="1">
        <v>37705</v>
      </c>
      <c r="IJ730" s="1">
        <v>38840</v>
      </c>
      <c r="IK730" s="14">
        <v>7</v>
      </c>
    </row>
    <row r="731" spans="1:245" x14ac:dyDescent="0.25">
      <c r="A731" s="1">
        <v>38840</v>
      </c>
      <c r="E731" s="13" t="s">
        <v>3179</v>
      </c>
      <c r="F731" s="4" t="s">
        <v>2505</v>
      </c>
      <c r="G731" s="45" t="s">
        <v>5579</v>
      </c>
      <c r="H731" s="86"/>
      <c r="I731" s="86"/>
      <c r="J731" s="86"/>
      <c r="K731" s="86"/>
      <c r="L731" s="86"/>
      <c r="M731" s="30" t="s">
        <v>1311</v>
      </c>
      <c r="N731" s="4" t="s">
        <v>504</v>
      </c>
      <c r="O731" s="52" t="s">
        <v>6550</v>
      </c>
      <c r="P731" s="20"/>
      <c r="Q731" s="39" t="s">
        <v>1305</v>
      </c>
      <c r="R731" s="13" t="s">
        <v>502</v>
      </c>
      <c r="S731" s="56" t="s">
        <v>6893</v>
      </c>
      <c r="T731" s="39" t="s">
        <v>1305</v>
      </c>
      <c r="U731" s="13" t="s">
        <v>502</v>
      </c>
      <c r="V731" s="20"/>
      <c r="W731" s="20"/>
      <c r="X731" s="20"/>
      <c r="Y731" s="20"/>
      <c r="Z731" s="20" t="s">
        <v>3568</v>
      </c>
      <c r="AA731" s="20" t="s">
        <v>502</v>
      </c>
      <c r="AD731" s="20"/>
      <c r="AF731" s="14">
        <v>0</v>
      </c>
      <c r="AG731" s="14">
        <v>1</v>
      </c>
      <c r="AH731" s="14">
        <v>0</v>
      </c>
      <c r="AI731" s="14">
        <v>0</v>
      </c>
      <c r="AJ731" s="14">
        <v>1</v>
      </c>
      <c r="AK731" s="14">
        <v>0</v>
      </c>
      <c r="AL731" s="14">
        <v>1</v>
      </c>
      <c r="AM731" s="14">
        <v>0</v>
      </c>
      <c r="AO731" s="1">
        <v>34365</v>
      </c>
      <c r="AP731" s="1">
        <v>36525</v>
      </c>
      <c r="BT731" s="14">
        <v>25200000</v>
      </c>
      <c r="BU731" s="3">
        <v>0.4</v>
      </c>
      <c r="DA731" s="1">
        <v>37603</v>
      </c>
      <c r="DB731" s="1">
        <v>37705</v>
      </c>
      <c r="DC731" s="1">
        <v>38378</v>
      </c>
      <c r="DD731" s="14">
        <v>530</v>
      </c>
      <c r="DE731" s="14">
        <v>4</v>
      </c>
      <c r="DF731" t="s">
        <v>513</v>
      </c>
      <c r="DG731" t="s">
        <v>1317</v>
      </c>
      <c r="DJ731">
        <v>1</v>
      </c>
      <c r="GY731" s="44" t="s">
        <v>7424</v>
      </c>
      <c r="GZ731" s="1">
        <v>37719</v>
      </c>
      <c r="HA731">
        <v>17</v>
      </c>
      <c r="HB731">
        <v>939</v>
      </c>
      <c r="HC731">
        <v>31</v>
      </c>
      <c r="HE731">
        <v>1</v>
      </c>
      <c r="HH731" s="44" t="s">
        <v>5808</v>
      </c>
      <c r="HI731">
        <v>0</v>
      </c>
      <c r="HJ731">
        <v>45</v>
      </c>
      <c r="HK731">
        <v>1179</v>
      </c>
      <c r="HL731">
        <v>8</v>
      </c>
      <c r="HN731">
        <v>1</v>
      </c>
      <c r="II731" s="1">
        <v>37705</v>
      </c>
      <c r="IJ731" s="1">
        <v>38840</v>
      </c>
      <c r="IK731" s="14">
        <v>7</v>
      </c>
    </row>
    <row r="732" spans="1:245" x14ac:dyDescent="0.25">
      <c r="A732" s="1">
        <v>38840</v>
      </c>
      <c r="E732" s="13" t="s">
        <v>3179</v>
      </c>
      <c r="F732" s="4" t="s">
        <v>2505</v>
      </c>
      <c r="G732" s="45" t="s">
        <v>5579</v>
      </c>
      <c r="H732" s="86"/>
      <c r="I732" s="86"/>
      <c r="J732" s="86"/>
      <c r="K732" s="86"/>
      <c r="L732" s="86"/>
      <c r="M732" s="30" t="s">
        <v>1843</v>
      </c>
      <c r="N732" s="4" t="s">
        <v>474</v>
      </c>
      <c r="O732" s="27" t="s">
        <v>6551</v>
      </c>
      <c r="P732" s="20"/>
      <c r="Q732" s="39" t="s">
        <v>2285</v>
      </c>
      <c r="R732" s="4" t="s">
        <v>474</v>
      </c>
      <c r="S732" s="52" t="s">
        <v>6613</v>
      </c>
      <c r="T732" s="39" t="s">
        <v>2285</v>
      </c>
      <c r="U732" s="4" t="s">
        <v>474</v>
      </c>
      <c r="V732" s="39"/>
      <c r="W732" s="39"/>
      <c r="X732" s="33" t="s">
        <v>3578</v>
      </c>
      <c r="Y732" s="20" t="s">
        <v>474</v>
      </c>
      <c r="Z732" s="33" t="s">
        <v>7431</v>
      </c>
      <c r="AA732" s="20" t="s">
        <v>474</v>
      </c>
      <c r="AB732" s="20"/>
      <c r="AC732" s="20"/>
      <c r="AD732" s="20"/>
      <c r="AE732" s="53" t="s">
        <v>3596</v>
      </c>
      <c r="AF732" s="14">
        <v>0</v>
      </c>
      <c r="AG732" s="14">
        <v>1</v>
      </c>
      <c r="AH732" s="14">
        <v>0</v>
      </c>
      <c r="AI732" s="14">
        <v>0</v>
      </c>
      <c r="AJ732" s="14">
        <v>1</v>
      </c>
      <c r="AK732" s="14">
        <v>0</v>
      </c>
      <c r="AL732" s="14">
        <v>1</v>
      </c>
      <c r="AM732" s="14">
        <v>0</v>
      </c>
      <c r="AO732" s="1">
        <v>34831</v>
      </c>
      <c r="AP732" s="1">
        <v>36891</v>
      </c>
      <c r="BP732" s="14">
        <f>78663000-BT732-BX732</f>
        <v>13563000</v>
      </c>
      <c r="BQ732" s="3">
        <v>0.3</v>
      </c>
      <c r="BT732" s="14">
        <v>42000000</v>
      </c>
      <c r="BU732" s="3">
        <v>0.3</v>
      </c>
      <c r="BX732" s="14">
        <f>65100000-BT732</f>
        <v>23100000</v>
      </c>
      <c r="BY732" s="3">
        <v>0.3</v>
      </c>
      <c r="DA732" s="1">
        <v>37603</v>
      </c>
      <c r="DB732" s="1">
        <v>37705</v>
      </c>
      <c r="DC732" s="1">
        <v>38378</v>
      </c>
      <c r="DD732" s="14">
        <v>530</v>
      </c>
      <c r="DE732" s="14">
        <v>4</v>
      </c>
      <c r="DF732" t="s">
        <v>513</v>
      </c>
      <c r="DG732" t="s">
        <v>1317</v>
      </c>
      <c r="DJ732">
        <v>1</v>
      </c>
      <c r="DO732" s="49" t="s">
        <v>4539</v>
      </c>
      <c r="DP732" s="1"/>
      <c r="DQ732" s="1"/>
      <c r="DR732" s="1"/>
      <c r="DS732" s="1"/>
      <c r="DT732" s="1"/>
      <c r="DU732" s="1"/>
      <c r="DV732" s="1"/>
      <c r="DY732" t="s">
        <v>2286</v>
      </c>
      <c r="DZ732" s="1">
        <v>38916</v>
      </c>
      <c r="EA732" s="1">
        <v>40738</v>
      </c>
      <c r="ED732" s="7" t="s">
        <v>3946</v>
      </c>
      <c r="EF732" s="7">
        <v>1</v>
      </c>
      <c r="EO732" s="7">
        <v>185</v>
      </c>
      <c r="EP732" s="7">
        <v>2</v>
      </c>
      <c r="GY732" s="44" t="s">
        <v>7424</v>
      </c>
      <c r="GZ732" s="1">
        <v>37719</v>
      </c>
      <c r="HA732">
        <v>17</v>
      </c>
      <c r="HB732">
        <v>97</v>
      </c>
      <c r="HC732">
        <v>2</v>
      </c>
      <c r="HE732">
        <v>1</v>
      </c>
      <c r="HH732" s="44" t="s">
        <v>5808</v>
      </c>
      <c r="HI732">
        <v>0</v>
      </c>
      <c r="HJ732">
        <v>45</v>
      </c>
      <c r="HK732">
        <v>597</v>
      </c>
      <c r="HL732">
        <v>4</v>
      </c>
      <c r="HM732">
        <v>1</v>
      </c>
      <c r="HQ732" s="44" t="s">
        <v>5938</v>
      </c>
      <c r="HR732">
        <v>0</v>
      </c>
      <c r="HS732">
        <v>4</v>
      </c>
      <c r="HT732">
        <v>430</v>
      </c>
      <c r="HU732">
        <v>1</v>
      </c>
      <c r="HW732">
        <v>1</v>
      </c>
      <c r="II732" s="1">
        <v>37705</v>
      </c>
      <c r="IJ732" s="1">
        <v>38840</v>
      </c>
      <c r="IK732" s="14">
        <v>7</v>
      </c>
    </row>
    <row r="733" spans="1:245" x14ac:dyDescent="0.25">
      <c r="A733" s="1">
        <v>38840</v>
      </c>
      <c r="E733" s="13" t="s">
        <v>3179</v>
      </c>
      <c r="F733" s="4" t="s">
        <v>2505</v>
      </c>
      <c r="G733" s="45" t="s">
        <v>5579</v>
      </c>
      <c r="H733" s="86"/>
      <c r="I733" s="86"/>
      <c r="J733" s="86"/>
      <c r="K733" s="86"/>
      <c r="L733" s="86"/>
      <c r="M733" s="30" t="s">
        <v>1312</v>
      </c>
      <c r="N733" s="4" t="s">
        <v>474</v>
      </c>
      <c r="O733" s="4" t="s">
        <v>6551</v>
      </c>
      <c r="P733" s="20"/>
      <c r="Q733" s="39" t="s">
        <v>2285</v>
      </c>
      <c r="R733" s="4" t="s">
        <v>474</v>
      </c>
      <c r="S733" s="52" t="s">
        <v>6613</v>
      </c>
      <c r="T733" s="39" t="s">
        <v>2285</v>
      </c>
      <c r="U733" s="4" t="s">
        <v>474</v>
      </c>
      <c r="V733" s="39"/>
      <c r="W733" s="39"/>
      <c r="X733" s="33" t="s">
        <v>3416</v>
      </c>
      <c r="Y733" s="20" t="s">
        <v>474</v>
      </c>
      <c r="Z733" s="33" t="s">
        <v>7431</v>
      </c>
      <c r="AA733" s="20" t="s">
        <v>474</v>
      </c>
      <c r="AB733" s="20"/>
      <c r="AC733" s="20"/>
      <c r="AD733" s="20"/>
      <c r="AE733" s="33" t="s">
        <v>3596</v>
      </c>
      <c r="AF733" s="14">
        <v>0</v>
      </c>
      <c r="AG733" s="14">
        <v>1</v>
      </c>
      <c r="AH733" s="14">
        <v>0</v>
      </c>
      <c r="AI733" s="14">
        <v>0</v>
      </c>
      <c r="AJ733" s="14">
        <v>1</v>
      </c>
      <c r="AK733" s="14">
        <v>0</v>
      </c>
      <c r="AL733" s="14">
        <v>1</v>
      </c>
      <c r="AM733" s="14">
        <v>0</v>
      </c>
      <c r="AO733" s="1">
        <v>34831</v>
      </c>
      <c r="AP733" s="1">
        <v>36891</v>
      </c>
      <c r="BT733" s="14">
        <v>42000000</v>
      </c>
      <c r="BU733" s="3">
        <v>0.3</v>
      </c>
      <c r="DA733" s="1">
        <v>37603</v>
      </c>
      <c r="DB733" s="1">
        <v>37705</v>
      </c>
      <c r="DC733" s="1">
        <v>38378</v>
      </c>
      <c r="DD733" s="14">
        <v>530</v>
      </c>
      <c r="DE733" s="14">
        <v>4</v>
      </c>
      <c r="DF733" t="s">
        <v>513</v>
      </c>
      <c r="DG733" t="s">
        <v>1317</v>
      </c>
      <c r="DJ733">
        <v>1</v>
      </c>
      <c r="DO733" s="49" t="s">
        <v>4540</v>
      </c>
      <c r="DP733" s="1"/>
      <c r="DQ733" s="1"/>
      <c r="DR733" s="1"/>
      <c r="DS733" s="1"/>
      <c r="DT733" s="1"/>
      <c r="DU733" s="1"/>
      <c r="DV733" s="1"/>
      <c r="DY733" t="s">
        <v>2284</v>
      </c>
      <c r="DZ733" s="1">
        <v>38917</v>
      </c>
      <c r="EA733" s="1">
        <v>40738</v>
      </c>
      <c r="ED733" s="7" t="s">
        <v>3946</v>
      </c>
      <c r="EF733" s="7">
        <v>1</v>
      </c>
      <c r="EO733" s="7">
        <v>252</v>
      </c>
      <c r="EP733" s="7">
        <v>2</v>
      </c>
      <c r="ER733" s="1"/>
      <c r="ES733" s="49" t="s">
        <v>4956</v>
      </c>
      <c r="ET733" s="49" t="s">
        <v>4957</v>
      </c>
      <c r="EU733" s="1"/>
      <c r="EV733" s="1"/>
      <c r="EW733" s="1"/>
      <c r="EX733" s="1"/>
      <c r="FC733" t="s">
        <v>2802</v>
      </c>
      <c r="FD733" s="1">
        <v>40813</v>
      </c>
      <c r="FE733" s="1">
        <v>41165</v>
      </c>
      <c r="FG733" s="7" t="s">
        <v>3949</v>
      </c>
      <c r="FK733">
        <v>1</v>
      </c>
      <c r="FY733">
        <v>94</v>
      </c>
      <c r="FZ733">
        <v>2</v>
      </c>
      <c r="GA733">
        <v>1</v>
      </c>
      <c r="GY733" s="44" t="s">
        <v>7424</v>
      </c>
      <c r="GZ733" s="1">
        <v>37719</v>
      </c>
      <c r="HA733">
        <v>17</v>
      </c>
      <c r="HB733">
        <v>271</v>
      </c>
      <c r="HC733">
        <v>3</v>
      </c>
      <c r="HD733">
        <v>1</v>
      </c>
      <c r="HH733" s="44" t="s">
        <v>5808</v>
      </c>
      <c r="HI733">
        <v>0</v>
      </c>
      <c r="HJ733">
        <v>45</v>
      </c>
      <c r="HK733">
        <v>122</v>
      </c>
      <c r="HL733">
        <v>2</v>
      </c>
      <c r="HN733">
        <v>1</v>
      </c>
      <c r="HQ733" s="44" t="s">
        <v>5938</v>
      </c>
      <c r="HR733">
        <v>0</v>
      </c>
      <c r="HS733">
        <v>4</v>
      </c>
      <c r="HT733">
        <v>101</v>
      </c>
      <c r="HU733">
        <v>1</v>
      </c>
      <c r="HW733">
        <v>1</v>
      </c>
      <c r="HZ733" s="44"/>
      <c r="IA733">
        <v>0</v>
      </c>
      <c r="IB733">
        <v>0</v>
      </c>
      <c r="IC733">
        <v>89</v>
      </c>
      <c r="ID733">
        <v>0</v>
      </c>
      <c r="II733" s="1">
        <v>37705</v>
      </c>
      <c r="IJ733" s="1">
        <v>38840</v>
      </c>
      <c r="IK733" s="14">
        <v>7</v>
      </c>
    </row>
    <row r="734" spans="1:245" x14ac:dyDescent="0.25">
      <c r="A734" s="1">
        <v>38840</v>
      </c>
      <c r="B734" s="1"/>
      <c r="C734" s="1"/>
      <c r="D734" s="1"/>
      <c r="E734" s="13" t="s">
        <v>3179</v>
      </c>
      <c r="F734" s="4" t="s">
        <v>2505</v>
      </c>
      <c r="G734" s="45" t="s">
        <v>5579</v>
      </c>
      <c r="H734" s="86"/>
      <c r="I734" s="86"/>
      <c r="J734" s="86"/>
      <c r="K734" s="86"/>
      <c r="L734" s="86"/>
      <c r="M734" s="31" t="s">
        <v>2285</v>
      </c>
      <c r="N734" s="4" t="s">
        <v>474</v>
      </c>
      <c r="O734" s="52" t="s">
        <v>6613</v>
      </c>
      <c r="P734" s="20"/>
      <c r="Q734" s="39" t="s">
        <v>2285</v>
      </c>
      <c r="R734" s="4" t="s">
        <v>474</v>
      </c>
      <c r="S734" s="52" t="s">
        <v>6613</v>
      </c>
      <c r="T734" s="39" t="s">
        <v>2285</v>
      </c>
      <c r="U734" s="4" t="s">
        <v>474</v>
      </c>
      <c r="V734" s="39"/>
      <c r="W734" s="39"/>
      <c r="X734" s="33" t="s">
        <v>7431</v>
      </c>
      <c r="Y734" s="20" t="s">
        <v>474</v>
      </c>
      <c r="Z734" s="33" t="s">
        <v>7431</v>
      </c>
      <c r="AA734" s="20" t="s">
        <v>474</v>
      </c>
      <c r="AB734" s="20"/>
      <c r="AC734" s="20"/>
      <c r="AD734" s="20"/>
      <c r="AE734" s="33" t="s">
        <v>3596</v>
      </c>
      <c r="AF734" s="14">
        <v>0</v>
      </c>
      <c r="AG734" s="14">
        <v>1</v>
      </c>
      <c r="AH734" s="14">
        <v>0</v>
      </c>
      <c r="AI734" s="14">
        <v>0</v>
      </c>
      <c r="AJ734" s="14">
        <v>1</v>
      </c>
      <c r="AK734" s="14">
        <v>0</v>
      </c>
      <c r="AL734" s="14">
        <v>1</v>
      </c>
      <c r="AM734" s="14">
        <v>0</v>
      </c>
      <c r="AO734" s="1">
        <v>36646</v>
      </c>
      <c r="AP734" s="1">
        <v>36891</v>
      </c>
      <c r="BT734" s="14">
        <v>42000000</v>
      </c>
      <c r="BU734" s="3">
        <v>0.3</v>
      </c>
      <c r="BX734" s="14">
        <f>65100000-BT734</f>
        <v>23100000</v>
      </c>
      <c r="BY734" s="3">
        <v>0.3</v>
      </c>
      <c r="DA734" s="1">
        <v>37603</v>
      </c>
      <c r="DB734" s="1">
        <v>37705</v>
      </c>
      <c r="DC734" s="1">
        <v>38378</v>
      </c>
      <c r="DD734" s="14">
        <v>530</v>
      </c>
      <c r="DE734" s="14">
        <v>4</v>
      </c>
      <c r="DF734" t="s">
        <v>513</v>
      </c>
      <c r="DG734" t="s">
        <v>1317</v>
      </c>
      <c r="DJ734">
        <v>1</v>
      </c>
      <c r="DO734" s="49" t="s">
        <v>4540</v>
      </c>
      <c r="DP734" s="1"/>
      <c r="DQ734" s="1"/>
      <c r="DR734" s="1"/>
      <c r="DS734" s="1"/>
      <c r="DT734" s="1"/>
      <c r="DU734" s="1"/>
      <c r="DV734" s="1"/>
      <c r="DY734" t="s">
        <v>2284</v>
      </c>
      <c r="DZ734" s="1">
        <v>38917</v>
      </c>
      <c r="EA734" s="1">
        <v>40738</v>
      </c>
      <c r="ED734" s="7" t="s">
        <v>3946</v>
      </c>
      <c r="EF734" s="7">
        <v>1</v>
      </c>
      <c r="EO734" s="7">
        <v>252</v>
      </c>
      <c r="EP734" s="7">
        <v>2</v>
      </c>
      <c r="ER734" s="1"/>
      <c r="ES734" s="49" t="s">
        <v>4956</v>
      </c>
      <c r="ET734" s="49" t="s">
        <v>4957</v>
      </c>
      <c r="EU734" s="1"/>
      <c r="EV734" s="1"/>
      <c r="EW734" s="1"/>
      <c r="EX734" s="1"/>
      <c r="FC734" t="s">
        <v>2802</v>
      </c>
      <c r="FD734" s="1">
        <v>40813</v>
      </c>
      <c r="FE734" s="1">
        <v>41165</v>
      </c>
      <c r="FG734" s="7" t="s">
        <v>3949</v>
      </c>
      <c r="FK734">
        <v>1</v>
      </c>
      <c r="FY734">
        <v>94</v>
      </c>
      <c r="FZ734">
        <v>2</v>
      </c>
      <c r="GA734">
        <v>1</v>
      </c>
      <c r="GY734" s="44" t="s">
        <v>7424</v>
      </c>
      <c r="GZ734" s="1">
        <v>37719</v>
      </c>
      <c r="HA734">
        <v>17</v>
      </c>
      <c r="HB734">
        <v>1613</v>
      </c>
      <c r="HC734">
        <v>50</v>
      </c>
      <c r="HE734">
        <v>1</v>
      </c>
      <c r="HH734" s="44" t="s">
        <v>5808</v>
      </c>
      <c r="HI734">
        <v>0</v>
      </c>
      <c r="HJ734">
        <v>45</v>
      </c>
      <c r="HK734">
        <v>2388</v>
      </c>
      <c r="HL734">
        <v>32</v>
      </c>
      <c r="HM734">
        <v>1</v>
      </c>
      <c r="HQ734" s="44" t="s">
        <v>5938</v>
      </c>
      <c r="HR734">
        <v>0</v>
      </c>
      <c r="HS734">
        <v>4</v>
      </c>
      <c r="HT734">
        <v>3195</v>
      </c>
      <c r="HU734">
        <v>92</v>
      </c>
      <c r="HV734">
        <v>1</v>
      </c>
      <c r="HZ734" s="44"/>
      <c r="IA734">
        <v>0</v>
      </c>
      <c r="IB734">
        <v>0</v>
      </c>
      <c r="IC734">
        <v>3057</v>
      </c>
      <c r="ID734">
        <v>85</v>
      </c>
      <c r="IE734">
        <v>1</v>
      </c>
      <c r="II734" s="1">
        <v>37705</v>
      </c>
      <c r="IJ734" s="1">
        <v>38840</v>
      </c>
      <c r="IK734" s="14">
        <v>7</v>
      </c>
    </row>
    <row r="735" spans="1:245" x14ac:dyDescent="0.25">
      <c r="A735" s="1">
        <v>38840</v>
      </c>
      <c r="E735" s="13" t="s">
        <v>3179</v>
      </c>
      <c r="F735" s="4" t="s">
        <v>2505</v>
      </c>
      <c r="G735" s="45" t="s">
        <v>5579</v>
      </c>
      <c r="H735" s="86"/>
      <c r="I735" s="86"/>
      <c r="J735" s="86"/>
      <c r="K735" s="86"/>
      <c r="L735" s="86"/>
      <c r="M735" s="30" t="s">
        <v>1307</v>
      </c>
      <c r="N735" s="4" t="s">
        <v>520</v>
      </c>
      <c r="O735" s="52" t="s">
        <v>6621</v>
      </c>
      <c r="P735" s="20"/>
      <c r="Q735" s="39" t="s">
        <v>1315</v>
      </c>
      <c r="R735" s="4" t="s">
        <v>520</v>
      </c>
      <c r="S735" s="52" t="s">
        <v>6621</v>
      </c>
      <c r="T735" s="39" t="s">
        <v>1315</v>
      </c>
      <c r="U735" s="4" t="s">
        <v>520</v>
      </c>
      <c r="V735" s="20"/>
      <c r="W735" s="20"/>
      <c r="X735" s="20"/>
      <c r="Y735" s="20"/>
      <c r="Z735" s="33" t="s">
        <v>3597</v>
      </c>
      <c r="AA735" s="33" t="s">
        <v>520</v>
      </c>
      <c r="AD735" s="20"/>
      <c r="AF735" s="14">
        <v>0</v>
      </c>
      <c r="AG735" s="14">
        <v>1</v>
      </c>
      <c r="AH735" s="14">
        <v>0</v>
      </c>
      <c r="AI735" s="14">
        <v>0</v>
      </c>
      <c r="AJ735" s="14">
        <v>1</v>
      </c>
      <c r="AK735" s="14">
        <v>0</v>
      </c>
      <c r="AL735" s="14">
        <v>1</v>
      </c>
      <c r="AM735" s="14">
        <v>0</v>
      </c>
      <c r="AO735" s="1">
        <v>35579</v>
      </c>
      <c r="AP735" s="1">
        <v>36160</v>
      </c>
      <c r="BT735" s="14">
        <v>1078000</v>
      </c>
      <c r="DA735" s="1">
        <v>37603</v>
      </c>
      <c r="DB735" s="1">
        <v>37705</v>
      </c>
      <c r="DC735" s="1">
        <v>38378</v>
      </c>
      <c r="DD735" s="14">
        <v>530</v>
      </c>
      <c r="DE735" s="14">
        <v>4</v>
      </c>
      <c r="DF735" t="s">
        <v>513</v>
      </c>
      <c r="DG735" t="s">
        <v>1317</v>
      </c>
      <c r="DO735" s="49" t="s">
        <v>4541</v>
      </c>
      <c r="DP735" s="1"/>
      <c r="DQ735" s="1"/>
      <c r="DR735" s="1"/>
      <c r="DS735" s="1"/>
      <c r="DT735" s="1"/>
      <c r="DU735" s="1"/>
      <c r="DV735" s="1"/>
      <c r="DY735" t="s">
        <v>2282</v>
      </c>
      <c r="DZ735" s="1">
        <v>38916</v>
      </c>
      <c r="EA735" s="1">
        <v>40710</v>
      </c>
      <c r="EC735" s="7" t="s">
        <v>3947</v>
      </c>
      <c r="EF735" s="7">
        <v>1</v>
      </c>
      <c r="EO735" s="7">
        <v>186</v>
      </c>
      <c r="EP735" s="7">
        <v>2</v>
      </c>
      <c r="ER735" s="1"/>
      <c r="ES735" s="49" t="s">
        <v>4958</v>
      </c>
      <c r="ET735" s="49" t="s">
        <v>4959</v>
      </c>
      <c r="EU735" s="1"/>
      <c r="EV735" s="1"/>
      <c r="EW735" s="1"/>
      <c r="EX735" s="1"/>
      <c r="FC735" t="s">
        <v>2813</v>
      </c>
      <c r="FD735" s="1">
        <v>40786</v>
      </c>
      <c r="FE735" s="1">
        <v>41613</v>
      </c>
      <c r="FH735" s="7" t="s">
        <v>3948</v>
      </c>
      <c r="FK735">
        <v>1</v>
      </c>
      <c r="FY735">
        <v>108</v>
      </c>
      <c r="FZ735">
        <v>2</v>
      </c>
      <c r="GA735">
        <v>1</v>
      </c>
      <c r="GY735" s="44" t="s">
        <v>7424</v>
      </c>
      <c r="GZ735" s="1">
        <v>37719</v>
      </c>
      <c r="HA735">
        <v>17</v>
      </c>
      <c r="HB735">
        <v>35</v>
      </c>
      <c r="HC735">
        <v>0</v>
      </c>
      <c r="HH735" s="44" t="s">
        <v>5808</v>
      </c>
      <c r="HI735">
        <v>0</v>
      </c>
      <c r="HJ735">
        <v>45</v>
      </c>
      <c r="HK735">
        <v>81</v>
      </c>
      <c r="HL735">
        <v>8</v>
      </c>
      <c r="HM735">
        <v>1</v>
      </c>
      <c r="HQ735" s="44" t="s">
        <v>5939</v>
      </c>
      <c r="HR735">
        <v>0</v>
      </c>
      <c r="HS735">
        <v>9</v>
      </c>
      <c r="HT735">
        <v>23</v>
      </c>
      <c r="HU735">
        <v>0</v>
      </c>
      <c r="HZ735" s="44" t="s">
        <v>6031</v>
      </c>
      <c r="IA735">
        <v>0</v>
      </c>
      <c r="IB735">
        <v>4</v>
      </c>
      <c r="IC735">
        <v>32</v>
      </c>
      <c r="ID735">
        <v>0</v>
      </c>
      <c r="II735" s="1">
        <v>37705</v>
      </c>
      <c r="IJ735" s="1">
        <v>38840</v>
      </c>
      <c r="IK735" s="14">
        <v>7</v>
      </c>
    </row>
    <row r="736" spans="1:245" x14ac:dyDescent="0.25">
      <c r="A736" s="1">
        <v>38840</v>
      </c>
      <c r="E736" s="13" t="s">
        <v>3179</v>
      </c>
      <c r="F736" s="4" t="s">
        <v>2505</v>
      </c>
      <c r="G736" s="45" t="s">
        <v>5579</v>
      </c>
      <c r="H736" s="86"/>
      <c r="I736" s="86"/>
      <c r="J736" s="86"/>
      <c r="K736" s="86"/>
      <c r="L736" s="86"/>
      <c r="M736" s="32" t="s">
        <v>1315</v>
      </c>
      <c r="N736" s="4" t="s">
        <v>520</v>
      </c>
      <c r="O736" s="52" t="s">
        <v>6621</v>
      </c>
      <c r="P736" s="20"/>
      <c r="Q736" s="39" t="s">
        <v>1315</v>
      </c>
      <c r="R736" s="4" t="s">
        <v>520</v>
      </c>
      <c r="S736" s="52" t="s">
        <v>6621</v>
      </c>
      <c r="T736" s="39" t="s">
        <v>1315</v>
      </c>
      <c r="U736" s="4" t="s">
        <v>520</v>
      </c>
      <c r="V736" s="20"/>
      <c r="W736" s="20"/>
      <c r="X736" s="33" t="s">
        <v>3597</v>
      </c>
      <c r="Y736" s="33" t="s">
        <v>520</v>
      </c>
      <c r="Z736" s="33" t="s">
        <v>3597</v>
      </c>
      <c r="AA736" s="33" t="s">
        <v>520</v>
      </c>
      <c r="AB736" s="20"/>
      <c r="AC736" s="20"/>
      <c r="AD736" s="20"/>
      <c r="AF736" s="14">
        <v>0</v>
      </c>
      <c r="AG736" s="14">
        <v>1</v>
      </c>
      <c r="AH736" s="14">
        <v>0</v>
      </c>
      <c r="AI736" s="14">
        <v>0</v>
      </c>
      <c r="AJ736" s="14">
        <v>1</v>
      </c>
      <c r="AK736" s="14">
        <v>0</v>
      </c>
      <c r="AL736" s="14">
        <v>1</v>
      </c>
      <c r="AM736" s="14">
        <v>0</v>
      </c>
      <c r="AO736" s="1">
        <v>35579</v>
      </c>
      <c r="AP736" s="1">
        <v>36160</v>
      </c>
      <c r="BT736" s="14">
        <v>1078000</v>
      </c>
      <c r="DA736" s="1">
        <v>37603</v>
      </c>
      <c r="DB736" s="1">
        <v>37705</v>
      </c>
      <c r="DC736" s="1">
        <v>38378</v>
      </c>
      <c r="DD736" s="14">
        <v>530</v>
      </c>
      <c r="DE736" s="14">
        <v>4</v>
      </c>
      <c r="DF736" t="s">
        <v>513</v>
      </c>
      <c r="DG736" t="s">
        <v>1317</v>
      </c>
      <c r="DO736" s="49" t="s">
        <v>4542</v>
      </c>
      <c r="DP736" s="1"/>
      <c r="DQ736" s="1"/>
      <c r="DR736" s="1"/>
      <c r="DS736" s="1"/>
      <c r="DT736" s="1"/>
      <c r="DU736" s="1"/>
      <c r="DV736" s="1"/>
      <c r="DY736" t="s">
        <v>2281</v>
      </c>
      <c r="DZ736" s="1">
        <v>38916</v>
      </c>
      <c r="EA736" s="1">
        <v>40710</v>
      </c>
      <c r="EC736" s="7" t="s">
        <v>3947</v>
      </c>
      <c r="EF736" s="7">
        <v>1</v>
      </c>
      <c r="EO736" s="7">
        <v>106</v>
      </c>
      <c r="EP736" s="7">
        <v>2</v>
      </c>
      <c r="ER736" s="1"/>
      <c r="ES736" s="49" t="s">
        <v>4960</v>
      </c>
      <c r="ET736" s="49" t="s">
        <v>4961</v>
      </c>
      <c r="EU736" s="1"/>
      <c r="EV736" s="1"/>
      <c r="EW736" s="1"/>
      <c r="EX736" s="1"/>
      <c r="FC736" t="s">
        <v>2812</v>
      </c>
      <c r="FD736" s="1">
        <v>40786</v>
      </c>
      <c r="FE736" s="1">
        <v>41613</v>
      </c>
      <c r="FH736" s="7" t="s">
        <v>3948</v>
      </c>
      <c r="FK736">
        <v>1</v>
      </c>
      <c r="FY736">
        <v>62</v>
      </c>
      <c r="FZ736">
        <v>2</v>
      </c>
      <c r="GA736">
        <v>1</v>
      </c>
      <c r="GY736" s="44" t="s">
        <v>7424</v>
      </c>
      <c r="GZ736" s="1">
        <v>37719</v>
      </c>
      <c r="HA736">
        <v>17</v>
      </c>
      <c r="HB736">
        <v>35</v>
      </c>
      <c r="HC736">
        <v>0</v>
      </c>
      <c r="HH736" s="44" t="s">
        <v>5808</v>
      </c>
      <c r="HI736">
        <v>0</v>
      </c>
      <c r="HJ736">
        <v>45</v>
      </c>
      <c r="HK736">
        <v>81</v>
      </c>
      <c r="HL736">
        <v>8</v>
      </c>
      <c r="HM736">
        <v>1</v>
      </c>
      <c r="HQ736" s="44" t="s">
        <v>5939</v>
      </c>
      <c r="HR736">
        <v>0</v>
      </c>
      <c r="HS736">
        <v>9</v>
      </c>
      <c r="HT736">
        <v>23</v>
      </c>
      <c r="HU736">
        <v>0</v>
      </c>
      <c r="HZ736" s="44" t="s">
        <v>6031</v>
      </c>
      <c r="IA736">
        <v>0</v>
      </c>
      <c r="IB736">
        <v>4</v>
      </c>
      <c r="IC736">
        <v>32</v>
      </c>
      <c r="ID736">
        <v>0</v>
      </c>
      <c r="II736" s="1">
        <v>37705</v>
      </c>
      <c r="IJ736" s="1">
        <v>38840</v>
      </c>
      <c r="IK736" s="14">
        <v>7</v>
      </c>
    </row>
    <row r="737" spans="1:245" x14ac:dyDescent="0.25">
      <c r="A737" s="1">
        <v>38840</v>
      </c>
      <c r="E737" s="13" t="s">
        <v>3179</v>
      </c>
      <c r="F737" s="4" t="s">
        <v>2505</v>
      </c>
      <c r="G737" s="45" t="s">
        <v>5579</v>
      </c>
      <c r="H737" s="86"/>
      <c r="I737" s="86"/>
      <c r="J737" s="86"/>
      <c r="K737" s="86"/>
      <c r="L737" s="86"/>
      <c r="M737" s="30" t="s">
        <v>1308</v>
      </c>
      <c r="N737" s="4" t="s">
        <v>474</v>
      </c>
      <c r="O737" s="52" t="s">
        <v>6622</v>
      </c>
      <c r="P737" s="20"/>
      <c r="Q737" s="39" t="s">
        <v>2506</v>
      </c>
      <c r="R737" s="4" t="s">
        <v>474</v>
      </c>
      <c r="S737" s="52" t="s">
        <v>6622</v>
      </c>
      <c r="T737" s="39" t="s">
        <v>2506</v>
      </c>
      <c r="U737" s="4" t="s">
        <v>474</v>
      </c>
      <c r="V737" s="20"/>
      <c r="W737" s="20"/>
      <c r="X737" s="20"/>
      <c r="Y737" s="20"/>
      <c r="Z737" s="33" t="s">
        <v>3551</v>
      </c>
      <c r="AA737" s="20" t="s">
        <v>474</v>
      </c>
      <c r="AB737" s="20"/>
      <c r="AC737" s="20"/>
      <c r="AD737" s="20"/>
      <c r="AF737" s="14">
        <v>0</v>
      </c>
      <c r="AG737" s="14">
        <v>1</v>
      </c>
      <c r="AH737" s="14">
        <v>0</v>
      </c>
      <c r="AI737" s="14">
        <v>0</v>
      </c>
      <c r="AJ737" s="14">
        <v>1</v>
      </c>
      <c r="AK737" s="14">
        <v>0</v>
      </c>
      <c r="AL737" s="14">
        <v>1</v>
      </c>
      <c r="AM737" s="14">
        <v>0</v>
      </c>
      <c r="AO737" s="1">
        <v>34831</v>
      </c>
      <c r="AP737" s="1">
        <v>35795</v>
      </c>
      <c r="BT737" s="14">
        <v>0</v>
      </c>
      <c r="DA737" s="1">
        <v>37603</v>
      </c>
      <c r="DB737" s="1">
        <v>37705</v>
      </c>
      <c r="DC737" s="1">
        <v>38378</v>
      </c>
      <c r="DD737" s="14">
        <v>530</v>
      </c>
      <c r="DE737" s="14">
        <v>4</v>
      </c>
      <c r="DF737" t="s">
        <v>513</v>
      </c>
      <c r="DG737" t="s">
        <v>1317</v>
      </c>
      <c r="II737" s="1">
        <v>37705</v>
      </c>
      <c r="IJ737" s="1">
        <v>38840</v>
      </c>
      <c r="IK737" s="14">
        <v>7</v>
      </c>
    </row>
    <row r="738" spans="1:245" ht="12" customHeight="1" x14ac:dyDescent="0.25">
      <c r="A738" s="1">
        <v>38840</v>
      </c>
      <c r="E738" s="13" t="s">
        <v>3179</v>
      </c>
      <c r="F738" s="4" t="s">
        <v>2505</v>
      </c>
      <c r="G738" s="45" t="s">
        <v>5579</v>
      </c>
      <c r="H738" s="86"/>
      <c r="I738" s="86"/>
      <c r="J738" s="86"/>
      <c r="K738" s="86"/>
      <c r="L738" s="86"/>
      <c r="M738" s="30" t="s">
        <v>2506</v>
      </c>
      <c r="N738" s="4" t="s">
        <v>474</v>
      </c>
      <c r="O738" s="52" t="s">
        <v>6622</v>
      </c>
      <c r="P738" s="20"/>
      <c r="Q738" s="39" t="s">
        <v>2506</v>
      </c>
      <c r="R738" s="4" t="s">
        <v>474</v>
      </c>
      <c r="S738" s="52" t="s">
        <v>6622</v>
      </c>
      <c r="T738" s="39" t="s">
        <v>2506</v>
      </c>
      <c r="U738" s="4" t="s">
        <v>474</v>
      </c>
      <c r="V738" s="20"/>
      <c r="W738" s="20"/>
      <c r="X738" s="33" t="s">
        <v>3551</v>
      </c>
      <c r="Y738" s="20" t="s">
        <v>474</v>
      </c>
      <c r="Z738" s="33" t="s">
        <v>3551</v>
      </c>
      <c r="AA738" s="20" t="s">
        <v>474</v>
      </c>
      <c r="AB738" s="20"/>
      <c r="AC738" s="20"/>
      <c r="AD738" s="20"/>
      <c r="AF738" s="14">
        <v>0</v>
      </c>
      <c r="AG738" s="14">
        <v>1</v>
      </c>
      <c r="AH738" s="14">
        <v>0</v>
      </c>
      <c r="AI738" s="14">
        <v>0</v>
      </c>
      <c r="AJ738" s="14">
        <v>1</v>
      </c>
      <c r="AK738" s="14">
        <v>0</v>
      </c>
      <c r="AL738" s="14">
        <v>1</v>
      </c>
      <c r="AM738" s="14">
        <v>0</v>
      </c>
      <c r="AO738" s="1">
        <v>34831</v>
      </c>
      <c r="AP738" s="1">
        <v>35795</v>
      </c>
      <c r="BT738" s="14">
        <v>0</v>
      </c>
      <c r="DA738" s="1">
        <v>37603</v>
      </c>
      <c r="DB738" s="1">
        <v>37705</v>
      </c>
      <c r="DC738" s="1">
        <v>38378</v>
      </c>
      <c r="DD738" s="14">
        <v>530</v>
      </c>
      <c r="DE738" s="14">
        <v>4</v>
      </c>
      <c r="DF738" t="s">
        <v>513</v>
      </c>
      <c r="DG738" t="s">
        <v>1317</v>
      </c>
      <c r="DO738" s="49" t="s">
        <v>4543</v>
      </c>
      <c r="DP738" s="1"/>
      <c r="DQ738" s="1"/>
      <c r="DR738" s="1"/>
      <c r="DS738" s="1"/>
      <c r="DT738" s="1"/>
      <c r="DU738" s="1"/>
      <c r="DV738" s="1"/>
      <c r="DY738" t="s">
        <v>2289</v>
      </c>
      <c r="DZ738" s="1">
        <v>38915</v>
      </c>
      <c r="EA738" s="1">
        <v>40710</v>
      </c>
      <c r="ED738" s="7" t="s">
        <v>3946</v>
      </c>
      <c r="EK738" s="7">
        <v>1</v>
      </c>
      <c r="EO738" s="7">
        <v>85</v>
      </c>
      <c r="EP738" s="7">
        <v>2</v>
      </c>
      <c r="II738" s="1">
        <v>37705</v>
      </c>
      <c r="IJ738" s="1">
        <v>38840</v>
      </c>
      <c r="IK738" s="14">
        <v>7</v>
      </c>
    </row>
    <row r="739" spans="1:245" x14ac:dyDescent="0.25">
      <c r="A739" s="1">
        <v>38840</v>
      </c>
      <c r="E739" s="13" t="s">
        <v>3179</v>
      </c>
      <c r="F739" s="4" t="s">
        <v>2505</v>
      </c>
      <c r="G739" s="45" t="s">
        <v>5579</v>
      </c>
      <c r="H739" s="86"/>
      <c r="I739" s="86"/>
      <c r="J739" s="86"/>
      <c r="K739" s="86"/>
      <c r="L739" s="86"/>
      <c r="M739" s="30" t="s">
        <v>1309</v>
      </c>
      <c r="N739" s="4" t="s">
        <v>479</v>
      </c>
      <c r="O739" s="56" t="s">
        <v>6610</v>
      </c>
      <c r="P739" s="20"/>
      <c r="Q739" s="30" t="s">
        <v>1309</v>
      </c>
      <c r="R739" s="4" t="s">
        <v>479</v>
      </c>
      <c r="S739" s="56" t="s">
        <v>6610</v>
      </c>
      <c r="T739" s="20"/>
      <c r="U739" s="20"/>
      <c r="V739" s="20"/>
      <c r="W739" s="20"/>
      <c r="X739" s="33" t="s">
        <v>3544</v>
      </c>
      <c r="Y739" s="33" t="s">
        <v>479</v>
      </c>
      <c r="Z739" s="33" t="s">
        <v>3544</v>
      </c>
      <c r="AA739" s="33" t="s">
        <v>479</v>
      </c>
      <c r="AB739" s="20"/>
      <c r="AC739" s="20"/>
      <c r="AD739" s="20"/>
      <c r="AF739" s="14">
        <v>0</v>
      </c>
      <c r="AG739" s="14">
        <v>1</v>
      </c>
      <c r="AH739" s="14">
        <v>0</v>
      </c>
      <c r="AI739" s="14">
        <v>0</v>
      </c>
      <c r="AJ739" s="14">
        <v>1</v>
      </c>
      <c r="AK739" s="14">
        <v>0</v>
      </c>
      <c r="AL739" s="14">
        <v>1</v>
      </c>
      <c r="AM739" s="14">
        <v>0</v>
      </c>
      <c r="AO739" s="1">
        <v>34365</v>
      </c>
      <c r="AP739" s="1">
        <v>36891</v>
      </c>
      <c r="BO739" s="3">
        <v>1</v>
      </c>
      <c r="BP739" s="14">
        <v>0</v>
      </c>
      <c r="BQ739" s="3">
        <v>1</v>
      </c>
      <c r="DA739" s="1">
        <v>37603</v>
      </c>
      <c r="DB739" s="1">
        <v>37705</v>
      </c>
      <c r="DC739" s="1">
        <v>38378</v>
      </c>
      <c r="DD739" s="14">
        <v>530</v>
      </c>
      <c r="DE739" s="14">
        <v>4</v>
      </c>
      <c r="DF739" t="s">
        <v>513</v>
      </c>
      <c r="DG739" t="s">
        <v>1317</v>
      </c>
      <c r="DI739" s="1">
        <v>37603</v>
      </c>
      <c r="DK739" s="1">
        <v>37705</v>
      </c>
      <c r="GY739" s="44" t="s">
        <v>7424</v>
      </c>
      <c r="GZ739" s="1">
        <v>37719</v>
      </c>
      <c r="HA739">
        <v>17</v>
      </c>
      <c r="HB739">
        <v>237</v>
      </c>
      <c r="HC739">
        <v>5</v>
      </c>
      <c r="HE739">
        <v>1</v>
      </c>
      <c r="HH739" s="44" t="s">
        <v>5808</v>
      </c>
      <c r="HI739">
        <v>0</v>
      </c>
      <c r="HJ739">
        <v>45</v>
      </c>
      <c r="HK739">
        <v>1003</v>
      </c>
      <c r="HL739">
        <v>7</v>
      </c>
      <c r="HM739">
        <v>1</v>
      </c>
      <c r="II739" s="1">
        <v>37705</v>
      </c>
      <c r="IJ739" s="1">
        <v>38840</v>
      </c>
      <c r="IK739" s="14">
        <v>7</v>
      </c>
    </row>
    <row r="740" spans="1:245" x14ac:dyDescent="0.25">
      <c r="A740" s="1">
        <v>38840</v>
      </c>
      <c r="E740" s="13" t="s">
        <v>3179</v>
      </c>
      <c r="F740" s="4" t="s">
        <v>2505</v>
      </c>
      <c r="G740" s="45" t="s">
        <v>5579</v>
      </c>
      <c r="H740" s="86"/>
      <c r="I740" s="86"/>
      <c r="J740" s="86"/>
      <c r="K740" s="86"/>
      <c r="L740" s="86"/>
      <c r="M740" s="30" t="s">
        <v>549</v>
      </c>
      <c r="N740" s="4" t="s">
        <v>500</v>
      </c>
      <c r="O740" s="52" t="s">
        <v>6623</v>
      </c>
      <c r="P740" s="20"/>
      <c r="Q740" s="39" t="s">
        <v>549</v>
      </c>
      <c r="R740" s="4" t="s">
        <v>500</v>
      </c>
      <c r="S740" s="52" t="s">
        <v>6623</v>
      </c>
      <c r="T740" s="39" t="s">
        <v>549</v>
      </c>
      <c r="U740" s="4" t="s">
        <v>500</v>
      </c>
      <c r="V740" s="20"/>
      <c r="W740" s="20"/>
      <c r="X740" s="33" t="s">
        <v>3386</v>
      </c>
      <c r="Y740" s="33" t="s">
        <v>500</v>
      </c>
      <c r="Z740" s="33" t="s">
        <v>3386</v>
      </c>
      <c r="AA740" s="33" t="s">
        <v>500</v>
      </c>
      <c r="AB740" s="20"/>
      <c r="AC740" s="20"/>
      <c r="AD740" s="20"/>
      <c r="AF740" s="14">
        <v>0</v>
      </c>
      <c r="AG740" s="14">
        <v>1</v>
      </c>
      <c r="AH740" s="14">
        <v>0</v>
      </c>
      <c r="AI740" s="14">
        <v>0</v>
      </c>
      <c r="AJ740" s="14">
        <v>1</v>
      </c>
      <c r="AK740" s="14">
        <v>0</v>
      </c>
      <c r="AL740" s="14">
        <v>1</v>
      </c>
      <c r="AM740" s="14">
        <v>0</v>
      </c>
      <c r="AO740" s="1">
        <v>35579</v>
      </c>
      <c r="AP740" s="1">
        <v>36507</v>
      </c>
      <c r="BT740" s="14">
        <v>25000000</v>
      </c>
      <c r="DA740" s="1">
        <v>37603</v>
      </c>
      <c r="DB740" s="1">
        <v>37705</v>
      </c>
      <c r="DC740" s="1">
        <v>38378</v>
      </c>
      <c r="DD740" s="14">
        <v>530</v>
      </c>
      <c r="DE740" s="14">
        <v>4</v>
      </c>
      <c r="DF740" t="s">
        <v>513</v>
      </c>
      <c r="DG740" t="s">
        <v>1317</v>
      </c>
      <c r="DO740" s="49" t="s">
        <v>4544</v>
      </c>
      <c r="DP740" s="1"/>
      <c r="DQ740" s="1"/>
      <c r="DR740" s="1"/>
      <c r="DS740" s="1"/>
      <c r="DT740" s="1"/>
      <c r="DU740" s="1"/>
      <c r="DV740" s="1"/>
      <c r="DY740" t="s">
        <v>2278</v>
      </c>
      <c r="DZ740" s="1">
        <v>38916</v>
      </c>
      <c r="EA740" s="1">
        <v>40710</v>
      </c>
      <c r="EC740" s="7" t="s">
        <v>3947</v>
      </c>
      <c r="EF740" s="7">
        <v>1</v>
      </c>
      <c r="EO740" s="7">
        <v>190</v>
      </c>
      <c r="EP740" s="7">
        <v>2</v>
      </c>
      <c r="GY740" s="44" t="s">
        <v>7424</v>
      </c>
      <c r="GZ740" s="1">
        <v>37719</v>
      </c>
      <c r="HA740">
        <v>17</v>
      </c>
      <c r="HB740">
        <v>34</v>
      </c>
      <c r="HC740">
        <v>0</v>
      </c>
      <c r="HH740" s="44" t="s">
        <v>5808</v>
      </c>
      <c r="HI740">
        <v>0</v>
      </c>
      <c r="HJ740">
        <v>45</v>
      </c>
      <c r="HK740">
        <v>136</v>
      </c>
      <c r="HL740">
        <v>3</v>
      </c>
      <c r="HM740">
        <v>1</v>
      </c>
      <c r="HQ740" s="44" t="s">
        <v>5939</v>
      </c>
      <c r="HR740">
        <v>0</v>
      </c>
      <c r="HS740">
        <v>9</v>
      </c>
      <c r="HT740">
        <v>213</v>
      </c>
      <c r="HU740">
        <v>0</v>
      </c>
      <c r="II740" s="1">
        <v>37705</v>
      </c>
      <c r="IJ740" s="1">
        <v>38840</v>
      </c>
      <c r="IK740" s="14">
        <v>7</v>
      </c>
    </row>
    <row r="741" spans="1:245" x14ac:dyDescent="0.25">
      <c r="A741" s="1">
        <v>38840</v>
      </c>
      <c r="E741" s="13" t="s">
        <v>3179</v>
      </c>
      <c r="F741" s="4" t="s">
        <v>2505</v>
      </c>
      <c r="G741" s="45" t="s">
        <v>5579</v>
      </c>
      <c r="H741" s="86"/>
      <c r="I741" s="86"/>
      <c r="J741" s="86"/>
      <c r="K741" s="86"/>
      <c r="L741" s="86"/>
      <c r="M741" s="30" t="s">
        <v>1313</v>
      </c>
      <c r="N741" s="4" t="s">
        <v>515</v>
      </c>
      <c r="O741" s="52" t="s">
        <v>6624</v>
      </c>
      <c r="P741" s="20"/>
      <c r="Q741" s="39" t="s">
        <v>549</v>
      </c>
      <c r="R741" s="4" t="s">
        <v>500</v>
      </c>
      <c r="S741" s="52" t="s">
        <v>6623</v>
      </c>
      <c r="T741" s="39" t="s">
        <v>549</v>
      </c>
      <c r="U741" s="4" t="s">
        <v>500</v>
      </c>
      <c r="V741" s="20"/>
      <c r="W741" s="20"/>
      <c r="X741" s="20"/>
      <c r="Y741" s="20"/>
      <c r="Z741" s="33" t="s">
        <v>3386</v>
      </c>
      <c r="AA741" s="33" t="s">
        <v>500</v>
      </c>
      <c r="AD741" s="20"/>
      <c r="AF741" s="14">
        <v>0</v>
      </c>
      <c r="AG741" s="14">
        <v>1</v>
      </c>
      <c r="AH741" s="14">
        <v>0</v>
      </c>
      <c r="AI741" s="14">
        <v>0</v>
      </c>
      <c r="AJ741" s="14">
        <v>1</v>
      </c>
      <c r="AK741" s="14">
        <v>0</v>
      </c>
      <c r="AL741" s="14">
        <v>1</v>
      </c>
      <c r="AM741" s="14">
        <v>0</v>
      </c>
      <c r="AO741" s="1">
        <v>35579</v>
      </c>
      <c r="AP741" s="1">
        <v>36507</v>
      </c>
      <c r="BT741" s="14">
        <v>25000000</v>
      </c>
      <c r="DA741" s="1">
        <v>37603</v>
      </c>
      <c r="DB741" s="1">
        <v>37705</v>
      </c>
      <c r="DC741" s="1">
        <v>38378</v>
      </c>
      <c r="DD741" s="14">
        <v>530</v>
      </c>
      <c r="DE741" s="14">
        <v>4</v>
      </c>
      <c r="DF741" t="s">
        <v>513</v>
      </c>
      <c r="DG741" t="s">
        <v>1317</v>
      </c>
      <c r="DO741" s="49" t="s">
        <v>4545</v>
      </c>
      <c r="DP741" s="1"/>
      <c r="DQ741" s="1"/>
      <c r="DR741" s="1"/>
      <c r="DS741" s="1"/>
      <c r="DT741" s="1"/>
      <c r="DU741" s="1"/>
      <c r="DV741" s="1"/>
      <c r="DY741" t="s">
        <v>2283</v>
      </c>
      <c r="DZ741" s="1">
        <v>38916</v>
      </c>
      <c r="EA741" s="1">
        <v>40710</v>
      </c>
      <c r="EC741" s="7" t="s">
        <v>3947</v>
      </c>
      <c r="EF741" s="7">
        <v>1</v>
      </c>
      <c r="EO741" s="7">
        <v>350</v>
      </c>
      <c r="EP741" s="7">
        <v>2</v>
      </c>
      <c r="GY741" s="44" t="s">
        <v>7424</v>
      </c>
      <c r="GZ741" s="1">
        <v>37719</v>
      </c>
      <c r="HA741">
        <v>17</v>
      </c>
      <c r="HB741">
        <v>34</v>
      </c>
      <c r="HC741">
        <v>0</v>
      </c>
      <c r="HH741" s="44" t="s">
        <v>5808</v>
      </c>
      <c r="HI741">
        <v>0</v>
      </c>
      <c r="HJ741">
        <v>45</v>
      </c>
      <c r="HK741">
        <v>136</v>
      </c>
      <c r="HL741">
        <v>3</v>
      </c>
      <c r="HM741">
        <v>1</v>
      </c>
      <c r="HQ741" s="44" t="s">
        <v>5939</v>
      </c>
      <c r="HR741">
        <v>0</v>
      </c>
      <c r="HS741">
        <v>9</v>
      </c>
      <c r="HT741">
        <v>213</v>
      </c>
      <c r="HU741">
        <v>0</v>
      </c>
      <c r="II741" s="1">
        <v>37705</v>
      </c>
      <c r="IJ741" s="1">
        <v>38840</v>
      </c>
      <c r="IK741" s="14">
        <v>7</v>
      </c>
    </row>
    <row r="742" spans="1:245" x14ac:dyDescent="0.25">
      <c r="A742" s="1">
        <v>38840</v>
      </c>
      <c r="E742" s="13" t="s">
        <v>3179</v>
      </c>
      <c r="F742" s="4" t="s">
        <v>2505</v>
      </c>
      <c r="G742" s="45" t="s">
        <v>5579</v>
      </c>
      <c r="H742" s="86"/>
      <c r="I742" s="86"/>
      <c r="J742" s="86"/>
      <c r="K742" s="86"/>
      <c r="L742" s="86"/>
      <c r="M742" s="30" t="s">
        <v>1314</v>
      </c>
      <c r="N742" s="4" t="s">
        <v>546</v>
      </c>
      <c r="O742" s="52" t="s">
        <v>6625</v>
      </c>
      <c r="P742" s="20"/>
      <c r="Q742" s="30" t="s">
        <v>1314</v>
      </c>
      <c r="R742" s="4" t="s">
        <v>546</v>
      </c>
      <c r="S742" s="52" t="s">
        <v>6625</v>
      </c>
      <c r="T742" s="20"/>
      <c r="U742" s="20"/>
      <c r="V742" s="20"/>
      <c r="W742" s="20"/>
      <c r="X742" s="33" t="s">
        <v>3383</v>
      </c>
      <c r="Y742" s="33" t="s">
        <v>546</v>
      </c>
      <c r="Z742" s="33" t="s">
        <v>3383</v>
      </c>
      <c r="AA742" s="33" t="s">
        <v>546</v>
      </c>
      <c r="AB742" s="20"/>
      <c r="AC742" s="20"/>
      <c r="AD742" s="20"/>
      <c r="AF742" s="14">
        <v>0</v>
      </c>
      <c r="AG742" s="14">
        <v>1</v>
      </c>
      <c r="AH742" s="14">
        <v>0</v>
      </c>
      <c r="AI742" s="14">
        <v>0</v>
      </c>
      <c r="AJ742" s="14">
        <v>1</v>
      </c>
      <c r="AK742" s="14">
        <v>0</v>
      </c>
      <c r="AL742" s="14">
        <v>1</v>
      </c>
      <c r="AM742" s="14">
        <v>0</v>
      </c>
      <c r="AO742" s="1">
        <v>34365</v>
      </c>
      <c r="AP742" s="1">
        <v>36891</v>
      </c>
      <c r="BP742" s="14">
        <v>33000000</v>
      </c>
      <c r="BQ742" s="3">
        <v>0</v>
      </c>
      <c r="DA742" s="1">
        <v>37603</v>
      </c>
      <c r="DB742" s="1">
        <v>37705</v>
      </c>
      <c r="DC742" s="1">
        <v>38378</v>
      </c>
      <c r="DD742" s="14">
        <v>530</v>
      </c>
      <c r="DE742" s="14">
        <v>4</v>
      </c>
      <c r="DF742" t="s">
        <v>513</v>
      </c>
      <c r="DG742" t="s">
        <v>1317</v>
      </c>
      <c r="DJ742">
        <v>1</v>
      </c>
      <c r="GY742" s="44" t="s">
        <v>7424</v>
      </c>
      <c r="GZ742" s="1">
        <v>37719</v>
      </c>
      <c r="HA742">
        <v>17</v>
      </c>
      <c r="HB742">
        <v>55</v>
      </c>
      <c r="HC742">
        <v>4</v>
      </c>
      <c r="HE742">
        <v>1</v>
      </c>
      <c r="HH742" s="44" t="s">
        <v>5808</v>
      </c>
      <c r="HI742">
        <v>0</v>
      </c>
      <c r="HJ742">
        <v>45</v>
      </c>
      <c r="HK742">
        <v>131</v>
      </c>
      <c r="HL742">
        <v>4</v>
      </c>
      <c r="HM742">
        <v>1</v>
      </c>
      <c r="II742" s="1">
        <v>37705</v>
      </c>
      <c r="IJ742" s="1">
        <v>38840</v>
      </c>
      <c r="IK742" s="14">
        <v>7</v>
      </c>
    </row>
    <row r="743" spans="1:245" x14ac:dyDescent="0.25">
      <c r="A743" s="1">
        <v>38840</v>
      </c>
      <c r="E743" s="13" t="s">
        <v>3179</v>
      </c>
      <c r="F743" s="4" t="s">
        <v>2505</v>
      </c>
      <c r="G743" s="45" t="s">
        <v>5579</v>
      </c>
      <c r="H743" s="86"/>
      <c r="I743" s="86"/>
      <c r="J743" s="86"/>
      <c r="K743" s="86"/>
      <c r="L743" s="86"/>
      <c r="M743" s="30" t="s">
        <v>2288</v>
      </c>
      <c r="N743" s="4" t="s">
        <v>517</v>
      </c>
      <c r="O743" s="13" t="s">
        <v>6080</v>
      </c>
      <c r="P743" s="20"/>
      <c r="Q743" s="30" t="s">
        <v>2288</v>
      </c>
      <c r="R743" s="4" t="s">
        <v>517</v>
      </c>
      <c r="S743" s="13" t="s">
        <v>6080</v>
      </c>
      <c r="T743" s="20"/>
      <c r="U743" s="20"/>
      <c r="V743" s="20"/>
      <c r="W743" s="20"/>
      <c r="X743" s="33" t="s">
        <v>3293</v>
      </c>
      <c r="Y743" s="33" t="s">
        <v>517</v>
      </c>
      <c r="Z743" s="33" t="s">
        <v>3293</v>
      </c>
      <c r="AA743" s="33" t="s">
        <v>517</v>
      </c>
      <c r="AB743" s="20"/>
      <c r="AC743" s="20"/>
      <c r="AD743" s="20"/>
      <c r="AF743" s="14">
        <v>0</v>
      </c>
      <c r="AG743" s="14">
        <v>1</v>
      </c>
      <c r="AH743" s="14">
        <v>0</v>
      </c>
      <c r="AI743" s="14">
        <v>0</v>
      </c>
      <c r="AJ743" s="14">
        <v>1</v>
      </c>
      <c r="AK743" s="14">
        <v>0</v>
      </c>
      <c r="AL743" s="14">
        <v>1</v>
      </c>
      <c r="AM743" s="14">
        <v>0</v>
      </c>
      <c r="AO743" s="1">
        <v>34365</v>
      </c>
      <c r="AP743" s="1">
        <v>36891</v>
      </c>
      <c r="BP743" s="14">
        <v>167062000</v>
      </c>
      <c r="BQ743" s="3">
        <v>0.1</v>
      </c>
      <c r="BR743" s="16">
        <v>139500000</v>
      </c>
      <c r="DA743" s="1">
        <v>37603</v>
      </c>
      <c r="DB743" s="1">
        <v>37705</v>
      </c>
      <c r="DC743" s="1">
        <v>38378</v>
      </c>
      <c r="DD743" s="14">
        <v>530</v>
      </c>
      <c r="DE743" s="14">
        <v>4</v>
      </c>
      <c r="DF743" t="s">
        <v>513</v>
      </c>
      <c r="DG743" t="s">
        <v>1317</v>
      </c>
      <c r="DJ743">
        <v>1</v>
      </c>
      <c r="DO743" s="49" t="s">
        <v>4546</v>
      </c>
      <c r="DP743" s="1"/>
      <c r="DQ743" s="1"/>
      <c r="DR743" s="1"/>
      <c r="DS743" s="1"/>
      <c r="DT743" s="1"/>
      <c r="DU743" s="1"/>
      <c r="DV743" s="1"/>
      <c r="DY743" t="s">
        <v>2287</v>
      </c>
      <c r="DZ743" s="1">
        <v>38915</v>
      </c>
      <c r="EA743" s="1">
        <v>40710</v>
      </c>
      <c r="EC743" s="7" t="s">
        <v>3947</v>
      </c>
      <c r="EL743" s="7">
        <v>1</v>
      </c>
      <c r="EO743" s="7">
        <v>444</v>
      </c>
      <c r="EP743" s="7">
        <v>5</v>
      </c>
      <c r="ER743" s="49" t="s">
        <v>4962</v>
      </c>
      <c r="ES743" s="1"/>
      <c r="ET743" s="1"/>
      <c r="EU743" s="1"/>
      <c r="EV743" s="1"/>
      <c r="EW743" s="1"/>
      <c r="EX743" s="1"/>
      <c r="FB743">
        <v>1</v>
      </c>
      <c r="FC743" t="s">
        <v>2809</v>
      </c>
      <c r="FD743" s="1">
        <v>40781</v>
      </c>
      <c r="FE743" s="1">
        <v>41613</v>
      </c>
      <c r="FH743" s="7" t="s">
        <v>3948</v>
      </c>
      <c r="FK743">
        <v>1</v>
      </c>
      <c r="FL743">
        <v>1</v>
      </c>
      <c r="FY743">
        <v>126</v>
      </c>
      <c r="FZ743">
        <v>3</v>
      </c>
      <c r="GY743" s="44" t="s">
        <v>7424</v>
      </c>
      <c r="GZ743" s="1">
        <v>37719</v>
      </c>
      <c r="HA743">
        <v>17</v>
      </c>
      <c r="HB743">
        <v>207</v>
      </c>
      <c r="HC743">
        <v>8</v>
      </c>
      <c r="HE743">
        <v>1</v>
      </c>
      <c r="HH743" s="44" t="s">
        <v>5808</v>
      </c>
      <c r="HI743">
        <v>0</v>
      </c>
      <c r="HJ743">
        <v>45</v>
      </c>
      <c r="HK743">
        <v>325</v>
      </c>
      <c r="HL743">
        <v>15</v>
      </c>
      <c r="HM743">
        <v>1</v>
      </c>
      <c r="HQ743" s="44" t="s">
        <v>5939</v>
      </c>
      <c r="HR743">
        <v>0</v>
      </c>
      <c r="HS743">
        <v>9</v>
      </c>
      <c r="HT743">
        <v>487</v>
      </c>
      <c r="HU743">
        <v>7</v>
      </c>
      <c r="HV743">
        <v>1</v>
      </c>
      <c r="HZ743" s="44" t="s">
        <v>6031</v>
      </c>
      <c r="IA743">
        <v>0</v>
      </c>
      <c r="IB743">
        <v>4</v>
      </c>
      <c r="IC743">
        <v>637</v>
      </c>
      <c r="ID743">
        <v>1</v>
      </c>
      <c r="IE743">
        <v>1</v>
      </c>
      <c r="II743" s="1">
        <v>37705</v>
      </c>
      <c r="IJ743" s="1">
        <v>38840</v>
      </c>
      <c r="IK743" s="14">
        <v>7</v>
      </c>
    </row>
    <row r="744" spans="1:245" x14ac:dyDescent="0.25">
      <c r="A744" s="1">
        <v>38840</v>
      </c>
      <c r="E744" s="13" t="s">
        <v>3179</v>
      </c>
      <c r="F744" s="4" t="s">
        <v>2505</v>
      </c>
      <c r="G744" s="45" t="s">
        <v>5579</v>
      </c>
      <c r="H744" s="86"/>
      <c r="I744" s="86"/>
      <c r="J744" s="86"/>
      <c r="K744" s="86"/>
      <c r="L744" s="86"/>
      <c r="M744" s="30" t="s">
        <v>1316</v>
      </c>
      <c r="N744" s="4" t="s">
        <v>520</v>
      </c>
      <c r="O744" s="52" t="s">
        <v>6626</v>
      </c>
      <c r="P744" s="20"/>
      <c r="Q744" s="39" t="s">
        <v>1310</v>
      </c>
      <c r="R744" s="4" t="s">
        <v>520</v>
      </c>
      <c r="S744" s="52" t="s">
        <v>6627</v>
      </c>
      <c r="T744" s="39" t="s">
        <v>1310</v>
      </c>
      <c r="U744" s="4" t="s">
        <v>520</v>
      </c>
      <c r="V744" s="20"/>
      <c r="W744" s="20"/>
      <c r="X744" s="20"/>
      <c r="Y744" s="20"/>
      <c r="Z744" s="33" t="s">
        <v>3598</v>
      </c>
      <c r="AA744" s="33" t="s">
        <v>520</v>
      </c>
      <c r="AD744" s="20"/>
      <c r="AF744" s="14">
        <v>0</v>
      </c>
      <c r="AG744" s="14">
        <v>1</v>
      </c>
      <c r="AH744" s="14">
        <v>0</v>
      </c>
      <c r="AI744" s="14">
        <v>0</v>
      </c>
      <c r="AJ744" s="14">
        <v>1</v>
      </c>
      <c r="AK744" s="14">
        <v>0</v>
      </c>
      <c r="AL744" s="14">
        <v>1</v>
      </c>
      <c r="AM744" s="14">
        <v>0</v>
      </c>
      <c r="AO744" s="1">
        <v>34831</v>
      </c>
      <c r="AP744" s="1">
        <v>36891</v>
      </c>
      <c r="BT744" s="14">
        <v>25619000</v>
      </c>
      <c r="BU744" s="3">
        <v>0</v>
      </c>
      <c r="DA744" s="1">
        <v>37603</v>
      </c>
      <c r="DB744" s="1">
        <v>37705</v>
      </c>
      <c r="DC744" s="1">
        <v>38378</v>
      </c>
      <c r="DD744" s="14">
        <v>530</v>
      </c>
      <c r="DE744" s="14">
        <v>4</v>
      </c>
      <c r="DF744" t="s">
        <v>513</v>
      </c>
      <c r="DG744" t="s">
        <v>1317</v>
      </c>
      <c r="DJ744">
        <v>1</v>
      </c>
      <c r="DP744" s="49" t="s">
        <v>4548</v>
      </c>
      <c r="DQ744" s="49" t="s">
        <v>4547</v>
      </c>
      <c r="DR744" s="1"/>
      <c r="DS744" s="1"/>
      <c r="DT744" s="1"/>
      <c r="DU744" s="1"/>
      <c r="DV744" s="1"/>
      <c r="DY744" t="s">
        <v>2280</v>
      </c>
      <c r="DZ744" s="1">
        <v>38916</v>
      </c>
      <c r="EA744" s="1">
        <v>40710</v>
      </c>
      <c r="EC744" s="7" t="s">
        <v>3947</v>
      </c>
      <c r="EF744" s="7">
        <v>1</v>
      </c>
      <c r="EO744" s="7">
        <v>318</v>
      </c>
      <c r="EP744" s="7">
        <v>2</v>
      </c>
      <c r="EQ744" s="7">
        <v>1</v>
      </c>
      <c r="ER744" s="1"/>
      <c r="ES744" s="49" t="s">
        <v>4963</v>
      </c>
      <c r="ET744" s="49" t="s">
        <v>4964</v>
      </c>
      <c r="EU744" s="1"/>
      <c r="EV744" s="1"/>
      <c r="EW744" s="1"/>
      <c r="EX744" s="1"/>
      <c r="FC744" t="s">
        <v>2811</v>
      </c>
      <c r="FD744" s="1">
        <v>40787</v>
      </c>
      <c r="FE744" s="1">
        <v>41613</v>
      </c>
      <c r="FH744" s="7" t="s">
        <v>3948</v>
      </c>
      <c r="FK744">
        <v>1</v>
      </c>
      <c r="FY744">
        <v>109</v>
      </c>
      <c r="FZ744">
        <v>2</v>
      </c>
      <c r="GA744">
        <v>1</v>
      </c>
      <c r="GY744" s="44" t="s">
        <v>7424</v>
      </c>
      <c r="GZ744" s="1">
        <v>37719</v>
      </c>
      <c r="HA744">
        <v>17</v>
      </c>
      <c r="HB744">
        <v>549</v>
      </c>
      <c r="HC744">
        <v>13</v>
      </c>
      <c r="HE744">
        <v>1</v>
      </c>
      <c r="HH744" s="44" t="s">
        <v>5808</v>
      </c>
      <c r="HI744">
        <v>0</v>
      </c>
      <c r="HJ744">
        <v>45</v>
      </c>
      <c r="HK744">
        <v>247</v>
      </c>
      <c r="HL744">
        <v>3</v>
      </c>
      <c r="HM744">
        <v>1</v>
      </c>
      <c r="HQ744" s="44" t="s">
        <v>5939</v>
      </c>
      <c r="HR744">
        <v>0</v>
      </c>
      <c r="HS744">
        <v>9</v>
      </c>
      <c r="HT744">
        <v>615</v>
      </c>
      <c r="HU744">
        <v>7</v>
      </c>
      <c r="HV744">
        <v>1</v>
      </c>
      <c r="HZ744" s="44" t="s">
        <v>6031</v>
      </c>
      <c r="IA744">
        <v>0</v>
      </c>
      <c r="IB744">
        <v>4</v>
      </c>
      <c r="IC744">
        <v>227</v>
      </c>
      <c r="ID744">
        <v>2</v>
      </c>
      <c r="IE744">
        <v>1</v>
      </c>
      <c r="II744" s="1">
        <v>37705</v>
      </c>
      <c r="IJ744" s="1">
        <v>38840</v>
      </c>
      <c r="IK744" s="14">
        <v>7</v>
      </c>
    </row>
    <row r="745" spans="1:245" x14ac:dyDescent="0.25">
      <c r="A745" s="1">
        <v>38840</v>
      </c>
      <c r="E745" s="13" t="s">
        <v>3179</v>
      </c>
      <c r="F745" s="4" t="s">
        <v>2505</v>
      </c>
      <c r="G745" s="45" t="s">
        <v>5579</v>
      </c>
      <c r="H745" s="86"/>
      <c r="I745" s="86"/>
      <c r="J745" s="86"/>
      <c r="K745" s="86"/>
      <c r="L745" s="86"/>
      <c r="M745" s="30" t="s">
        <v>1310</v>
      </c>
      <c r="N745" s="4" t="s">
        <v>520</v>
      </c>
      <c r="O745" s="52" t="s">
        <v>6627</v>
      </c>
      <c r="P745" s="20"/>
      <c r="Q745" s="39" t="s">
        <v>1310</v>
      </c>
      <c r="R745" s="4" t="s">
        <v>520</v>
      </c>
      <c r="S745" s="52" t="s">
        <v>6627</v>
      </c>
      <c r="T745" s="39" t="s">
        <v>1310</v>
      </c>
      <c r="U745" s="4" t="s">
        <v>520</v>
      </c>
      <c r="V745" s="20"/>
      <c r="W745" s="20"/>
      <c r="X745" s="33" t="s">
        <v>3598</v>
      </c>
      <c r="Y745" s="33" t="s">
        <v>520</v>
      </c>
      <c r="Z745" s="33" t="s">
        <v>3598</v>
      </c>
      <c r="AA745" s="33" t="s">
        <v>520</v>
      </c>
      <c r="AB745" s="20"/>
      <c r="AC745" s="20"/>
      <c r="AD745" s="20"/>
      <c r="AF745" s="14">
        <v>0</v>
      </c>
      <c r="AG745" s="14">
        <v>1</v>
      </c>
      <c r="AH745" s="14">
        <v>0</v>
      </c>
      <c r="AI745" s="14">
        <v>0</v>
      </c>
      <c r="AJ745" s="14">
        <v>1</v>
      </c>
      <c r="AK745" s="14">
        <v>0</v>
      </c>
      <c r="AL745" s="14">
        <v>1</v>
      </c>
      <c r="AM745" s="14">
        <v>0</v>
      </c>
      <c r="AO745" s="1">
        <v>34831</v>
      </c>
      <c r="AP745" s="1">
        <v>36891</v>
      </c>
      <c r="BP745" s="14">
        <f>58125000-BT745</f>
        <v>32506000</v>
      </c>
      <c r="BQ745" s="3">
        <v>0</v>
      </c>
      <c r="BR745" s="16">
        <v>0</v>
      </c>
      <c r="BT745" s="14">
        <v>25619000</v>
      </c>
      <c r="BU745" s="3">
        <v>0</v>
      </c>
      <c r="BV745" s="16">
        <v>0</v>
      </c>
      <c r="DA745" s="1">
        <v>37603</v>
      </c>
      <c r="DB745" s="1">
        <v>37705</v>
      </c>
      <c r="DC745" s="1">
        <v>38378</v>
      </c>
      <c r="DD745" s="14">
        <v>530</v>
      </c>
      <c r="DE745" s="14">
        <v>4</v>
      </c>
      <c r="DF745" t="s">
        <v>513</v>
      </c>
      <c r="DG745" t="s">
        <v>1317</v>
      </c>
      <c r="DJ745">
        <v>1</v>
      </c>
      <c r="DO745" s="49" t="s">
        <v>4549</v>
      </c>
      <c r="DP745" s="1"/>
      <c r="DQ745" s="1"/>
      <c r="DR745" s="1"/>
      <c r="DS745" s="1"/>
      <c r="DT745" s="1"/>
      <c r="DU745" s="1"/>
      <c r="DV745" s="1"/>
      <c r="DY745" t="s">
        <v>2279</v>
      </c>
      <c r="DZ745" s="1">
        <v>38917</v>
      </c>
      <c r="EA745" s="1">
        <v>40710</v>
      </c>
      <c r="ED745" s="7" t="s">
        <v>3946</v>
      </c>
      <c r="EK745" s="7">
        <v>1</v>
      </c>
      <c r="EO745" s="7">
        <v>96</v>
      </c>
      <c r="EP745" s="7">
        <v>2</v>
      </c>
      <c r="ER745" s="1"/>
      <c r="ES745" s="49" t="s">
        <v>4965</v>
      </c>
      <c r="ET745" s="49" t="s">
        <v>4966</v>
      </c>
      <c r="EU745" s="1"/>
      <c r="EV745" s="1"/>
      <c r="EW745" s="1"/>
      <c r="EX745" s="1"/>
      <c r="FC745" t="s">
        <v>2814</v>
      </c>
      <c r="FD745" s="1">
        <v>40785</v>
      </c>
      <c r="FE745" s="1">
        <v>41613</v>
      </c>
      <c r="FH745" s="7" t="s">
        <v>3948</v>
      </c>
      <c r="FK745">
        <v>1</v>
      </c>
      <c r="FY745">
        <v>69</v>
      </c>
      <c r="FZ745">
        <v>2</v>
      </c>
      <c r="GA745">
        <v>1</v>
      </c>
      <c r="GY745" s="44" t="s">
        <v>7424</v>
      </c>
      <c r="GZ745" s="1">
        <v>37719</v>
      </c>
      <c r="HA745">
        <v>17</v>
      </c>
      <c r="HB745">
        <v>549</v>
      </c>
      <c r="HC745">
        <v>13</v>
      </c>
      <c r="HE745">
        <v>1</v>
      </c>
      <c r="HH745" s="44" t="s">
        <v>5808</v>
      </c>
      <c r="HI745">
        <v>0</v>
      </c>
      <c r="HJ745">
        <v>45</v>
      </c>
      <c r="HK745">
        <v>247</v>
      </c>
      <c r="HL745">
        <v>3</v>
      </c>
      <c r="HM745">
        <v>1</v>
      </c>
      <c r="HQ745" s="44" t="s">
        <v>5939</v>
      </c>
      <c r="HR745">
        <v>0</v>
      </c>
      <c r="HS745">
        <v>9</v>
      </c>
      <c r="HT745">
        <v>615</v>
      </c>
      <c r="HU745">
        <v>7</v>
      </c>
      <c r="HV745">
        <v>1</v>
      </c>
      <c r="HZ745" s="44" t="s">
        <v>6031</v>
      </c>
      <c r="IA745">
        <v>0</v>
      </c>
      <c r="IB745">
        <v>4</v>
      </c>
      <c r="IC745">
        <v>227</v>
      </c>
      <c r="ID745">
        <v>2</v>
      </c>
      <c r="IE745">
        <v>1</v>
      </c>
      <c r="II745" s="1">
        <v>37705</v>
      </c>
      <c r="IJ745" s="1">
        <v>38840</v>
      </c>
      <c r="IK745" s="14">
        <v>7</v>
      </c>
    </row>
    <row r="746" spans="1:245" x14ac:dyDescent="0.25">
      <c r="A746" s="1">
        <v>38805</v>
      </c>
      <c r="B746" s="1"/>
      <c r="C746" s="1" t="s">
        <v>403</v>
      </c>
      <c r="D746" s="1"/>
      <c r="E746" s="13" t="s">
        <v>3177</v>
      </c>
      <c r="F746" s="4" t="s">
        <v>160</v>
      </c>
      <c r="G746" s="45" t="s">
        <v>5577</v>
      </c>
      <c r="H746" s="86"/>
      <c r="I746" s="86"/>
      <c r="J746" s="86"/>
      <c r="K746" s="86"/>
      <c r="L746" s="86"/>
      <c r="M746" s="31" t="s">
        <v>1676</v>
      </c>
      <c r="N746" s="13" t="s">
        <v>526</v>
      </c>
      <c r="O746" s="56" t="s">
        <v>6604</v>
      </c>
      <c r="P746" s="20"/>
      <c r="Q746" s="39" t="s">
        <v>1676</v>
      </c>
      <c r="R746" s="13" t="s">
        <v>526</v>
      </c>
      <c r="S746" s="56" t="s">
        <v>6604</v>
      </c>
      <c r="T746" s="39" t="s">
        <v>1676</v>
      </c>
      <c r="U746" s="13" t="s">
        <v>526</v>
      </c>
      <c r="V746" s="20"/>
      <c r="W746" s="20"/>
      <c r="X746" s="33" t="s">
        <v>3592</v>
      </c>
      <c r="Y746" s="33" t="s">
        <v>526</v>
      </c>
      <c r="Z746" s="33" t="s">
        <v>3592</v>
      </c>
      <c r="AA746" s="33" t="s">
        <v>526</v>
      </c>
      <c r="AB746" s="20"/>
      <c r="AC746" s="20"/>
      <c r="AD746" s="20"/>
      <c r="AF746" s="14">
        <v>0</v>
      </c>
      <c r="AG746" s="14">
        <v>0</v>
      </c>
      <c r="AH746" s="14">
        <v>1</v>
      </c>
      <c r="AI746" s="14">
        <v>0</v>
      </c>
      <c r="AJ746" s="14">
        <v>0</v>
      </c>
      <c r="AK746" s="14">
        <v>1</v>
      </c>
      <c r="AN746" s="4" t="s">
        <v>1683</v>
      </c>
      <c r="AO746" s="1">
        <v>35796</v>
      </c>
      <c r="AP746" s="1">
        <v>37613</v>
      </c>
      <c r="BT746" s="14">
        <v>24000000</v>
      </c>
      <c r="CY746" s="1">
        <v>36976</v>
      </c>
      <c r="CZ746" s="1"/>
      <c r="DB746" s="1">
        <v>37160</v>
      </c>
      <c r="DC746" s="1">
        <v>38231</v>
      </c>
      <c r="DD746" s="14">
        <v>420</v>
      </c>
      <c r="DE746" s="14">
        <v>4</v>
      </c>
      <c r="DF746" t="s">
        <v>513</v>
      </c>
      <c r="DG746" t="s">
        <v>1682</v>
      </c>
      <c r="DK746" s="1"/>
      <c r="DO746" s="49" t="s">
        <v>4532</v>
      </c>
      <c r="DP746" s="1"/>
      <c r="DQ746" s="1"/>
      <c r="DR746" s="1"/>
      <c r="DS746" s="1"/>
      <c r="DT746" s="1"/>
      <c r="DU746" s="1"/>
      <c r="DV746" s="1"/>
      <c r="DY746" t="s">
        <v>2310</v>
      </c>
      <c r="DZ746" s="1">
        <v>38882</v>
      </c>
      <c r="EA746" s="1">
        <v>40430</v>
      </c>
      <c r="EC746" s="7" t="s">
        <v>3940</v>
      </c>
      <c r="EF746" s="7">
        <v>1</v>
      </c>
      <c r="EO746" s="7">
        <v>323</v>
      </c>
      <c r="EP746" s="7">
        <v>2</v>
      </c>
      <c r="ER746" s="49" t="s">
        <v>4952</v>
      </c>
      <c r="ES746" s="1"/>
      <c r="ET746" s="1"/>
      <c r="EU746" s="1"/>
      <c r="EV746" s="1"/>
      <c r="EW746" s="1"/>
      <c r="EX746" s="1"/>
      <c r="FC746" t="s">
        <v>2787</v>
      </c>
      <c r="FD746" s="1">
        <v>40500</v>
      </c>
      <c r="FE746" s="1">
        <v>41018</v>
      </c>
      <c r="FH746" s="7" t="s">
        <v>3941</v>
      </c>
      <c r="FJ746" s="7" t="s">
        <v>3903</v>
      </c>
      <c r="FK746">
        <v>1</v>
      </c>
      <c r="FY746">
        <v>112</v>
      </c>
      <c r="FZ746">
        <v>2</v>
      </c>
      <c r="GY746" s="44" t="s">
        <v>5806</v>
      </c>
      <c r="GZ746" s="1">
        <v>37160</v>
      </c>
      <c r="HA746">
        <v>3</v>
      </c>
      <c r="HB746">
        <v>124</v>
      </c>
      <c r="HC746">
        <v>3</v>
      </c>
      <c r="HE746">
        <v>1</v>
      </c>
      <c r="HH746" s="44" t="s">
        <v>5806</v>
      </c>
      <c r="HI746">
        <v>1</v>
      </c>
      <c r="HJ746">
        <v>24</v>
      </c>
      <c r="HK746">
        <v>110</v>
      </c>
      <c r="HL746">
        <v>2</v>
      </c>
      <c r="HM746">
        <v>1</v>
      </c>
      <c r="HQ746" s="44" t="s">
        <v>5935</v>
      </c>
      <c r="HR746">
        <v>0</v>
      </c>
      <c r="HS746">
        <v>8</v>
      </c>
      <c r="HT746">
        <v>44</v>
      </c>
      <c r="HU746">
        <v>1</v>
      </c>
      <c r="HV746">
        <v>1</v>
      </c>
      <c r="HZ746" s="44" t="s">
        <v>6029</v>
      </c>
      <c r="IA746">
        <v>0</v>
      </c>
      <c r="IB746">
        <v>6</v>
      </c>
      <c r="IC746">
        <v>90</v>
      </c>
      <c r="ID746">
        <v>1</v>
      </c>
      <c r="IF746">
        <v>1</v>
      </c>
    </row>
    <row r="747" spans="1:245" x14ac:dyDescent="0.25">
      <c r="A747" s="1">
        <v>38805</v>
      </c>
      <c r="B747" s="1"/>
      <c r="C747" s="1"/>
      <c r="D747" s="1"/>
      <c r="E747" s="13" t="s">
        <v>3177</v>
      </c>
      <c r="F747" s="4" t="s">
        <v>160</v>
      </c>
      <c r="G747" s="45" t="s">
        <v>5577</v>
      </c>
      <c r="H747" s="86"/>
      <c r="I747" s="86"/>
      <c r="J747" s="86"/>
      <c r="K747" s="86"/>
      <c r="L747" s="86"/>
      <c r="M747" s="31" t="s">
        <v>1677</v>
      </c>
      <c r="N747" s="4" t="s">
        <v>526</v>
      </c>
      <c r="O747" s="52" t="s">
        <v>6604</v>
      </c>
      <c r="P747" s="20"/>
      <c r="Q747" s="39" t="s">
        <v>1676</v>
      </c>
      <c r="R747" s="13" t="s">
        <v>526</v>
      </c>
      <c r="S747" s="52" t="s">
        <v>6604</v>
      </c>
      <c r="T747" s="39" t="s">
        <v>1676</v>
      </c>
      <c r="U747" s="13" t="s">
        <v>526</v>
      </c>
      <c r="V747" s="20"/>
      <c r="W747" s="20"/>
      <c r="X747" s="20"/>
      <c r="Y747" s="20"/>
      <c r="Z747" s="33" t="s">
        <v>3592</v>
      </c>
      <c r="AA747" s="33" t="s">
        <v>526</v>
      </c>
      <c r="AD747" s="20"/>
      <c r="AF747" s="14">
        <v>0</v>
      </c>
      <c r="AG747" s="14">
        <v>0</v>
      </c>
      <c r="AH747" s="14">
        <v>1</v>
      </c>
      <c r="AI747" s="14">
        <v>0</v>
      </c>
      <c r="AJ747" s="14">
        <v>0</v>
      </c>
      <c r="AK747" s="14">
        <v>1</v>
      </c>
      <c r="AO747" s="1">
        <v>35796</v>
      </c>
      <c r="AP747" s="1">
        <v>37613</v>
      </c>
      <c r="BT747" s="14">
        <v>24000000</v>
      </c>
      <c r="CY747" s="1">
        <v>36976</v>
      </c>
      <c r="CZ747" s="1"/>
      <c r="DB747" s="1">
        <v>37160</v>
      </c>
      <c r="DC747" s="1">
        <v>38231</v>
      </c>
      <c r="DD747" s="14">
        <v>420</v>
      </c>
      <c r="DE747" s="14">
        <v>4</v>
      </c>
      <c r="DF747" t="s">
        <v>513</v>
      </c>
      <c r="DG747" t="s">
        <v>1682</v>
      </c>
      <c r="DO747" s="49" t="s">
        <v>4532</v>
      </c>
      <c r="DP747" s="1"/>
      <c r="DQ747" s="1"/>
      <c r="DR747" s="1"/>
      <c r="DS747" s="1"/>
      <c r="DT747" s="1"/>
      <c r="DU747" s="1"/>
      <c r="DV747" s="1"/>
      <c r="DY747" t="s">
        <v>2310</v>
      </c>
      <c r="DZ747" s="1">
        <v>38882</v>
      </c>
      <c r="EA747" s="1">
        <v>40430</v>
      </c>
      <c r="EC747" s="7" t="s">
        <v>3940</v>
      </c>
      <c r="EF747" s="7">
        <v>1</v>
      </c>
      <c r="EO747" s="7">
        <v>323</v>
      </c>
      <c r="EP747" s="7">
        <v>2</v>
      </c>
      <c r="ER747" s="49" t="s">
        <v>4952</v>
      </c>
      <c r="ES747" s="1"/>
      <c r="ET747" s="1"/>
      <c r="EU747" s="1"/>
      <c r="EV747" s="1"/>
      <c r="EW747" s="1"/>
      <c r="EX747" s="1"/>
      <c r="FC747" t="s">
        <v>2787</v>
      </c>
      <c r="FD747" s="1">
        <v>40500</v>
      </c>
      <c r="FE747" s="1">
        <v>41018</v>
      </c>
      <c r="FH747" s="7" t="s">
        <v>3941</v>
      </c>
      <c r="FJ747" s="7" t="s">
        <v>3903</v>
      </c>
      <c r="FK747">
        <v>1</v>
      </c>
      <c r="FY747">
        <v>112</v>
      </c>
      <c r="FZ747">
        <v>2</v>
      </c>
      <c r="GY747" s="44" t="s">
        <v>5806</v>
      </c>
      <c r="GZ747" s="1">
        <v>37160</v>
      </c>
      <c r="HA747">
        <v>3</v>
      </c>
      <c r="HB747">
        <v>124</v>
      </c>
      <c r="HC747">
        <v>3</v>
      </c>
      <c r="HE747">
        <v>1</v>
      </c>
      <c r="HH747" s="44" t="s">
        <v>5806</v>
      </c>
      <c r="HI747">
        <v>1</v>
      </c>
      <c r="HJ747">
        <v>24</v>
      </c>
      <c r="HK747">
        <v>110</v>
      </c>
      <c r="HL747">
        <v>2</v>
      </c>
      <c r="HM747">
        <v>1</v>
      </c>
      <c r="HQ747" s="44" t="s">
        <v>5935</v>
      </c>
      <c r="HR747">
        <v>0</v>
      </c>
      <c r="HS747">
        <v>8</v>
      </c>
      <c r="HT747">
        <v>44</v>
      </c>
      <c r="HU747">
        <v>1</v>
      </c>
      <c r="HV747">
        <v>1</v>
      </c>
      <c r="HZ747" s="44" t="s">
        <v>6029</v>
      </c>
      <c r="IA747">
        <v>0</v>
      </c>
      <c r="IB747">
        <v>6</v>
      </c>
      <c r="IC747">
        <v>90</v>
      </c>
      <c r="ID747">
        <v>1</v>
      </c>
      <c r="IF747">
        <v>1</v>
      </c>
    </row>
    <row r="748" spans="1:245" x14ac:dyDescent="0.25">
      <c r="A748" s="1">
        <v>38805</v>
      </c>
      <c r="B748" s="1"/>
      <c r="C748" s="1"/>
      <c r="D748" s="1"/>
      <c r="E748" s="13" t="s">
        <v>3177</v>
      </c>
      <c r="F748" s="4" t="s">
        <v>160</v>
      </c>
      <c r="G748" s="45" t="s">
        <v>5577</v>
      </c>
      <c r="H748" s="86"/>
      <c r="I748" s="86"/>
      <c r="J748" s="86"/>
      <c r="K748" s="86"/>
      <c r="L748" s="86"/>
      <c r="M748" s="31" t="s">
        <v>2629</v>
      </c>
      <c r="N748" s="4" t="s">
        <v>502</v>
      </c>
      <c r="O748" s="52" t="s">
        <v>6606</v>
      </c>
      <c r="P748" s="20"/>
      <c r="Q748" s="39" t="s">
        <v>1676</v>
      </c>
      <c r="R748" s="13" t="s">
        <v>526</v>
      </c>
      <c r="S748" s="56" t="s">
        <v>6604</v>
      </c>
      <c r="T748" s="39" t="s">
        <v>1676</v>
      </c>
      <c r="U748" s="13" t="s">
        <v>526</v>
      </c>
      <c r="V748" s="20"/>
      <c r="W748" s="20"/>
      <c r="X748" s="20"/>
      <c r="Y748" s="20"/>
      <c r="Z748" s="33" t="s">
        <v>3592</v>
      </c>
      <c r="AA748" s="33" t="s">
        <v>526</v>
      </c>
      <c r="AD748" s="20"/>
      <c r="AF748" s="14">
        <v>0</v>
      </c>
      <c r="AG748" s="14">
        <v>0</v>
      </c>
      <c r="AH748" s="14">
        <v>1</v>
      </c>
      <c r="AI748" s="14">
        <v>0</v>
      </c>
      <c r="AJ748" s="14">
        <v>0</v>
      </c>
      <c r="AK748" s="14">
        <v>1</v>
      </c>
      <c r="AO748" s="1">
        <v>35796</v>
      </c>
      <c r="AP748" s="1">
        <v>37613</v>
      </c>
      <c r="BT748" s="14">
        <v>24000000</v>
      </c>
      <c r="CY748" s="1">
        <v>36976</v>
      </c>
      <c r="CZ748" s="1"/>
      <c r="DB748" s="1">
        <v>37160</v>
      </c>
      <c r="DC748" s="1">
        <v>38231</v>
      </c>
      <c r="DD748" s="14">
        <v>420</v>
      </c>
      <c r="DE748" s="14">
        <v>4</v>
      </c>
      <c r="DF748" t="s">
        <v>513</v>
      </c>
      <c r="DG748" t="s">
        <v>1682</v>
      </c>
      <c r="DO748" s="49" t="s">
        <v>4532</v>
      </c>
      <c r="DP748" s="1"/>
      <c r="DQ748" s="1"/>
      <c r="DR748" s="1"/>
      <c r="DS748" s="1"/>
      <c r="DT748" s="1"/>
      <c r="DU748" s="1"/>
      <c r="DV748" s="1"/>
      <c r="DY748" t="s">
        <v>2310</v>
      </c>
      <c r="DZ748" s="1">
        <v>38882</v>
      </c>
      <c r="EA748" s="1">
        <v>40430</v>
      </c>
      <c r="EC748" s="7" t="s">
        <v>3940</v>
      </c>
      <c r="EF748" s="7">
        <v>1</v>
      </c>
      <c r="EO748" s="7">
        <v>323</v>
      </c>
      <c r="EP748" s="7">
        <v>2</v>
      </c>
      <c r="ER748" s="49" t="s">
        <v>4952</v>
      </c>
      <c r="ES748" s="1"/>
      <c r="ET748" s="1"/>
      <c r="EU748" s="1"/>
      <c r="EV748" s="1"/>
      <c r="EW748" s="1"/>
      <c r="EX748" s="1"/>
      <c r="FC748" t="s">
        <v>2787</v>
      </c>
      <c r="FD748" s="1">
        <v>40500</v>
      </c>
      <c r="FE748" s="1">
        <v>41018</v>
      </c>
      <c r="FH748" s="7" t="s">
        <v>3941</v>
      </c>
      <c r="FJ748" s="7" t="s">
        <v>3903</v>
      </c>
      <c r="FK748">
        <v>1</v>
      </c>
      <c r="FY748">
        <v>112</v>
      </c>
      <c r="FZ748">
        <v>2</v>
      </c>
      <c r="GY748" s="44" t="s">
        <v>5806</v>
      </c>
      <c r="GZ748" s="1">
        <v>37160</v>
      </c>
      <c r="HA748">
        <v>3</v>
      </c>
      <c r="HB748">
        <v>124</v>
      </c>
      <c r="HC748">
        <v>3</v>
      </c>
      <c r="HE748">
        <v>1</v>
      </c>
      <c r="HH748" s="44" t="s">
        <v>5806</v>
      </c>
      <c r="HI748">
        <v>1</v>
      </c>
      <c r="HJ748">
        <v>24</v>
      </c>
      <c r="HK748">
        <v>110</v>
      </c>
      <c r="HL748">
        <v>2</v>
      </c>
      <c r="HM748">
        <v>1</v>
      </c>
      <c r="HQ748" s="44" t="s">
        <v>5935</v>
      </c>
      <c r="HR748">
        <v>0</v>
      </c>
      <c r="HS748">
        <v>8</v>
      </c>
      <c r="HT748">
        <v>44</v>
      </c>
      <c r="HU748">
        <v>1</v>
      </c>
      <c r="HV748">
        <v>1</v>
      </c>
      <c r="HZ748" s="44" t="s">
        <v>6029</v>
      </c>
      <c r="IA748">
        <v>0</v>
      </c>
      <c r="IB748">
        <v>6</v>
      </c>
      <c r="IC748">
        <v>90</v>
      </c>
      <c r="ID748">
        <v>1</v>
      </c>
      <c r="IF748">
        <v>1</v>
      </c>
    </row>
    <row r="749" spans="1:245" x14ac:dyDescent="0.25">
      <c r="A749" s="1">
        <v>38805</v>
      </c>
      <c r="B749" s="1"/>
      <c r="C749" s="1"/>
      <c r="D749" s="1"/>
      <c r="E749" s="13" t="s">
        <v>3177</v>
      </c>
      <c r="F749" s="4" t="s">
        <v>160</v>
      </c>
      <c r="G749" s="45" t="s">
        <v>5577</v>
      </c>
      <c r="H749" s="86"/>
      <c r="I749" s="86"/>
      <c r="J749" s="86"/>
      <c r="K749" s="86"/>
      <c r="L749" s="86"/>
      <c r="M749" s="31" t="s">
        <v>1678</v>
      </c>
      <c r="N749" s="4" t="s">
        <v>479</v>
      </c>
      <c r="O749" s="52" t="s">
        <v>6605</v>
      </c>
      <c r="P749" s="20"/>
      <c r="Q749" s="39" t="s">
        <v>1676</v>
      </c>
      <c r="R749" s="13" t="s">
        <v>526</v>
      </c>
      <c r="S749" s="56" t="s">
        <v>6604</v>
      </c>
      <c r="T749" s="39" t="s">
        <v>1676</v>
      </c>
      <c r="U749" s="13" t="s">
        <v>526</v>
      </c>
      <c r="V749" s="20"/>
      <c r="W749" s="20"/>
      <c r="X749" s="20"/>
      <c r="Y749" s="20"/>
      <c r="Z749" s="33" t="s">
        <v>3592</v>
      </c>
      <c r="AA749" s="33" t="s">
        <v>526</v>
      </c>
      <c r="AD749" s="20"/>
      <c r="AF749" s="14">
        <v>0</v>
      </c>
      <c r="AG749" s="14">
        <v>0</v>
      </c>
      <c r="AH749" s="14">
        <v>1</v>
      </c>
      <c r="AI749" s="14">
        <v>0</v>
      </c>
      <c r="AJ749" s="14">
        <v>0</v>
      </c>
      <c r="AK749" s="14">
        <v>1</v>
      </c>
      <c r="AO749" s="1">
        <v>35796</v>
      </c>
      <c r="AP749" s="1">
        <v>37613</v>
      </c>
      <c r="BT749" s="14">
        <v>24000000</v>
      </c>
      <c r="CY749" s="1">
        <v>36976</v>
      </c>
      <c r="CZ749" s="1"/>
      <c r="DB749" s="1">
        <v>37160</v>
      </c>
      <c r="DC749" s="1">
        <v>38231</v>
      </c>
      <c r="DD749" s="14">
        <v>420</v>
      </c>
      <c r="DE749" s="14">
        <v>4</v>
      </c>
      <c r="DF749" t="s">
        <v>513</v>
      </c>
      <c r="DG749" t="s">
        <v>1682</v>
      </c>
      <c r="DO749" s="49" t="s">
        <v>4532</v>
      </c>
      <c r="DP749" s="1"/>
      <c r="DQ749" s="1"/>
      <c r="DR749" s="1"/>
      <c r="DS749" s="1"/>
      <c r="DT749" s="1"/>
      <c r="DU749" s="1"/>
      <c r="DV749" s="1"/>
      <c r="DY749" t="s">
        <v>2310</v>
      </c>
      <c r="DZ749" s="1">
        <v>38882</v>
      </c>
      <c r="EA749" s="1">
        <v>40430</v>
      </c>
      <c r="EC749" s="7" t="s">
        <v>3940</v>
      </c>
      <c r="EF749" s="7">
        <v>1</v>
      </c>
      <c r="EO749" s="7">
        <v>323</v>
      </c>
      <c r="EP749" s="7">
        <v>2</v>
      </c>
      <c r="ER749" s="49" t="s">
        <v>4952</v>
      </c>
      <c r="ES749" s="1"/>
      <c r="ET749" s="1"/>
      <c r="EU749" s="1"/>
      <c r="EV749" s="1"/>
      <c r="EW749" s="1"/>
      <c r="EX749" s="1"/>
      <c r="FC749" t="s">
        <v>2787</v>
      </c>
      <c r="FD749" s="1">
        <v>40500</v>
      </c>
      <c r="FE749" s="1">
        <v>41018</v>
      </c>
      <c r="FH749" s="7" t="s">
        <v>3941</v>
      </c>
      <c r="FJ749" s="7" t="s">
        <v>3903</v>
      </c>
      <c r="FK749">
        <v>1</v>
      </c>
      <c r="FY749">
        <v>112</v>
      </c>
      <c r="FZ749">
        <v>2</v>
      </c>
      <c r="GY749" s="44" t="s">
        <v>5806</v>
      </c>
      <c r="GZ749" s="1">
        <v>37160</v>
      </c>
      <c r="HA749">
        <v>3</v>
      </c>
      <c r="HB749">
        <v>124</v>
      </c>
      <c r="HC749">
        <v>3</v>
      </c>
      <c r="HE749">
        <v>1</v>
      </c>
      <c r="HH749" s="44" t="s">
        <v>5806</v>
      </c>
      <c r="HI749">
        <v>1</v>
      </c>
      <c r="HJ749">
        <v>24</v>
      </c>
      <c r="HK749">
        <v>110</v>
      </c>
      <c r="HL749">
        <v>2</v>
      </c>
      <c r="HM749">
        <v>1</v>
      </c>
      <c r="HQ749" s="44" t="s">
        <v>5935</v>
      </c>
      <c r="HR749">
        <v>0</v>
      </c>
      <c r="HS749">
        <v>8</v>
      </c>
      <c r="HT749">
        <v>44</v>
      </c>
      <c r="HU749">
        <v>1</v>
      </c>
      <c r="HV749">
        <v>1</v>
      </c>
      <c r="HZ749" s="44" t="s">
        <v>6029</v>
      </c>
      <c r="IA749">
        <v>0</v>
      </c>
      <c r="IB749">
        <v>6</v>
      </c>
      <c r="IC749">
        <v>90</v>
      </c>
      <c r="ID749">
        <v>1</v>
      </c>
      <c r="IF749">
        <v>1</v>
      </c>
    </row>
    <row r="750" spans="1:245" x14ac:dyDescent="0.25">
      <c r="A750" s="1">
        <v>38805</v>
      </c>
      <c r="B750" s="1"/>
      <c r="C750" s="1"/>
      <c r="D750" s="1"/>
      <c r="E750" s="13" t="s">
        <v>3177</v>
      </c>
      <c r="F750" s="4" t="s">
        <v>160</v>
      </c>
      <c r="G750" s="45" t="s">
        <v>5577</v>
      </c>
      <c r="H750" s="86"/>
      <c r="I750" s="86"/>
      <c r="J750" s="86"/>
      <c r="K750" s="86"/>
      <c r="L750" s="86"/>
      <c r="M750" s="31" t="s">
        <v>1679</v>
      </c>
      <c r="N750" s="4" t="s">
        <v>526</v>
      </c>
      <c r="O750" s="52" t="s">
        <v>6607</v>
      </c>
      <c r="P750" s="20"/>
      <c r="Q750" s="39" t="s">
        <v>1676</v>
      </c>
      <c r="R750" s="13" t="s">
        <v>526</v>
      </c>
      <c r="S750" s="56" t="s">
        <v>6604</v>
      </c>
      <c r="T750" s="39" t="s">
        <v>1676</v>
      </c>
      <c r="U750" s="13" t="s">
        <v>526</v>
      </c>
      <c r="V750" s="20"/>
      <c r="W750" s="20"/>
      <c r="X750" s="20"/>
      <c r="Y750" s="20"/>
      <c r="Z750" s="33" t="s">
        <v>3592</v>
      </c>
      <c r="AA750" s="33" t="s">
        <v>526</v>
      </c>
      <c r="AD750" s="20"/>
      <c r="AF750" s="14">
        <v>0</v>
      </c>
      <c r="AG750" s="14">
        <v>0</v>
      </c>
      <c r="AH750" s="14">
        <v>1</v>
      </c>
      <c r="AI750" s="14">
        <v>0</v>
      </c>
      <c r="AJ750" s="14">
        <v>0</v>
      </c>
      <c r="AK750" s="14">
        <v>1</v>
      </c>
      <c r="AO750" s="1">
        <v>35796</v>
      </c>
      <c r="AP750" s="1">
        <v>37613</v>
      </c>
      <c r="BT750" s="14">
        <v>24000000</v>
      </c>
      <c r="CY750" s="1">
        <v>36976</v>
      </c>
      <c r="CZ750" s="1"/>
      <c r="DB750" s="1">
        <v>37160</v>
      </c>
      <c r="DC750" s="1">
        <v>38231</v>
      </c>
      <c r="DD750" s="14">
        <v>420</v>
      </c>
      <c r="DE750" s="14">
        <v>4</v>
      </c>
      <c r="DF750" t="s">
        <v>513</v>
      </c>
      <c r="DG750" t="s">
        <v>1682</v>
      </c>
      <c r="DO750" s="49" t="s">
        <v>4532</v>
      </c>
      <c r="DP750" s="1"/>
      <c r="DQ750" s="1"/>
      <c r="DR750" s="1"/>
      <c r="DS750" s="1"/>
      <c r="DT750" s="1"/>
      <c r="DU750" s="1"/>
      <c r="DV750" s="1"/>
      <c r="DY750" t="s">
        <v>2310</v>
      </c>
      <c r="DZ750" s="1">
        <v>38882</v>
      </c>
      <c r="EA750" s="1">
        <v>40430</v>
      </c>
      <c r="EC750" s="7" t="s">
        <v>3940</v>
      </c>
      <c r="EF750" s="7">
        <v>1</v>
      </c>
      <c r="EO750" s="7">
        <v>323</v>
      </c>
      <c r="EP750" s="7">
        <v>2</v>
      </c>
      <c r="ER750" s="49" t="s">
        <v>4952</v>
      </c>
      <c r="ES750" s="1"/>
      <c r="ET750" s="1"/>
      <c r="EU750" s="1"/>
      <c r="EV750" s="1"/>
      <c r="EW750" s="1"/>
      <c r="EX750" s="1"/>
      <c r="FC750" t="s">
        <v>2787</v>
      </c>
      <c r="FD750" s="1">
        <v>40500</v>
      </c>
      <c r="FE750" s="1">
        <v>41018</v>
      </c>
      <c r="FH750" s="7" t="s">
        <v>3941</v>
      </c>
      <c r="FJ750" s="7" t="s">
        <v>3903</v>
      </c>
      <c r="FK750">
        <v>1</v>
      </c>
      <c r="FY750">
        <v>112</v>
      </c>
      <c r="FZ750">
        <v>2</v>
      </c>
      <c r="GY750" s="44" t="s">
        <v>5806</v>
      </c>
      <c r="GZ750" s="1">
        <v>37160</v>
      </c>
      <c r="HA750">
        <v>3</v>
      </c>
      <c r="HB750">
        <v>124</v>
      </c>
      <c r="HC750">
        <v>3</v>
      </c>
      <c r="HE750">
        <v>1</v>
      </c>
      <c r="HH750" s="44" t="s">
        <v>5806</v>
      </c>
      <c r="HI750">
        <v>1</v>
      </c>
      <c r="HJ750">
        <v>24</v>
      </c>
      <c r="HK750">
        <v>110</v>
      </c>
      <c r="HL750">
        <v>2</v>
      </c>
      <c r="HM750">
        <v>1</v>
      </c>
      <c r="HQ750" s="44" t="s">
        <v>5935</v>
      </c>
      <c r="HR750">
        <v>0</v>
      </c>
      <c r="HS750">
        <v>8</v>
      </c>
      <c r="HT750">
        <v>44</v>
      </c>
      <c r="HU750">
        <v>1</v>
      </c>
      <c r="HV750">
        <v>1</v>
      </c>
      <c r="HZ750" s="44" t="s">
        <v>6029</v>
      </c>
      <c r="IA750">
        <v>0</v>
      </c>
      <c r="IB750">
        <v>6</v>
      </c>
      <c r="IC750">
        <v>90</v>
      </c>
      <c r="ID750">
        <v>1</v>
      </c>
      <c r="IF750">
        <v>1</v>
      </c>
    </row>
    <row r="751" spans="1:245" x14ac:dyDescent="0.25">
      <c r="A751" s="1">
        <v>38805</v>
      </c>
      <c r="B751" s="1"/>
      <c r="C751" s="1"/>
      <c r="D751" s="1"/>
      <c r="E751" s="13" t="s">
        <v>3177</v>
      </c>
      <c r="F751" s="4" t="s">
        <v>160</v>
      </c>
      <c r="G751" s="45" t="s">
        <v>5577</v>
      </c>
      <c r="H751" s="86"/>
      <c r="I751" s="86"/>
      <c r="J751" s="86"/>
      <c r="K751" s="86"/>
      <c r="L751" s="86"/>
      <c r="M751" s="31" t="s">
        <v>1680</v>
      </c>
      <c r="N751" s="4" t="s">
        <v>504</v>
      </c>
      <c r="O751" s="52" t="s">
        <v>6608</v>
      </c>
      <c r="P751" s="20"/>
      <c r="Q751" s="39" t="s">
        <v>1676</v>
      </c>
      <c r="R751" s="13" t="s">
        <v>526</v>
      </c>
      <c r="S751" s="56" t="s">
        <v>6604</v>
      </c>
      <c r="T751" s="39" t="s">
        <v>1676</v>
      </c>
      <c r="U751" s="13" t="s">
        <v>526</v>
      </c>
      <c r="V751" s="20"/>
      <c r="W751" s="20"/>
      <c r="X751" s="20"/>
      <c r="Y751" s="20"/>
      <c r="Z751" s="33" t="s">
        <v>3592</v>
      </c>
      <c r="AA751" s="33" t="s">
        <v>526</v>
      </c>
      <c r="AD751" s="20"/>
      <c r="AF751" s="14">
        <v>0</v>
      </c>
      <c r="AG751" s="14">
        <v>0</v>
      </c>
      <c r="AH751" s="14">
        <v>1</v>
      </c>
      <c r="AI751" s="14">
        <v>0</v>
      </c>
      <c r="AJ751" s="14">
        <v>0</v>
      </c>
      <c r="AK751" s="14">
        <v>1</v>
      </c>
      <c r="AO751" s="1">
        <v>35796</v>
      </c>
      <c r="AP751" s="1">
        <v>37613</v>
      </c>
      <c r="BT751" s="14">
        <v>24000000</v>
      </c>
      <c r="CY751" s="1">
        <v>36976</v>
      </c>
      <c r="CZ751" s="1"/>
      <c r="DB751" s="1">
        <v>37160</v>
      </c>
      <c r="DC751" s="1">
        <v>38231</v>
      </c>
      <c r="DD751" s="14">
        <v>420</v>
      </c>
      <c r="DE751" s="14">
        <v>4</v>
      </c>
      <c r="DF751" t="s">
        <v>513</v>
      </c>
      <c r="DG751" t="s">
        <v>1682</v>
      </c>
      <c r="DO751" s="49" t="s">
        <v>4532</v>
      </c>
      <c r="DP751" s="1"/>
      <c r="DQ751" s="1"/>
      <c r="DR751" s="1"/>
      <c r="DS751" s="1"/>
      <c r="DT751" s="1"/>
      <c r="DU751" s="1"/>
      <c r="DV751" s="1"/>
      <c r="DY751" t="s">
        <v>2310</v>
      </c>
      <c r="DZ751" s="1">
        <v>38882</v>
      </c>
      <c r="EA751" s="1">
        <v>40430</v>
      </c>
      <c r="EC751" s="7" t="s">
        <v>3940</v>
      </c>
      <c r="EF751" s="7">
        <v>1</v>
      </c>
      <c r="EO751" s="7">
        <v>323</v>
      </c>
      <c r="EP751" s="7">
        <v>2</v>
      </c>
      <c r="ER751" s="49" t="s">
        <v>4952</v>
      </c>
      <c r="ES751" s="1"/>
      <c r="ET751" s="1"/>
      <c r="EU751" s="1"/>
      <c r="EV751" s="1"/>
      <c r="EW751" s="1"/>
      <c r="EX751" s="1"/>
      <c r="FC751" t="s">
        <v>2787</v>
      </c>
      <c r="FD751" s="1">
        <v>40500</v>
      </c>
      <c r="FE751" s="1">
        <v>41018</v>
      </c>
      <c r="FH751" s="7" t="s">
        <v>3941</v>
      </c>
      <c r="FJ751" s="7" t="s">
        <v>3903</v>
      </c>
      <c r="FK751">
        <v>1</v>
      </c>
      <c r="FY751">
        <v>112</v>
      </c>
      <c r="FZ751">
        <v>2</v>
      </c>
      <c r="GY751" s="44" t="s">
        <v>5806</v>
      </c>
      <c r="GZ751" s="1">
        <v>37160</v>
      </c>
      <c r="HA751">
        <v>3</v>
      </c>
      <c r="HB751">
        <v>124</v>
      </c>
      <c r="HC751">
        <v>3</v>
      </c>
      <c r="HE751">
        <v>1</v>
      </c>
      <c r="HH751" s="44" t="s">
        <v>5806</v>
      </c>
      <c r="HI751">
        <v>1</v>
      </c>
      <c r="HJ751">
        <v>24</v>
      </c>
      <c r="HK751">
        <v>110</v>
      </c>
      <c r="HL751">
        <v>2</v>
      </c>
      <c r="HM751">
        <v>1</v>
      </c>
      <c r="HQ751" s="44" t="s">
        <v>5935</v>
      </c>
      <c r="HR751">
        <v>0</v>
      </c>
      <c r="HS751">
        <v>8</v>
      </c>
      <c r="HT751">
        <v>44</v>
      </c>
      <c r="HU751">
        <v>1</v>
      </c>
      <c r="HV751">
        <v>1</v>
      </c>
      <c r="HZ751" s="44" t="s">
        <v>6029</v>
      </c>
      <c r="IA751">
        <v>0</v>
      </c>
      <c r="IB751">
        <v>6</v>
      </c>
      <c r="IC751">
        <v>90</v>
      </c>
      <c r="ID751">
        <v>1</v>
      </c>
      <c r="IF751">
        <v>1</v>
      </c>
    </row>
    <row r="752" spans="1:245" x14ac:dyDescent="0.25">
      <c r="A752" s="1">
        <v>38805</v>
      </c>
      <c r="B752" s="1"/>
      <c r="C752" s="1"/>
      <c r="D752" s="1"/>
      <c r="E752" s="13" t="s">
        <v>3177</v>
      </c>
      <c r="F752" s="4" t="s">
        <v>160</v>
      </c>
      <c r="G752" s="45" t="s">
        <v>5577</v>
      </c>
      <c r="H752" s="86"/>
      <c r="I752" s="86"/>
      <c r="J752" s="86"/>
      <c r="K752" s="86"/>
      <c r="L752" s="86"/>
      <c r="M752" s="31" t="s">
        <v>1681</v>
      </c>
      <c r="N752" s="4" t="s">
        <v>570</v>
      </c>
      <c r="O752" s="52" t="s">
        <v>6609</v>
      </c>
      <c r="P752" s="20"/>
      <c r="Q752" s="39" t="s">
        <v>1676</v>
      </c>
      <c r="R752" s="13" t="s">
        <v>526</v>
      </c>
      <c r="S752" s="56" t="s">
        <v>6604</v>
      </c>
      <c r="T752" s="39" t="s">
        <v>1676</v>
      </c>
      <c r="U752" s="13" t="s">
        <v>526</v>
      </c>
      <c r="V752" s="20"/>
      <c r="W752" s="20"/>
      <c r="X752" s="20"/>
      <c r="Y752" s="20"/>
      <c r="Z752" s="33" t="s">
        <v>3592</v>
      </c>
      <c r="AA752" s="33" t="s">
        <v>526</v>
      </c>
      <c r="AD752" s="20"/>
      <c r="AF752" s="14">
        <v>0</v>
      </c>
      <c r="AG752" s="14">
        <v>0</v>
      </c>
      <c r="AH752" s="14">
        <v>1</v>
      </c>
      <c r="AI752" s="14">
        <v>0</v>
      </c>
      <c r="AJ752" s="14">
        <v>0</v>
      </c>
      <c r="AK752" s="14">
        <v>1</v>
      </c>
      <c r="AO752" s="1">
        <v>35796</v>
      </c>
      <c r="AP752" s="1">
        <v>37613</v>
      </c>
      <c r="BT752" s="14">
        <v>24000000</v>
      </c>
      <c r="CY752" s="1">
        <v>36976</v>
      </c>
      <c r="CZ752" s="1"/>
      <c r="DB752" s="1">
        <v>37160</v>
      </c>
      <c r="DC752" s="1">
        <v>38231</v>
      </c>
      <c r="DD752" s="14">
        <v>420</v>
      </c>
      <c r="DE752" s="14">
        <v>4</v>
      </c>
      <c r="DF752" t="s">
        <v>513</v>
      </c>
      <c r="DG752" t="s">
        <v>1682</v>
      </c>
      <c r="DO752" s="49" t="s">
        <v>4532</v>
      </c>
      <c r="DP752" s="1"/>
      <c r="DQ752" s="1"/>
      <c r="DR752" s="1"/>
      <c r="DS752" s="1"/>
      <c r="DT752" s="1"/>
      <c r="DU752" s="1"/>
      <c r="DV752" s="1"/>
      <c r="DY752" t="s">
        <v>2310</v>
      </c>
      <c r="DZ752" s="1">
        <v>38882</v>
      </c>
      <c r="EA752" s="1">
        <v>40430</v>
      </c>
      <c r="EC752" s="7" t="s">
        <v>3940</v>
      </c>
      <c r="EF752" s="7">
        <v>1</v>
      </c>
      <c r="EO752" s="7">
        <v>323</v>
      </c>
      <c r="EP752" s="7">
        <v>2</v>
      </c>
      <c r="ER752" s="49" t="s">
        <v>4952</v>
      </c>
      <c r="ES752" s="1"/>
      <c r="ET752" s="1"/>
      <c r="EU752" s="1"/>
      <c r="EV752" s="1"/>
      <c r="EW752" s="1"/>
      <c r="EX752" s="1"/>
      <c r="FC752" t="s">
        <v>2787</v>
      </c>
      <c r="FD752" s="1">
        <v>40500</v>
      </c>
      <c r="FE752" s="1">
        <v>41018</v>
      </c>
      <c r="FH752" s="7" t="s">
        <v>3941</v>
      </c>
      <c r="FJ752" s="7" t="s">
        <v>3903</v>
      </c>
      <c r="FK752">
        <v>1</v>
      </c>
      <c r="FY752">
        <v>112</v>
      </c>
      <c r="FZ752">
        <v>2</v>
      </c>
      <c r="GY752" s="44" t="s">
        <v>5806</v>
      </c>
      <c r="GZ752" s="1">
        <v>37160</v>
      </c>
      <c r="HA752">
        <v>3</v>
      </c>
      <c r="HB752">
        <v>124</v>
      </c>
      <c r="HC752">
        <v>3</v>
      </c>
      <c r="HE752">
        <v>1</v>
      </c>
      <c r="HH752" s="44" t="s">
        <v>5806</v>
      </c>
      <c r="HI752">
        <v>1</v>
      </c>
      <c r="HJ752">
        <v>24</v>
      </c>
      <c r="HK752">
        <v>110</v>
      </c>
      <c r="HL752">
        <v>2</v>
      </c>
      <c r="HM752">
        <v>1</v>
      </c>
      <c r="HQ752" s="44" t="s">
        <v>5935</v>
      </c>
      <c r="HR752">
        <v>0</v>
      </c>
      <c r="HS752">
        <v>8</v>
      </c>
      <c r="HT752">
        <v>44</v>
      </c>
      <c r="HU752">
        <v>1</v>
      </c>
      <c r="HV752">
        <v>1</v>
      </c>
      <c r="HZ752" s="44" t="s">
        <v>6029</v>
      </c>
      <c r="IA752">
        <v>0</v>
      </c>
      <c r="IB752">
        <v>6</v>
      </c>
      <c r="IC752">
        <v>90</v>
      </c>
      <c r="ID752">
        <v>1</v>
      </c>
      <c r="IF752">
        <v>1</v>
      </c>
    </row>
    <row r="753" spans="1:245" x14ac:dyDescent="0.25">
      <c r="A753" s="1">
        <v>38868</v>
      </c>
      <c r="B753" s="1" t="s">
        <v>406</v>
      </c>
      <c r="C753" s="1" t="s">
        <v>407</v>
      </c>
      <c r="D753" s="1"/>
      <c r="E753" s="13" t="s">
        <v>3178</v>
      </c>
      <c r="F753" s="4" t="s">
        <v>15</v>
      </c>
      <c r="G753" s="45" t="s">
        <v>5578</v>
      </c>
      <c r="H753" s="86"/>
      <c r="I753" s="86"/>
      <c r="J753" s="86"/>
      <c r="K753" s="86"/>
      <c r="L753" s="86"/>
      <c r="M753" s="31" t="s">
        <v>1444</v>
      </c>
      <c r="N753" s="13" t="s">
        <v>479</v>
      </c>
      <c r="O753" s="56" t="s">
        <v>6610</v>
      </c>
      <c r="P753" s="20"/>
      <c r="Q753" s="39" t="s">
        <v>1444</v>
      </c>
      <c r="R753" s="13" t="s">
        <v>479</v>
      </c>
      <c r="S753" s="56" t="s">
        <v>6610</v>
      </c>
      <c r="T753" s="54" t="s">
        <v>1444</v>
      </c>
      <c r="U753" s="13" t="s">
        <v>479</v>
      </c>
      <c r="V753" s="20"/>
      <c r="W753" s="20"/>
      <c r="X753" s="33" t="s">
        <v>3544</v>
      </c>
      <c r="Y753" s="33" t="s">
        <v>479</v>
      </c>
      <c r="Z753" s="33" t="s">
        <v>3544</v>
      </c>
      <c r="AA753" s="33" t="s">
        <v>479</v>
      </c>
      <c r="AB753" s="20"/>
      <c r="AC753" s="20"/>
      <c r="AD753" s="20"/>
      <c r="AF753" s="14">
        <v>0</v>
      </c>
      <c r="AG753" s="14">
        <v>1</v>
      </c>
      <c r="AH753" s="14">
        <v>0</v>
      </c>
      <c r="AI753" s="14">
        <v>0</v>
      </c>
      <c r="AJ753" s="14">
        <v>1</v>
      </c>
      <c r="AK753" s="14">
        <v>0</v>
      </c>
      <c r="AL753" s="14">
        <v>1</v>
      </c>
      <c r="AM753" s="14">
        <v>0</v>
      </c>
      <c r="AN753" s="4" t="s">
        <v>1454</v>
      </c>
      <c r="AO753" s="1">
        <v>35453</v>
      </c>
      <c r="AP753" s="1">
        <v>37511</v>
      </c>
      <c r="BO753" s="3">
        <v>1</v>
      </c>
      <c r="BT753" s="14">
        <v>0</v>
      </c>
      <c r="BU753" s="3">
        <v>1</v>
      </c>
      <c r="CS753">
        <v>1</v>
      </c>
      <c r="DA753" s="1">
        <v>37610</v>
      </c>
      <c r="DB753" s="1">
        <v>37705</v>
      </c>
      <c r="DC753" s="1">
        <v>38581</v>
      </c>
      <c r="DD753" s="14">
        <v>423</v>
      </c>
      <c r="DE753" s="14">
        <v>4</v>
      </c>
      <c r="DF753" t="s">
        <v>513</v>
      </c>
      <c r="DG753" t="s">
        <v>1455</v>
      </c>
      <c r="DI753" s="1">
        <v>37610</v>
      </c>
      <c r="DK753" s="1"/>
      <c r="GY753" s="44" t="s">
        <v>7424</v>
      </c>
      <c r="GZ753" s="1">
        <v>37719</v>
      </c>
      <c r="HA753">
        <v>17</v>
      </c>
      <c r="HB753">
        <v>237</v>
      </c>
      <c r="HC753">
        <v>5</v>
      </c>
      <c r="HE753">
        <v>1</v>
      </c>
      <c r="HH753" s="44" t="s">
        <v>5807</v>
      </c>
      <c r="HI753">
        <v>1</v>
      </c>
      <c r="HJ753">
        <v>56</v>
      </c>
      <c r="HK753">
        <v>1028</v>
      </c>
      <c r="HL753">
        <v>16</v>
      </c>
      <c r="HM753">
        <v>1</v>
      </c>
      <c r="II753" s="1">
        <v>37705</v>
      </c>
      <c r="IJ753" s="1">
        <v>38868</v>
      </c>
      <c r="IK753" s="14">
        <v>3</v>
      </c>
    </row>
    <row r="754" spans="1:245" x14ac:dyDescent="0.25">
      <c r="A754" s="1">
        <v>38868</v>
      </c>
      <c r="E754" s="13" t="s">
        <v>3178</v>
      </c>
      <c r="F754" s="4" t="s">
        <v>15</v>
      </c>
      <c r="G754" s="45" t="s">
        <v>5578</v>
      </c>
      <c r="H754" s="86"/>
      <c r="I754" s="86"/>
      <c r="J754" s="86"/>
      <c r="K754" s="86"/>
      <c r="L754" s="86"/>
      <c r="M754" s="30" t="s">
        <v>1445</v>
      </c>
      <c r="N754" s="13" t="s">
        <v>479</v>
      </c>
      <c r="O754" s="56" t="s">
        <v>6611</v>
      </c>
      <c r="P754" s="20"/>
      <c r="Q754" s="39" t="s">
        <v>1444</v>
      </c>
      <c r="R754" s="13" t="s">
        <v>479</v>
      </c>
      <c r="S754" s="56" t="s">
        <v>6610</v>
      </c>
      <c r="T754" s="39" t="s">
        <v>1444</v>
      </c>
      <c r="U754" s="13" t="s">
        <v>479</v>
      </c>
      <c r="V754" s="20"/>
      <c r="W754" s="20"/>
      <c r="X754" s="20"/>
      <c r="Y754" s="20"/>
      <c r="Z754" s="33" t="s">
        <v>3544</v>
      </c>
      <c r="AA754" s="33" t="s">
        <v>479</v>
      </c>
      <c r="AD754" s="20"/>
      <c r="AF754" s="14">
        <v>0</v>
      </c>
      <c r="AG754" s="14">
        <v>1</v>
      </c>
      <c r="AH754" s="14">
        <v>0</v>
      </c>
      <c r="AI754" s="14">
        <v>0</v>
      </c>
      <c r="AJ754" s="14">
        <v>1</v>
      </c>
      <c r="AK754" s="14">
        <v>0</v>
      </c>
      <c r="AL754" s="14">
        <v>1</v>
      </c>
      <c r="AM754" s="14">
        <v>0</v>
      </c>
      <c r="AO754" s="1">
        <v>35453</v>
      </c>
      <c r="AP754" s="1">
        <v>37511</v>
      </c>
      <c r="BO754" s="3">
        <v>1</v>
      </c>
      <c r="BT754" s="14">
        <v>0</v>
      </c>
      <c r="BU754" s="3">
        <v>1</v>
      </c>
      <c r="CS754">
        <v>1</v>
      </c>
      <c r="DA754" s="1">
        <v>37610</v>
      </c>
      <c r="DB754" s="1">
        <v>37705</v>
      </c>
      <c r="DC754" s="1">
        <v>38581</v>
      </c>
      <c r="DD754" s="14">
        <v>423</v>
      </c>
      <c r="DE754" s="14">
        <v>4</v>
      </c>
      <c r="DF754" t="s">
        <v>513</v>
      </c>
      <c r="DG754" t="s">
        <v>1455</v>
      </c>
      <c r="DI754" s="1">
        <v>37610</v>
      </c>
      <c r="DK754" s="1"/>
      <c r="GY754" s="44" t="s">
        <v>7424</v>
      </c>
      <c r="GZ754" s="1">
        <v>37719</v>
      </c>
      <c r="HA754">
        <v>17</v>
      </c>
      <c r="HB754">
        <v>237</v>
      </c>
      <c r="HC754">
        <v>5</v>
      </c>
      <c r="HE754">
        <v>1</v>
      </c>
      <c r="HH754" s="44" t="s">
        <v>5807</v>
      </c>
      <c r="HI754">
        <v>1</v>
      </c>
      <c r="HJ754">
        <v>56</v>
      </c>
      <c r="HK754">
        <v>1028</v>
      </c>
      <c r="HL754">
        <v>16</v>
      </c>
      <c r="HM754">
        <v>1</v>
      </c>
      <c r="II754" s="1">
        <v>37705</v>
      </c>
      <c r="IJ754" s="1">
        <v>38868</v>
      </c>
      <c r="IK754" s="14">
        <v>3</v>
      </c>
    </row>
    <row r="755" spans="1:245" x14ac:dyDescent="0.25">
      <c r="A755" s="1">
        <v>38868</v>
      </c>
      <c r="E755" s="13" t="s">
        <v>3178</v>
      </c>
      <c r="F755" s="4" t="s">
        <v>15</v>
      </c>
      <c r="G755" s="45" t="s">
        <v>5578</v>
      </c>
      <c r="H755" s="86"/>
      <c r="I755" s="86"/>
      <c r="J755" s="86"/>
      <c r="K755" s="86"/>
      <c r="L755" s="86"/>
      <c r="M755" s="30" t="s">
        <v>1446</v>
      </c>
      <c r="N755" s="4" t="s">
        <v>570</v>
      </c>
      <c r="O755" s="52" t="s">
        <v>6612</v>
      </c>
      <c r="P755" s="20"/>
      <c r="Q755" s="39" t="s">
        <v>1444</v>
      </c>
      <c r="R755" s="13" t="s">
        <v>479</v>
      </c>
      <c r="S755" s="56" t="s">
        <v>6610</v>
      </c>
      <c r="T755" s="39" t="s">
        <v>1444</v>
      </c>
      <c r="U755" s="13" t="s">
        <v>479</v>
      </c>
      <c r="V755" s="20"/>
      <c r="W755" s="20"/>
      <c r="X755" s="20"/>
      <c r="Y755" s="20"/>
      <c r="Z755" s="33" t="s">
        <v>3544</v>
      </c>
      <c r="AA755" s="33" t="s">
        <v>479</v>
      </c>
      <c r="AD755" s="20"/>
      <c r="AF755" s="14">
        <v>0</v>
      </c>
      <c r="AG755" s="14">
        <v>1</v>
      </c>
      <c r="AH755" s="14">
        <v>0</v>
      </c>
      <c r="AI755" s="14">
        <v>0</v>
      </c>
      <c r="AJ755" s="14">
        <v>1</v>
      </c>
      <c r="AK755" s="14">
        <v>0</v>
      </c>
      <c r="AL755" s="14">
        <v>1</v>
      </c>
      <c r="AM755" s="14">
        <v>0</v>
      </c>
      <c r="AO755" s="1">
        <v>35453</v>
      </c>
      <c r="AP755" s="1">
        <v>37511</v>
      </c>
      <c r="BO755" s="3">
        <v>1</v>
      </c>
      <c r="BT755" s="14">
        <v>0</v>
      </c>
      <c r="BU755" s="3">
        <v>1</v>
      </c>
      <c r="CS755">
        <v>1</v>
      </c>
      <c r="DA755" s="1">
        <v>37610</v>
      </c>
      <c r="DB755" s="1">
        <v>37705</v>
      </c>
      <c r="DC755" s="1">
        <v>38581</v>
      </c>
      <c r="DD755" s="14">
        <v>423</v>
      </c>
      <c r="DE755" s="14">
        <v>4</v>
      </c>
      <c r="DF755" t="s">
        <v>513</v>
      </c>
      <c r="DG755" t="s">
        <v>1455</v>
      </c>
      <c r="DI755" s="1">
        <v>37610</v>
      </c>
      <c r="DK755" s="1"/>
      <c r="GY755" s="44" t="s">
        <v>7424</v>
      </c>
      <c r="GZ755" s="1">
        <v>37719</v>
      </c>
      <c r="HA755">
        <v>17</v>
      </c>
      <c r="HB755">
        <v>237</v>
      </c>
      <c r="HC755">
        <v>5</v>
      </c>
      <c r="HE755">
        <v>1</v>
      </c>
      <c r="HH755" s="44" t="s">
        <v>5807</v>
      </c>
      <c r="HI755">
        <v>1</v>
      </c>
      <c r="HJ755">
        <v>56</v>
      </c>
      <c r="HK755">
        <v>1028</v>
      </c>
      <c r="HL755">
        <v>16</v>
      </c>
      <c r="HM755">
        <v>1</v>
      </c>
      <c r="II755" s="1">
        <v>37705</v>
      </c>
      <c r="IJ755" s="1">
        <v>38868</v>
      </c>
      <c r="IK755" s="14">
        <v>3</v>
      </c>
    </row>
    <row r="756" spans="1:245" x14ac:dyDescent="0.25">
      <c r="A756" s="1">
        <v>38868</v>
      </c>
      <c r="E756" s="13" t="s">
        <v>3178</v>
      </c>
      <c r="F756" s="4" t="s">
        <v>15</v>
      </c>
      <c r="G756" s="45" t="s">
        <v>5578</v>
      </c>
      <c r="H756" s="86"/>
      <c r="I756" s="86"/>
      <c r="J756" s="86"/>
      <c r="K756" s="86"/>
      <c r="L756" s="86"/>
      <c r="M756" s="30" t="s">
        <v>699</v>
      </c>
      <c r="N756" s="4" t="s">
        <v>474</v>
      </c>
      <c r="O756" s="52" t="s">
        <v>6613</v>
      </c>
      <c r="P756" s="20"/>
      <c r="Q756" s="39" t="s">
        <v>699</v>
      </c>
      <c r="R756" s="4" t="s">
        <v>474</v>
      </c>
      <c r="S756" s="52" t="s">
        <v>6613</v>
      </c>
      <c r="T756" s="39" t="s">
        <v>699</v>
      </c>
      <c r="U756" s="4" t="s">
        <v>474</v>
      </c>
      <c r="V756" s="20"/>
      <c r="W756" s="20"/>
      <c r="X756" s="33" t="s">
        <v>7432</v>
      </c>
      <c r="Y756" s="33" t="s">
        <v>474</v>
      </c>
      <c r="Z756" s="33" t="s">
        <v>7432</v>
      </c>
      <c r="AA756" s="33" t="s">
        <v>474</v>
      </c>
      <c r="AB756" s="20"/>
      <c r="AC756" s="20"/>
      <c r="AD756" s="20"/>
      <c r="AF756" s="14">
        <v>0</v>
      </c>
      <c r="AG756" s="14">
        <v>1</v>
      </c>
      <c r="AH756" s="14">
        <v>0</v>
      </c>
      <c r="AI756" s="14">
        <v>0</v>
      </c>
      <c r="AJ756" s="14">
        <v>1</v>
      </c>
      <c r="AK756" s="14">
        <v>0</v>
      </c>
      <c r="AL756" s="14">
        <v>1</v>
      </c>
      <c r="AM756" s="14">
        <v>0</v>
      </c>
      <c r="AO756" s="1">
        <v>36647</v>
      </c>
      <c r="AP756" s="1">
        <v>37511</v>
      </c>
      <c r="BT756" s="14">
        <v>140000000</v>
      </c>
      <c r="BU756" s="3">
        <v>0.4</v>
      </c>
      <c r="CS756">
        <v>1</v>
      </c>
      <c r="DA756" s="1">
        <v>37610</v>
      </c>
      <c r="DB756" s="1">
        <v>37705</v>
      </c>
      <c r="DC756" s="1">
        <v>38581</v>
      </c>
      <c r="DD756" s="14">
        <v>423</v>
      </c>
      <c r="DE756" s="14">
        <v>4</v>
      </c>
      <c r="DF756" t="s">
        <v>513</v>
      </c>
      <c r="DG756" t="s">
        <v>1455</v>
      </c>
      <c r="DJ756">
        <v>1</v>
      </c>
      <c r="DK756" s="1"/>
      <c r="DO756" s="1"/>
      <c r="DP756" s="49" t="s">
        <v>4533</v>
      </c>
      <c r="DQ756" s="49" t="s">
        <v>4534</v>
      </c>
      <c r="DR756" s="1"/>
      <c r="DS756" s="1"/>
      <c r="DT756" s="1"/>
      <c r="DU756" s="1"/>
      <c r="DV756" s="1"/>
      <c r="DY756" t="s">
        <v>2265</v>
      </c>
      <c r="DZ756" s="1">
        <v>38933</v>
      </c>
      <c r="EA756" s="1">
        <v>40701</v>
      </c>
      <c r="EC756" s="7" t="s">
        <v>3942</v>
      </c>
      <c r="EF756" s="7">
        <v>1</v>
      </c>
      <c r="EO756" s="7">
        <v>310</v>
      </c>
      <c r="EP756" s="7">
        <v>2</v>
      </c>
      <c r="EQ756" s="7">
        <v>1</v>
      </c>
      <c r="ES756" s="49" t="s">
        <v>4953</v>
      </c>
      <c r="ET756" s="49" t="s">
        <v>4954</v>
      </c>
      <c r="EU756" s="1"/>
      <c r="EV756" s="1"/>
      <c r="EW756" s="1"/>
      <c r="EX756" s="1"/>
      <c r="FC756" t="s">
        <v>2823</v>
      </c>
      <c r="FD756" s="1">
        <v>40766</v>
      </c>
      <c r="FE756" s="1">
        <v>40946</v>
      </c>
      <c r="FF756" s="7">
        <v>1</v>
      </c>
      <c r="FG756" s="7" t="s">
        <v>3945</v>
      </c>
      <c r="FK756">
        <v>1</v>
      </c>
      <c r="FY756">
        <v>91</v>
      </c>
      <c r="FZ756">
        <v>2</v>
      </c>
      <c r="GA756">
        <v>1</v>
      </c>
      <c r="GY756" s="44" t="s">
        <v>7424</v>
      </c>
      <c r="GZ756" s="1">
        <v>37719</v>
      </c>
      <c r="HA756">
        <v>17</v>
      </c>
      <c r="HB756">
        <v>1613</v>
      </c>
      <c r="HC756">
        <v>50</v>
      </c>
      <c r="HE756">
        <v>1</v>
      </c>
      <c r="HH756" s="44" t="s">
        <v>5807</v>
      </c>
      <c r="HI756">
        <v>1</v>
      </c>
      <c r="HJ756">
        <v>56</v>
      </c>
      <c r="HK756">
        <v>1893</v>
      </c>
      <c r="HL756">
        <v>20</v>
      </c>
      <c r="HM756">
        <v>1</v>
      </c>
      <c r="HQ756" s="44" t="s">
        <v>5936</v>
      </c>
      <c r="HR756">
        <v>0</v>
      </c>
      <c r="HS756">
        <v>14</v>
      </c>
      <c r="HT756">
        <v>3368</v>
      </c>
      <c r="HU756">
        <v>117</v>
      </c>
      <c r="HV756">
        <v>1</v>
      </c>
      <c r="HZ756" s="44"/>
      <c r="IA756">
        <v>0</v>
      </c>
      <c r="IB756">
        <v>0</v>
      </c>
      <c r="IC756">
        <v>4062</v>
      </c>
      <c r="ID756">
        <v>178</v>
      </c>
      <c r="IE756">
        <v>1</v>
      </c>
      <c r="II756" s="1">
        <v>37705</v>
      </c>
      <c r="IJ756" s="1">
        <v>38868</v>
      </c>
      <c r="IK756" s="14">
        <v>3</v>
      </c>
    </row>
    <row r="757" spans="1:245" x14ac:dyDescent="0.25">
      <c r="A757" s="1">
        <v>38868</v>
      </c>
      <c r="E757" s="13" t="s">
        <v>3178</v>
      </c>
      <c r="F757" s="4" t="s">
        <v>15</v>
      </c>
      <c r="G757" s="45" t="s">
        <v>5578</v>
      </c>
      <c r="H757" s="86"/>
      <c r="I757" s="86"/>
      <c r="J757" s="86"/>
      <c r="K757" s="86"/>
      <c r="L757" s="86"/>
      <c r="M757" s="30" t="s">
        <v>1439</v>
      </c>
      <c r="N757" s="4" t="s">
        <v>474</v>
      </c>
      <c r="O757" s="4" t="s">
        <v>6551</v>
      </c>
      <c r="P757" s="20"/>
      <c r="Q757" s="39" t="s">
        <v>699</v>
      </c>
      <c r="R757" s="4" t="s">
        <v>474</v>
      </c>
      <c r="S757" s="52" t="s">
        <v>6613</v>
      </c>
      <c r="T757" s="39" t="s">
        <v>699</v>
      </c>
      <c r="U757" s="4" t="s">
        <v>474</v>
      </c>
      <c r="V757" s="20"/>
      <c r="W757" s="20"/>
      <c r="X757" s="33" t="s">
        <v>3416</v>
      </c>
      <c r="Y757" s="33" t="s">
        <v>474</v>
      </c>
      <c r="Z757" s="33" t="s">
        <v>7432</v>
      </c>
      <c r="AA757" s="33" t="s">
        <v>474</v>
      </c>
      <c r="AB757" s="33"/>
      <c r="AC757" s="33"/>
      <c r="AD757" s="20"/>
      <c r="AF757" s="14">
        <v>0</v>
      </c>
      <c r="AG757" s="14">
        <v>1</v>
      </c>
      <c r="AH757" s="14">
        <v>0</v>
      </c>
      <c r="AI757" s="14">
        <v>0</v>
      </c>
      <c r="AJ757" s="14">
        <v>1</v>
      </c>
      <c r="AK757" s="14">
        <v>0</v>
      </c>
      <c r="AL757" s="14">
        <v>1</v>
      </c>
      <c r="AM757" s="14">
        <v>0</v>
      </c>
      <c r="AO757" s="1">
        <v>35453</v>
      </c>
      <c r="AP757" s="1">
        <v>37511</v>
      </c>
      <c r="BT757" s="14">
        <v>140000000</v>
      </c>
      <c r="BU757" s="3">
        <v>0.4</v>
      </c>
      <c r="BX757" s="14">
        <f>181350000-BT757</f>
        <v>41350000</v>
      </c>
      <c r="BY757" s="3">
        <v>0.4</v>
      </c>
      <c r="CS757">
        <v>1</v>
      </c>
      <c r="DA757" s="1">
        <v>37610</v>
      </c>
      <c r="DB757" s="1">
        <v>37705</v>
      </c>
      <c r="DC757" s="1">
        <v>38581</v>
      </c>
      <c r="DD757" s="14">
        <v>423</v>
      </c>
      <c r="DE757" s="14">
        <v>4</v>
      </c>
      <c r="DF757" t="s">
        <v>513</v>
      </c>
      <c r="DG757" t="s">
        <v>1455</v>
      </c>
      <c r="DJ757">
        <v>1</v>
      </c>
      <c r="DK757" s="1"/>
      <c r="DO757" s="1"/>
      <c r="DP757" s="49" t="s">
        <v>4533</v>
      </c>
      <c r="DQ757" s="49" t="s">
        <v>4534</v>
      </c>
      <c r="DR757" s="1"/>
      <c r="DS757" s="1"/>
      <c r="DT757" s="1"/>
      <c r="DU757" s="1"/>
      <c r="DV757" s="1"/>
      <c r="DY757" t="s">
        <v>2265</v>
      </c>
      <c r="DZ757" s="1">
        <v>38933</v>
      </c>
      <c r="EA757" s="1">
        <v>40701</v>
      </c>
      <c r="EC757" s="7" t="s">
        <v>3942</v>
      </c>
      <c r="EF757" s="7">
        <v>1</v>
      </c>
      <c r="EO757" s="7">
        <v>310</v>
      </c>
      <c r="EP757" s="7">
        <v>2</v>
      </c>
      <c r="EQ757" s="7">
        <v>1</v>
      </c>
      <c r="ER757" s="1"/>
      <c r="ES757" s="49" t="s">
        <v>4953</v>
      </c>
      <c r="ET757" s="49" t="s">
        <v>4954</v>
      </c>
      <c r="EU757" s="1"/>
      <c r="EV757" s="1"/>
      <c r="EW757" s="1"/>
      <c r="EX757" s="1"/>
      <c r="FC757" t="s">
        <v>2823</v>
      </c>
      <c r="FD757" s="1">
        <v>40766</v>
      </c>
      <c r="FE757" s="1">
        <v>40946</v>
      </c>
      <c r="FF757" s="7">
        <v>1</v>
      </c>
      <c r="FG757" s="7" t="s">
        <v>3945</v>
      </c>
      <c r="FK757">
        <v>1</v>
      </c>
      <c r="FY757">
        <v>91</v>
      </c>
      <c r="FZ757">
        <v>2</v>
      </c>
      <c r="GA757">
        <v>1</v>
      </c>
      <c r="GY757" s="44" t="s">
        <v>7424</v>
      </c>
      <c r="GZ757" s="1">
        <v>37719</v>
      </c>
      <c r="HA757">
        <v>17</v>
      </c>
      <c r="HB757">
        <v>271</v>
      </c>
      <c r="HC757">
        <v>3</v>
      </c>
      <c r="HD757">
        <v>1</v>
      </c>
      <c r="HH757" s="44" t="s">
        <v>5807</v>
      </c>
      <c r="HI757">
        <v>1</v>
      </c>
      <c r="HJ757">
        <v>56</v>
      </c>
      <c r="HK757">
        <v>120</v>
      </c>
      <c r="HL757">
        <v>0</v>
      </c>
      <c r="HQ757" s="44" t="s">
        <v>5936</v>
      </c>
      <c r="HR757">
        <v>0</v>
      </c>
      <c r="HS757">
        <v>14</v>
      </c>
      <c r="HT757">
        <v>86</v>
      </c>
      <c r="HU757">
        <v>3</v>
      </c>
      <c r="HW757">
        <v>1</v>
      </c>
      <c r="HZ757" s="44"/>
      <c r="IA757">
        <v>0</v>
      </c>
      <c r="IB757">
        <v>0</v>
      </c>
      <c r="IC757">
        <v>77</v>
      </c>
      <c r="ID757">
        <v>0</v>
      </c>
      <c r="II757" s="1">
        <v>37705</v>
      </c>
      <c r="IJ757" s="1">
        <v>38868</v>
      </c>
      <c r="IK757" s="14">
        <v>3</v>
      </c>
    </row>
    <row r="758" spans="1:245" x14ac:dyDescent="0.25">
      <c r="A758" s="1">
        <v>38868</v>
      </c>
      <c r="E758" s="13" t="s">
        <v>3178</v>
      </c>
      <c r="F758" s="4" t="s">
        <v>15</v>
      </c>
      <c r="G758" s="45" t="s">
        <v>5578</v>
      </c>
      <c r="H758" s="86"/>
      <c r="I758" s="86"/>
      <c r="J758" s="86"/>
      <c r="K758" s="86"/>
      <c r="L758" s="86"/>
      <c r="M758" s="30" t="s">
        <v>1843</v>
      </c>
      <c r="N758" s="4" t="s">
        <v>474</v>
      </c>
      <c r="O758" s="27" t="s">
        <v>6551</v>
      </c>
      <c r="P758" s="20"/>
      <c r="Q758" s="39" t="s">
        <v>699</v>
      </c>
      <c r="R758" s="4" t="s">
        <v>474</v>
      </c>
      <c r="S758" s="52" t="s">
        <v>6613</v>
      </c>
      <c r="T758" s="39" t="s">
        <v>699</v>
      </c>
      <c r="U758" s="4" t="s">
        <v>474</v>
      </c>
      <c r="V758" s="20"/>
      <c r="W758" s="20"/>
      <c r="X758" s="33" t="s">
        <v>3578</v>
      </c>
      <c r="Y758" s="33" t="s">
        <v>474</v>
      </c>
      <c r="Z758" s="33" t="s">
        <v>7432</v>
      </c>
      <c r="AA758" s="33" t="s">
        <v>474</v>
      </c>
      <c r="AB758" s="33"/>
      <c r="AC758" s="33"/>
      <c r="AD758" s="20"/>
      <c r="AF758" s="14">
        <v>0</v>
      </c>
      <c r="AG758" s="14">
        <v>1</v>
      </c>
      <c r="AH758" s="14">
        <v>0</v>
      </c>
      <c r="AI758" s="14">
        <v>0</v>
      </c>
      <c r="AJ758" s="14">
        <v>1</v>
      </c>
      <c r="AK758" s="14">
        <v>0</v>
      </c>
      <c r="AL758" s="14">
        <v>1</v>
      </c>
      <c r="AM758" s="14">
        <v>0</v>
      </c>
      <c r="AO758" s="1">
        <v>35453</v>
      </c>
      <c r="AP758" s="1">
        <v>37511</v>
      </c>
      <c r="BT758" s="14">
        <v>140000000</v>
      </c>
      <c r="BU758" s="3">
        <v>0.4</v>
      </c>
      <c r="BV758" s="16">
        <v>113343750</v>
      </c>
      <c r="BX758" s="14">
        <f>181350000-BT758</f>
        <v>41350000</v>
      </c>
      <c r="BY758" s="3">
        <v>0.4</v>
      </c>
      <c r="CB758" s="14">
        <f>219131250-BT758-BX758</f>
        <v>37781250</v>
      </c>
      <c r="CC758" s="3">
        <v>0.4</v>
      </c>
      <c r="CS758">
        <v>1</v>
      </c>
      <c r="DA758" s="1">
        <v>37610</v>
      </c>
      <c r="DB758" s="1">
        <v>37705</v>
      </c>
      <c r="DC758" s="1">
        <v>38581</v>
      </c>
      <c r="DD758" s="14">
        <v>423</v>
      </c>
      <c r="DE758" s="14">
        <v>4</v>
      </c>
      <c r="DF758" t="s">
        <v>513</v>
      </c>
      <c r="DG758" t="s">
        <v>1455</v>
      </c>
      <c r="DJ758">
        <v>1</v>
      </c>
      <c r="DK758" s="1"/>
      <c r="DO758" s="49" t="s">
        <v>4535</v>
      </c>
      <c r="DP758" s="1"/>
      <c r="DQ758" s="1"/>
      <c r="DR758" s="1"/>
      <c r="DS758" s="1"/>
      <c r="DT758" s="1"/>
      <c r="DU758" s="1"/>
      <c r="DV758" s="1"/>
      <c r="DY758" t="s">
        <v>2261</v>
      </c>
      <c r="DZ758" s="1">
        <v>38939</v>
      </c>
      <c r="EA758" s="1">
        <v>40701</v>
      </c>
      <c r="EC758" s="7" t="s">
        <v>3942</v>
      </c>
      <c r="EM758" s="7">
        <v>1</v>
      </c>
      <c r="EO758" s="7">
        <v>355</v>
      </c>
      <c r="EP758" s="7">
        <v>3</v>
      </c>
      <c r="GY758" s="44" t="s">
        <v>7424</v>
      </c>
      <c r="GZ758" s="1">
        <v>37719</v>
      </c>
      <c r="HA758">
        <v>17</v>
      </c>
      <c r="HB758">
        <v>97</v>
      </c>
      <c r="HC758">
        <v>2</v>
      </c>
      <c r="HE758">
        <v>1</v>
      </c>
      <c r="HH758" s="44" t="s">
        <v>5807</v>
      </c>
      <c r="HI758">
        <v>1</v>
      </c>
      <c r="HJ758">
        <v>56</v>
      </c>
      <c r="HK758">
        <v>581</v>
      </c>
      <c r="HL758">
        <v>12</v>
      </c>
      <c r="HM758">
        <v>1</v>
      </c>
      <c r="HQ758" s="44" t="s">
        <v>5936</v>
      </c>
      <c r="HR758">
        <v>0</v>
      </c>
      <c r="HS758">
        <v>14</v>
      </c>
      <c r="HT758">
        <v>423</v>
      </c>
      <c r="HU758">
        <v>9</v>
      </c>
      <c r="HW758">
        <v>1</v>
      </c>
      <c r="II758" s="1">
        <v>37705</v>
      </c>
      <c r="IJ758" s="1">
        <v>38868</v>
      </c>
      <c r="IK758" s="14">
        <v>3</v>
      </c>
    </row>
    <row r="759" spans="1:245" x14ac:dyDescent="0.25">
      <c r="A759" s="1">
        <v>38868</v>
      </c>
      <c r="E759" s="13" t="s">
        <v>3178</v>
      </c>
      <c r="F759" s="4" t="s">
        <v>15</v>
      </c>
      <c r="G759" s="45" t="s">
        <v>5578</v>
      </c>
      <c r="H759" s="86"/>
      <c r="I759" s="86"/>
      <c r="J759" s="86"/>
      <c r="K759" s="86"/>
      <c r="L759" s="86"/>
      <c r="M759" s="30" t="s">
        <v>1447</v>
      </c>
      <c r="N759" s="4" t="s">
        <v>474</v>
      </c>
      <c r="O759" s="52" t="s">
        <v>6614</v>
      </c>
      <c r="P759" s="20"/>
      <c r="Q759" s="39" t="s">
        <v>699</v>
      </c>
      <c r="R759" s="4" t="s">
        <v>474</v>
      </c>
      <c r="S759" s="52" t="s">
        <v>6613</v>
      </c>
      <c r="T759" s="39" t="s">
        <v>699</v>
      </c>
      <c r="U759" s="4" t="s">
        <v>474</v>
      </c>
      <c r="V759" s="20"/>
      <c r="W759" s="20"/>
      <c r="X759" s="20"/>
      <c r="Y759" s="20"/>
      <c r="Z759" s="33" t="s">
        <v>7432</v>
      </c>
      <c r="AA759" s="33" t="s">
        <v>474</v>
      </c>
      <c r="AB759" s="33"/>
      <c r="AC759" s="33"/>
      <c r="AD759" s="20"/>
      <c r="AF759" s="14">
        <v>0</v>
      </c>
      <c r="AG759" s="14">
        <v>1</v>
      </c>
      <c r="AH759" s="14">
        <v>0</v>
      </c>
      <c r="AI759" s="14">
        <v>0</v>
      </c>
      <c r="AJ759" s="14">
        <v>1</v>
      </c>
      <c r="AK759" s="14">
        <v>0</v>
      </c>
      <c r="AL759" s="14">
        <v>1</v>
      </c>
      <c r="AM759" s="14">
        <v>0</v>
      </c>
      <c r="AO759" s="1">
        <v>35453</v>
      </c>
      <c r="AP759" s="1">
        <v>37511</v>
      </c>
      <c r="BT759" s="14">
        <v>140000000</v>
      </c>
      <c r="BU759" s="3">
        <v>0.4</v>
      </c>
      <c r="BV759" s="16">
        <v>113343750</v>
      </c>
      <c r="BX759" s="14">
        <f>181350000-BT759</f>
        <v>41350000</v>
      </c>
      <c r="BY759" s="3">
        <v>0.4</v>
      </c>
      <c r="CB759" s="14">
        <f>219131250-BT759-BX759</f>
        <v>37781250</v>
      </c>
      <c r="CC759" s="3">
        <v>0.4</v>
      </c>
      <c r="CS759">
        <v>1</v>
      </c>
      <c r="DA759" s="1">
        <v>37610</v>
      </c>
      <c r="DB759" s="1">
        <v>37705</v>
      </c>
      <c r="DC759" s="1">
        <v>38581</v>
      </c>
      <c r="DD759" s="14">
        <v>423</v>
      </c>
      <c r="DE759" s="14">
        <v>4</v>
      </c>
      <c r="DF759" t="s">
        <v>513</v>
      </c>
      <c r="DG759" t="s">
        <v>1455</v>
      </c>
      <c r="DJ759">
        <v>1</v>
      </c>
      <c r="DK759" s="1"/>
      <c r="DO759" s="49" t="s">
        <v>4535</v>
      </c>
      <c r="DP759" s="1"/>
      <c r="DQ759" s="1"/>
      <c r="DR759" s="1"/>
      <c r="DS759" s="1"/>
      <c r="DT759" s="1"/>
      <c r="DU759" s="1"/>
      <c r="DV759" s="1"/>
      <c r="DY759" t="s">
        <v>2261</v>
      </c>
      <c r="DZ759" s="1">
        <v>38939</v>
      </c>
      <c r="EA759" s="1">
        <v>40701</v>
      </c>
      <c r="EC759" s="7" t="s">
        <v>3942</v>
      </c>
      <c r="EM759" s="7">
        <v>1</v>
      </c>
      <c r="EO759" s="7">
        <v>355</v>
      </c>
      <c r="EP759" s="7">
        <v>3</v>
      </c>
      <c r="GY759" s="44" t="s">
        <v>7424</v>
      </c>
      <c r="GZ759" s="1">
        <v>37719</v>
      </c>
      <c r="HA759">
        <v>17</v>
      </c>
      <c r="HB759">
        <v>1613</v>
      </c>
      <c r="HC759">
        <v>50</v>
      </c>
      <c r="HE759">
        <v>1</v>
      </c>
      <c r="HH759" s="44" t="s">
        <v>5807</v>
      </c>
      <c r="HI759">
        <v>1</v>
      </c>
      <c r="HJ759">
        <v>56</v>
      </c>
      <c r="HK759">
        <v>1893</v>
      </c>
      <c r="HL759">
        <v>20</v>
      </c>
      <c r="HM759">
        <v>1</v>
      </c>
      <c r="HQ759" s="44" t="s">
        <v>5936</v>
      </c>
      <c r="HR759">
        <v>0</v>
      </c>
      <c r="HS759">
        <v>14</v>
      </c>
      <c r="HT759">
        <v>3368</v>
      </c>
      <c r="HU759">
        <v>117</v>
      </c>
      <c r="HV759">
        <v>1</v>
      </c>
      <c r="II759" s="1">
        <v>37705</v>
      </c>
      <c r="IJ759" s="1">
        <v>38868</v>
      </c>
      <c r="IK759" s="14">
        <v>3</v>
      </c>
    </row>
    <row r="760" spans="1:245" x14ac:dyDescent="0.25">
      <c r="A760" s="1">
        <v>38868</v>
      </c>
      <c r="E760" s="13" t="s">
        <v>3178</v>
      </c>
      <c r="F760" s="4" t="s">
        <v>15</v>
      </c>
      <c r="G760" s="45" t="s">
        <v>5578</v>
      </c>
      <c r="H760" s="86"/>
      <c r="I760" s="86"/>
      <c r="J760" s="86"/>
      <c r="K760" s="86"/>
      <c r="L760" s="86"/>
      <c r="M760" s="30" t="s">
        <v>1448</v>
      </c>
      <c r="N760" s="4" t="s">
        <v>474</v>
      </c>
      <c r="O760" s="52" t="s">
        <v>6614</v>
      </c>
      <c r="P760" s="20"/>
      <c r="Q760" s="39" t="s">
        <v>699</v>
      </c>
      <c r="R760" s="4" t="s">
        <v>474</v>
      </c>
      <c r="S760" s="52" t="s">
        <v>6613</v>
      </c>
      <c r="T760" s="39" t="s">
        <v>699</v>
      </c>
      <c r="U760" s="4" t="s">
        <v>474</v>
      </c>
      <c r="V760" s="20"/>
      <c r="W760" s="20"/>
      <c r="X760" s="20"/>
      <c r="Y760" s="20"/>
      <c r="Z760" s="33" t="s">
        <v>7432</v>
      </c>
      <c r="AA760" s="33" t="s">
        <v>474</v>
      </c>
      <c r="AB760" s="33"/>
      <c r="AC760" s="33"/>
      <c r="AD760" s="20"/>
      <c r="AF760" s="14">
        <v>0</v>
      </c>
      <c r="AG760" s="14">
        <v>1</v>
      </c>
      <c r="AH760" s="14">
        <v>0</v>
      </c>
      <c r="AI760" s="14">
        <v>0</v>
      </c>
      <c r="AJ760" s="14">
        <v>1</v>
      </c>
      <c r="AK760" s="14">
        <v>0</v>
      </c>
      <c r="AL760" s="14">
        <v>1</v>
      </c>
      <c r="AM760" s="14">
        <v>0</v>
      </c>
      <c r="AO760" s="1">
        <v>35453</v>
      </c>
      <c r="AP760" s="1">
        <v>37511</v>
      </c>
      <c r="BT760" s="14">
        <v>140000000</v>
      </c>
      <c r="BU760" s="3">
        <v>0.4</v>
      </c>
      <c r="BV760" s="16">
        <v>113343750</v>
      </c>
      <c r="BX760" s="14">
        <f>181350000-BT760</f>
        <v>41350000</v>
      </c>
      <c r="BY760" s="3">
        <v>0.4</v>
      </c>
      <c r="CB760" s="14">
        <f>219131250-BT760-BX760</f>
        <v>37781250</v>
      </c>
      <c r="CC760" s="3">
        <v>0.4</v>
      </c>
      <c r="CS760">
        <v>1</v>
      </c>
      <c r="DA760" s="1">
        <v>37610</v>
      </c>
      <c r="DB760" s="1">
        <v>37705</v>
      </c>
      <c r="DC760" s="1">
        <v>38581</v>
      </c>
      <c r="DD760" s="14">
        <v>423</v>
      </c>
      <c r="DE760" s="14">
        <v>4</v>
      </c>
      <c r="DF760" t="s">
        <v>513</v>
      </c>
      <c r="DG760" t="s">
        <v>1455</v>
      </c>
      <c r="DJ760">
        <v>1</v>
      </c>
      <c r="DK760" s="1"/>
      <c r="DO760" s="49" t="s">
        <v>4535</v>
      </c>
      <c r="DP760" s="1"/>
      <c r="DQ760" s="1"/>
      <c r="DR760" s="1"/>
      <c r="DS760" s="1"/>
      <c r="DT760" s="1"/>
      <c r="DU760" s="1"/>
      <c r="DV760" s="1"/>
      <c r="DY760" t="s">
        <v>2261</v>
      </c>
      <c r="DZ760" s="1">
        <v>38939</v>
      </c>
      <c r="EA760" s="1">
        <v>40701</v>
      </c>
      <c r="EC760" s="7" t="s">
        <v>3942</v>
      </c>
      <c r="EM760" s="7">
        <v>1</v>
      </c>
      <c r="EO760" s="7">
        <v>355</v>
      </c>
      <c r="EP760" s="7">
        <v>3</v>
      </c>
      <c r="GY760" s="44" t="s">
        <v>7424</v>
      </c>
      <c r="GZ760" s="1">
        <v>37719</v>
      </c>
      <c r="HA760">
        <v>17</v>
      </c>
      <c r="HB760">
        <v>1613</v>
      </c>
      <c r="HC760">
        <v>50</v>
      </c>
      <c r="HE760">
        <v>1</v>
      </c>
      <c r="HH760" s="44" t="s">
        <v>5807</v>
      </c>
      <c r="HI760">
        <v>1</v>
      </c>
      <c r="HJ760">
        <v>56</v>
      </c>
      <c r="HK760">
        <v>1893</v>
      </c>
      <c r="HL760">
        <v>20</v>
      </c>
      <c r="HM760">
        <v>1</v>
      </c>
      <c r="HQ760" s="44" t="s">
        <v>5936</v>
      </c>
      <c r="HR760">
        <v>0</v>
      </c>
      <c r="HS760">
        <v>14</v>
      </c>
      <c r="HT760">
        <v>3368</v>
      </c>
      <c r="HU760">
        <v>117</v>
      </c>
      <c r="HV760">
        <v>1</v>
      </c>
      <c r="II760" s="1">
        <v>37705</v>
      </c>
      <c r="IJ760" s="1">
        <v>38868</v>
      </c>
      <c r="IK760" s="14">
        <v>3</v>
      </c>
    </row>
    <row r="761" spans="1:245" x14ac:dyDescent="0.25">
      <c r="A761" s="1">
        <v>38868</v>
      </c>
      <c r="E761" s="13" t="s">
        <v>3178</v>
      </c>
      <c r="F761" s="4" t="s">
        <v>15</v>
      </c>
      <c r="G761" s="45" t="s">
        <v>5578</v>
      </c>
      <c r="H761" s="86"/>
      <c r="I761" s="86"/>
      <c r="J761" s="86"/>
      <c r="K761" s="86"/>
      <c r="L761" s="86"/>
      <c r="M761" s="58" t="s">
        <v>1690</v>
      </c>
      <c r="N761" s="4" t="s">
        <v>537</v>
      </c>
      <c r="O761" s="52" t="s">
        <v>6213</v>
      </c>
      <c r="P761" s="20"/>
      <c r="Q761" s="58" t="s">
        <v>1690</v>
      </c>
      <c r="R761" s="4" t="s">
        <v>537</v>
      </c>
      <c r="S761" s="52" t="s">
        <v>6213</v>
      </c>
      <c r="T761" s="20"/>
      <c r="U761" s="20"/>
      <c r="V761" s="20"/>
      <c r="W761" s="20"/>
      <c r="X761" s="33" t="s">
        <v>3294</v>
      </c>
      <c r="Y761" s="33" t="s">
        <v>537</v>
      </c>
      <c r="Z761" s="33" t="s">
        <v>3294</v>
      </c>
      <c r="AA761" s="33" t="s">
        <v>537</v>
      </c>
      <c r="AB761" s="20"/>
      <c r="AC761" s="20"/>
      <c r="AD761" s="20"/>
      <c r="AE761" s="13">
        <v>39435</v>
      </c>
      <c r="AF761" s="14">
        <v>0</v>
      </c>
      <c r="AG761" s="14">
        <v>1</v>
      </c>
      <c r="AH761" s="14">
        <v>0</v>
      </c>
      <c r="AI761" s="14">
        <v>0</v>
      </c>
      <c r="AJ761" s="14">
        <v>1</v>
      </c>
      <c r="AK761" s="14">
        <v>0</v>
      </c>
      <c r="AL761" s="14">
        <v>1</v>
      </c>
      <c r="AM761" s="14">
        <v>0</v>
      </c>
      <c r="AO761" s="1">
        <v>35453</v>
      </c>
      <c r="AP761" s="1">
        <v>36465</v>
      </c>
      <c r="BP761" s="14">
        <v>91406250</v>
      </c>
      <c r="BQ761" s="3">
        <v>0</v>
      </c>
      <c r="CS761">
        <v>1</v>
      </c>
      <c r="DA761" s="1">
        <v>37610</v>
      </c>
      <c r="DB761" s="1">
        <v>37705</v>
      </c>
      <c r="DC761" s="1">
        <v>38581</v>
      </c>
      <c r="DD761" s="14">
        <v>423</v>
      </c>
      <c r="DE761" s="14">
        <v>4</v>
      </c>
      <c r="DF761" t="s">
        <v>513</v>
      </c>
      <c r="DG761" t="s">
        <v>1455</v>
      </c>
      <c r="DJ761">
        <v>1</v>
      </c>
      <c r="DO761" s="49" t="s">
        <v>4536</v>
      </c>
      <c r="DP761" s="1"/>
      <c r="DQ761" s="1"/>
      <c r="DR761" s="1"/>
      <c r="DS761" s="1"/>
      <c r="DT761" s="1"/>
      <c r="DU761" s="1"/>
      <c r="DV761" s="1"/>
      <c r="DY761" t="s">
        <v>2263</v>
      </c>
      <c r="DZ761" s="1">
        <v>38946</v>
      </c>
      <c r="EA761" s="1">
        <v>41065</v>
      </c>
      <c r="EC761" s="7" t="s">
        <v>3943</v>
      </c>
      <c r="EF761" s="7">
        <v>1</v>
      </c>
      <c r="EO761" s="7">
        <v>320</v>
      </c>
      <c r="EP761" s="7">
        <v>2</v>
      </c>
      <c r="GY761" s="44" t="s">
        <v>7424</v>
      </c>
      <c r="GZ761" s="1">
        <v>37719</v>
      </c>
      <c r="HA761">
        <v>17</v>
      </c>
      <c r="HB761">
        <v>659</v>
      </c>
      <c r="HC761">
        <v>26</v>
      </c>
      <c r="HE761">
        <v>1</v>
      </c>
      <c r="HH761" s="44" t="s">
        <v>5807</v>
      </c>
      <c r="HI761">
        <v>1</v>
      </c>
      <c r="HJ761">
        <v>56</v>
      </c>
      <c r="HK761">
        <v>279</v>
      </c>
      <c r="HL761">
        <v>9</v>
      </c>
      <c r="HM761">
        <v>1</v>
      </c>
      <c r="II761" s="1">
        <v>37705</v>
      </c>
      <c r="IJ761" s="1">
        <v>38868</v>
      </c>
      <c r="IK761" s="14">
        <v>3</v>
      </c>
    </row>
    <row r="762" spans="1:245" x14ac:dyDescent="0.25">
      <c r="A762" s="1">
        <v>38868</v>
      </c>
      <c r="E762" s="13" t="s">
        <v>3178</v>
      </c>
      <c r="F762" s="4" t="s">
        <v>15</v>
      </c>
      <c r="G762" s="45" t="s">
        <v>5578</v>
      </c>
      <c r="H762" s="86"/>
      <c r="I762" s="86"/>
      <c r="J762" s="86"/>
      <c r="K762" s="86"/>
      <c r="L762" s="86"/>
      <c r="M762" s="30" t="s">
        <v>1449</v>
      </c>
      <c r="N762" s="4" t="s">
        <v>537</v>
      </c>
      <c r="O762" s="52" t="s">
        <v>6615</v>
      </c>
      <c r="P762" s="20"/>
      <c r="Q762" s="39" t="s">
        <v>1449</v>
      </c>
      <c r="R762" s="4" t="s">
        <v>537</v>
      </c>
      <c r="S762" s="52" t="s">
        <v>6615</v>
      </c>
      <c r="T762" s="39" t="s">
        <v>1449</v>
      </c>
      <c r="U762" s="4" t="s">
        <v>537</v>
      </c>
      <c r="V762" s="20"/>
      <c r="W762" s="20"/>
      <c r="X762" s="20"/>
      <c r="Y762" s="20"/>
      <c r="Z762" s="20"/>
      <c r="AA762" s="20"/>
      <c r="AB762" s="20"/>
      <c r="AC762" s="20"/>
      <c r="AD762" s="20"/>
      <c r="AF762" s="14">
        <v>0</v>
      </c>
      <c r="AG762" s="14">
        <v>1</v>
      </c>
      <c r="AH762" s="14">
        <v>0</v>
      </c>
      <c r="AI762" s="14">
        <v>0</v>
      </c>
      <c r="AJ762" s="14">
        <v>1</v>
      </c>
      <c r="AK762" s="14">
        <v>0</v>
      </c>
      <c r="AL762" s="14">
        <v>1</v>
      </c>
      <c r="AM762" s="14">
        <v>0</v>
      </c>
      <c r="AO762" s="1">
        <v>36466</v>
      </c>
      <c r="AP762" s="1">
        <v>37511</v>
      </c>
      <c r="BT762" s="14">
        <v>25025000</v>
      </c>
      <c r="BU762" s="3">
        <v>0.3</v>
      </c>
      <c r="CS762">
        <v>1</v>
      </c>
      <c r="DA762" s="1">
        <v>37610</v>
      </c>
      <c r="DB762" s="1">
        <v>37705</v>
      </c>
      <c r="DC762" s="1">
        <v>38581</v>
      </c>
      <c r="DD762" s="14">
        <v>423</v>
      </c>
      <c r="DE762" s="14">
        <v>4</v>
      </c>
      <c r="DF762" t="s">
        <v>513</v>
      </c>
      <c r="DG762" t="s">
        <v>1455</v>
      </c>
      <c r="DJ762">
        <v>1</v>
      </c>
      <c r="DK762" s="1"/>
      <c r="DO762" s="49" t="s">
        <v>4537</v>
      </c>
      <c r="DP762" s="1"/>
      <c r="DQ762" s="1"/>
      <c r="DR762" s="1"/>
      <c r="DS762" s="1"/>
      <c r="DT762" s="1"/>
      <c r="DU762" s="1"/>
      <c r="DV762" s="1"/>
      <c r="DY762" t="s">
        <v>2262</v>
      </c>
      <c r="DZ762" s="1">
        <v>38945</v>
      </c>
      <c r="EA762" s="1">
        <v>40801</v>
      </c>
      <c r="EC762" s="7" t="s">
        <v>3942</v>
      </c>
      <c r="EF762" s="7">
        <v>1</v>
      </c>
      <c r="EO762" s="7">
        <v>186</v>
      </c>
      <c r="EP762" s="7">
        <v>4</v>
      </c>
      <c r="II762" s="1">
        <v>37705</v>
      </c>
      <c r="IJ762" s="1">
        <v>38868</v>
      </c>
      <c r="IK762" s="14">
        <v>3</v>
      </c>
    </row>
    <row r="763" spans="1:245" x14ac:dyDescent="0.25">
      <c r="A763" s="1">
        <v>38868</v>
      </c>
      <c r="E763" s="13" t="s">
        <v>3178</v>
      </c>
      <c r="F763" s="4" t="s">
        <v>15</v>
      </c>
      <c r="G763" s="45" t="s">
        <v>5578</v>
      </c>
      <c r="H763" s="86"/>
      <c r="I763" s="86"/>
      <c r="J763" s="86"/>
      <c r="K763" s="86"/>
      <c r="L763" s="86"/>
      <c r="M763" s="30" t="s">
        <v>1450</v>
      </c>
      <c r="N763" s="4" t="s">
        <v>537</v>
      </c>
      <c r="O763" s="52" t="s">
        <v>6616</v>
      </c>
      <c r="P763" s="20"/>
      <c r="Q763" s="39" t="s">
        <v>1449</v>
      </c>
      <c r="R763" s="4" t="s">
        <v>537</v>
      </c>
      <c r="S763" s="52" t="s">
        <v>6615</v>
      </c>
      <c r="T763" s="39" t="s">
        <v>1449</v>
      </c>
      <c r="U763" s="4" t="s">
        <v>537</v>
      </c>
      <c r="V763" s="20"/>
      <c r="W763" s="20"/>
      <c r="X763" s="20"/>
      <c r="Y763" s="20"/>
      <c r="Z763" s="20"/>
      <c r="AA763" s="20"/>
      <c r="AB763" s="20"/>
      <c r="AC763" s="20"/>
      <c r="AD763" s="20"/>
      <c r="AF763" s="14">
        <v>0</v>
      </c>
      <c r="AG763" s="14">
        <v>1</v>
      </c>
      <c r="AH763" s="14">
        <v>0</v>
      </c>
      <c r="AI763" s="14">
        <v>0</v>
      </c>
      <c r="AJ763" s="14">
        <v>1</v>
      </c>
      <c r="AK763" s="14">
        <v>0</v>
      </c>
      <c r="AL763" s="14">
        <v>1</v>
      </c>
      <c r="AM763" s="14">
        <v>0</v>
      </c>
      <c r="AO763" s="1">
        <v>36466</v>
      </c>
      <c r="AP763" s="1">
        <v>37511</v>
      </c>
      <c r="BT763" s="14">
        <v>25025000</v>
      </c>
      <c r="BU763" s="3">
        <v>0.3</v>
      </c>
      <c r="CS763">
        <v>1</v>
      </c>
      <c r="DA763" s="1">
        <v>37610</v>
      </c>
      <c r="DB763" s="1">
        <v>37705</v>
      </c>
      <c r="DC763" s="1">
        <v>38581</v>
      </c>
      <c r="DD763" s="14">
        <v>423</v>
      </c>
      <c r="DE763" s="14">
        <v>4</v>
      </c>
      <c r="DF763" t="s">
        <v>513</v>
      </c>
      <c r="DG763" t="s">
        <v>1455</v>
      </c>
      <c r="DJ763">
        <v>1</v>
      </c>
      <c r="DK763" s="1"/>
      <c r="DO763" s="49" t="s">
        <v>4537</v>
      </c>
      <c r="DP763" s="1"/>
      <c r="DQ763" s="1"/>
      <c r="DR763" s="1"/>
      <c r="DS763" s="1"/>
      <c r="DT763" s="1"/>
      <c r="DU763" s="1"/>
      <c r="DV763" s="1"/>
      <c r="DY763" t="s">
        <v>2262</v>
      </c>
      <c r="DZ763" s="1">
        <v>38945</v>
      </c>
      <c r="EA763" s="1">
        <v>40801</v>
      </c>
      <c r="EC763" s="7" t="s">
        <v>3942</v>
      </c>
      <c r="EF763" s="7">
        <v>1</v>
      </c>
      <c r="EO763" s="7">
        <v>186</v>
      </c>
      <c r="EP763" s="7">
        <v>4</v>
      </c>
      <c r="II763" s="1">
        <v>37705</v>
      </c>
      <c r="IJ763" s="1">
        <v>38868</v>
      </c>
      <c r="IK763" s="14">
        <v>3</v>
      </c>
    </row>
    <row r="764" spans="1:245" x14ac:dyDescent="0.25">
      <c r="A764" s="1">
        <v>38868</v>
      </c>
      <c r="E764" s="13" t="s">
        <v>3178</v>
      </c>
      <c r="F764" s="4" t="s">
        <v>15</v>
      </c>
      <c r="G764" s="45" t="s">
        <v>5578</v>
      </c>
      <c r="H764" s="86"/>
      <c r="I764" s="86"/>
      <c r="J764" s="86"/>
      <c r="K764" s="86"/>
      <c r="L764" s="86"/>
      <c r="M764" s="30" t="s">
        <v>1451</v>
      </c>
      <c r="N764" s="4" t="s">
        <v>721</v>
      </c>
      <c r="O764" s="52" t="s">
        <v>6617</v>
      </c>
      <c r="P764" s="20"/>
      <c r="Q764" s="39" t="s">
        <v>1451</v>
      </c>
      <c r="R764" s="4" t="s">
        <v>721</v>
      </c>
      <c r="S764" s="52" t="s">
        <v>6617</v>
      </c>
      <c r="T764" s="54" t="s">
        <v>1451</v>
      </c>
      <c r="U764" s="4" t="s">
        <v>721</v>
      </c>
      <c r="V764" s="33" t="s">
        <v>3594</v>
      </c>
      <c r="W764" s="33" t="s">
        <v>721</v>
      </c>
      <c r="X764" s="20"/>
      <c r="Y764" s="20"/>
      <c r="Z764" s="20"/>
      <c r="AA764" s="20"/>
      <c r="AB764" s="33" t="s">
        <v>4158</v>
      </c>
      <c r="AC764" s="33" t="s">
        <v>721</v>
      </c>
      <c r="AD764" s="20"/>
      <c r="AE764" s="33" t="s">
        <v>3595</v>
      </c>
      <c r="AF764" s="14">
        <v>0</v>
      </c>
      <c r="AG764" s="14">
        <v>1</v>
      </c>
      <c r="AH764" s="14">
        <v>0</v>
      </c>
      <c r="AI764" s="14">
        <v>0</v>
      </c>
      <c r="AJ764" s="14">
        <v>1</v>
      </c>
      <c r="AK764" s="14">
        <v>0</v>
      </c>
      <c r="AL764" s="14">
        <v>1</v>
      </c>
      <c r="AM764" s="14">
        <v>0</v>
      </c>
      <c r="AO764" s="1">
        <v>35915</v>
      </c>
      <c r="AP764" s="1">
        <v>36759</v>
      </c>
      <c r="BT764" s="14">
        <v>9000000</v>
      </c>
      <c r="BV764" s="16">
        <v>8250000</v>
      </c>
      <c r="CS764">
        <v>1</v>
      </c>
      <c r="DA764" s="1">
        <v>37610</v>
      </c>
      <c r="DB764" s="1">
        <v>37705</v>
      </c>
      <c r="DC764" s="1">
        <v>38581</v>
      </c>
      <c r="DD764" s="14">
        <v>423</v>
      </c>
      <c r="DE764" s="14">
        <v>4</v>
      </c>
      <c r="DF764" t="s">
        <v>513</v>
      </c>
      <c r="DG764" t="s">
        <v>1455</v>
      </c>
      <c r="DK764" s="1"/>
      <c r="DO764" s="49" t="s">
        <v>4538</v>
      </c>
      <c r="DP764" s="1"/>
      <c r="DQ764" s="1"/>
      <c r="DR764" s="1"/>
      <c r="DS764" s="1"/>
      <c r="DT764" s="1"/>
      <c r="DU764" s="1"/>
      <c r="DV764" s="1"/>
      <c r="DY764" t="s">
        <v>2264</v>
      </c>
      <c r="DZ764" s="1">
        <v>38937</v>
      </c>
      <c r="EA764" s="1">
        <v>40877</v>
      </c>
      <c r="EC764" s="7" t="s">
        <v>3943</v>
      </c>
      <c r="EL764" s="7">
        <v>1</v>
      </c>
      <c r="EO764" s="7">
        <v>282</v>
      </c>
      <c r="EP764" s="7">
        <v>5</v>
      </c>
      <c r="ER764" s="49" t="s">
        <v>4955</v>
      </c>
      <c r="ES764" s="1"/>
      <c r="ET764" s="1"/>
      <c r="EU764" s="1"/>
      <c r="EV764" s="1"/>
      <c r="EW764" s="1"/>
      <c r="EX764" s="1"/>
      <c r="FC764" t="s">
        <v>2947</v>
      </c>
      <c r="FD764" s="1">
        <v>40948</v>
      </c>
      <c r="FE764" s="1">
        <v>41424</v>
      </c>
      <c r="FG764" s="7" t="s">
        <v>3944</v>
      </c>
      <c r="FK764">
        <v>1</v>
      </c>
      <c r="FY764">
        <v>64</v>
      </c>
      <c r="FZ764">
        <v>2</v>
      </c>
      <c r="GY764" s="44" t="s">
        <v>7424</v>
      </c>
      <c r="GZ764" s="1">
        <v>37719</v>
      </c>
      <c r="HA764">
        <v>17</v>
      </c>
      <c r="HB764">
        <v>8</v>
      </c>
      <c r="HC764">
        <v>0</v>
      </c>
      <c r="HH764" s="44" t="s">
        <v>5807</v>
      </c>
      <c r="HI764">
        <v>1</v>
      </c>
      <c r="HJ764">
        <v>56</v>
      </c>
      <c r="HK764">
        <v>0</v>
      </c>
      <c r="HL764">
        <v>0</v>
      </c>
      <c r="HQ764" s="44" t="s">
        <v>5937</v>
      </c>
      <c r="HR764">
        <v>0</v>
      </c>
      <c r="HS764">
        <v>2</v>
      </c>
      <c r="HT764">
        <v>51</v>
      </c>
      <c r="HU764">
        <v>0</v>
      </c>
      <c r="HZ764" s="44" t="s">
        <v>6030</v>
      </c>
      <c r="IA764">
        <v>0</v>
      </c>
      <c r="IB764">
        <v>2</v>
      </c>
      <c r="IC764">
        <v>27</v>
      </c>
      <c r="ID764">
        <v>0</v>
      </c>
      <c r="II764" s="1">
        <v>37705</v>
      </c>
      <c r="IJ764" s="1">
        <v>38868</v>
      </c>
      <c r="IK764" s="14">
        <v>3</v>
      </c>
    </row>
    <row r="765" spans="1:245" x14ac:dyDescent="0.25">
      <c r="A765" s="1">
        <v>38868</v>
      </c>
      <c r="E765" s="13" t="s">
        <v>3178</v>
      </c>
      <c r="F765" s="4" t="s">
        <v>15</v>
      </c>
      <c r="G765" s="45" t="s">
        <v>5578</v>
      </c>
      <c r="H765" s="86"/>
      <c r="I765" s="86"/>
      <c r="J765" s="86"/>
      <c r="K765" s="86"/>
      <c r="L765" s="86"/>
      <c r="M765" s="30" t="s">
        <v>1452</v>
      </c>
      <c r="N765" s="4" t="s">
        <v>517</v>
      </c>
      <c r="O765" s="52" t="s">
        <v>6618</v>
      </c>
      <c r="P765" s="20"/>
      <c r="Q765" s="39" t="s">
        <v>1451</v>
      </c>
      <c r="R765" s="4" t="s">
        <v>721</v>
      </c>
      <c r="S765" s="52" t="s">
        <v>6617</v>
      </c>
      <c r="T765" s="39" t="s">
        <v>1451</v>
      </c>
      <c r="U765" s="4" t="s">
        <v>721</v>
      </c>
      <c r="V765" s="33" t="s">
        <v>3594</v>
      </c>
      <c r="W765" s="33" t="s">
        <v>721</v>
      </c>
      <c r="X765" s="20"/>
      <c r="Y765" s="20"/>
      <c r="Z765" s="20"/>
      <c r="AA765" s="20"/>
      <c r="AB765" s="33" t="s">
        <v>4158</v>
      </c>
      <c r="AC765" s="33" t="s">
        <v>721</v>
      </c>
      <c r="AD765" s="20"/>
      <c r="AF765" s="14">
        <v>0</v>
      </c>
      <c r="AG765" s="14">
        <v>1</v>
      </c>
      <c r="AH765" s="14">
        <v>0</v>
      </c>
      <c r="AI765" s="14">
        <v>0</v>
      </c>
      <c r="AJ765" s="14">
        <v>1</v>
      </c>
      <c r="AK765" s="14">
        <v>0</v>
      </c>
      <c r="AL765" s="14">
        <v>1</v>
      </c>
      <c r="AM765" s="14">
        <v>0</v>
      </c>
      <c r="AO765" s="1">
        <v>35915</v>
      </c>
      <c r="AP765" s="1">
        <v>36759</v>
      </c>
      <c r="BT765" s="14">
        <v>9000000</v>
      </c>
      <c r="BV765" s="16">
        <v>8250000</v>
      </c>
      <c r="CS765">
        <v>1</v>
      </c>
      <c r="DA765" s="1">
        <v>37610</v>
      </c>
      <c r="DB765" s="1">
        <v>37705</v>
      </c>
      <c r="DC765" s="1">
        <v>38581</v>
      </c>
      <c r="DD765" s="14">
        <v>423</v>
      </c>
      <c r="DE765" s="14">
        <v>4</v>
      </c>
      <c r="DF765" t="s">
        <v>513</v>
      </c>
      <c r="DG765" t="s">
        <v>1455</v>
      </c>
      <c r="DK765" s="1"/>
      <c r="DO765" s="49" t="s">
        <v>4538</v>
      </c>
      <c r="DP765" s="1"/>
      <c r="DQ765" s="1"/>
      <c r="DR765" s="1"/>
      <c r="DS765" s="1"/>
      <c r="DT765" s="1"/>
      <c r="DU765" s="1"/>
      <c r="DV765" s="1"/>
      <c r="DY765" t="s">
        <v>2264</v>
      </c>
      <c r="DZ765" s="1">
        <v>38937</v>
      </c>
      <c r="EA765" s="1">
        <v>40877</v>
      </c>
      <c r="EC765" s="7" t="s">
        <v>3943</v>
      </c>
      <c r="EL765" s="7">
        <v>1</v>
      </c>
      <c r="EO765" s="7">
        <v>282</v>
      </c>
      <c r="EP765" s="7">
        <v>5</v>
      </c>
      <c r="ER765" s="49" t="s">
        <v>4955</v>
      </c>
      <c r="ES765" s="1"/>
      <c r="ET765" s="1"/>
      <c r="EU765" s="1"/>
      <c r="EV765" s="1"/>
      <c r="EW765" s="1"/>
      <c r="EX765" s="1"/>
      <c r="FC765" t="s">
        <v>2947</v>
      </c>
      <c r="FD765" s="1">
        <v>40948</v>
      </c>
      <c r="FE765" s="1">
        <v>41424</v>
      </c>
      <c r="FG765" s="7" t="s">
        <v>3944</v>
      </c>
      <c r="FK765">
        <v>1</v>
      </c>
      <c r="FY765">
        <v>64</v>
      </c>
      <c r="FZ765">
        <v>2</v>
      </c>
      <c r="GY765" s="44" t="s">
        <v>7424</v>
      </c>
      <c r="GZ765" s="1">
        <v>37719</v>
      </c>
      <c r="HA765">
        <v>17</v>
      </c>
      <c r="HB765">
        <v>8</v>
      </c>
      <c r="HC765">
        <v>0</v>
      </c>
      <c r="HH765" s="44" t="s">
        <v>5807</v>
      </c>
      <c r="HI765">
        <v>1</v>
      </c>
      <c r="HJ765">
        <v>56</v>
      </c>
      <c r="HK765">
        <v>0</v>
      </c>
      <c r="HL765">
        <v>0</v>
      </c>
      <c r="HQ765" s="44" t="s">
        <v>5937</v>
      </c>
      <c r="HR765">
        <v>0</v>
      </c>
      <c r="HS765">
        <v>2</v>
      </c>
      <c r="HT765">
        <v>51</v>
      </c>
      <c r="HU765">
        <v>0</v>
      </c>
      <c r="HZ765" s="44" t="s">
        <v>6030</v>
      </c>
      <c r="IA765">
        <v>0</v>
      </c>
      <c r="IB765">
        <v>2</v>
      </c>
      <c r="IC765">
        <v>27</v>
      </c>
      <c r="ID765">
        <v>0</v>
      </c>
      <c r="II765" s="1">
        <v>37705</v>
      </c>
      <c r="IJ765" s="1">
        <v>38868</v>
      </c>
      <c r="IK765" s="14">
        <v>3</v>
      </c>
    </row>
    <row r="766" spans="1:245" x14ac:dyDescent="0.25">
      <c r="A766" s="1">
        <v>38868</v>
      </c>
      <c r="E766" s="13" t="s">
        <v>3178</v>
      </c>
      <c r="F766" s="4" t="s">
        <v>15</v>
      </c>
      <c r="G766" s="45" t="s">
        <v>5578</v>
      </c>
      <c r="H766" s="86"/>
      <c r="I766" s="86"/>
      <c r="J766" s="86"/>
      <c r="K766" s="86"/>
      <c r="L766" s="86"/>
      <c r="M766" s="30" t="s">
        <v>1453</v>
      </c>
      <c r="N766" s="4" t="s">
        <v>479</v>
      </c>
      <c r="O766" s="52" t="s">
        <v>6619</v>
      </c>
      <c r="P766" s="20"/>
      <c r="Q766" s="39" t="s">
        <v>1451</v>
      </c>
      <c r="R766" s="4" t="s">
        <v>721</v>
      </c>
      <c r="S766" s="52" t="s">
        <v>6617</v>
      </c>
      <c r="T766" s="39" t="s">
        <v>1451</v>
      </c>
      <c r="U766" s="4" t="s">
        <v>721</v>
      </c>
      <c r="V766" s="33" t="s">
        <v>3594</v>
      </c>
      <c r="W766" s="33" t="s">
        <v>721</v>
      </c>
      <c r="X766" s="20"/>
      <c r="Y766" s="20"/>
      <c r="Z766" s="20"/>
      <c r="AA766" s="20"/>
      <c r="AB766" s="33" t="s">
        <v>4158</v>
      </c>
      <c r="AC766" s="33" t="s">
        <v>721</v>
      </c>
      <c r="AD766" s="20"/>
      <c r="AF766" s="14">
        <v>0</v>
      </c>
      <c r="AG766" s="14">
        <v>1</v>
      </c>
      <c r="AH766" s="14">
        <v>0</v>
      </c>
      <c r="AI766" s="14">
        <v>0</v>
      </c>
      <c r="AJ766" s="14">
        <v>1</v>
      </c>
      <c r="AK766" s="14">
        <v>0</v>
      </c>
      <c r="AL766" s="14">
        <v>1</v>
      </c>
      <c r="AM766" s="14">
        <v>0</v>
      </c>
      <c r="AO766" s="1">
        <v>35915</v>
      </c>
      <c r="AP766" s="1">
        <v>36759</v>
      </c>
      <c r="BT766" s="14">
        <v>9000000</v>
      </c>
      <c r="BV766" s="16">
        <v>8250000</v>
      </c>
      <c r="CS766">
        <v>1</v>
      </c>
      <c r="DA766" s="1">
        <v>37610</v>
      </c>
      <c r="DB766" s="1">
        <v>37705</v>
      </c>
      <c r="DC766" s="1">
        <v>38581</v>
      </c>
      <c r="DD766" s="14">
        <v>423</v>
      </c>
      <c r="DE766" s="14">
        <v>4</v>
      </c>
      <c r="DF766" t="s">
        <v>513</v>
      </c>
      <c r="DG766" t="s">
        <v>1455</v>
      </c>
      <c r="DK766" s="1"/>
      <c r="DO766" s="49" t="s">
        <v>4538</v>
      </c>
      <c r="DP766" s="1"/>
      <c r="DQ766" s="1"/>
      <c r="DR766" s="1"/>
      <c r="DS766" s="1"/>
      <c r="DT766" s="1"/>
      <c r="DU766" s="1"/>
      <c r="DV766" s="1"/>
      <c r="DY766" t="s">
        <v>2264</v>
      </c>
      <c r="DZ766" s="1">
        <v>38937</v>
      </c>
      <c r="EA766" s="1">
        <v>40877</v>
      </c>
      <c r="EC766" s="7" t="s">
        <v>3943</v>
      </c>
      <c r="EL766" s="7">
        <v>1</v>
      </c>
      <c r="EO766" s="7">
        <v>282</v>
      </c>
      <c r="EP766" s="7">
        <v>5</v>
      </c>
      <c r="ER766" s="49" t="s">
        <v>4955</v>
      </c>
      <c r="ES766" s="1"/>
      <c r="ET766" s="1"/>
      <c r="EU766" s="1"/>
      <c r="EV766" s="1"/>
      <c r="EW766" s="1"/>
      <c r="EX766" s="1"/>
      <c r="FC766" t="s">
        <v>2947</v>
      </c>
      <c r="FD766" s="1">
        <v>40948</v>
      </c>
      <c r="FE766" s="1">
        <v>41424</v>
      </c>
      <c r="FG766" s="7" t="s">
        <v>3944</v>
      </c>
      <c r="FK766">
        <v>1</v>
      </c>
      <c r="FY766">
        <v>64</v>
      </c>
      <c r="FZ766">
        <v>2</v>
      </c>
      <c r="GY766" s="44" t="s">
        <v>7424</v>
      </c>
      <c r="GZ766" s="1">
        <v>37719</v>
      </c>
      <c r="HA766">
        <v>17</v>
      </c>
      <c r="HB766">
        <v>8</v>
      </c>
      <c r="HC766">
        <v>0</v>
      </c>
      <c r="HH766" s="44" t="s">
        <v>5807</v>
      </c>
      <c r="HI766">
        <v>1</v>
      </c>
      <c r="HJ766">
        <v>56</v>
      </c>
      <c r="HK766">
        <v>0</v>
      </c>
      <c r="HL766">
        <v>0</v>
      </c>
      <c r="HQ766" s="44" t="s">
        <v>5937</v>
      </c>
      <c r="HR766">
        <v>0</v>
      </c>
      <c r="HS766">
        <v>2</v>
      </c>
      <c r="HT766">
        <v>51</v>
      </c>
      <c r="HU766">
        <v>0</v>
      </c>
      <c r="HZ766" s="44" t="s">
        <v>6030</v>
      </c>
      <c r="IA766">
        <v>0</v>
      </c>
      <c r="IB766">
        <v>2</v>
      </c>
      <c r="IC766">
        <v>27</v>
      </c>
      <c r="ID766">
        <v>0</v>
      </c>
      <c r="II766" s="1">
        <v>37705</v>
      </c>
      <c r="IJ766" s="1">
        <v>38868</v>
      </c>
      <c r="IK766" s="14">
        <v>3</v>
      </c>
    </row>
    <row r="767" spans="1:245" x14ac:dyDescent="0.25">
      <c r="A767" s="1">
        <v>39029</v>
      </c>
      <c r="B767" s="1"/>
      <c r="C767" s="1" t="s">
        <v>412</v>
      </c>
      <c r="D767" s="1"/>
      <c r="E767" s="13" t="s">
        <v>3101</v>
      </c>
      <c r="F767" s="4" t="s">
        <v>133</v>
      </c>
      <c r="H767" s="45" t="s">
        <v>5486</v>
      </c>
      <c r="I767" s="45" t="s">
        <v>5487</v>
      </c>
      <c r="J767" s="86"/>
      <c r="K767" s="86"/>
      <c r="L767" s="86"/>
      <c r="M767" s="34" t="s">
        <v>4242</v>
      </c>
      <c r="N767" s="4" t="s">
        <v>496</v>
      </c>
      <c r="O767" s="52" t="s">
        <v>6179</v>
      </c>
      <c r="P767" s="20"/>
      <c r="Q767" s="34" t="s">
        <v>4242</v>
      </c>
      <c r="R767" s="4" t="s">
        <v>496</v>
      </c>
      <c r="S767" s="52" t="s">
        <v>6179</v>
      </c>
      <c r="T767" s="34" t="s">
        <v>4242</v>
      </c>
      <c r="U767" s="4" t="s">
        <v>496</v>
      </c>
      <c r="V767" s="20"/>
      <c r="W767" s="20"/>
      <c r="X767" s="33" t="s">
        <v>3440</v>
      </c>
      <c r="Y767" s="33" t="s">
        <v>479</v>
      </c>
      <c r="Z767" s="33" t="s">
        <v>3440</v>
      </c>
      <c r="AA767" s="33" t="s">
        <v>479</v>
      </c>
      <c r="AB767" s="20"/>
      <c r="AC767" s="20"/>
      <c r="AD767" s="20"/>
      <c r="AE767" s="33" t="s">
        <v>3441</v>
      </c>
      <c r="AF767" s="14">
        <v>1</v>
      </c>
      <c r="AG767" s="14">
        <v>1</v>
      </c>
      <c r="AH767" s="14">
        <v>0</v>
      </c>
      <c r="AI767" s="14">
        <v>0</v>
      </c>
      <c r="AJ767" s="14">
        <v>1</v>
      </c>
      <c r="AK767" s="14">
        <v>0</v>
      </c>
      <c r="AL767" s="14">
        <v>1</v>
      </c>
      <c r="AM767" s="14">
        <v>0</v>
      </c>
      <c r="AN767" s="5" t="s">
        <v>1089</v>
      </c>
      <c r="AO767" s="1">
        <v>32325</v>
      </c>
      <c r="BT767" s="14">
        <v>10000000</v>
      </c>
      <c r="CU767" s="7">
        <v>1</v>
      </c>
      <c r="DB767" s="6"/>
      <c r="DC767" s="1">
        <v>38784</v>
      </c>
      <c r="DD767" s="14">
        <v>498</v>
      </c>
      <c r="DE767" s="14">
        <v>4</v>
      </c>
      <c r="DF767" t="s">
        <v>513</v>
      </c>
      <c r="DG767" s="5" t="s">
        <v>1876</v>
      </c>
      <c r="DK767" s="6"/>
      <c r="DN767" t="s">
        <v>1877</v>
      </c>
      <c r="DO767" s="49" t="s">
        <v>4349</v>
      </c>
      <c r="DP767" s="1"/>
      <c r="DQ767" s="1"/>
      <c r="DR767" s="1"/>
      <c r="DS767" s="1"/>
      <c r="DT767" s="1"/>
      <c r="DU767" s="1"/>
      <c r="DV767" s="1"/>
      <c r="DW767" t="s">
        <v>2131</v>
      </c>
      <c r="DX767" t="s">
        <v>496</v>
      </c>
      <c r="DY767" t="s">
        <v>2130</v>
      </c>
      <c r="DZ767" s="1">
        <v>39078</v>
      </c>
      <c r="EA767" s="1">
        <v>39903</v>
      </c>
      <c r="EC767" s="7" t="s">
        <v>3826</v>
      </c>
      <c r="EF767" s="7">
        <v>1</v>
      </c>
      <c r="EO767" s="7">
        <v>175</v>
      </c>
      <c r="EP767" s="7">
        <v>4</v>
      </c>
      <c r="ER767" s="49" t="s">
        <v>4867</v>
      </c>
      <c r="ES767" s="1"/>
      <c r="ET767" s="1"/>
      <c r="EU767" s="1"/>
      <c r="EV767" s="1"/>
      <c r="EW767" s="1"/>
      <c r="EX767" s="1"/>
      <c r="FC767" t="s">
        <v>2897</v>
      </c>
      <c r="FD767" s="1">
        <v>39969</v>
      </c>
      <c r="FE767" s="1">
        <v>40631</v>
      </c>
      <c r="FI767" s="7" t="s">
        <v>3824</v>
      </c>
      <c r="FJ767" s="7" t="s">
        <v>3825</v>
      </c>
      <c r="FK767">
        <v>1</v>
      </c>
      <c r="FY767">
        <v>154</v>
      </c>
      <c r="FZ767">
        <v>3</v>
      </c>
      <c r="HH767" s="44" t="s">
        <v>5745</v>
      </c>
      <c r="HI767">
        <v>0</v>
      </c>
      <c r="HJ767">
        <v>25</v>
      </c>
      <c r="HK767">
        <v>65</v>
      </c>
      <c r="HL767">
        <v>2</v>
      </c>
      <c r="HM767">
        <v>1</v>
      </c>
      <c r="HQ767" s="44"/>
      <c r="HR767">
        <v>0</v>
      </c>
      <c r="HS767">
        <v>0</v>
      </c>
      <c r="HT767">
        <v>3761</v>
      </c>
      <c r="HU767">
        <v>81</v>
      </c>
      <c r="HV767">
        <v>1</v>
      </c>
      <c r="HZ767" s="44" t="s">
        <v>5995</v>
      </c>
      <c r="IA767">
        <v>0</v>
      </c>
      <c r="IB767">
        <v>8</v>
      </c>
      <c r="IC767">
        <v>3312</v>
      </c>
      <c r="ID767">
        <v>45</v>
      </c>
      <c r="IE767">
        <v>1</v>
      </c>
    </row>
    <row r="768" spans="1:245" x14ac:dyDescent="0.25">
      <c r="A768" s="1">
        <v>39029</v>
      </c>
      <c r="B768" s="1"/>
      <c r="C768" s="1"/>
      <c r="D768" s="1"/>
      <c r="E768" s="13" t="s">
        <v>3101</v>
      </c>
      <c r="F768" s="4" t="s">
        <v>133</v>
      </c>
      <c r="G768" s="86"/>
      <c r="H768" s="45" t="s">
        <v>5486</v>
      </c>
      <c r="I768" s="45" t="s">
        <v>5487</v>
      </c>
      <c r="J768" s="86"/>
      <c r="K768" s="86"/>
      <c r="L768" s="86"/>
      <c r="M768" s="31" t="s">
        <v>4244</v>
      </c>
      <c r="N768" s="4" t="s">
        <v>496</v>
      </c>
      <c r="O768" s="52" t="s">
        <v>6179</v>
      </c>
      <c r="P768" s="20"/>
      <c r="Q768" s="34" t="s">
        <v>4242</v>
      </c>
      <c r="R768" s="4" t="s">
        <v>496</v>
      </c>
      <c r="S768" s="52" t="s">
        <v>6179</v>
      </c>
      <c r="T768" s="34" t="s">
        <v>4242</v>
      </c>
      <c r="U768" s="4" t="s">
        <v>496</v>
      </c>
      <c r="V768" s="20"/>
      <c r="W768" s="20"/>
      <c r="Z768" s="33" t="s">
        <v>3440</v>
      </c>
      <c r="AA768" s="33" t="s">
        <v>479</v>
      </c>
      <c r="AB768" s="20"/>
      <c r="AC768" s="20"/>
      <c r="AD768" s="20"/>
      <c r="AE768" s="20" t="s">
        <v>3442</v>
      </c>
      <c r="AF768" s="14">
        <v>1</v>
      </c>
      <c r="AG768" s="14">
        <v>1</v>
      </c>
      <c r="AH768" s="14">
        <v>0</v>
      </c>
      <c r="AI768" s="14">
        <v>0</v>
      </c>
      <c r="AJ768" s="14">
        <v>1</v>
      </c>
      <c r="AK768" s="14">
        <v>0</v>
      </c>
      <c r="AL768" s="14">
        <v>1</v>
      </c>
      <c r="AM768" s="14">
        <v>0</v>
      </c>
      <c r="AO768" s="1">
        <v>32325</v>
      </c>
      <c r="BT768" s="14">
        <v>10000000</v>
      </c>
      <c r="BV768" s="16">
        <v>0</v>
      </c>
      <c r="CU768" s="7">
        <v>1</v>
      </c>
      <c r="DC768" s="1">
        <v>38784</v>
      </c>
      <c r="DD768" s="14">
        <v>498</v>
      </c>
      <c r="DE768" s="14">
        <v>4</v>
      </c>
      <c r="DF768" t="s">
        <v>513</v>
      </c>
      <c r="DG768" s="5" t="s">
        <v>1876</v>
      </c>
      <c r="DO768" s="49" t="s">
        <v>4349</v>
      </c>
      <c r="DP768" s="1"/>
      <c r="DQ768" s="1"/>
      <c r="DR768" s="1"/>
      <c r="DS768" s="1"/>
      <c r="DT768" s="1"/>
      <c r="DU768" s="1"/>
      <c r="DV768" s="1"/>
      <c r="DW768" t="s">
        <v>2133</v>
      </c>
      <c r="DX768" t="s">
        <v>496</v>
      </c>
      <c r="DY768" t="s">
        <v>2130</v>
      </c>
      <c r="DZ768" s="1">
        <v>39078</v>
      </c>
      <c r="EA768" s="1">
        <v>39903</v>
      </c>
      <c r="EC768" s="7" t="s">
        <v>3826</v>
      </c>
      <c r="EK768" s="7">
        <v>1</v>
      </c>
      <c r="EO768" s="7">
        <v>175</v>
      </c>
      <c r="EP768" s="7">
        <v>4</v>
      </c>
      <c r="ER768" s="49" t="s">
        <v>4867</v>
      </c>
      <c r="ES768" s="1"/>
      <c r="ET768" s="1"/>
      <c r="EU768" s="1"/>
      <c r="EV768" s="1"/>
      <c r="EW768" s="1"/>
      <c r="EX768" s="1"/>
      <c r="FA768">
        <v>1</v>
      </c>
      <c r="FC768" t="s">
        <v>2897</v>
      </c>
      <c r="FD768" s="1">
        <v>39974</v>
      </c>
      <c r="FE768" s="1">
        <v>40631</v>
      </c>
      <c r="FI768" s="7" t="s">
        <v>3824</v>
      </c>
      <c r="FJ768" s="7" t="s">
        <v>3825</v>
      </c>
      <c r="FL768">
        <v>1</v>
      </c>
      <c r="FY768">
        <v>154</v>
      </c>
      <c r="FZ768">
        <v>3</v>
      </c>
      <c r="HH768" s="44" t="s">
        <v>5745</v>
      </c>
      <c r="HI768">
        <v>0</v>
      </c>
      <c r="HJ768">
        <v>25</v>
      </c>
      <c r="HK768">
        <v>65</v>
      </c>
      <c r="HL768">
        <v>2</v>
      </c>
      <c r="HM768">
        <v>1</v>
      </c>
      <c r="HQ768" s="44"/>
      <c r="HR768">
        <v>0</v>
      </c>
      <c r="HS768">
        <v>0</v>
      </c>
      <c r="HT768">
        <v>3761</v>
      </c>
      <c r="HU768">
        <v>81</v>
      </c>
      <c r="HV768">
        <v>1</v>
      </c>
      <c r="HZ768" s="44" t="s">
        <v>5995</v>
      </c>
      <c r="IA768">
        <v>0</v>
      </c>
      <c r="IB768">
        <v>8</v>
      </c>
      <c r="IC768">
        <v>3312</v>
      </c>
      <c r="ID768">
        <v>45</v>
      </c>
      <c r="IE768">
        <v>1</v>
      </c>
    </row>
    <row r="769" spans="1:245" x14ac:dyDescent="0.25">
      <c r="A769" s="1">
        <v>39029</v>
      </c>
      <c r="B769" s="1"/>
      <c r="C769" s="1"/>
      <c r="D769" s="1"/>
      <c r="E769" s="13" t="s">
        <v>3101</v>
      </c>
      <c r="F769" s="4" t="s">
        <v>133</v>
      </c>
      <c r="G769" s="86"/>
      <c r="H769" s="45" t="s">
        <v>5486</v>
      </c>
      <c r="I769" s="45" t="s">
        <v>5487</v>
      </c>
      <c r="J769" s="86"/>
      <c r="K769" s="86"/>
      <c r="L769" s="86"/>
      <c r="M769" s="31" t="s">
        <v>4243</v>
      </c>
      <c r="N769" s="4" t="s">
        <v>496</v>
      </c>
      <c r="O769" s="52" t="s">
        <v>6180</v>
      </c>
      <c r="P769" s="20"/>
      <c r="Q769" s="34" t="s">
        <v>4242</v>
      </c>
      <c r="R769" s="4" t="s">
        <v>496</v>
      </c>
      <c r="S769" s="52" t="s">
        <v>6179</v>
      </c>
      <c r="T769" s="34" t="s">
        <v>4242</v>
      </c>
      <c r="U769" s="4" t="s">
        <v>496</v>
      </c>
      <c r="V769" s="20"/>
      <c r="W769" s="20"/>
      <c r="Z769" s="33" t="s">
        <v>3440</v>
      </c>
      <c r="AA769" s="33" t="s">
        <v>479</v>
      </c>
      <c r="AB769" s="20"/>
      <c r="AC769" s="20"/>
      <c r="AD769" s="20"/>
      <c r="AE769" s="20" t="s">
        <v>3443</v>
      </c>
      <c r="AF769" s="14">
        <v>1</v>
      </c>
      <c r="AG769" s="14">
        <v>1</v>
      </c>
      <c r="AH769" s="14">
        <v>0</v>
      </c>
      <c r="AI769" s="14">
        <v>0</v>
      </c>
      <c r="AJ769" s="14">
        <v>1</v>
      </c>
      <c r="AK769" s="14">
        <v>0</v>
      </c>
      <c r="AL769" s="14">
        <v>1</v>
      </c>
      <c r="AM769" s="14">
        <v>0</v>
      </c>
      <c r="AO769" s="1">
        <v>32325</v>
      </c>
      <c r="BT769" s="14">
        <v>10000000</v>
      </c>
      <c r="BV769" s="16">
        <v>0</v>
      </c>
      <c r="CU769" s="7">
        <v>1</v>
      </c>
      <c r="DC769" s="1">
        <v>38784</v>
      </c>
      <c r="DD769" s="14">
        <v>498</v>
      </c>
      <c r="DE769" s="14">
        <v>4</v>
      </c>
      <c r="DF769" t="s">
        <v>513</v>
      </c>
      <c r="DG769" s="5" t="s">
        <v>1876</v>
      </c>
      <c r="DO769" s="49" t="s">
        <v>4349</v>
      </c>
      <c r="DP769" s="1"/>
      <c r="DQ769" s="1"/>
      <c r="DR769" s="1"/>
      <c r="DS769" s="1"/>
      <c r="DT769" s="1"/>
      <c r="DU769" s="1"/>
      <c r="DV769" s="1"/>
      <c r="DW769" t="s">
        <v>2132</v>
      </c>
      <c r="DX769" t="s">
        <v>496</v>
      </c>
      <c r="DY769" t="s">
        <v>2130</v>
      </c>
      <c r="DZ769" s="1">
        <v>39078</v>
      </c>
      <c r="EA769" s="1">
        <v>39903</v>
      </c>
      <c r="EC769" s="7" t="s">
        <v>3826</v>
      </c>
      <c r="EK769" s="7">
        <v>1</v>
      </c>
      <c r="EO769" s="7">
        <v>175</v>
      </c>
      <c r="EP769" s="7">
        <v>4</v>
      </c>
      <c r="ER769" s="49" t="s">
        <v>4867</v>
      </c>
      <c r="ES769" s="1"/>
      <c r="ET769" s="1"/>
      <c r="EU769" s="1"/>
      <c r="EV769" s="1"/>
      <c r="EW769" s="1"/>
      <c r="EX769" s="1"/>
      <c r="FA769">
        <v>1</v>
      </c>
      <c r="FC769" t="s">
        <v>2897</v>
      </c>
      <c r="FD769" s="1">
        <v>39974</v>
      </c>
      <c r="FE769" s="1">
        <v>40631</v>
      </c>
      <c r="FI769" s="7" t="s">
        <v>3824</v>
      </c>
      <c r="FJ769" s="7" t="s">
        <v>3825</v>
      </c>
      <c r="FL769">
        <v>1</v>
      </c>
      <c r="FY769">
        <v>154</v>
      </c>
      <c r="FZ769">
        <v>3</v>
      </c>
      <c r="HH769" s="44" t="s">
        <v>5745</v>
      </c>
      <c r="HI769">
        <v>0</v>
      </c>
      <c r="HJ769">
        <v>25</v>
      </c>
      <c r="HK769">
        <v>65</v>
      </c>
      <c r="HL769">
        <v>2</v>
      </c>
      <c r="HM769">
        <v>1</v>
      </c>
      <c r="HQ769" s="44"/>
      <c r="HR769">
        <v>0</v>
      </c>
      <c r="HS769">
        <v>0</v>
      </c>
      <c r="HT769">
        <v>3761</v>
      </c>
      <c r="HU769">
        <v>81</v>
      </c>
      <c r="HV769">
        <v>1</v>
      </c>
      <c r="HZ769" s="44" t="s">
        <v>5995</v>
      </c>
      <c r="IA769">
        <v>0</v>
      </c>
      <c r="IB769">
        <v>8</v>
      </c>
      <c r="IC769">
        <v>3312</v>
      </c>
      <c r="ID769">
        <v>45</v>
      </c>
      <c r="IE769">
        <v>1</v>
      </c>
    </row>
    <row r="770" spans="1:245" x14ac:dyDescent="0.25">
      <c r="A770" s="1">
        <v>38973</v>
      </c>
      <c r="B770" s="1" t="s">
        <v>408</v>
      </c>
      <c r="C770" s="1" t="s">
        <v>409</v>
      </c>
      <c r="D770" s="1"/>
      <c r="E770" s="13" t="s">
        <v>3180</v>
      </c>
      <c r="F770" s="4" t="s">
        <v>57</v>
      </c>
      <c r="G770" s="45" t="s">
        <v>5580</v>
      </c>
      <c r="H770" s="86"/>
      <c r="I770" s="86"/>
      <c r="J770" s="86"/>
      <c r="K770" s="86"/>
      <c r="L770" s="86"/>
      <c r="M770" s="31" t="s">
        <v>671</v>
      </c>
      <c r="N770" s="13" t="s">
        <v>502</v>
      </c>
      <c r="O770" s="56" t="s">
        <v>6628</v>
      </c>
      <c r="P770" s="20"/>
      <c r="Q770" s="39" t="s">
        <v>671</v>
      </c>
      <c r="R770" s="13" t="s">
        <v>502</v>
      </c>
      <c r="S770" s="56" t="s">
        <v>6628</v>
      </c>
      <c r="T770" s="39" t="s">
        <v>671</v>
      </c>
      <c r="U770" s="13" t="s">
        <v>502</v>
      </c>
      <c r="V770" s="20"/>
      <c r="W770" s="20"/>
      <c r="X770" s="33" t="s">
        <v>3599</v>
      </c>
      <c r="Y770" s="20" t="s">
        <v>502</v>
      </c>
      <c r="Z770" s="33" t="s">
        <v>3599</v>
      </c>
      <c r="AA770" s="20" t="s">
        <v>502</v>
      </c>
      <c r="AB770" s="20"/>
      <c r="AC770" s="20"/>
      <c r="AD770" s="20"/>
      <c r="AF770" s="14">
        <v>0</v>
      </c>
      <c r="AG770" s="14">
        <v>1</v>
      </c>
      <c r="AH770" s="14">
        <v>0</v>
      </c>
      <c r="AI770" s="14">
        <v>0</v>
      </c>
      <c r="AJ770" s="14">
        <v>1</v>
      </c>
      <c r="AK770" s="14">
        <v>0</v>
      </c>
      <c r="AL770" s="14">
        <v>1</v>
      </c>
      <c r="AM770" s="14">
        <v>0</v>
      </c>
      <c r="AN770" t="s">
        <v>703</v>
      </c>
      <c r="AO770" s="1">
        <v>35237</v>
      </c>
      <c r="AP770" s="1">
        <v>37361</v>
      </c>
      <c r="BT770" s="14">
        <v>4650000</v>
      </c>
      <c r="BW770" s="23">
        <v>3450000</v>
      </c>
      <c r="CS770">
        <v>1</v>
      </c>
      <c r="DA770" s="1">
        <v>37456</v>
      </c>
      <c r="DB770" s="1">
        <v>37530</v>
      </c>
      <c r="DC770" s="1">
        <v>38279</v>
      </c>
      <c r="DD770" s="14">
        <v>400</v>
      </c>
      <c r="DE770" s="14">
        <v>4</v>
      </c>
      <c r="DF770" t="s">
        <v>562</v>
      </c>
      <c r="DG770" t="s">
        <v>702</v>
      </c>
      <c r="DK770" s="1"/>
      <c r="DO770" s="49" t="s">
        <v>5095</v>
      </c>
      <c r="DP770" s="1"/>
      <c r="DQ770" s="1"/>
      <c r="DR770" s="1"/>
      <c r="DS770" s="1"/>
      <c r="DT770" s="1"/>
      <c r="DU770" s="1"/>
      <c r="DV770" s="1"/>
      <c r="DY770" t="s">
        <v>2178</v>
      </c>
      <c r="DZ770" s="1">
        <v>39056</v>
      </c>
      <c r="EA770" s="1">
        <v>41179</v>
      </c>
      <c r="EC770" s="7" t="s">
        <v>3950</v>
      </c>
      <c r="EF770" s="7">
        <v>1</v>
      </c>
      <c r="EO770" s="7">
        <v>79</v>
      </c>
      <c r="EP770" s="7">
        <v>2</v>
      </c>
      <c r="ER770" s="49" t="s">
        <v>4967</v>
      </c>
      <c r="ES770" s="1"/>
      <c r="ET770" s="1"/>
      <c r="EU770" s="1"/>
      <c r="EV770" s="1"/>
      <c r="EW770" s="1"/>
      <c r="EX770" s="1"/>
      <c r="FC770" t="s">
        <v>2772</v>
      </c>
      <c r="FD770" s="1">
        <v>41264</v>
      </c>
      <c r="FE770" s="1">
        <v>41725</v>
      </c>
      <c r="FH770" s="7" t="s">
        <v>3951</v>
      </c>
      <c r="FR770">
        <v>1</v>
      </c>
      <c r="FS770">
        <v>1</v>
      </c>
      <c r="FV770">
        <v>1</v>
      </c>
      <c r="FY770">
        <v>43</v>
      </c>
      <c r="FZ770">
        <v>6</v>
      </c>
      <c r="GY770" s="44" t="s">
        <v>7425</v>
      </c>
      <c r="GZ770" s="1">
        <v>37539</v>
      </c>
      <c r="HA770">
        <v>27</v>
      </c>
      <c r="HB770">
        <v>71</v>
      </c>
      <c r="HC770">
        <v>1</v>
      </c>
      <c r="HE770">
        <v>1</v>
      </c>
      <c r="HH770" s="44" t="s">
        <v>5809</v>
      </c>
      <c r="HI770">
        <v>1</v>
      </c>
      <c r="HJ770">
        <v>58</v>
      </c>
      <c r="HK770">
        <v>206</v>
      </c>
      <c r="HL770">
        <v>4</v>
      </c>
      <c r="HN770">
        <v>1</v>
      </c>
      <c r="HQ770" s="44" t="s">
        <v>5940</v>
      </c>
      <c r="HR770">
        <v>0</v>
      </c>
      <c r="HS770">
        <v>7</v>
      </c>
      <c r="HT770">
        <v>161</v>
      </c>
      <c r="HU770">
        <v>2</v>
      </c>
      <c r="HX770">
        <v>1</v>
      </c>
      <c r="HZ770" s="44" t="s">
        <v>6032</v>
      </c>
      <c r="IA770">
        <v>0</v>
      </c>
      <c r="IB770">
        <v>4</v>
      </c>
      <c r="IC770">
        <v>150</v>
      </c>
      <c r="ID770">
        <v>0</v>
      </c>
      <c r="II770" s="1">
        <v>37530</v>
      </c>
      <c r="IJ770" s="1">
        <v>38973</v>
      </c>
      <c r="IK770" s="14">
        <v>8</v>
      </c>
    </row>
    <row r="771" spans="1:245" x14ac:dyDescent="0.25">
      <c r="A771" s="1">
        <v>38973</v>
      </c>
      <c r="E771" s="13" t="s">
        <v>3180</v>
      </c>
      <c r="F771" s="4" t="s">
        <v>57</v>
      </c>
      <c r="G771" s="45" t="s">
        <v>5580</v>
      </c>
      <c r="H771" s="86"/>
      <c r="I771" s="86"/>
      <c r="J771" s="86"/>
      <c r="K771" s="86"/>
      <c r="L771" s="86"/>
      <c r="M771" s="30" t="s">
        <v>672</v>
      </c>
      <c r="N771" s="13" t="s">
        <v>502</v>
      </c>
      <c r="O771" s="56" t="s">
        <v>6628</v>
      </c>
      <c r="P771" s="20"/>
      <c r="Q771" s="39" t="s">
        <v>671</v>
      </c>
      <c r="R771" s="13" t="s">
        <v>502</v>
      </c>
      <c r="S771" s="56" t="s">
        <v>6628</v>
      </c>
      <c r="T771" s="39" t="s">
        <v>671</v>
      </c>
      <c r="U771" s="13" t="s">
        <v>502</v>
      </c>
      <c r="V771" s="20"/>
      <c r="W771" s="20"/>
      <c r="X771" s="20"/>
      <c r="Y771" s="20"/>
      <c r="Z771" s="33" t="s">
        <v>3599</v>
      </c>
      <c r="AA771" s="20" t="s">
        <v>502</v>
      </c>
      <c r="AD771" s="20"/>
      <c r="AF771" s="14">
        <v>0</v>
      </c>
      <c r="AG771" s="14">
        <v>1</v>
      </c>
      <c r="AH771" s="14">
        <v>0</v>
      </c>
      <c r="AI771" s="14">
        <v>0</v>
      </c>
      <c r="AJ771" s="14">
        <v>1</v>
      </c>
      <c r="AK771" s="14">
        <v>0</v>
      </c>
      <c r="AL771" s="14">
        <v>1</v>
      </c>
      <c r="AM771" s="14">
        <v>0</v>
      </c>
      <c r="AO771" s="1">
        <v>35237</v>
      </c>
      <c r="AP771" s="1">
        <v>37361</v>
      </c>
      <c r="BT771" s="14">
        <v>4650000</v>
      </c>
      <c r="BV771" s="16">
        <v>3450000</v>
      </c>
      <c r="CS771">
        <v>1</v>
      </c>
      <c r="DA771" s="1">
        <v>37456</v>
      </c>
      <c r="DB771" s="1">
        <v>37530</v>
      </c>
      <c r="DC771" s="1">
        <v>38279</v>
      </c>
      <c r="DD771" s="14">
        <v>400</v>
      </c>
      <c r="DE771" s="14">
        <v>4</v>
      </c>
      <c r="DF771" t="s">
        <v>562</v>
      </c>
      <c r="DG771" t="s">
        <v>702</v>
      </c>
      <c r="DO771" s="49" t="s">
        <v>5096</v>
      </c>
      <c r="DP771" s="1"/>
      <c r="DQ771" s="1"/>
      <c r="DR771" s="1"/>
      <c r="DS771" s="1"/>
      <c r="DT771" s="1"/>
      <c r="DU771" s="1"/>
      <c r="DV771" s="1"/>
      <c r="DY771" t="s">
        <v>2177</v>
      </c>
      <c r="DZ771" s="1">
        <v>39056</v>
      </c>
      <c r="EA771" s="1">
        <v>41179</v>
      </c>
      <c r="EC771" s="7" t="s">
        <v>3950</v>
      </c>
      <c r="EL771" s="7">
        <v>1</v>
      </c>
      <c r="EO771" s="7">
        <v>147</v>
      </c>
      <c r="EP771" s="7">
        <v>3</v>
      </c>
      <c r="GY771" s="44" t="s">
        <v>7425</v>
      </c>
      <c r="GZ771" s="1">
        <v>37539</v>
      </c>
      <c r="HA771">
        <v>27</v>
      </c>
      <c r="HB771">
        <v>71</v>
      </c>
      <c r="HC771">
        <v>1</v>
      </c>
      <c r="HE771">
        <v>1</v>
      </c>
      <c r="HH771" s="44" t="s">
        <v>5809</v>
      </c>
      <c r="HI771">
        <v>1</v>
      </c>
      <c r="HJ771">
        <v>58</v>
      </c>
      <c r="HK771">
        <v>206</v>
      </c>
      <c r="HL771">
        <v>4</v>
      </c>
      <c r="HN771">
        <v>1</v>
      </c>
      <c r="HQ771" s="44" t="s">
        <v>5940</v>
      </c>
      <c r="HR771">
        <v>0</v>
      </c>
      <c r="HS771">
        <v>7</v>
      </c>
      <c r="HT771">
        <v>161</v>
      </c>
      <c r="HU771">
        <v>2</v>
      </c>
      <c r="HX771">
        <v>1</v>
      </c>
      <c r="II771" s="1">
        <v>37530</v>
      </c>
      <c r="IJ771" s="1">
        <v>38973</v>
      </c>
      <c r="IK771" s="14">
        <v>8</v>
      </c>
    </row>
    <row r="772" spans="1:245" x14ac:dyDescent="0.25">
      <c r="A772" s="1">
        <v>38973</v>
      </c>
      <c r="E772" s="13" t="s">
        <v>3180</v>
      </c>
      <c r="F772" s="4" t="s">
        <v>57</v>
      </c>
      <c r="G772" s="45" t="s">
        <v>5580</v>
      </c>
      <c r="H772" s="86"/>
      <c r="I772" s="86"/>
      <c r="J772" s="86"/>
      <c r="K772" s="86"/>
      <c r="L772" s="86"/>
      <c r="M772" s="30" t="s">
        <v>673</v>
      </c>
      <c r="N772" s="13" t="s">
        <v>502</v>
      </c>
      <c r="O772" s="56" t="s">
        <v>6629</v>
      </c>
      <c r="P772" s="20"/>
      <c r="Q772" s="39" t="s">
        <v>674</v>
      </c>
      <c r="R772" s="13" t="s">
        <v>502</v>
      </c>
      <c r="S772" s="56" t="s">
        <v>6630</v>
      </c>
      <c r="T772" s="39" t="s">
        <v>674</v>
      </c>
      <c r="U772" s="13" t="s">
        <v>502</v>
      </c>
      <c r="V772" s="20"/>
      <c r="W772" s="20"/>
      <c r="X772" s="20"/>
      <c r="Y772" s="20"/>
      <c r="Z772" s="20" t="s">
        <v>3348</v>
      </c>
      <c r="AA772" s="20" t="s">
        <v>502</v>
      </c>
      <c r="AD772" s="20"/>
      <c r="AF772" s="14">
        <v>0</v>
      </c>
      <c r="AG772" s="14">
        <v>1</v>
      </c>
      <c r="AH772" s="14">
        <v>0</v>
      </c>
      <c r="AI772" s="14">
        <v>0</v>
      </c>
      <c r="AJ772" s="14">
        <v>1</v>
      </c>
      <c r="AK772" s="14">
        <v>0</v>
      </c>
      <c r="AL772" s="14">
        <v>1</v>
      </c>
      <c r="AM772" s="14">
        <v>0</v>
      </c>
      <c r="AO772" s="1">
        <v>34425</v>
      </c>
      <c r="AP772" s="1">
        <v>37361</v>
      </c>
      <c r="BP772" s="14">
        <v>4500000</v>
      </c>
      <c r="BT772" s="14">
        <v>9000000</v>
      </c>
      <c r="CS772">
        <v>1</v>
      </c>
      <c r="DA772" s="1">
        <v>37456</v>
      </c>
      <c r="DB772" s="1">
        <v>37530</v>
      </c>
      <c r="DC772" s="1">
        <v>38279</v>
      </c>
      <c r="DD772" s="14">
        <v>400</v>
      </c>
      <c r="DE772" s="14">
        <v>4</v>
      </c>
      <c r="DF772" t="s">
        <v>562</v>
      </c>
      <c r="DG772" t="s">
        <v>702</v>
      </c>
      <c r="DP772" s="49" t="s">
        <v>5097</v>
      </c>
      <c r="DQ772" s="49" t="s">
        <v>5098</v>
      </c>
      <c r="DR772" s="1"/>
      <c r="DS772" s="1"/>
      <c r="DT772" s="1"/>
      <c r="DU772" s="1"/>
      <c r="DV772" s="1"/>
      <c r="DY772" t="s">
        <v>2188</v>
      </c>
      <c r="DZ772" s="1">
        <v>39056</v>
      </c>
      <c r="EA772" s="1">
        <v>41179</v>
      </c>
      <c r="EC772" s="7" t="s">
        <v>3950</v>
      </c>
      <c r="EF772" s="7">
        <v>1</v>
      </c>
      <c r="EO772" s="7">
        <v>181</v>
      </c>
      <c r="EP772" s="7">
        <v>2</v>
      </c>
      <c r="EQ772" s="7">
        <v>1</v>
      </c>
      <c r="GY772" s="44" t="s">
        <v>7425</v>
      </c>
      <c r="GZ772" s="1">
        <v>37539</v>
      </c>
      <c r="HA772">
        <v>27</v>
      </c>
      <c r="HB772">
        <v>54</v>
      </c>
      <c r="HC772">
        <v>7</v>
      </c>
      <c r="HE772">
        <v>1</v>
      </c>
      <c r="HH772" s="44" t="s">
        <v>5809</v>
      </c>
      <c r="HI772">
        <v>1</v>
      </c>
      <c r="HJ772">
        <v>58</v>
      </c>
      <c r="HK772">
        <v>0</v>
      </c>
      <c r="HL772">
        <v>0</v>
      </c>
      <c r="HQ772" s="44" t="s">
        <v>5940</v>
      </c>
      <c r="HR772">
        <v>0</v>
      </c>
      <c r="HS772">
        <v>7</v>
      </c>
      <c r="HT772">
        <v>126</v>
      </c>
      <c r="HU772">
        <v>0</v>
      </c>
      <c r="II772" s="1">
        <v>37530</v>
      </c>
      <c r="IJ772" s="1">
        <v>38973</v>
      </c>
      <c r="IK772" s="14">
        <v>8</v>
      </c>
    </row>
    <row r="773" spans="1:245" x14ac:dyDescent="0.25">
      <c r="A773" s="1">
        <v>38973</v>
      </c>
      <c r="E773" s="13" t="s">
        <v>3180</v>
      </c>
      <c r="F773" s="4" t="s">
        <v>57</v>
      </c>
      <c r="G773" s="45" t="s">
        <v>5580</v>
      </c>
      <c r="H773" s="86"/>
      <c r="I773" s="86"/>
      <c r="J773" s="86"/>
      <c r="K773" s="86"/>
      <c r="L773" s="86"/>
      <c r="M773" s="30" t="s">
        <v>674</v>
      </c>
      <c r="N773" s="13" t="s">
        <v>502</v>
      </c>
      <c r="O773" s="56" t="s">
        <v>6630</v>
      </c>
      <c r="P773" s="20"/>
      <c r="Q773" s="39" t="s">
        <v>674</v>
      </c>
      <c r="R773" s="13" t="s">
        <v>502</v>
      </c>
      <c r="S773" s="56" t="s">
        <v>6630</v>
      </c>
      <c r="T773" s="39" t="s">
        <v>674</v>
      </c>
      <c r="U773" s="13" t="s">
        <v>502</v>
      </c>
      <c r="V773" s="20"/>
      <c r="W773" s="20"/>
      <c r="X773" s="20" t="s">
        <v>3348</v>
      </c>
      <c r="Y773" s="20" t="s">
        <v>502</v>
      </c>
      <c r="Z773" s="20" t="s">
        <v>3348</v>
      </c>
      <c r="AA773" s="20" t="s">
        <v>502</v>
      </c>
      <c r="AB773" s="20"/>
      <c r="AC773" s="20"/>
      <c r="AD773" s="20"/>
      <c r="AF773" s="14">
        <v>0</v>
      </c>
      <c r="AG773" s="14">
        <v>1</v>
      </c>
      <c r="AH773" s="14">
        <v>0</v>
      </c>
      <c r="AI773" s="14">
        <v>0</v>
      </c>
      <c r="AJ773" s="14">
        <v>1</v>
      </c>
      <c r="AK773" s="14">
        <v>0</v>
      </c>
      <c r="AL773" s="14">
        <v>1</v>
      </c>
      <c r="AM773" s="14">
        <v>0</v>
      </c>
      <c r="AO773" s="1">
        <v>36831</v>
      </c>
      <c r="AP773" s="1">
        <v>37361</v>
      </c>
      <c r="BT773" s="14">
        <v>9000000</v>
      </c>
      <c r="CS773">
        <v>1</v>
      </c>
      <c r="DA773" s="1">
        <v>37456</v>
      </c>
      <c r="DB773" s="1">
        <v>37530</v>
      </c>
      <c r="DC773" s="1">
        <v>38279</v>
      </c>
      <c r="DD773" s="14">
        <v>400</v>
      </c>
      <c r="DE773" s="14">
        <v>4</v>
      </c>
      <c r="DF773" t="s">
        <v>562</v>
      </c>
      <c r="DG773" t="s">
        <v>702</v>
      </c>
      <c r="DO773" s="1"/>
      <c r="DP773" s="49" t="s">
        <v>5099</v>
      </c>
      <c r="DQ773" s="49" t="s">
        <v>5100</v>
      </c>
      <c r="DR773" s="1"/>
      <c r="DS773" s="1"/>
      <c r="DT773" s="1"/>
      <c r="DU773" s="1"/>
      <c r="DV773" s="1"/>
      <c r="DY773" t="s">
        <v>2184</v>
      </c>
      <c r="DZ773" s="1">
        <v>39056</v>
      </c>
      <c r="EA773" s="1">
        <v>41179</v>
      </c>
      <c r="EC773" s="7" t="s">
        <v>3950</v>
      </c>
      <c r="EF773" s="7">
        <v>1</v>
      </c>
      <c r="EO773" s="7">
        <v>87</v>
      </c>
      <c r="EP773" s="7">
        <v>2</v>
      </c>
      <c r="EQ773" s="7">
        <v>1</v>
      </c>
      <c r="GY773" s="44" t="s">
        <v>7425</v>
      </c>
      <c r="GZ773" s="1">
        <v>37539</v>
      </c>
      <c r="HA773">
        <v>27</v>
      </c>
      <c r="HB773">
        <v>54</v>
      </c>
      <c r="HC773">
        <v>7</v>
      </c>
      <c r="HE773">
        <v>1</v>
      </c>
      <c r="HH773" s="44" t="s">
        <v>5809</v>
      </c>
      <c r="HI773">
        <v>1</v>
      </c>
      <c r="HJ773">
        <v>58</v>
      </c>
      <c r="HK773">
        <v>0</v>
      </c>
      <c r="HL773">
        <v>0</v>
      </c>
      <c r="HQ773" s="44" t="s">
        <v>5940</v>
      </c>
      <c r="HR773">
        <v>0</v>
      </c>
      <c r="HS773">
        <v>7</v>
      </c>
      <c r="HT773">
        <v>126</v>
      </c>
      <c r="HU773">
        <v>0</v>
      </c>
      <c r="II773" s="1">
        <v>37530</v>
      </c>
      <c r="IJ773" s="1">
        <v>38973</v>
      </c>
      <c r="IK773" s="14">
        <v>8</v>
      </c>
    </row>
    <row r="774" spans="1:245" x14ac:dyDescent="0.25">
      <c r="A774" s="1">
        <v>38973</v>
      </c>
      <c r="E774" s="13" t="s">
        <v>3180</v>
      </c>
      <c r="F774" s="4" t="s">
        <v>57</v>
      </c>
      <c r="G774" s="45" t="s">
        <v>5580</v>
      </c>
      <c r="H774" s="86"/>
      <c r="I774" s="86"/>
      <c r="J774" s="86"/>
      <c r="K774" s="86"/>
      <c r="L774" s="86"/>
      <c r="M774" s="30" t="s">
        <v>675</v>
      </c>
      <c r="N774" s="13" t="s">
        <v>537</v>
      </c>
      <c r="O774" s="56" t="s">
        <v>6631</v>
      </c>
      <c r="P774" s="20"/>
      <c r="Q774" s="39" t="s">
        <v>675</v>
      </c>
      <c r="R774" s="13" t="s">
        <v>537</v>
      </c>
      <c r="S774" s="56" t="s">
        <v>6631</v>
      </c>
      <c r="T774" s="39" t="s">
        <v>675</v>
      </c>
      <c r="U774" s="13" t="s">
        <v>537</v>
      </c>
      <c r="V774" s="20"/>
      <c r="W774" s="20"/>
      <c r="X774" s="20" t="s">
        <v>3349</v>
      </c>
      <c r="Y774" s="33" t="s">
        <v>537</v>
      </c>
      <c r="Z774" s="20" t="s">
        <v>3349</v>
      </c>
      <c r="AA774" s="33" t="s">
        <v>537</v>
      </c>
      <c r="AB774" s="20"/>
      <c r="AC774" s="20"/>
      <c r="AD774" s="20"/>
      <c r="AF774" s="14">
        <v>0</v>
      </c>
      <c r="AG774" s="14">
        <v>1</v>
      </c>
      <c r="AH774" s="14">
        <v>0</v>
      </c>
      <c r="AI774" s="14">
        <v>0</v>
      </c>
      <c r="AJ774" s="14">
        <v>1</v>
      </c>
      <c r="AK774" s="14">
        <v>0</v>
      </c>
      <c r="AL774" s="14">
        <v>1</v>
      </c>
      <c r="AM774" s="14">
        <v>0</v>
      </c>
      <c r="AO774" s="1">
        <v>34425</v>
      </c>
      <c r="AP774" s="1">
        <v>37361</v>
      </c>
      <c r="BO774" s="3">
        <v>1</v>
      </c>
      <c r="BT774" s="14">
        <v>0</v>
      </c>
      <c r="BU774" s="3">
        <v>1</v>
      </c>
      <c r="CS774">
        <v>1</v>
      </c>
      <c r="DA774" s="1">
        <v>37456</v>
      </c>
      <c r="DB774" s="1">
        <v>37530</v>
      </c>
      <c r="DC774" s="1">
        <v>38279</v>
      </c>
      <c r="DD774" s="14">
        <v>400</v>
      </c>
      <c r="DE774" s="14">
        <v>4</v>
      </c>
      <c r="DF774" t="s">
        <v>562</v>
      </c>
      <c r="DG774" t="s">
        <v>702</v>
      </c>
      <c r="DI774">
        <v>1</v>
      </c>
      <c r="GY774" s="44" t="s">
        <v>7425</v>
      </c>
      <c r="GZ774" s="1">
        <v>37539</v>
      </c>
      <c r="HA774">
        <v>27</v>
      </c>
      <c r="HB774">
        <v>2583</v>
      </c>
      <c r="HC774">
        <v>65</v>
      </c>
      <c r="HE774">
        <v>1</v>
      </c>
      <c r="HH774" s="44" t="s">
        <v>5809</v>
      </c>
      <c r="HI774">
        <v>1</v>
      </c>
      <c r="HJ774">
        <v>58</v>
      </c>
      <c r="HK774">
        <v>5383</v>
      </c>
      <c r="HL774">
        <v>196</v>
      </c>
      <c r="HM774">
        <v>1</v>
      </c>
      <c r="II774" s="1">
        <v>37530</v>
      </c>
      <c r="IJ774" s="1">
        <v>38973</v>
      </c>
      <c r="IK774" s="14">
        <v>8</v>
      </c>
    </row>
    <row r="775" spans="1:245" x14ac:dyDescent="0.25">
      <c r="A775" s="1">
        <v>38973</v>
      </c>
      <c r="E775" s="13" t="s">
        <v>3180</v>
      </c>
      <c r="F775" s="4" t="s">
        <v>57</v>
      </c>
      <c r="G775" s="45" t="s">
        <v>5580</v>
      </c>
      <c r="H775" s="86"/>
      <c r="I775" s="86"/>
      <c r="J775" s="86"/>
      <c r="K775" s="86"/>
      <c r="L775" s="86"/>
      <c r="M775" s="30" t="s">
        <v>676</v>
      </c>
      <c r="N775" s="13" t="s">
        <v>502</v>
      </c>
      <c r="O775" s="56" t="s">
        <v>6632</v>
      </c>
      <c r="P775" s="20"/>
      <c r="Q775" s="39" t="s">
        <v>675</v>
      </c>
      <c r="R775" s="13" t="s">
        <v>537</v>
      </c>
      <c r="S775" s="56" t="s">
        <v>6631</v>
      </c>
      <c r="T775" s="39" t="s">
        <v>675</v>
      </c>
      <c r="U775" s="13" t="s">
        <v>537</v>
      </c>
      <c r="V775" s="20"/>
      <c r="W775" s="20"/>
      <c r="X775" s="20"/>
      <c r="Y775" s="20"/>
      <c r="Z775" s="20" t="s">
        <v>3349</v>
      </c>
      <c r="AA775" s="33" t="s">
        <v>537</v>
      </c>
      <c r="AD775" s="20"/>
      <c r="AF775" s="14">
        <v>0</v>
      </c>
      <c r="AG775" s="14">
        <v>1</v>
      </c>
      <c r="AH775" s="14">
        <v>0</v>
      </c>
      <c r="AI775" s="14">
        <v>0</v>
      </c>
      <c r="AJ775" s="14">
        <v>1</v>
      </c>
      <c r="AK775" s="14">
        <v>0</v>
      </c>
      <c r="AL775" s="14">
        <v>1</v>
      </c>
      <c r="AM775" s="14">
        <v>0</v>
      </c>
      <c r="AO775" s="1">
        <v>34425</v>
      </c>
      <c r="AP775" s="1">
        <v>36526</v>
      </c>
      <c r="BO775" s="3">
        <v>1</v>
      </c>
      <c r="BT775" s="14">
        <v>0</v>
      </c>
      <c r="BU775" s="3">
        <v>1</v>
      </c>
      <c r="CS775">
        <v>1</v>
      </c>
      <c r="DA775" s="1">
        <v>37456</v>
      </c>
      <c r="DB775" s="1">
        <v>37530</v>
      </c>
      <c r="DC775" s="1">
        <v>38279</v>
      </c>
      <c r="DD775" s="14">
        <v>400</v>
      </c>
      <c r="DE775" s="14">
        <v>4</v>
      </c>
      <c r="DF775" t="s">
        <v>562</v>
      </c>
      <c r="DG775" t="s">
        <v>702</v>
      </c>
      <c r="DI775">
        <v>1</v>
      </c>
      <c r="GY775" s="44" t="s">
        <v>7425</v>
      </c>
      <c r="GZ775" s="1">
        <v>37539</v>
      </c>
      <c r="HA775">
        <v>27</v>
      </c>
      <c r="HB775">
        <v>2583</v>
      </c>
      <c r="HC775">
        <v>65</v>
      </c>
      <c r="HE775">
        <v>1</v>
      </c>
      <c r="HH775" s="44" t="s">
        <v>5809</v>
      </c>
      <c r="HI775">
        <v>1</v>
      </c>
      <c r="HJ775">
        <v>58</v>
      </c>
      <c r="HK775">
        <v>5383</v>
      </c>
      <c r="HL775">
        <v>196</v>
      </c>
      <c r="HM775">
        <v>1</v>
      </c>
      <c r="II775" s="1">
        <v>37530</v>
      </c>
      <c r="IJ775" s="1">
        <v>38973</v>
      </c>
      <c r="IK775" s="14">
        <v>8</v>
      </c>
    </row>
    <row r="776" spans="1:245" ht="12.75" customHeight="1" x14ac:dyDescent="0.25">
      <c r="A776" s="1">
        <v>38973</v>
      </c>
      <c r="E776" s="13" t="s">
        <v>3180</v>
      </c>
      <c r="F776" s="4" t="s">
        <v>57</v>
      </c>
      <c r="G776" s="45" t="s">
        <v>5580</v>
      </c>
      <c r="H776" s="86"/>
      <c r="I776" s="86"/>
      <c r="J776" s="86"/>
      <c r="K776" s="86"/>
      <c r="L776" s="86"/>
      <c r="M776" s="30" t="s">
        <v>677</v>
      </c>
      <c r="N776" s="13" t="s">
        <v>479</v>
      </c>
      <c r="O776" s="56" t="s">
        <v>6633</v>
      </c>
      <c r="P776" s="20"/>
      <c r="Q776" s="39" t="s">
        <v>675</v>
      </c>
      <c r="R776" s="13" t="s">
        <v>537</v>
      </c>
      <c r="S776" s="56" t="s">
        <v>6631</v>
      </c>
      <c r="T776" s="39" t="s">
        <v>675</v>
      </c>
      <c r="U776" s="13" t="s">
        <v>537</v>
      </c>
      <c r="V776" s="20"/>
      <c r="W776" s="20"/>
      <c r="X776" s="20"/>
      <c r="Y776" s="20"/>
      <c r="Z776" s="20" t="s">
        <v>3349</v>
      </c>
      <c r="AA776" s="33" t="s">
        <v>537</v>
      </c>
      <c r="AD776" s="20"/>
      <c r="AF776" s="14">
        <v>0</v>
      </c>
      <c r="AG776" s="14">
        <v>1</v>
      </c>
      <c r="AH776" s="14">
        <v>0</v>
      </c>
      <c r="AI776" s="14">
        <v>0</v>
      </c>
      <c r="AJ776" s="14">
        <v>1</v>
      </c>
      <c r="AK776" s="14">
        <v>0</v>
      </c>
      <c r="AL776" s="14">
        <v>1</v>
      </c>
      <c r="AM776" s="14">
        <v>0</v>
      </c>
      <c r="AO776" s="1">
        <v>36525</v>
      </c>
      <c r="AP776" s="1">
        <v>37361</v>
      </c>
      <c r="BO776" s="3">
        <v>1</v>
      </c>
      <c r="BT776" s="14">
        <v>0</v>
      </c>
      <c r="BU776" s="3">
        <v>1</v>
      </c>
      <c r="CS776">
        <v>1</v>
      </c>
      <c r="DA776" s="1">
        <v>37456</v>
      </c>
      <c r="DB776" s="1">
        <v>37530</v>
      </c>
      <c r="DC776" s="1">
        <v>38279</v>
      </c>
      <c r="DD776" s="14">
        <v>400</v>
      </c>
      <c r="DE776" s="14">
        <v>4</v>
      </c>
      <c r="DF776" t="s">
        <v>562</v>
      </c>
      <c r="DG776" t="s">
        <v>702</v>
      </c>
      <c r="DI776">
        <v>1</v>
      </c>
      <c r="GY776" s="44" t="s">
        <v>7425</v>
      </c>
      <c r="GZ776" s="1">
        <v>37539</v>
      </c>
      <c r="HA776">
        <v>27</v>
      </c>
      <c r="HB776">
        <v>2583</v>
      </c>
      <c r="HC776">
        <v>65</v>
      </c>
      <c r="HE776">
        <v>1</v>
      </c>
      <c r="HH776" s="44" t="s">
        <v>5809</v>
      </c>
      <c r="HI776">
        <v>1</v>
      </c>
      <c r="HJ776">
        <v>58</v>
      </c>
      <c r="HK776">
        <v>5383</v>
      </c>
      <c r="HL776">
        <v>196</v>
      </c>
      <c r="HM776">
        <v>1</v>
      </c>
      <c r="II776" s="1">
        <v>37530</v>
      </c>
      <c r="IJ776" s="1">
        <v>38973</v>
      </c>
      <c r="IK776" s="14">
        <v>8</v>
      </c>
    </row>
    <row r="777" spans="1:245" x14ac:dyDescent="0.25">
      <c r="A777" s="1">
        <v>38973</v>
      </c>
      <c r="E777" s="13" t="s">
        <v>3180</v>
      </c>
      <c r="F777" s="4" t="s">
        <v>57</v>
      </c>
      <c r="G777" s="45" t="s">
        <v>5580</v>
      </c>
      <c r="H777" s="86"/>
      <c r="I777" s="86"/>
      <c r="J777" s="86"/>
      <c r="K777" s="86"/>
      <c r="L777" s="86"/>
      <c r="M777" s="30" t="s">
        <v>678</v>
      </c>
      <c r="N777" s="13" t="s">
        <v>502</v>
      </c>
      <c r="O777" s="56" t="s">
        <v>6634</v>
      </c>
      <c r="P777" s="20"/>
      <c r="Q777" s="39" t="s">
        <v>679</v>
      </c>
      <c r="R777" s="13" t="s">
        <v>502</v>
      </c>
      <c r="S777" s="56" t="s">
        <v>6635</v>
      </c>
      <c r="T777" s="39" t="s">
        <v>679</v>
      </c>
      <c r="U777" s="13" t="s">
        <v>502</v>
      </c>
      <c r="V777" s="20"/>
      <c r="W777" s="20"/>
      <c r="X777" s="20"/>
      <c r="Y777" s="20"/>
      <c r="Z777" s="20"/>
      <c r="AA777" s="20"/>
      <c r="AB777" s="20"/>
      <c r="AC777" s="20"/>
      <c r="AD777" s="20"/>
      <c r="AF777" s="14">
        <v>0</v>
      </c>
      <c r="AG777" s="14">
        <v>1</v>
      </c>
      <c r="AH777" s="14">
        <v>0</v>
      </c>
      <c r="AI777" s="14">
        <v>0</v>
      </c>
      <c r="AJ777" s="14">
        <v>1</v>
      </c>
      <c r="AK777" s="14">
        <v>0</v>
      </c>
      <c r="AL777" s="14">
        <v>1</v>
      </c>
      <c r="AM777" s="14">
        <v>0</v>
      </c>
      <c r="AO777" s="1">
        <v>34425</v>
      </c>
      <c r="AP777" s="1">
        <v>37361</v>
      </c>
      <c r="BP777" s="14">
        <v>1500000</v>
      </c>
      <c r="BT777" s="14">
        <v>450000</v>
      </c>
      <c r="BX777" s="14">
        <v>3450000</v>
      </c>
      <c r="CS777">
        <v>1</v>
      </c>
      <c r="DA777" s="1">
        <v>37456</v>
      </c>
      <c r="DB777" s="1">
        <v>37530</v>
      </c>
      <c r="DC777" s="1">
        <v>38279</v>
      </c>
      <c r="DD777" s="14">
        <v>400</v>
      </c>
      <c r="DE777" s="14">
        <v>4</v>
      </c>
      <c r="DF777" t="s">
        <v>562</v>
      </c>
      <c r="DG777" t="s">
        <v>702</v>
      </c>
      <c r="DO777" s="1"/>
      <c r="DP777" s="49" t="s">
        <v>5101</v>
      </c>
      <c r="DQ777" s="49" t="s">
        <v>5102</v>
      </c>
      <c r="DR777" s="1"/>
      <c r="DS777" s="1"/>
      <c r="DT777" s="1"/>
      <c r="DU777" s="1"/>
      <c r="DV777" s="1"/>
      <c r="DY777" t="s">
        <v>2189</v>
      </c>
      <c r="DZ777" s="1">
        <v>39056</v>
      </c>
      <c r="EA777" s="1">
        <v>41179</v>
      </c>
      <c r="EC777" s="7" t="s">
        <v>3950</v>
      </c>
      <c r="EF777" s="7">
        <v>1</v>
      </c>
      <c r="EO777" s="7">
        <v>219</v>
      </c>
      <c r="EP777" s="7">
        <v>2</v>
      </c>
      <c r="EQ777" s="7">
        <v>1</v>
      </c>
      <c r="II777" s="1">
        <v>37530</v>
      </c>
      <c r="IJ777" s="1">
        <v>38973</v>
      </c>
      <c r="IK777" s="14">
        <v>8</v>
      </c>
    </row>
    <row r="778" spans="1:245" x14ac:dyDescent="0.25">
      <c r="A778" s="1">
        <v>38973</v>
      </c>
      <c r="E778" s="13" t="s">
        <v>3180</v>
      </c>
      <c r="F778" s="4" t="s">
        <v>57</v>
      </c>
      <c r="G778" s="45" t="s">
        <v>5580</v>
      </c>
      <c r="H778" s="86"/>
      <c r="I778" s="86"/>
      <c r="J778" s="86"/>
      <c r="K778" s="86"/>
      <c r="L778" s="86"/>
      <c r="M778" s="30" t="s">
        <v>679</v>
      </c>
      <c r="N778" s="13" t="s">
        <v>502</v>
      </c>
      <c r="O778" s="56" t="s">
        <v>6635</v>
      </c>
      <c r="P778" s="20"/>
      <c r="Q778" s="39" t="s">
        <v>679</v>
      </c>
      <c r="R778" s="13" t="s">
        <v>502</v>
      </c>
      <c r="S778" s="56" t="s">
        <v>6635</v>
      </c>
      <c r="T778" s="39" t="s">
        <v>679</v>
      </c>
      <c r="U778" s="13" t="s">
        <v>502</v>
      </c>
      <c r="V778" s="20"/>
      <c r="W778" s="20"/>
      <c r="X778" s="20"/>
      <c r="Y778" s="20"/>
      <c r="Z778" s="20"/>
      <c r="AA778" s="20"/>
      <c r="AB778" s="20"/>
      <c r="AC778" s="20"/>
      <c r="AD778" s="20"/>
      <c r="AF778" s="14">
        <v>0</v>
      </c>
      <c r="AG778" s="14">
        <v>1</v>
      </c>
      <c r="AH778" s="14">
        <v>0</v>
      </c>
      <c r="AI778" s="14">
        <v>0</v>
      </c>
      <c r="AJ778" s="14">
        <v>1</v>
      </c>
      <c r="AK778" s="14">
        <v>0</v>
      </c>
      <c r="AL778" s="14">
        <v>1</v>
      </c>
      <c r="AM778" s="14">
        <v>0</v>
      </c>
      <c r="AO778" s="1">
        <v>36112</v>
      </c>
      <c r="AP778" s="1">
        <v>37361</v>
      </c>
      <c r="BT778" s="14">
        <v>450000</v>
      </c>
      <c r="BX778" s="14">
        <v>3450000</v>
      </c>
      <c r="CS778">
        <v>1</v>
      </c>
      <c r="DA778" s="1">
        <v>37456</v>
      </c>
      <c r="DB778" s="1">
        <v>37530</v>
      </c>
      <c r="DC778" s="1">
        <v>38279</v>
      </c>
      <c r="DD778" s="14">
        <v>400</v>
      </c>
      <c r="DE778" s="14">
        <v>4</v>
      </c>
      <c r="DF778" t="s">
        <v>562</v>
      </c>
      <c r="DG778" t="s">
        <v>702</v>
      </c>
      <c r="DO778" s="1"/>
      <c r="DP778" s="49" t="s">
        <v>5103</v>
      </c>
      <c r="DQ778" s="49" t="s">
        <v>5104</v>
      </c>
      <c r="DR778" s="1"/>
      <c r="DS778" s="1"/>
      <c r="DT778" s="1"/>
      <c r="DU778" s="1"/>
      <c r="DV778" s="1"/>
      <c r="DY778" t="s">
        <v>2193</v>
      </c>
      <c r="DZ778" s="1">
        <v>39056</v>
      </c>
      <c r="EA778" s="1">
        <v>41179</v>
      </c>
      <c r="EC778" s="7" t="s">
        <v>3950</v>
      </c>
      <c r="EF778" s="7">
        <v>1</v>
      </c>
      <c r="EO778" s="7">
        <v>59</v>
      </c>
      <c r="EP778" s="7">
        <v>2</v>
      </c>
      <c r="EQ778" s="7">
        <v>1</v>
      </c>
      <c r="II778" s="1">
        <v>37530</v>
      </c>
      <c r="IJ778" s="1">
        <v>38973</v>
      </c>
      <c r="IK778" s="14">
        <v>8</v>
      </c>
    </row>
    <row r="779" spans="1:245" x14ac:dyDescent="0.25">
      <c r="A779" s="1">
        <v>38973</v>
      </c>
      <c r="E779" s="13" t="s">
        <v>3180</v>
      </c>
      <c r="F779" s="4" t="s">
        <v>57</v>
      </c>
      <c r="G779" s="45" t="s">
        <v>5580</v>
      </c>
      <c r="H779" s="86"/>
      <c r="I779" s="86"/>
      <c r="J779" s="86"/>
      <c r="K779" s="86"/>
      <c r="L779" s="86"/>
      <c r="M779" s="30" t="s">
        <v>680</v>
      </c>
      <c r="N779" s="13" t="s">
        <v>502</v>
      </c>
      <c r="O779" s="56" t="s">
        <v>6634</v>
      </c>
      <c r="P779" s="20"/>
      <c r="Q779" s="39" t="s">
        <v>679</v>
      </c>
      <c r="R779" s="13" t="s">
        <v>502</v>
      </c>
      <c r="S779" s="56" t="s">
        <v>6635</v>
      </c>
      <c r="T779" s="39" t="s">
        <v>679</v>
      </c>
      <c r="U779" s="13" t="s">
        <v>502</v>
      </c>
      <c r="V779" s="20"/>
      <c r="W779" s="20"/>
      <c r="X779" s="20"/>
      <c r="Y779" s="20"/>
      <c r="Z779" s="20"/>
      <c r="AA779" s="20"/>
      <c r="AB779" s="20"/>
      <c r="AC779" s="20"/>
      <c r="AD779" s="20"/>
      <c r="AF779" s="14">
        <v>0</v>
      </c>
      <c r="AG779" s="14">
        <v>1</v>
      </c>
      <c r="AH779" s="14">
        <v>0</v>
      </c>
      <c r="AI779" s="14">
        <v>0</v>
      </c>
      <c r="AJ779" s="14">
        <v>1</v>
      </c>
      <c r="AK779" s="14">
        <v>0</v>
      </c>
      <c r="AL779" s="14">
        <v>1</v>
      </c>
      <c r="AM779" s="14">
        <v>0</v>
      </c>
      <c r="AO779" s="1">
        <v>36707</v>
      </c>
      <c r="AP779" s="1">
        <v>37361</v>
      </c>
      <c r="BX779" s="14">
        <v>3450000</v>
      </c>
      <c r="CS779">
        <v>1</v>
      </c>
      <c r="DA779" s="1">
        <v>37456</v>
      </c>
      <c r="DB779" s="1">
        <v>37530</v>
      </c>
      <c r="DC779" s="1">
        <v>38279</v>
      </c>
      <c r="DD779" s="14">
        <v>400</v>
      </c>
      <c r="DE779" s="14">
        <v>4</v>
      </c>
      <c r="DF779" t="s">
        <v>562</v>
      </c>
      <c r="DG779" t="s">
        <v>702</v>
      </c>
      <c r="DO779" s="1"/>
      <c r="DP779" s="49" t="s">
        <v>5105</v>
      </c>
      <c r="DQ779" s="49" t="s">
        <v>5106</v>
      </c>
      <c r="DR779" s="1"/>
      <c r="DS779" s="1"/>
      <c r="DT779" s="1"/>
      <c r="DU779" s="1"/>
      <c r="DV779" s="1"/>
      <c r="DY779" t="s">
        <v>2192</v>
      </c>
      <c r="DZ779" s="1">
        <v>39056</v>
      </c>
      <c r="EA779" s="1">
        <v>41179</v>
      </c>
      <c r="EC779" s="7" t="s">
        <v>3950</v>
      </c>
      <c r="EF779" s="7">
        <v>1</v>
      </c>
      <c r="EO779" s="7">
        <v>81</v>
      </c>
      <c r="EP779" s="7">
        <v>2</v>
      </c>
      <c r="EQ779" s="7">
        <v>1</v>
      </c>
      <c r="II779" s="1">
        <v>37530</v>
      </c>
      <c r="IJ779" s="1">
        <v>38973</v>
      </c>
      <c r="IK779" s="14">
        <v>8</v>
      </c>
    </row>
    <row r="780" spans="1:245" x14ac:dyDescent="0.25">
      <c r="A780" s="1">
        <v>38973</v>
      </c>
      <c r="E780" s="13" t="s">
        <v>3180</v>
      </c>
      <c r="F780" s="4" t="s">
        <v>57</v>
      </c>
      <c r="G780" s="45" t="s">
        <v>5580</v>
      </c>
      <c r="H780" s="86"/>
      <c r="I780" s="86"/>
      <c r="J780" s="86"/>
      <c r="K780" s="86"/>
      <c r="L780" s="86"/>
      <c r="M780" s="30" t="s">
        <v>681</v>
      </c>
      <c r="N780" s="13" t="s">
        <v>502</v>
      </c>
      <c r="O780" s="56" t="s">
        <v>6636</v>
      </c>
      <c r="P780" s="20"/>
      <c r="Q780" s="39" t="s">
        <v>681</v>
      </c>
      <c r="R780" s="13" t="s">
        <v>502</v>
      </c>
      <c r="S780" s="56" t="s">
        <v>6636</v>
      </c>
      <c r="T780" s="39" t="s">
        <v>681</v>
      </c>
      <c r="U780" s="13" t="s">
        <v>502</v>
      </c>
      <c r="V780" s="20"/>
      <c r="W780" s="20"/>
      <c r="X780" s="20"/>
      <c r="Y780" s="20"/>
      <c r="Z780" s="20"/>
      <c r="AA780" s="20"/>
      <c r="AB780" s="20"/>
      <c r="AC780" s="20"/>
      <c r="AD780" s="20"/>
      <c r="AF780" s="14">
        <v>0</v>
      </c>
      <c r="AG780" s="14">
        <v>1</v>
      </c>
      <c r="AH780" s="14">
        <v>0</v>
      </c>
      <c r="AI780" s="14">
        <v>0</v>
      </c>
      <c r="AJ780" s="14">
        <v>1</v>
      </c>
      <c r="AK780" s="14">
        <v>0</v>
      </c>
      <c r="AL780" s="14">
        <v>1</v>
      </c>
      <c r="AM780" s="14">
        <v>0</v>
      </c>
      <c r="AO780" s="1">
        <v>34425</v>
      </c>
      <c r="AP780" s="1">
        <v>37361</v>
      </c>
      <c r="BT780" s="14">
        <v>11500000</v>
      </c>
      <c r="CS780">
        <v>1</v>
      </c>
      <c r="DA780" s="1">
        <v>37456</v>
      </c>
      <c r="DB780" s="1">
        <v>37530</v>
      </c>
      <c r="DC780" s="1">
        <v>38279</v>
      </c>
      <c r="DD780" s="14">
        <v>400</v>
      </c>
      <c r="DE780" s="14">
        <v>4</v>
      </c>
      <c r="DF780" t="s">
        <v>562</v>
      </c>
      <c r="DG780" t="s">
        <v>702</v>
      </c>
      <c r="II780" s="1">
        <v>37530</v>
      </c>
      <c r="IJ780" s="1">
        <v>38973</v>
      </c>
      <c r="IK780" s="14">
        <v>8</v>
      </c>
    </row>
    <row r="781" spans="1:245" x14ac:dyDescent="0.25">
      <c r="A781" s="1">
        <v>38973</v>
      </c>
      <c r="E781" s="13" t="s">
        <v>3180</v>
      </c>
      <c r="F781" s="4" t="s">
        <v>57</v>
      </c>
      <c r="G781" s="45" t="s">
        <v>5580</v>
      </c>
      <c r="H781" s="86"/>
      <c r="I781" s="86"/>
      <c r="J781" s="86"/>
      <c r="K781" s="86"/>
      <c r="L781" s="86"/>
      <c r="M781" s="30" t="s">
        <v>682</v>
      </c>
      <c r="N781" s="13" t="s">
        <v>502</v>
      </c>
      <c r="O781" s="56" t="s">
        <v>6637</v>
      </c>
      <c r="P781" s="20"/>
      <c r="Q781" s="39" t="s">
        <v>681</v>
      </c>
      <c r="R781" s="13" t="s">
        <v>502</v>
      </c>
      <c r="S781" s="56" t="s">
        <v>6636</v>
      </c>
      <c r="T781" s="39" t="s">
        <v>681</v>
      </c>
      <c r="U781" s="13" t="s">
        <v>502</v>
      </c>
      <c r="V781" s="20"/>
      <c r="W781" s="20"/>
      <c r="X781" s="20"/>
      <c r="Y781" s="20"/>
      <c r="Z781" s="20"/>
      <c r="AA781" s="20"/>
      <c r="AB781" s="20"/>
      <c r="AC781" s="20"/>
      <c r="AD781" s="20"/>
      <c r="AF781" s="14">
        <v>0</v>
      </c>
      <c r="AG781" s="14">
        <v>1</v>
      </c>
      <c r="AH781" s="14">
        <v>0</v>
      </c>
      <c r="AI781" s="14">
        <v>0</v>
      </c>
      <c r="AJ781" s="14">
        <v>1</v>
      </c>
      <c r="AK781" s="14">
        <v>0</v>
      </c>
      <c r="AL781" s="14">
        <v>1</v>
      </c>
      <c r="AM781" s="14">
        <v>0</v>
      </c>
      <c r="AO781" s="1">
        <v>34425</v>
      </c>
      <c r="AP781" s="1">
        <v>37361</v>
      </c>
      <c r="BT781" s="14">
        <v>11500000</v>
      </c>
      <c r="CS781">
        <v>1</v>
      </c>
      <c r="DA781" s="1">
        <v>37456</v>
      </c>
      <c r="DB781" s="1">
        <v>37530</v>
      </c>
      <c r="DC781" s="1">
        <v>38279</v>
      </c>
      <c r="DD781" s="14">
        <v>400</v>
      </c>
      <c r="DE781" s="14">
        <v>4</v>
      </c>
      <c r="DF781" t="s">
        <v>562</v>
      </c>
      <c r="DG781" t="s">
        <v>702</v>
      </c>
      <c r="II781" s="1">
        <v>37530</v>
      </c>
      <c r="IJ781" s="1">
        <v>38973</v>
      </c>
      <c r="IK781" s="14">
        <v>8</v>
      </c>
    </row>
    <row r="782" spans="1:245" x14ac:dyDescent="0.25">
      <c r="A782" s="1">
        <v>38973</v>
      </c>
      <c r="E782" s="13" t="s">
        <v>3180</v>
      </c>
      <c r="F782" s="4" t="s">
        <v>57</v>
      </c>
      <c r="G782" s="45" t="s">
        <v>5580</v>
      </c>
      <c r="H782" s="86"/>
      <c r="I782" s="86"/>
      <c r="J782" s="86"/>
      <c r="K782" s="86"/>
      <c r="L782" s="86"/>
      <c r="M782" s="30" t="s">
        <v>683</v>
      </c>
      <c r="N782" s="13" t="s">
        <v>502</v>
      </c>
      <c r="O782" s="56" t="s">
        <v>6637</v>
      </c>
      <c r="P782" s="20"/>
      <c r="Q782" s="39" t="s">
        <v>681</v>
      </c>
      <c r="R782" s="13" t="s">
        <v>502</v>
      </c>
      <c r="S782" s="56" t="s">
        <v>6636</v>
      </c>
      <c r="T782" s="39" t="s">
        <v>681</v>
      </c>
      <c r="U782" s="13" t="s">
        <v>502</v>
      </c>
      <c r="V782" s="20"/>
      <c r="W782" s="20"/>
      <c r="X782" s="20"/>
      <c r="Y782" s="20"/>
      <c r="Z782" s="20"/>
      <c r="AA782" s="20"/>
      <c r="AB782" s="20"/>
      <c r="AC782" s="20"/>
      <c r="AD782" s="20"/>
      <c r="AF782" s="14">
        <v>0</v>
      </c>
      <c r="AG782" s="14">
        <v>1</v>
      </c>
      <c r="AH782" s="14">
        <v>0</v>
      </c>
      <c r="AI782" s="14">
        <v>0</v>
      </c>
      <c r="AJ782" s="14">
        <v>1</v>
      </c>
      <c r="AK782" s="14">
        <v>0</v>
      </c>
      <c r="AL782" s="14">
        <v>1</v>
      </c>
      <c r="AM782" s="14">
        <v>0</v>
      </c>
      <c r="AO782" s="1">
        <v>34425</v>
      </c>
      <c r="AP782" s="1">
        <v>37361</v>
      </c>
      <c r="BT782" s="14">
        <v>11500000</v>
      </c>
      <c r="CS782">
        <v>1</v>
      </c>
      <c r="DA782" s="1">
        <v>37456</v>
      </c>
      <c r="DB782" s="1">
        <v>37530</v>
      </c>
      <c r="DC782" s="1">
        <v>38279</v>
      </c>
      <c r="DD782" s="14">
        <v>400</v>
      </c>
      <c r="DE782" s="14">
        <v>4</v>
      </c>
      <c r="DF782" t="s">
        <v>562</v>
      </c>
      <c r="DG782" t="s">
        <v>702</v>
      </c>
      <c r="II782" s="1">
        <v>37530</v>
      </c>
      <c r="IJ782" s="1">
        <v>38973</v>
      </c>
      <c r="IK782" s="14">
        <v>8</v>
      </c>
    </row>
    <row r="783" spans="1:245" s="4" customFormat="1" x14ac:dyDescent="0.25">
      <c r="A783" s="13">
        <v>38973</v>
      </c>
      <c r="E783" s="13" t="s">
        <v>3180</v>
      </c>
      <c r="F783" s="4" t="s">
        <v>57</v>
      </c>
      <c r="G783" s="45" t="s">
        <v>5580</v>
      </c>
      <c r="H783" s="86"/>
      <c r="I783" s="86"/>
      <c r="J783" s="86"/>
      <c r="K783" s="86"/>
      <c r="L783" s="86"/>
      <c r="M783" s="30" t="s">
        <v>684</v>
      </c>
      <c r="N783" s="13" t="s">
        <v>502</v>
      </c>
      <c r="O783" s="56" t="s">
        <v>6638</v>
      </c>
      <c r="P783" s="20"/>
      <c r="Q783" s="30" t="s">
        <v>684</v>
      </c>
      <c r="R783" s="13" t="s">
        <v>502</v>
      </c>
      <c r="S783" s="56" t="s">
        <v>6638</v>
      </c>
      <c r="T783" s="20"/>
      <c r="U783" s="13"/>
      <c r="V783" s="20" t="s">
        <v>4249</v>
      </c>
      <c r="W783" s="13" t="s">
        <v>502</v>
      </c>
      <c r="X783" s="20"/>
      <c r="Y783" s="20"/>
      <c r="Z783" s="20"/>
      <c r="AA783" s="20"/>
      <c r="AB783" s="53" t="s">
        <v>3348</v>
      </c>
      <c r="AC783" s="13" t="s">
        <v>502</v>
      </c>
      <c r="AD783" s="20"/>
      <c r="AE783" s="53" t="s">
        <v>7440</v>
      </c>
      <c r="AF783" s="18">
        <v>0</v>
      </c>
      <c r="AG783" s="18">
        <v>1</v>
      </c>
      <c r="AH783" s="18">
        <v>0</v>
      </c>
      <c r="AI783" s="18">
        <v>0</v>
      </c>
      <c r="AJ783" s="18">
        <v>1</v>
      </c>
      <c r="AK783" s="18">
        <v>0</v>
      </c>
      <c r="AL783" s="18">
        <v>1</v>
      </c>
      <c r="AM783" s="18">
        <v>0</v>
      </c>
      <c r="AO783" s="13">
        <v>34425</v>
      </c>
      <c r="AP783" s="13">
        <v>37361</v>
      </c>
      <c r="BM783" s="17"/>
      <c r="BN783" s="17"/>
      <c r="BO783" s="17"/>
      <c r="BP783" s="18"/>
      <c r="BQ783" s="17"/>
      <c r="BR783" s="19"/>
      <c r="BS783" s="22"/>
      <c r="BT783" s="18">
        <v>7200000</v>
      </c>
      <c r="BU783" s="85"/>
      <c r="BV783" s="19"/>
      <c r="BW783" s="22"/>
      <c r="BX783" s="18"/>
      <c r="BY783" s="85"/>
      <c r="BZ783" s="19"/>
      <c r="CA783" s="22"/>
      <c r="CB783" s="18"/>
      <c r="CC783" s="85"/>
      <c r="CD783" s="19"/>
      <c r="CE783" s="22"/>
      <c r="CF783" s="18"/>
      <c r="CG783" s="85"/>
      <c r="CH783" s="19"/>
      <c r="CI783" s="18"/>
      <c r="CJ783" s="18"/>
      <c r="CK783" s="19"/>
      <c r="CL783" s="18"/>
      <c r="CM783" s="18"/>
      <c r="CN783" s="19"/>
      <c r="CO783" s="18"/>
      <c r="CP783" s="18"/>
      <c r="CQ783" s="19"/>
      <c r="CR783" s="20"/>
      <c r="CS783" s="4">
        <v>1</v>
      </c>
      <c r="CT783" s="20"/>
      <c r="CU783" s="20"/>
      <c r="DA783" s="13">
        <v>37456</v>
      </c>
      <c r="DB783" s="1">
        <v>37530</v>
      </c>
      <c r="DC783" s="13">
        <v>38279</v>
      </c>
      <c r="DD783" s="18">
        <v>400</v>
      </c>
      <c r="DE783" s="18">
        <v>4</v>
      </c>
      <c r="DF783" s="4" t="s">
        <v>562</v>
      </c>
      <c r="DG783" s="4" t="s">
        <v>702</v>
      </c>
      <c r="DZ783" s="13"/>
      <c r="EB783" s="20"/>
      <c r="EC783" s="20"/>
      <c r="ED783" s="20"/>
      <c r="EE783" s="20"/>
      <c r="EF783" s="20"/>
      <c r="EG783" s="20"/>
      <c r="EH783" s="20"/>
      <c r="EI783" s="20"/>
      <c r="EJ783" s="20"/>
      <c r="EK783" s="20"/>
      <c r="EL783" s="20"/>
      <c r="EM783" s="20"/>
      <c r="EN783" s="20"/>
      <c r="EO783" s="20"/>
      <c r="EP783" s="20"/>
      <c r="EQ783" s="20"/>
      <c r="FF783" s="20"/>
      <c r="FG783" s="20"/>
      <c r="FH783" s="20"/>
      <c r="FI783" s="20"/>
      <c r="FJ783" s="20"/>
      <c r="FP783" s="20"/>
      <c r="GY783" s="44" t="s">
        <v>7425</v>
      </c>
      <c r="GZ783" s="13">
        <v>37539</v>
      </c>
      <c r="HA783">
        <v>27</v>
      </c>
      <c r="HB783">
        <v>76</v>
      </c>
      <c r="HC783" s="4">
        <v>4</v>
      </c>
      <c r="HE783" s="4">
        <v>1</v>
      </c>
      <c r="HH783" s="46" t="s">
        <v>5809</v>
      </c>
      <c r="HI783" s="4">
        <v>1</v>
      </c>
      <c r="HJ783">
        <v>58</v>
      </c>
      <c r="HK783">
        <v>70</v>
      </c>
      <c r="HL783" s="4">
        <v>3</v>
      </c>
      <c r="HN783" s="4">
        <v>1</v>
      </c>
      <c r="HT783"/>
      <c r="HU783"/>
      <c r="IC783"/>
      <c r="ID783"/>
      <c r="II783" s="1">
        <v>37530</v>
      </c>
      <c r="IJ783" s="13">
        <v>38973</v>
      </c>
      <c r="IK783" s="14">
        <v>8</v>
      </c>
    </row>
    <row r="784" spans="1:245" x14ac:dyDescent="0.25">
      <c r="A784" s="1">
        <v>38973</v>
      </c>
      <c r="E784" s="13" t="s">
        <v>3180</v>
      </c>
      <c r="F784" s="4" t="s">
        <v>57</v>
      </c>
      <c r="G784" s="45" t="s">
        <v>5580</v>
      </c>
      <c r="H784" s="86"/>
      <c r="I784" s="86"/>
      <c r="J784" s="86"/>
      <c r="K784" s="86"/>
      <c r="L784" s="86"/>
      <c r="M784" s="30" t="s">
        <v>685</v>
      </c>
      <c r="N784" s="13" t="s">
        <v>502</v>
      </c>
      <c r="O784" s="56" t="s">
        <v>6639</v>
      </c>
      <c r="P784" s="20"/>
      <c r="Q784" s="39" t="s">
        <v>685</v>
      </c>
      <c r="R784" s="13" t="s">
        <v>502</v>
      </c>
      <c r="S784" s="56" t="s">
        <v>6639</v>
      </c>
      <c r="T784" s="39" t="s">
        <v>685</v>
      </c>
      <c r="U784" s="13" t="s">
        <v>502</v>
      </c>
      <c r="V784" s="20"/>
      <c r="W784" s="20"/>
      <c r="X784" s="20" t="s">
        <v>4195</v>
      </c>
      <c r="Y784" s="20" t="s">
        <v>502</v>
      </c>
      <c r="Z784" s="20" t="s">
        <v>4195</v>
      </c>
      <c r="AA784" s="20" t="s">
        <v>502</v>
      </c>
      <c r="AB784" s="20"/>
      <c r="AC784" s="20"/>
      <c r="AD784" s="20"/>
      <c r="AF784" s="14">
        <v>0</v>
      </c>
      <c r="AG784" s="14">
        <v>1</v>
      </c>
      <c r="AH784" s="14">
        <v>0</v>
      </c>
      <c r="AI784" s="14">
        <v>0</v>
      </c>
      <c r="AJ784" s="14">
        <v>1</v>
      </c>
      <c r="AK784" s="14">
        <v>0</v>
      </c>
      <c r="AL784" s="14">
        <v>1</v>
      </c>
      <c r="AM784" s="14">
        <v>0</v>
      </c>
      <c r="AO784" s="1">
        <v>34425</v>
      </c>
      <c r="AP784" s="1">
        <v>37361</v>
      </c>
      <c r="BT784" s="14">
        <v>17100000</v>
      </c>
      <c r="CS784">
        <v>1</v>
      </c>
      <c r="DA784" s="1">
        <v>37456</v>
      </c>
      <c r="DB784" s="1">
        <v>37530</v>
      </c>
      <c r="DC784" s="1">
        <v>38279</v>
      </c>
      <c r="DD784" s="14">
        <v>400</v>
      </c>
      <c r="DE784" s="14">
        <v>4</v>
      </c>
      <c r="DF784" t="s">
        <v>562</v>
      </c>
      <c r="DG784" t="s">
        <v>702</v>
      </c>
      <c r="DO784" s="1"/>
      <c r="DP784" s="49" t="s">
        <v>5107</v>
      </c>
      <c r="DQ784" s="49" t="s">
        <v>5108</v>
      </c>
      <c r="DR784" s="1"/>
      <c r="DS784" s="1"/>
      <c r="DT784" s="1"/>
      <c r="DU784" s="1"/>
      <c r="DV784" s="1"/>
      <c r="DY784" t="s">
        <v>2180</v>
      </c>
      <c r="DZ784" s="1">
        <v>39056</v>
      </c>
      <c r="EA784" s="1">
        <v>41179</v>
      </c>
      <c r="EC784" s="7" t="s">
        <v>3950</v>
      </c>
      <c r="EF784" s="7">
        <v>1</v>
      </c>
      <c r="EO784" s="7">
        <v>78</v>
      </c>
      <c r="EP784" s="7">
        <v>2</v>
      </c>
      <c r="EQ784" s="7">
        <v>1</v>
      </c>
      <c r="GY784" s="44" t="s">
        <v>7425</v>
      </c>
      <c r="GZ784" s="1">
        <v>37539</v>
      </c>
      <c r="HA784">
        <v>27</v>
      </c>
      <c r="HB784">
        <v>52</v>
      </c>
      <c r="HC784">
        <v>0</v>
      </c>
      <c r="HH784" s="44" t="s">
        <v>5809</v>
      </c>
      <c r="HI784">
        <v>1</v>
      </c>
      <c r="HJ784">
        <v>58</v>
      </c>
      <c r="HK784">
        <v>134</v>
      </c>
      <c r="HL784">
        <v>3</v>
      </c>
      <c r="HN784">
        <v>1</v>
      </c>
      <c r="HQ784" s="44" t="s">
        <v>5940</v>
      </c>
      <c r="HR784">
        <v>0</v>
      </c>
      <c r="HS784">
        <v>7</v>
      </c>
      <c r="HT784">
        <v>65</v>
      </c>
      <c r="HU784">
        <v>0</v>
      </c>
      <c r="II784" s="1">
        <v>37530</v>
      </c>
      <c r="IJ784" s="1">
        <v>38973</v>
      </c>
      <c r="IK784" s="14">
        <v>8</v>
      </c>
    </row>
    <row r="785" spans="1:245" x14ac:dyDescent="0.25">
      <c r="A785" s="1">
        <v>38973</v>
      </c>
      <c r="E785" s="13" t="s">
        <v>3180</v>
      </c>
      <c r="F785" s="4" t="s">
        <v>57</v>
      </c>
      <c r="G785" s="45" t="s">
        <v>5580</v>
      </c>
      <c r="H785" s="86"/>
      <c r="I785" s="86"/>
      <c r="J785" s="86"/>
      <c r="K785" s="86"/>
      <c r="L785" s="86"/>
      <c r="M785" s="30" t="s">
        <v>686</v>
      </c>
      <c r="N785" s="13" t="s">
        <v>502</v>
      </c>
      <c r="O785" s="56" t="s">
        <v>6639</v>
      </c>
      <c r="P785" s="20"/>
      <c r="Q785" s="39" t="s">
        <v>685</v>
      </c>
      <c r="R785" s="13" t="s">
        <v>502</v>
      </c>
      <c r="S785" s="56" t="s">
        <v>6639</v>
      </c>
      <c r="T785" s="39" t="s">
        <v>685</v>
      </c>
      <c r="U785" s="13" t="s">
        <v>502</v>
      </c>
      <c r="V785" s="20"/>
      <c r="W785" s="20"/>
      <c r="X785" s="20"/>
      <c r="Y785" s="20"/>
      <c r="Z785" s="20" t="s">
        <v>4195</v>
      </c>
      <c r="AA785" s="20" t="s">
        <v>502</v>
      </c>
      <c r="AD785" s="20"/>
      <c r="AF785" s="14">
        <v>0</v>
      </c>
      <c r="AG785" s="14">
        <v>1</v>
      </c>
      <c r="AH785" s="14">
        <v>0</v>
      </c>
      <c r="AI785" s="14">
        <v>0</v>
      </c>
      <c r="AJ785" s="14">
        <v>1</v>
      </c>
      <c r="AK785" s="14">
        <v>0</v>
      </c>
      <c r="AL785" s="14">
        <v>1</v>
      </c>
      <c r="AM785" s="14">
        <v>0</v>
      </c>
      <c r="AO785" s="1">
        <v>34425</v>
      </c>
      <c r="AP785" s="1">
        <v>37361</v>
      </c>
      <c r="BT785" s="14">
        <v>17100000</v>
      </c>
      <c r="CS785">
        <v>1</v>
      </c>
      <c r="DA785" s="1">
        <v>37456</v>
      </c>
      <c r="DB785" s="1">
        <v>37530</v>
      </c>
      <c r="DC785" s="1">
        <v>38279</v>
      </c>
      <c r="DD785" s="14">
        <v>400</v>
      </c>
      <c r="DE785" s="14">
        <v>4</v>
      </c>
      <c r="DF785" t="s">
        <v>562</v>
      </c>
      <c r="DG785" t="s">
        <v>702</v>
      </c>
      <c r="DO785" s="1"/>
      <c r="DP785" s="49" t="s">
        <v>5109</v>
      </c>
      <c r="DQ785" s="49" t="s">
        <v>5110</v>
      </c>
      <c r="DR785" s="1"/>
      <c r="DS785" s="1"/>
      <c r="DT785" s="1"/>
      <c r="DU785" s="1"/>
      <c r="DV785" s="1"/>
      <c r="DY785" t="s">
        <v>2181</v>
      </c>
      <c r="DZ785" s="1">
        <v>39056</v>
      </c>
      <c r="EA785" s="1">
        <v>41179</v>
      </c>
      <c r="EC785" s="7" t="s">
        <v>3950</v>
      </c>
      <c r="EF785" s="7">
        <v>1</v>
      </c>
      <c r="EO785" s="7">
        <v>157</v>
      </c>
      <c r="EP785" s="7">
        <v>2</v>
      </c>
      <c r="EQ785" s="7">
        <v>1</v>
      </c>
      <c r="GY785" s="44" t="s">
        <v>7425</v>
      </c>
      <c r="GZ785" s="1">
        <v>37539</v>
      </c>
      <c r="HA785">
        <v>27</v>
      </c>
      <c r="HB785">
        <v>52</v>
      </c>
      <c r="HC785">
        <v>0</v>
      </c>
      <c r="HH785" s="44" t="s">
        <v>5809</v>
      </c>
      <c r="HI785">
        <v>1</v>
      </c>
      <c r="HJ785">
        <v>58</v>
      </c>
      <c r="HK785">
        <v>134</v>
      </c>
      <c r="HL785">
        <v>3</v>
      </c>
      <c r="HN785">
        <v>1</v>
      </c>
      <c r="HQ785" s="44" t="s">
        <v>5940</v>
      </c>
      <c r="HR785">
        <v>0</v>
      </c>
      <c r="HS785">
        <v>7</v>
      </c>
      <c r="HT785">
        <v>65</v>
      </c>
      <c r="HU785">
        <v>0</v>
      </c>
      <c r="II785" s="1">
        <v>37530</v>
      </c>
      <c r="IJ785" s="1">
        <v>38973</v>
      </c>
      <c r="IK785" s="14">
        <v>8</v>
      </c>
    </row>
    <row r="786" spans="1:245" x14ac:dyDescent="0.25">
      <c r="A786" s="1">
        <v>38973</v>
      </c>
      <c r="E786" s="13" t="s">
        <v>3180</v>
      </c>
      <c r="F786" s="4" t="s">
        <v>57</v>
      </c>
      <c r="G786" s="45" t="s">
        <v>5580</v>
      </c>
      <c r="H786" s="86"/>
      <c r="I786" s="86"/>
      <c r="J786" s="86"/>
      <c r="K786" s="86"/>
      <c r="L786" s="86"/>
      <c r="M786" s="30" t="s">
        <v>687</v>
      </c>
      <c r="N786" s="13" t="s">
        <v>502</v>
      </c>
      <c r="O786" s="56" t="s">
        <v>6640</v>
      </c>
      <c r="P786" s="20"/>
      <c r="Q786" s="39" t="s">
        <v>688</v>
      </c>
      <c r="R786" s="13" t="s">
        <v>502</v>
      </c>
      <c r="S786" s="56" t="s">
        <v>6641</v>
      </c>
      <c r="T786" s="39" t="s">
        <v>688</v>
      </c>
      <c r="U786" s="13" t="s">
        <v>502</v>
      </c>
      <c r="V786" s="20"/>
      <c r="W786" s="20"/>
      <c r="X786" s="20"/>
      <c r="Y786" s="20"/>
      <c r="Z786" s="20"/>
      <c r="AA786" s="20"/>
      <c r="AB786" s="20"/>
      <c r="AC786" s="20"/>
      <c r="AD786" s="20"/>
      <c r="AF786" s="14">
        <v>0</v>
      </c>
      <c r="AG786" s="14">
        <v>1</v>
      </c>
      <c r="AH786" s="14">
        <v>0</v>
      </c>
      <c r="AI786" s="14">
        <v>0</v>
      </c>
      <c r="AJ786" s="14">
        <v>1</v>
      </c>
      <c r="AK786" s="14">
        <v>0</v>
      </c>
      <c r="AL786" s="14">
        <v>1</v>
      </c>
      <c r="AM786" s="14">
        <v>0</v>
      </c>
      <c r="AO786" s="1">
        <v>34425</v>
      </c>
      <c r="AP786" s="1">
        <v>37361</v>
      </c>
      <c r="BP786" s="14">
        <v>1000000</v>
      </c>
      <c r="BT786" s="14">
        <v>9000000</v>
      </c>
      <c r="CS786">
        <v>1</v>
      </c>
      <c r="DA786" s="1">
        <v>37456</v>
      </c>
      <c r="DB786" s="1">
        <v>37530</v>
      </c>
      <c r="DC786" s="1">
        <v>38279</v>
      </c>
      <c r="DD786" s="14">
        <v>400</v>
      </c>
      <c r="DE786" s="14">
        <v>4</v>
      </c>
      <c r="DF786" t="s">
        <v>562</v>
      </c>
      <c r="DG786" t="s">
        <v>702</v>
      </c>
      <c r="II786" s="1">
        <v>37530</v>
      </c>
      <c r="IJ786" s="1">
        <v>38973</v>
      </c>
      <c r="IK786" s="14">
        <v>8</v>
      </c>
    </row>
    <row r="787" spans="1:245" x14ac:dyDescent="0.25">
      <c r="A787" s="1">
        <v>38973</v>
      </c>
      <c r="E787" s="13" t="s">
        <v>3180</v>
      </c>
      <c r="F787" s="4" t="s">
        <v>57</v>
      </c>
      <c r="G787" s="45" t="s">
        <v>5580</v>
      </c>
      <c r="H787" s="86"/>
      <c r="I787" s="86"/>
      <c r="J787" s="86"/>
      <c r="K787" s="86"/>
      <c r="L787" s="86"/>
      <c r="M787" s="30" t="s">
        <v>688</v>
      </c>
      <c r="N787" s="13" t="s">
        <v>502</v>
      </c>
      <c r="O787" s="56" t="s">
        <v>6641</v>
      </c>
      <c r="P787" s="20"/>
      <c r="Q787" s="39" t="s">
        <v>688</v>
      </c>
      <c r="R787" s="13" t="s">
        <v>502</v>
      </c>
      <c r="S787" s="56" t="s">
        <v>6641</v>
      </c>
      <c r="T787" s="39" t="s">
        <v>688</v>
      </c>
      <c r="U787" s="13" t="s">
        <v>502</v>
      </c>
      <c r="V787" s="20"/>
      <c r="W787" s="20"/>
      <c r="X787" s="20"/>
      <c r="Y787" s="20"/>
      <c r="Z787" s="20"/>
      <c r="AA787" s="20"/>
      <c r="AB787" s="20"/>
      <c r="AC787" s="20"/>
      <c r="AD787" s="20"/>
      <c r="AF787" s="14">
        <v>0</v>
      </c>
      <c r="AG787" s="14">
        <v>1</v>
      </c>
      <c r="AH787" s="14">
        <v>0</v>
      </c>
      <c r="AI787" s="14">
        <v>0</v>
      </c>
      <c r="AJ787" s="14">
        <v>1</v>
      </c>
      <c r="AK787" s="14">
        <v>0</v>
      </c>
      <c r="AL787" s="14">
        <v>1</v>
      </c>
      <c r="AM787" s="14">
        <v>0</v>
      </c>
      <c r="AO787" s="1">
        <v>36526</v>
      </c>
      <c r="AP787" s="1">
        <v>37361</v>
      </c>
      <c r="BT787" s="14">
        <v>9000000</v>
      </c>
      <c r="CS787">
        <v>1</v>
      </c>
      <c r="DA787" s="1">
        <v>37456</v>
      </c>
      <c r="DB787" s="1">
        <v>37530</v>
      </c>
      <c r="DC787" s="1">
        <v>38279</v>
      </c>
      <c r="DD787" s="14">
        <v>400</v>
      </c>
      <c r="DE787" s="14">
        <v>4</v>
      </c>
      <c r="DF787" t="s">
        <v>562</v>
      </c>
      <c r="DG787" t="s">
        <v>702</v>
      </c>
      <c r="II787" s="1">
        <v>37530</v>
      </c>
      <c r="IJ787" s="1">
        <v>38973</v>
      </c>
      <c r="IK787" s="14">
        <v>8</v>
      </c>
    </row>
    <row r="788" spans="1:245" x14ac:dyDescent="0.25">
      <c r="A788" s="1">
        <v>38973</v>
      </c>
      <c r="E788" s="13" t="s">
        <v>3180</v>
      </c>
      <c r="F788" s="4" t="s">
        <v>57</v>
      </c>
      <c r="G788" s="45" t="s">
        <v>5580</v>
      </c>
      <c r="H788" s="86"/>
      <c r="I788" s="86"/>
      <c r="J788" s="86"/>
      <c r="K788" s="86"/>
      <c r="L788" s="86"/>
      <c r="M788" s="30" t="s">
        <v>689</v>
      </c>
      <c r="N788" s="13" t="s">
        <v>701</v>
      </c>
      <c r="O788" s="56" t="s">
        <v>6642</v>
      </c>
      <c r="P788" s="20"/>
      <c r="Q788" s="39" t="s">
        <v>689</v>
      </c>
      <c r="R788" s="13" t="s">
        <v>701</v>
      </c>
      <c r="S788" s="56" t="s">
        <v>6642</v>
      </c>
      <c r="T788" s="39" t="s">
        <v>689</v>
      </c>
      <c r="U788" s="13" t="s">
        <v>701</v>
      </c>
      <c r="V788" s="20"/>
      <c r="W788" s="20"/>
      <c r="X788" s="20"/>
      <c r="Y788" s="20"/>
      <c r="Z788" s="20"/>
      <c r="AA788" s="20"/>
      <c r="AB788" s="20"/>
      <c r="AC788" s="20"/>
      <c r="AD788" s="20"/>
      <c r="AF788" s="14">
        <v>0</v>
      </c>
      <c r="AG788" s="14">
        <v>1</v>
      </c>
      <c r="AH788" s="14">
        <v>0</v>
      </c>
      <c r="AI788" s="14">
        <v>0</v>
      </c>
      <c r="AJ788" s="14">
        <v>1</v>
      </c>
      <c r="AK788" s="14">
        <v>0</v>
      </c>
      <c r="AL788" s="14">
        <v>1</v>
      </c>
      <c r="AM788" s="14">
        <v>0</v>
      </c>
      <c r="AO788" s="1">
        <v>34425</v>
      </c>
      <c r="AP788" s="1">
        <v>37361</v>
      </c>
      <c r="BT788" s="14">
        <v>16632000</v>
      </c>
      <c r="BU788" s="3">
        <v>0.3</v>
      </c>
      <c r="CS788">
        <v>1</v>
      </c>
      <c r="DA788" s="1">
        <v>37456</v>
      </c>
      <c r="DB788" s="1">
        <v>37530</v>
      </c>
      <c r="DC788" s="1">
        <v>38279</v>
      </c>
      <c r="DD788" s="14">
        <v>400</v>
      </c>
      <c r="DE788" s="14">
        <v>4</v>
      </c>
      <c r="DF788" t="s">
        <v>562</v>
      </c>
      <c r="DG788" t="s">
        <v>702</v>
      </c>
      <c r="DJ788">
        <v>1</v>
      </c>
      <c r="II788" s="1">
        <v>37530</v>
      </c>
      <c r="IJ788" s="1">
        <v>38973</v>
      </c>
      <c r="IK788" s="14">
        <v>8</v>
      </c>
    </row>
    <row r="789" spans="1:245" x14ac:dyDescent="0.25">
      <c r="A789" s="1">
        <v>38973</v>
      </c>
      <c r="E789" s="13" t="s">
        <v>3180</v>
      </c>
      <c r="F789" s="4" t="s">
        <v>57</v>
      </c>
      <c r="G789" s="45" t="s">
        <v>5580</v>
      </c>
      <c r="H789" s="86"/>
      <c r="I789" s="86"/>
      <c r="J789" s="86"/>
      <c r="K789" s="86"/>
      <c r="L789" s="86"/>
      <c r="M789" s="30" t="s">
        <v>690</v>
      </c>
      <c r="N789" s="13" t="s">
        <v>537</v>
      </c>
      <c r="O789" s="56" t="s">
        <v>6643</v>
      </c>
      <c r="P789" s="20"/>
      <c r="Q789" s="39" t="s">
        <v>689</v>
      </c>
      <c r="R789" s="13" t="s">
        <v>701</v>
      </c>
      <c r="S789" s="56" t="s">
        <v>6642</v>
      </c>
      <c r="T789" s="39" t="s">
        <v>689</v>
      </c>
      <c r="U789" s="13" t="s">
        <v>701</v>
      </c>
      <c r="V789" s="20"/>
      <c r="W789" s="20"/>
      <c r="X789" s="20"/>
      <c r="Y789" s="20"/>
      <c r="Z789" s="20"/>
      <c r="AA789" s="20"/>
      <c r="AB789" s="20"/>
      <c r="AC789" s="20"/>
      <c r="AD789" s="20"/>
      <c r="AF789" s="14">
        <v>0</v>
      </c>
      <c r="AG789" s="14">
        <v>1</v>
      </c>
      <c r="AH789" s="14">
        <v>0</v>
      </c>
      <c r="AI789" s="14">
        <v>0</v>
      </c>
      <c r="AJ789" s="14">
        <v>1</v>
      </c>
      <c r="AK789" s="14">
        <v>0</v>
      </c>
      <c r="AL789" s="14">
        <v>1</v>
      </c>
      <c r="AM789" s="14">
        <v>0</v>
      </c>
      <c r="AO789" s="1">
        <v>34425</v>
      </c>
      <c r="AP789" s="1">
        <v>37361</v>
      </c>
      <c r="BT789" s="14">
        <v>16632000</v>
      </c>
      <c r="BU789" s="3">
        <v>0.3</v>
      </c>
      <c r="CS789">
        <v>1</v>
      </c>
      <c r="DA789" s="1">
        <v>37456</v>
      </c>
      <c r="DB789" s="1">
        <v>37530</v>
      </c>
      <c r="DC789" s="1">
        <v>38279</v>
      </c>
      <c r="DD789" s="14">
        <v>400</v>
      </c>
      <c r="DE789" s="14">
        <v>4</v>
      </c>
      <c r="DF789" t="s">
        <v>562</v>
      </c>
      <c r="DG789" t="s">
        <v>702</v>
      </c>
      <c r="DJ789">
        <v>1</v>
      </c>
      <c r="II789" s="1">
        <v>37530</v>
      </c>
      <c r="IJ789" s="1">
        <v>38973</v>
      </c>
      <c r="IK789" s="14">
        <v>8</v>
      </c>
    </row>
    <row r="790" spans="1:245" x14ac:dyDescent="0.25">
      <c r="A790" s="1">
        <v>38973</v>
      </c>
      <c r="B790" s="1"/>
      <c r="C790" s="1"/>
      <c r="D790" s="1"/>
      <c r="E790" s="13" t="s">
        <v>3180</v>
      </c>
      <c r="F790" s="4" t="s">
        <v>57</v>
      </c>
      <c r="G790" s="45" t="s">
        <v>5580</v>
      </c>
      <c r="H790" s="86"/>
      <c r="I790" s="86"/>
      <c r="J790" s="86"/>
      <c r="K790" s="86"/>
      <c r="L790" s="86"/>
      <c r="M790" s="31" t="s">
        <v>691</v>
      </c>
      <c r="N790" s="13" t="s">
        <v>502</v>
      </c>
      <c r="O790" s="56" t="s">
        <v>6644</v>
      </c>
      <c r="P790" s="20"/>
      <c r="Q790" s="39" t="s">
        <v>689</v>
      </c>
      <c r="R790" s="13" t="s">
        <v>701</v>
      </c>
      <c r="S790" s="56" t="s">
        <v>6642</v>
      </c>
      <c r="T790" s="39" t="s">
        <v>689</v>
      </c>
      <c r="U790" s="13" t="s">
        <v>701</v>
      </c>
      <c r="V790" s="20"/>
      <c r="W790" s="20"/>
      <c r="X790" s="20"/>
      <c r="Y790" s="20"/>
      <c r="Z790" s="20"/>
      <c r="AA790" s="20"/>
      <c r="AB790" s="20"/>
      <c r="AC790" s="20"/>
      <c r="AD790" s="20"/>
      <c r="AF790" s="14">
        <v>0</v>
      </c>
      <c r="AG790" s="14">
        <v>1</v>
      </c>
      <c r="AH790" s="14">
        <v>0</v>
      </c>
      <c r="AI790" s="14">
        <v>0</v>
      </c>
      <c r="AJ790" s="14">
        <v>1</v>
      </c>
      <c r="AK790" s="14">
        <v>0</v>
      </c>
      <c r="AL790" s="14">
        <v>1</v>
      </c>
      <c r="AM790" s="14">
        <v>0</v>
      </c>
      <c r="AO790" s="1">
        <v>34425</v>
      </c>
      <c r="AP790" s="1">
        <v>37361</v>
      </c>
      <c r="BT790" s="14">
        <v>16632000</v>
      </c>
      <c r="BU790" s="3">
        <v>0.3</v>
      </c>
      <c r="CS790">
        <v>1</v>
      </c>
      <c r="DA790" s="1">
        <v>37456</v>
      </c>
      <c r="DB790" s="1">
        <v>37530</v>
      </c>
      <c r="DC790" s="1">
        <v>38279</v>
      </c>
      <c r="DD790" s="14">
        <v>400</v>
      </c>
      <c r="DE790" s="14">
        <v>4</v>
      </c>
      <c r="DF790" t="s">
        <v>562</v>
      </c>
      <c r="DG790" t="s">
        <v>702</v>
      </c>
      <c r="DJ790">
        <v>1</v>
      </c>
      <c r="II790" s="1">
        <v>37530</v>
      </c>
      <c r="IJ790" s="1">
        <v>38973</v>
      </c>
      <c r="IK790" s="14">
        <v>8</v>
      </c>
    </row>
    <row r="791" spans="1:245" x14ac:dyDescent="0.25">
      <c r="A791" s="1">
        <v>38973</v>
      </c>
      <c r="E791" s="13" t="s">
        <v>3180</v>
      </c>
      <c r="F791" s="4" t="s">
        <v>57</v>
      </c>
      <c r="G791" s="45" t="s">
        <v>5580</v>
      </c>
      <c r="H791" s="86"/>
      <c r="I791" s="86"/>
      <c r="J791" s="86"/>
      <c r="K791" s="86"/>
      <c r="L791" s="86"/>
      <c r="M791" s="30" t="s">
        <v>692</v>
      </c>
      <c r="N791" s="13" t="s">
        <v>502</v>
      </c>
      <c r="O791" s="56" t="s">
        <v>6645</v>
      </c>
      <c r="P791" s="20"/>
      <c r="Q791" s="39" t="s">
        <v>692</v>
      </c>
      <c r="R791" s="13" t="s">
        <v>502</v>
      </c>
      <c r="S791" s="56" t="s">
        <v>6645</v>
      </c>
      <c r="T791" s="39" t="s">
        <v>692</v>
      </c>
      <c r="U791" s="13" t="s">
        <v>502</v>
      </c>
      <c r="V791" s="20"/>
      <c r="W791" s="20"/>
      <c r="X791" s="20" t="s">
        <v>3350</v>
      </c>
      <c r="Y791" s="20" t="s">
        <v>502</v>
      </c>
      <c r="Z791" s="20" t="s">
        <v>3350</v>
      </c>
      <c r="AA791" s="20" t="s">
        <v>502</v>
      </c>
      <c r="AB791" s="20"/>
      <c r="AC791" s="20"/>
      <c r="AD791" s="20"/>
      <c r="AE791" s="13">
        <v>37882</v>
      </c>
      <c r="AF791" s="14">
        <v>0</v>
      </c>
      <c r="AG791" s="14">
        <v>1</v>
      </c>
      <c r="AH791" s="14">
        <v>0</v>
      </c>
      <c r="AI791" s="14">
        <v>0</v>
      </c>
      <c r="AJ791" s="14">
        <v>1</v>
      </c>
      <c r="AK791" s="14">
        <v>0</v>
      </c>
      <c r="AL791" s="14">
        <v>1</v>
      </c>
      <c r="AM791" s="14">
        <v>1</v>
      </c>
      <c r="AO791" s="1">
        <v>34425</v>
      </c>
      <c r="AP791" s="1">
        <v>37361</v>
      </c>
      <c r="BT791" s="14">
        <v>27360000</v>
      </c>
      <c r="CS791">
        <v>1</v>
      </c>
      <c r="DA791" s="1">
        <v>37456</v>
      </c>
      <c r="DB791" s="1">
        <v>37530</v>
      </c>
      <c r="DC791" s="1">
        <v>38279</v>
      </c>
      <c r="DD791" s="14">
        <v>400</v>
      </c>
      <c r="DE791" s="14">
        <v>4</v>
      </c>
      <c r="DF791" t="s">
        <v>562</v>
      </c>
      <c r="DG791" t="s">
        <v>702</v>
      </c>
      <c r="DO791" s="1"/>
      <c r="DP791" s="49" t="s">
        <v>5111</v>
      </c>
      <c r="DQ791" s="49" t="s">
        <v>5112</v>
      </c>
      <c r="DR791" s="1"/>
      <c r="DS791" s="1"/>
      <c r="DT791" s="1"/>
      <c r="DU791" s="1"/>
      <c r="DV791" s="1"/>
      <c r="DY791" t="s">
        <v>2183</v>
      </c>
      <c r="DZ791" s="1">
        <v>39056</v>
      </c>
      <c r="EA791" s="1">
        <v>41179</v>
      </c>
      <c r="EC791" s="7" t="s">
        <v>3950</v>
      </c>
      <c r="EF791" s="7">
        <v>1</v>
      </c>
      <c r="EO791" s="7">
        <v>57</v>
      </c>
      <c r="EP791" s="7">
        <v>2</v>
      </c>
      <c r="EQ791" s="7">
        <v>1</v>
      </c>
      <c r="GY791" s="44" t="s">
        <v>7425</v>
      </c>
      <c r="GZ791" s="1">
        <v>37539</v>
      </c>
      <c r="HA791">
        <v>27</v>
      </c>
      <c r="HB791">
        <v>21</v>
      </c>
      <c r="HC791">
        <v>0</v>
      </c>
      <c r="HH791" s="44" t="s">
        <v>5809</v>
      </c>
      <c r="HI791">
        <v>1</v>
      </c>
      <c r="HJ791">
        <v>58</v>
      </c>
      <c r="HK791">
        <v>64</v>
      </c>
      <c r="HL791">
        <v>3</v>
      </c>
      <c r="HN791">
        <v>1</v>
      </c>
      <c r="HQ791" s="44" t="s">
        <v>5940</v>
      </c>
      <c r="HR791">
        <v>0</v>
      </c>
      <c r="HS791">
        <v>7</v>
      </c>
      <c r="HT791">
        <v>73</v>
      </c>
      <c r="HU791">
        <v>0</v>
      </c>
      <c r="II791" s="1">
        <v>37530</v>
      </c>
      <c r="IJ791" s="1">
        <v>38973</v>
      </c>
      <c r="IK791" s="14">
        <v>8</v>
      </c>
    </row>
    <row r="792" spans="1:245" x14ac:dyDescent="0.25">
      <c r="A792" s="1">
        <v>38973</v>
      </c>
      <c r="E792" s="13" t="s">
        <v>3180</v>
      </c>
      <c r="F792" s="4" t="s">
        <v>57</v>
      </c>
      <c r="G792" s="45" t="s">
        <v>5580</v>
      </c>
      <c r="H792" s="86"/>
      <c r="I792" s="86"/>
      <c r="J792" s="86"/>
      <c r="K792" s="86"/>
      <c r="L792" s="86"/>
      <c r="M792" s="30" t="s">
        <v>693</v>
      </c>
      <c r="N792" s="13" t="s">
        <v>502</v>
      </c>
      <c r="O792" s="56" t="s">
        <v>6646</v>
      </c>
      <c r="P792" s="20"/>
      <c r="Q792" s="39" t="s">
        <v>692</v>
      </c>
      <c r="R792" s="13" t="s">
        <v>502</v>
      </c>
      <c r="S792" s="56" t="s">
        <v>6645</v>
      </c>
      <c r="T792" s="39" t="s">
        <v>692</v>
      </c>
      <c r="U792" s="13" t="s">
        <v>502</v>
      </c>
      <c r="V792" s="20"/>
      <c r="W792" s="20"/>
      <c r="X792" s="20"/>
      <c r="Y792" s="20"/>
      <c r="Z792" s="20" t="s">
        <v>3350</v>
      </c>
      <c r="AA792" s="20" t="s">
        <v>502</v>
      </c>
      <c r="AD792" s="20"/>
      <c r="AE792" s="21" t="s">
        <v>3600</v>
      </c>
      <c r="AF792" s="14">
        <v>0</v>
      </c>
      <c r="AG792" s="14">
        <v>1</v>
      </c>
      <c r="AH792" s="14">
        <v>0</v>
      </c>
      <c r="AI792" s="14">
        <v>0</v>
      </c>
      <c r="AJ792" s="14">
        <v>1</v>
      </c>
      <c r="AK792" s="14">
        <v>0</v>
      </c>
      <c r="AL792" s="14">
        <v>1</v>
      </c>
      <c r="AM792" s="14">
        <v>1</v>
      </c>
      <c r="AO792" s="1">
        <v>34425</v>
      </c>
      <c r="AP792" s="1">
        <v>37361</v>
      </c>
      <c r="BT792" s="14">
        <v>27360000</v>
      </c>
      <c r="CS792">
        <v>1</v>
      </c>
      <c r="DA792" s="1">
        <v>37456</v>
      </c>
      <c r="DB792" s="1">
        <v>37530</v>
      </c>
      <c r="DC792" s="1">
        <v>38279</v>
      </c>
      <c r="DD792" s="14">
        <v>400</v>
      </c>
      <c r="DE792" s="14">
        <v>4</v>
      </c>
      <c r="DF792" t="s">
        <v>562</v>
      </c>
      <c r="DG792" t="s">
        <v>702</v>
      </c>
      <c r="DO792" s="49" t="s">
        <v>5113</v>
      </c>
      <c r="DP792" s="1"/>
      <c r="DQ792" s="1"/>
      <c r="DR792" s="1"/>
      <c r="DS792" s="1"/>
      <c r="DT792" s="1"/>
      <c r="DU792" s="1"/>
      <c r="DV792" s="1"/>
      <c r="DY792" t="s">
        <v>2182</v>
      </c>
      <c r="DZ792" s="1">
        <v>39056</v>
      </c>
      <c r="EA792" s="1">
        <v>41179</v>
      </c>
      <c r="EC792" s="7" t="s">
        <v>3950</v>
      </c>
      <c r="EF792" s="7">
        <v>1</v>
      </c>
      <c r="EO792" s="7">
        <v>304</v>
      </c>
      <c r="EP792" s="7">
        <v>2</v>
      </c>
      <c r="ER792" s="1"/>
      <c r="ES792" s="49" t="s">
        <v>4968</v>
      </c>
      <c r="ET792" s="49" t="s">
        <v>4969</v>
      </c>
      <c r="EU792" s="1"/>
      <c r="EV792" s="1"/>
      <c r="EW792" s="1"/>
      <c r="EX792" s="1"/>
      <c r="FC792" t="s">
        <v>2779</v>
      </c>
      <c r="FD792" s="1">
        <v>41250</v>
      </c>
      <c r="FE792" s="1">
        <v>41627</v>
      </c>
      <c r="FG792" s="7" t="s">
        <v>3952</v>
      </c>
      <c r="FK792">
        <v>1</v>
      </c>
      <c r="FY792">
        <v>40</v>
      </c>
      <c r="FZ792">
        <v>2</v>
      </c>
      <c r="GA792">
        <v>1</v>
      </c>
      <c r="GY792" s="44" t="s">
        <v>7425</v>
      </c>
      <c r="GZ792" s="1">
        <v>37539</v>
      </c>
      <c r="HA792">
        <v>27</v>
      </c>
      <c r="HB792">
        <v>21</v>
      </c>
      <c r="HC792">
        <v>0</v>
      </c>
      <c r="HH792" s="44" t="s">
        <v>5809</v>
      </c>
      <c r="HI792">
        <v>1</v>
      </c>
      <c r="HJ792">
        <v>58</v>
      </c>
      <c r="HK792">
        <v>64</v>
      </c>
      <c r="HL792">
        <v>3</v>
      </c>
      <c r="HN792">
        <v>1</v>
      </c>
      <c r="HQ792" s="44" t="s">
        <v>5940</v>
      </c>
      <c r="HR792">
        <v>0</v>
      </c>
      <c r="HS792">
        <v>7</v>
      </c>
      <c r="HT792">
        <v>73</v>
      </c>
      <c r="HU792">
        <v>0</v>
      </c>
      <c r="HZ792" s="44"/>
      <c r="IA792">
        <v>0</v>
      </c>
      <c r="IB792">
        <v>0</v>
      </c>
      <c r="IC792">
        <v>39</v>
      </c>
      <c r="ID792">
        <v>0</v>
      </c>
      <c r="II792" s="1">
        <v>37530</v>
      </c>
      <c r="IJ792" s="1">
        <v>38973</v>
      </c>
      <c r="IK792" s="14">
        <v>8</v>
      </c>
    </row>
    <row r="793" spans="1:245" x14ac:dyDescent="0.25">
      <c r="A793" s="1">
        <v>38973</v>
      </c>
      <c r="E793" s="13" t="s">
        <v>3180</v>
      </c>
      <c r="F793" s="4" t="s">
        <v>57</v>
      </c>
      <c r="G793" s="45" t="s">
        <v>5580</v>
      </c>
      <c r="H793" s="86"/>
      <c r="I793" s="86"/>
      <c r="J793" s="86"/>
      <c r="K793" s="86"/>
      <c r="L793" s="86"/>
      <c r="M793" s="58" t="s">
        <v>2082</v>
      </c>
      <c r="N793" s="4" t="s">
        <v>504</v>
      </c>
      <c r="O793" s="52" t="s">
        <v>6647</v>
      </c>
      <c r="P793" s="20"/>
      <c r="Q793" s="58" t="s">
        <v>2082</v>
      </c>
      <c r="R793" s="4" t="s">
        <v>504</v>
      </c>
      <c r="S793" s="52" t="s">
        <v>6647</v>
      </c>
      <c r="T793" s="58" t="s">
        <v>2082</v>
      </c>
      <c r="U793" s="4" t="s">
        <v>504</v>
      </c>
      <c r="V793" s="20"/>
      <c r="W793" s="20"/>
      <c r="X793" s="20"/>
      <c r="Y793" s="20"/>
      <c r="Z793" s="20"/>
      <c r="AA793" s="20"/>
      <c r="AB793" s="20"/>
      <c r="AC793" s="20"/>
      <c r="AD793" s="20"/>
      <c r="AE793" s="27" t="s">
        <v>3601</v>
      </c>
      <c r="AF793" s="14">
        <v>0</v>
      </c>
      <c r="AG793" s="14">
        <v>1</v>
      </c>
      <c r="AH793" s="14">
        <v>0</v>
      </c>
      <c r="AI793" s="14">
        <v>0</v>
      </c>
      <c r="AJ793" s="14">
        <v>1</v>
      </c>
      <c r="AK793" s="14">
        <v>0</v>
      </c>
      <c r="AL793" s="14">
        <v>1</v>
      </c>
      <c r="AM793" s="14">
        <v>0</v>
      </c>
      <c r="AO793" s="1">
        <v>34425</v>
      </c>
      <c r="AP793" s="1">
        <v>37361</v>
      </c>
      <c r="BT793" s="14">
        <v>13500000</v>
      </c>
      <c r="CS793">
        <v>1</v>
      </c>
      <c r="DA793" s="1">
        <v>37456</v>
      </c>
      <c r="DB793" s="1">
        <v>37530</v>
      </c>
      <c r="DC793" s="1">
        <v>38279</v>
      </c>
      <c r="DD793" s="14">
        <v>400</v>
      </c>
      <c r="DE793" s="14">
        <v>4</v>
      </c>
      <c r="DF793" t="s">
        <v>562</v>
      </c>
      <c r="DG793" t="s">
        <v>702</v>
      </c>
      <c r="GY793" s="44"/>
      <c r="GZ793" s="1"/>
      <c r="HH793" s="44"/>
      <c r="II793" s="1">
        <v>37530</v>
      </c>
      <c r="IJ793" s="1">
        <v>38973</v>
      </c>
      <c r="IK793" s="14">
        <v>8</v>
      </c>
    </row>
    <row r="794" spans="1:245" x14ac:dyDescent="0.25">
      <c r="A794" s="1">
        <v>38973</v>
      </c>
      <c r="E794" s="13" t="s">
        <v>3180</v>
      </c>
      <c r="F794" s="4" t="s">
        <v>57</v>
      </c>
      <c r="G794" s="45" t="s">
        <v>5580</v>
      </c>
      <c r="H794" s="86"/>
      <c r="I794" s="86"/>
      <c r="J794" s="86"/>
      <c r="K794" s="86"/>
      <c r="L794" s="86"/>
      <c r="M794" s="30" t="s">
        <v>694</v>
      </c>
      <c r="N794" s="27" t="s">
        <v>517</v>
      </c>
      <c r="O794" s="52" t="s">
        <v>6648</v>
      </c>
      <c r="P794" s="20"/>
      <c r="Q794" s="58" t="s">
        <v>2082</v>
      </c>
      <c r="R794" s="4" t="s">
        <v>504</v>
      </c>
      <c r="S794" s="52" t="s">
        <v>6647</v>
      </c>
      <c r="T794" s="58" t="s">
        <v>2082</v>
      </c>
      <c r="U794" s="4" t="s">
        <v>504</v>
      </c>
      <c r="V794" s="20"/>
      <c r="W794" s="20"/>
      <c r="X794" s="20"/>
      <c r="Y794" s="20"/>
      <c r="Z794" s="20"/>
      <c r="AA794" s="20"/>
      <c r="AB794" s="20"/>
      <c r="AC794" s="20"/>
      <c r="AD794" s="20"/>
      <c r="AE794" s="27" t="s">
        <v>3601</v>
      </c>
      <c r="AF794" s="14">
        <v>0</v>
      </c>
      <c r="AG794" s="14">
        <v>1</v>
      </c>
      <c r="AH794" s="14">
        <v>0</v>
      </c>
      <c r="AI794" s="14">
        <v>0</v>
      </c>
      <c r="AJ794" s="14">
        <v>1</v>
      </c>
      <c r="AK794" s="14">
        <v>0</v>
      </c>
      <c r="AL794" s="14">
        <v>1</v>
      </c>
      <c r="AM794" s="14">
        <v>0</v>
      </c>
      <c r="AO794" s="1">
        <v>34425</v>
      </c>
      <c r="AP794" s="1">
        <v>37361</v>
      </c>
      <c r="BT794" s="14">
        <v>13500000</v>
      </c>
      <c r="CS794">
        <v>1</v>
      </c>
      <c r="DA794" s="1">
        <v>37456</v>
      </c>
      <c r="DB794" s="1">
        <v>37530</v>
      </c>
      <c r="DC794" s="1">
        <v>38279</v>
      </c>
      <c r="DD794" s="14">
        <v>400</v>
      </c>
      <c r="DE794" s="14">
        <v>4</v>
      </c>
      <c r="DF794" t="s">
        <v>562</v>
      </c>
      <c r="DG794" t="s">
        <v>702</v>
      </c>
      <c r="GY794" s="44"/>
      <c r="GZ794" s="1"/>
      <c r="HH794" s="44"/>
      <c r="II794" s="1">
        <v>37530</v>
      </c>
      <c r="IJ794" s="1">
        <v>38973</v>
      </c>
      <c r="IK794" s="14">
        <v>8</v>
      </c>
    </row>
    <row r="795" spans="1:245" x14ac:dyDescent="0.25">
      <c r="A795" s="1">
        <v>38973</v>
      </c>
      <c r="E795" s="13" t="s">
        <v>3180</v>
      </c>
      <c r="F795" s="4" t="s">
        <v>57</v>
      </c>
      <c r="G795" s="45" t="s">
        <v>5580</v>
      </c>
      <c r="H795" s="86"/>
      <c r="I795" s="86"/>
      <c r="J795" s="86"/>
      <c r="K795" s="86"/>
      <c r="L795" s="86"/>
      <c r="M795" s="30" t="s">
        <v>695</v>
      </c>
      <c r="N795" s="13" t="s">
        <v>502</v>
      </c>
      <c r="O795" s="56" t="s">
        <v>6649</v>
      </c>
      <c r="P795" s="20"/>
      <c r="Q795" s="39" t="s">
        <v>695</v>
      </c>
      <c r="R795" s="13" t="s">
        <v>502</v>
      </c>
      <c r="S795" s="56" t="s">
        <v>6649</v>
      </c>
      <c r="T795" s="39" t="s">
        <v>695</v>
      </c>
      <c r="U795" s="13" t="s">
        <v>502</v>
      </c>
      <c r="V795" s="20" t="s">
        <v>3460</v>
      </c>
      <c r="W795" s="20" t="s">
        <v>502</v>
      </c>
      <c r="X795" s="20"/>
      <c r="Y795" s="20"/>
      <c r="Z795" s="20"/>
      <c r="AA795" s="20"/>
      <c r="AB795" s="33" t="s">
        <v>3461</v>
      </c>
      <c r="AC795" s="20" t="s">
        <v>502</v>
      </c>
      <c r="AD795" s="20"/>
      <c r="AF795" s="14">
        <v>0</v>
      </c>
      <c r="AG795" s="14">
        <v>1</v>
      </c>
      <c r="AH795" s="14">
        <v>0</v>
      </c>
      <c r="AI795" s="14">
        <v>0</v>
      </c>
      <c r="AJ795" s="14">
        <v>1</v>
      </c>
      <c r="AK795" s="14">
        <v>0</v>
      </c>
      <c r="AL795" s="14">
        <v>1</v>
      </c>
      <c r="AM795" s="14">
        <v>1</v>
      </c>
      <c r="AO795" s="1">
        <v>34425</v>
      </c>
      <c r="AP795" s="1">
        <v>37361</v>
      </c>
      <c r="BT795" s="14">
        <v>108000000</v>
      </c>
      <c r="BU795" s="3">
        <v>0</v>
      </c>
      <c r="BV795" s="16">
        <v>81000000</v>
      </c>
      <c r="CS795">
        <v>1</v>
      </c>
      <c r="DA795" s="1">
        <v>37456</v>
      </c>
      <c r="DB795" s="1">
        <v>37530</v>
      </c>
      <c r="DC795" s="1">
        <v>38279</v>
      </c>
      <c r="DD795" s="14">
        <v>400</v>
      </c>
      <c r="DE795" s="14">
        <v>4</v>
      </c>
      <c r="DF795" t="s">
        <v>562</v>
      </c>
      <c r="DG795" t="s">
        <v>702</v>
      </c>
      <c r="DJ795">
        <v>1</v>
      </c>
      <c r="DO795" s="49" t="s">
        <v>5114</v>
      </c>
      <c r="DP795" s="1"/>
      <c r="DQ795" s="1"/>
      <c r="DR795" s="1"/>
      <c r="DS795" s="1"/>
      <c r="DT795" s="1"/>
      <c r="DU795" s="1"/>
      <c r="DV795" s="1"/>
      <c r="DY795" t="s">
        <v>2200</v>
      </c>
      <c r="DZ795" s="1">
        <v>39052</v>
      </c>
      <c r="EA795" s="1">
        <v>41179</v>
      </c>
      <c r="EC795" s="7" t="s">
        <v>3950</v>
      </c>
      <c r="EL795" s="7">
        <v>1</v>
      </c>
      <c r="EO795" s="7">
        <v>282</v>
      </c>
      <c r="EP795" s="7">
        <v>4</v>
      </c>
      <c r="GY795" s="44" t="s">
        <v>7425</v>
      </c>
      <c r="GZ795" s="1">
        <v>37539</v>
      </c>
      <c r="HA795">
        <v>27</v>
      </c>
      <c r="HB795">
        <v>3024</v>
      </c>
      <c r="HC795">
        <v>75</v>
      </c>
      <c r="HE795">
        <v>1</v>
      </c>
      <c r="HH795" s="44" t="s">
        <v>5809</v>
      </c>
      <c r="HI795">
        <v>1</v>
      </c>
      <c r="HJ795">
        <v>58</v>
      </c>
      <c r="HK795">
        <v>4892</v>
      </c>
      <c r="HL795">
        <v>186</v>
      </c>
      <c r="HM795">
        <v>1</v>
      </c>
      <c r="HQ795" s="44" t="s">
        <v>5940</v>
      </c>
      <c r="HR795">
        <v>0</v>
      </c>
      <c r="HS795">
        <v>7</v>
      </c>
      <c r="HT795">
        <v>5016</v>
      </c>
      <c r="HU795">
        <v>73</v>
      </c>
      <c r="HV795">
        <v>1</v>
      </c>
      <c r="II795" s="1">
        <v>37530</v>
      </c>
      <c r="IJ795" s="1">
        <v>38973</v>
      </c>
      <c r="IK795" s="14">
        <v>8</v>
      </c>
    </row>
    <row r="796" spans="1:245" x14ac:dyDescent="0.25">
      <c r="A796" s="1">
        <v>38973</v>
      </c>
      <c r="E796" s="13" t="s">
        <v>3180</v>
      </c>
      <c r="F796" s="4" t="s">
        <v>57</v>
      </c>
      <c r="G796" s="45" t="s">
        <v>5580</v>
      </c>
      <c r="H796" s="86"/>
      <c r="I796" s="86"/>
      <c r="J796" s="86"/>
      <c r="K796" s="86"/>
      <c r="L796" s="86"/>
      <c r="M796" s="30" t="s">
        <v>696</v>
      </c>
      <c r="N796" s="4" t="s">
        <v>537</v>
      </c>
      <c r="O796" s="52" t="s">
        <v>6651</v>
      </c>
      <c r="P796" s="20"/>
      <c r="Q796" s="39" t="s">
        <v>695</v>
      </c>
      <c r="R796" s="13" t="s">
        <v>502</v>
      </c>
      <c r="S796" s="56" t="s">
        <v>6649</v>
      </c>
      <c r="T796" s="39" t="s">
        <v>695</v>
      </c>
      <c r="U796" s="13" t="s">
        <v>502</v>
      </c>
      <c r="V796" s="20" t="s">
        <v>3460</v>
      </c>
      <c r="W796" s="20" t="s">
        <v>502</v>
      </c>
      <c r="X796" s="20"/>
      <c r="Y796" s="20"/>
      <c r="Z796" s="20"/>
      <c r="AA796" s="20"/>
      <c r="AB796" s="33" t="s">
        <v>3461</v>
      </c>
      <c r="AC796" s="20" t="s">
        <v>502</v>
      </c>
      <c r="AD796" s="20"/>
      <c r="AF796" s="14">
        <v>0</v>
      </c>
      <c r="AG796" s="14">
        <v>1</v>
      </c>
      <c r="AH796" s="14">
        <v>0</v>
      </c>
      <c r="AI796" s="14">
        <v>0</v>
      </c>
      <c r="AJ796" s="14">
        <v>1</v>
      </c>
      <c r="AK796" s="14">
        <v>0</v>
      </c>
      <c r="AL796" s="14">
        <v>1</v>
      </c>
      <c r="AM796" s="14">
        <v>1</v>
      </c>
      <c r="AO796" s="1">
        <v>34425</v>
      </c>
      <c r="AP796" s="1">
        <v>37361</v>
      </c>
      <c r="BT796" s="14">
        <v>108000000</v>
      </c>
      <c r="BU796" s="3">
        <v>0</v>
      </c>
      <c r="BV796" s="16">
        <v>81000000</v>
      </c>
      <c r="CS796">
        <v>1</v>
      </c>
      <c r="DA796" s="1">
        <v>37456</v>
      </c>
      <c r="DB796" s="1">
        <v>37530</v>
      </c>
      <c r="DC796" s="1">
        <v>38279</v>
      </c>
      <c r="DD796" s="14">
        <v>400</v>
      </c>
      <c r="DE796" s="14">
        <v>4</v>
      </c>
      <c r="DF796" t="s">
        <v>562</v>
      </c>
      <c r="DG796" t="s">
        <v>702</v>
      </c>
      <c r="DJ796">
        <v>1</v>
      </c>
      <c r="DO796" s="49" t="s">
        <v>5114</v>
      </c>
      <c r="DP796" s="1"/>
      <c r="DQ796" s="1"/>
      <c r="DR796" s="1"/>
      <c r="DS796" s="1"/>
      <c r="DT796" s="1"/>
      <c r="DU796" s="1"/>
      <c r="DV796" s="1"/>
      <c r="DY796" t="s">
        <v>2200</v>
      </c>
      <c r="DZ796" s="1">
        <v>39052</v>
      </c>
      <c r="EA796" s="1">
        <v>41179</v>
      </c>
      <c r="EC796" s="7" t="s">
        <v>3950</v>
      </c>
      <c r="EL796" s="7">
        <v>1</v>
      </c>
      <c r="EO796" s="7">
        <v>282</v>
      </c>
      <c r="EP796" s="7">
        <v>4</v>
      </c>
      <c r="GY796" s="44" t="s">
        <v>7425</v>
      </c>
      <c r="GZ796" s="1">
        <v>37539</v>
      </c>
      <c r="HA796">
        <v>27</v>
      </c>
      <c r="HB796">
        <v>3024</v>
      </c>
      <c r="HC796">
        <v>75</v>
      </c>
      <c r="HE796">
        <v>1</v>
      </c>
      <c r="HH796" s="44" t="s">
        <v>5809</v>
      </c>
      <c r="HI796">
        <v>1</v>
      </c>
      <c r="HJ796">
        <v>58</v>
      </c>
      <c r="HK796">
        <v>4892</v>
      </c>
      <c r="HL796">
        <v>186</v>
      </c>
      <c r="HM796">
        <v>1</v>
      </c>
      <c r="HQ796" s="44" t="s">
        <v>5940</v>
      </c>
      <c r="HR796">
        <v>0</v>
      </c>
      <c r="HS796">
        <v>7</v>
      </c>
      <c r="HT796">
        <v>5016</v>
      </c>
      <c r="HU796">
        <v>73</v>
      </c>
      <c r="HV796">
        <v>1</v>
      </c>
      <c r="II796" s="1">
        <v>37530</v>
      </c>
      <c r="IJ796" s="1">
        <v>38973</v>
      </c>
      <c r="IK796" s="14">
        <v>8</v>
      </c>
    </row>
    <row r="797" spans="1:245" x14ac:dyDescent="0.25">
      <c r="A797" s="1">
        <v>38973</v>
      </c>
      <c r="E797" s="13" t="s">
        <v>3180</v>
      </c>
      <c r="F797" s="4" t="s">
        <v>57</v>
      </c>
      <c r="G797" s="45" t="s">
        <v>5580</v>
      </c>
      <c r="H797" s="86"/>
      <c r="I797" s="86"/>
      <c r="J797" s="86"/>
      <c r="K797" s="86"/>
      <c r="L797" s="86"/>
      <c r="M797" s="58" t="s">
        <v>697</v>
      </c>
      <c r="N797" s="13" t="s">
        <v>502</v>
      </c>
      <c r="O797" s="56" t="s">
        <v>6650</v>
      </c>
      <c r="P797" s="20"/>
      <c r="Q797" s="39" t="s">
        <v>695</v>
      </c>
      <c r="R797" s="13" t="s">
        <v>502</v>
      </c>
      <c r="S797" s="56" t="s">
        <v>6649</v>
      </c>
      <c r="T797" s="39" t="s">
        <v>695</v>
      </c>
      <c r="U797" s="13" t="s">
        <v>502</v>
      </c>
      <c r="V797" s="20" t="s">
        <v>3460</v>
      </c>
      <c r="W797" s="20" t="s">
        <v>502</v>
      </c>
      <c r="X797" s="20"/>
      <c r="Y797" s="20"/>
      <c r="Z797" s="20"/>
      <c r="AA797" s="20"/>
      <c r="AB797" s="33" t="s">
        <v>3461</v>
      </c>
      <c r="AC797" s="20" t="s">
        <v>502</v>
      </c>
      <c r="AD797" s="20"/>
      <c r="AF797" s="14">
        <v>0</v>
      </c>
      <c r="AG797" s="14">
        <v>1</v>
      </c>
      <c r="AH797" s="14">
        <v>0</v>
      </c>
      <c r="AI797" s="14">
        <v>0</v>
      </c>
      <c r="AJ797" s="14">
        <v>1</v>
      </c>
      <c r="AK797" s="14">
        <v>0</v>
      </c>
      <c r="AL797" s="14">
        <v>1</v>
      </c>
      <c r="AM797" s="14">
        <v>1</v>
      </c>
      <c r="AO797" s="1">
        <v>34425</v>
      </c>
      <c r="AP797" s="1">
        <v>37361</v>
      </c>
      <c r="BT797" s="14">
        <v>108000000</v>
      </c>
      <c r="BU797" s="3">
        <v>0</v>
      </c>
      <c r="BV797" s="16">
        <v>81000000</v>
      </c>
      <c r="CS797">
        <v>1</v>
      </c>
      <c r="DA797" s="1">
        <v>37456</v>
      </c>
      <c r="DB797" s="1">
        <v>37530</v>
      </c>
      <c r="DC797" s="1">
        <v>38279</v>
      </c>
      <c r="DD797" s="14">
        <v>400</v>
      </c>
      <c r="DE797" s="14">
        <v>4</v>
      </c>
      <c r="DF797" t="s">
        <v>562</v>
      </c>
      <c r="DG797" t="s">
        <v>702</v>
      </c>
      <c r="DJ797">
        <v>1</v>
      </c>
      <c r="DO797" s="49" t="s">
        <v>5114</v>
      </c>
      <c r="DP797" s="1"/>
      <c r="DQ797" s="1"/>
      <c r="DR797" s="1"/>
      <c r="DS797" s="1"/>
      <c r="DT797" s="1"/>
      <c r="DU797" s="1"/>
      <c r="DV797" s="1"/>
      <c r="DY797" t="s">
        <v>2200</v>
      </c>
      <c r="DZ797" s="1">
        <v>39052</v>
      </c>
      <c r="EA797" s="1">
        <v>41179</v>
      </c>
      <c r="EC797" s="7" t="s">
        <v>3950</v>
      </c>
      <c r="EL797" s="7">
        <v>1</v>
      </c>
      <c r="EO797" s="7">
        <v>282</v>
      </c>
      <c r="EP797" s="7">
        <v>4</v>
      </c>
      <c r="GY797" s="44" t="s">
        <v>7425</v>
      </c>
      <c r="GZ797" s="1">
        <v>37539</v>
      </c>
      <c r="HA797">
        <v>27</v>
      </c>
      <c r="HB797">
        <v>3024</v>
      </c>
      <c r="HC797">
        <v>75</v>
      </c>
      <c r="HE797">
        <v>1</v>
      </c>
      <c r="HH797" s="44" t="s">
        <v>5809</v>
      </c>
      <c r="HI797">
        <v>1</v>
      </c>
      <c r="HJ797">
        <v>58</v>
      </c>
      <c r="HK797">
        <v>4892</v>
      </c>
      <c r="HL797">
        <v>186</v>
      </c>
      <c r="HM797">
        <v>1</v>
      </c>
      <c r="HQ797" s="44" t="s">
        <v>5940</v>
      </c>
      <c r="HR797">
        <v>0</v>
      </c>
      <c r="HS797">
        <v>7</v>
      </c>
      <c r="HT797">
        <v>5016</v>
      </c>
      <c r="HU797">
        <v>73</v>
      </c>
      <c r="HV797">
        <v>1</v>
      </c>
      <c r="II797" s="1">
        <v>37530</v>
      </c>
      <c r="IJ797" s="1">
        <v>38973</v>
      </c>
      <c r="IK797" s="14">
        <v>8</v>
      </c>
    </row>
    <row r="798" spans="1:245" ht="14.25" customHeight="1" x14ac:dyDescent="0.25">
      <c r="A798" s="1">
        <v>38973</v>
      </c>
      <c r="E798" s="13" t="s">
        <v>3180</v>
      </c>
      <c r="F798" s="4" t="s">
        <v>57</v>
      </c>
      <c r="G798" s="45" t="s">
        <v>5580</v>
      </c>
      <c r="H798" s="86"/>
      <c r="I798" s="86"/>
      <c r="J798" s="86"/>
      <c r="K798" s="86"/>
      <c r="L798" s="86"/>
      <c r="M798" s="30" t="s">
        <v>698</v>
      </c>
      <c r="N798" s="13" t="s">
        <v>502</v>
      </c>
      <c r="O798" s="56" t="s">
        <v>6652</v>
      </c>
      <c r="P798" s="20"/>
      <c r="Q798" s="39" t="s">
        <v>699</v>
      </c>
      <c r="R798" s="4" t="s">
        <v>474</v>
      </c>
      <c r="S798" s="52" t="s">
        <v>6613</v>
      </c>
      <c r="T798" s="39" t="s">
        <v>699</v>
      </c>
      <c r="U798" s="4" t="s">
        <v>474</v>
      </c>
      <c r="V798" s="20"/>
      <c r="W798" s="20"/>
      <c r="X798" s="20"/>
      <c r="Y798" s="20"/>
      <c r="Z798" s="33" t="s">
        <v>7432</v>
      </c>
      <c r="AA798" s="20" t="s">
        <v>474</v>
      </c>
      <c r="AD798" s="20"/>
      <c r="AF798" s="14">
        <v>0</v>
      </c>
      <c r="AG798" s="14">
        <v>1</v>
      </c>
      <c r="AH798" s="14">
        <v>0</v>
      </c>
      <c r="AI798" s="14">
        <v>0</v>
      </c>
      <c r="AJ798" s="14">
        <v>1</v>
      </c>
      <c r="AK798" s="14">
        <v>0</v>
      </c>
      <c r="AL798" s="14">
        <v>1</v>
      </c>
      <c r="AM798" s="14">
        <v>0</v>
      </c>
      <c r="AO798" s="1">
        <v>34425</v>
      </c>
      <c r="AP798" s="1">
        <v>37361</v>
      </c>
      <c r="BP798" s="14">
        <v>6750000</v>
      </c>
      <c r="BX798" s="14">
        <v>13500000</v>
      </c>
      <c r="CS798">
        <v>1</v>
      </c>
      <c r="DA798" s="1">
        <v>37456</v>
      </c>
      <c r="DB798" s="1">
        <v>37530</v>
      </c>
      <c r="DC798" s="1">
        <v>38279</v>
      </c>
      <c r="DD798" s="14">
        <v>400</v>
      </c>
      <c r="DE798" s="14">
        <v>4</v>
      </c>
      <c r="DF798" t="s">
        <v>562</v>
      </c>
      <c r="DG798" t="s">
        <v>702</v>
      </c>
      <c r="DO798" s="49" t="s">
        <v>5115</v>
      </c>
      <c r="DP798" s="1"/>
      <c r="DQ798" s="1"/>
      <c r="DR798" s="1"/>
      <c r="DS798" s="1"/>
      <c r="DT798" s="1"/>
      <c r="DU798" s="1"/>
      <c r="DV798" s="1"/>
      <c r="DY798" t="s">
        <v>2197</v>
      </c>
      <c r="DZ798" s="1">
        <v>39055</v>
      </c>
      <c r="EA798" s="1">
        <v>41179</v>
      </c>
      <c r="EC798" s="7" t="s">
        <v>3950</v>
      </c>
      <c r="EF798" s="7">
        <v>1</v>
      </c>
      <c r="EO798" s="7">
        <v>125</v>
      </c>
      <c r="EP798" s="7">
        <v>2</v>
      </c>
      <c r="GY798" s="44" t="s">
        <v>7425</v>
      </c>
      <c r="GZ798" s="1">
        <v>37539</v>
      </c>
      <c r="HA798">
        <v>27</v>
      </c>
      <c r="HB798">
        <v>1217</v>
      </c>
      <c r="HC798">
        <v>56</v>
      </c>
      <c r="HE798">
        <v>1</v>
      </c>
      <c r="HH798" s="44" t="s">
        <v>5809</v>
      </c>
      <c r="HI798">
        <v>1</v>
      </c>
      <c r="HJ798">
        <v>58</v>
      </c>
      <c r="HK798">
        <v>1647</v>
      </c>
      <c r="HL798">
        <v>23</v>
      </c>
      <c r="HM798">
        <v>1</v>
      </c>
      <c r="HQ798" s="44" t="s">
        <v>5940</v>
      </c>
      <c r="HR798">
        <v>0</v>
      </c>
      <c r="HS798">
        <v>7</v>
      </c>
      <c r="HT798">
        <v>3220</v>
      </c>
      <c r="HU798">
        <v>80</v>
      </c>
      <c r="HV798">
        <v>1</v>
      </c>
      <c r="II798" s="1">
        <v>37530</v>
      </c>
      <c r="IJ798" s="1">
        <v>38973</v>
      </c>
      <c r="IK798" s="14">
        <v>8</v>
      </c>
    </row>
    <row r="799" spans="1:245" x14ac:dyDescent="0.25">
      <c r="A799" s="1">
        <v>38973</v>
      </c>
      <c r="E799" s="13" t="s">
        <v>3180</v>
      </c>
      <c r="F799" s="4" t="s">
        <v>57</v>
      </c>
      <c r="G799" s="45" t="s">
        <v>5580</v>
      </c>
      <c r="H799" s="86"/>
      <c r="I799" s="86"/>
      <c r="J799" s="86"/>
      <c r="K799" s="86"/>
      <c r="L799" s="86"/>
      <c r="M799" s="30" t="s">
        <v>699</v>
      </c>
      <c r="N799" s="4" t="s">
        <v>474</v>
      </c>
      <c r="O799" s="52" t="s">
        <v>6613</v>
      </c>
      <c r="P799" s="20"/>
      <c r="Q799" s="39" t="s">
        <v>699</v>
      </c>
      <c r="R799" s="4" t="s">
        <v>474</v>
      </c>
      <c r="S799" s="52" t="s">
        <v>6613</v>
      </c>
      <c r="T799" s="39" t="s">
        <v>699</v>
      </c>
      <c r="U799" s="4" t="s">
        <v>474</v>
      </c>
      <c r="V799" s="20"/>
      <c r="W799" s="20"/>
      <c r="X799" s="33" t="s">
        <v>7432</v>
      </c>
      <c r="Y799" s="20" t="s">
        <v>474</v>
      </c>
      <c r="Z799" s="33" t="s">
        <v>7432</v>
      </c>
      <c r="AA799" s="20" t="s">
        <v>474</v>
      </c>
      <c r="AB799" s="20"/>
      <c r="AC799" s="20"/>
      <c r="AD799" s="20"/>
      <c r="AF799" s="14">
        <v>0</v>
      </c>
      <c r="AG799" s="14">
        <v>1</v>
      </c>
      <c r="AH799" s="14">
        <v>0</v>
      </c>
      <c r="AI799" s="14">
        <v>0</v>
      </c>
      <c r="AJ799" s="14">
        <v>1</v>
      </c>
      <c r="AK799" s="14">
        <v>0</v>
      </c>
      <c r="AL799" s="14">
        <v>1</v>
      </c>
      <c r="AM799" s="14">
        <v>0</v>
      </c>
      <c r="AO799" s="1">
        <v>36465</v>
      </c>
      <c r="AP799" s="1">
        <v>37361</v>
      </c>
      <c r="BX799" s="14">
        <v>13500000</v>
      </c>
      <c r="CS799">
        <v>1</v>
      </c>
      <c r="DA799" s="1">
        <v>37456</v>
      </c>
      <c r="DB799" s="1">
        <v>37530</v>
      </c>
      <c r="DC799" s="1">
        <v>38279</v>
      </c>
      <c r="DD799" s="14">
        <v>400</v>
      </c>
      <c r="DE799" s="14">
        <v>4</v>
      </c>
      <c r="DF799" t="s">
        <v>562</v>
      </c>
      <c r="DG799" t="s">
        <v>702</v>
      </c>
      <c r="GY799" s="44" t="s">
        <v>7425</v>
      </c>
      <c r="GZ799" s="1">
        <v>37539</v>
      </c>
      <c r="HA799">
        <v>27</v>
      </c>
      <c r="HB799">
        <v>1217</v>
      </c>
      <c r="HC799">
        <v>56</v>
      </c>
      <c r="HE799">
        <v>1</v>
      </c>
      <c r="HH799" s="44" t="s">
        <v>5809</v>
      </c>
      <c r="HI799">
        <v>1</v>
      </c>
      <c r="HJ799">
        <v>58</v>
      </c>
      <c r="HK799">
        <v>1647</v>
      </c>
      <c r="HL799">
        <v>23</v>
      </c>
      <c r="HM799">
        <v>1</v>
      </c>
      <c r="II799" s="1">
        <v>37530</v>
      </c>
      <c r="IJ799" s="1">
        <v>38973</v>
      </c>
      <c r="IK799" s="14">
        <v>8</v>
      </c>
    </row>
    <row r="800" spans="1:245" x14ac:dyDescent="0.25">
      <c r="A800" s="1">
        <v>38973</v>
      </c>
      <c r="E800" s="13" t="s">
        <v>3180</v>
      </c>
      <c r="F800" s="4" t="s">
        <v>57</v>
      </c>
      <c r="G800" s="45" t="s">
        <v>5580</v>
      </c>
      <c r="H800" s="86"/>
      <c r="I800" s="86"/>
      <c r="J800" s="86"/>
      <c r="K800" s="86"/>
      <c r="L800" s="86"/>
      <c r="M800" s="30" t="s">
        <v>700</v>
      </c>
      <c r="N800" s="4" t="s">
        <v>479</v>
      </c>
      <c r="O800" s="52" t="s">
        <v>6653</v>
      </c>
      <c r="P800" s="20"/>
      <c r="Q800" s="30" t="s">
        <v>700</v>
      </c>
      <c r="R800" s="4" t="s">
        <v>479</v>
      </c>
      <c r="S800" s="52" t="s">
        <v>6653</v>
      </c>
      <c r="T800" s="20"/>
      <c r="U800" s="20"/>
      <c r="V800" s="20"/>
      <c r="W800" s="20"/>
      <c r="X800" s="20"/>
      <c r="Y800" s="20"/>
      <c r="Z800" s="20"/>
      <c r="AA800" s="20"/>
      <c r="AB800" s="20"/>
      <c r="AC800" s="20"/>
      <c r="AD800" s="20"/>
      <c r="AE800" s="33" t="s">
        <v>3602</v>
      </c>
      <c r="AF800" s="14">
        <v>0</v>
      </c>
      <c r="AG800" s="14">
        <v>1</v>
      </c>
      <c r="AH800" s="14">
        <v>0</v>
      </c>
      <c r="AI800" s="14">
        <v>0</v>
      </c>
      <c r="AJ800" s="14">
        <v>1</v>
      </c>
      <c r="AK800" s="14">
        <v>0</v>
      </c>
      <c r="AL800" s="14">
        <v>1</v>
      </c>
      <c r="AM800" s="14">
        <v>0</v>
      </c>
      <c r="AO800" s="1">
        <v>34425</v>
      </c>
      <c r="AP800" s="1">
        <v>36525</v>
      </c>
      <c r="BP800" s="14">
        <v>11625000</v>
      </c>
      <c r="CS800">
        <v>1</v>
      </c>
      <c r="DA800" s="1">
        <v>37456</v>
      </c>
      <c r="DB800" s="1">
        <v>37530</v>
      </c>
      <c r="DC800" s="1">
        <v>38279</v>
      </c>
      <c r="DD800" s="14">
        <v>400</v>
      </c>
      <c r="DE800" s="14">
        <v>4</v>
      </c>
      <c r="DF800" t="s">
        <v>562</v>
      </c>
      <c r="DG800" t="s">
        <v>702</v>
      </c>
      <c r="II800" s="1">
        <v>37530</v>
      </c>
      <c r="IJ800" s="1">
        <v>38973</v>
      </c>
      <c r="IK800" s="14">
        <v>8</v>
      </c>
    </row>
    <row r="801" spans="1:245" x14ac:dyDescent="0.25">
      <c r="A801" s="1">
        <v>38980</v>
      </c>
      <c r="B801" s="1" t="s">
        <v>410</v>
      </c>
      <c r="C801" s="1" t="s">
        <v>411</v>
      </c>
      <c r="D801" s="1"/>
      <c r="E801" s="13" t="s">
        <v>3181</v>
      </c>
      <c r="F801" s="4" t="s">
        <v>16</v>
      </c>
      <c r="G801" s="45" t="s">
        <v>5582</v>
      </c>
      <c r="H801" s="86"/>
      <c r="I801" s="86"/>
      <c r="J801" s="86"/>
      <c r="K801" s="86"/>
      <c r="L801" s="86"/>
      <c r="M801" s="31" t="s">
        <v>1138</v>
      </c>
      <c r="N801" s="4" t="s">
        <v>502</v>
      </c>
      <c r="O801" s="52" t="s">
        <v>6660</v>
      </c>
      <c r="P801" s="20"/>
      <c r="Q801" s="39" t="s">
        <v>1138</v>
      </c>
      <c r="R801" s="4" t="s">
        <v>502</v>
      </c>
      <c r="S801" s="52" t="s">
        <v>6660</v>
      </c>
      <c r="T801" s="39" t="s">
        <v>1138</v>
      </c>
      <c r="U801" s="4" t="s">
        <v>502</v>
      </c>
      <c r="V801" s="20"/>
      <c r="W801" s="20"/>
      <c r="X801" s="33" t="s">
        <v>3603</v>
      </c>
      <c r="Y801" s="20" t="s">
        <v>502</v>
      </c>
      <c r="Z801" s="33" t="s">
        <v>3603</v>
      </c>
      <c r="AA801" s="20" t="s">
        <v>502</v>
      </c>
      <c r="AB801" s="20"/>
      <c r="AC801" s="20"/>
      <c r="AD801" s="20"/>
      <c r="AF801" s="14">
        <v>0</v>
      </c>
      <c r="AG801" s="14">
        <v>1</v>
      </c>
      <c r="AH801" s="14">
        <v>0</v>
      </c>
      <c r="AI801" s="14">
        <v>0</v>
      </c>
      <c r="AJ801" s="14">
        <v>1</v>
      </c>
      <c r="AK801" s="14">
        <v>0</v>
      </c>
      <c r="AL801" s="14">
        <v>1</v>
      </c>
      <c r="AM801" s="14">
        <v>0</v>
      </c>
      <c r="AN801" t="s">
        <v>1160</v>
      </c>
      <c r="AO801" s="1">
        <v>37797</v>
      </c>
      <c r="AP801" s="1">
        <v>38078</v>
      </c>
      <c r="BP801" s="14">
        <f>100800000-55150000</f>
        <v>45650000</v>
      </c>
      <c r="BR801" s="16">
        <v>0</v>
      </c>
      <c r="BT801" s="14">
        <v>55150000</v>
      </c>
      <c r="BV801" s="16">
        <v>0</v>
      </c>
      <c r="CS801">
        <v>1</v>
      </c>
      <c r="DA801" s="1">
        <v>36900</v>
      </c>
      <c r="DB801" s="1">
        <v>36972</v>
      </c>
      <c r="DC801" s="1">
        <v>38617</v>
      </c>
      <c r="DD801" s="14">
        <v>877</v>
      </c>
      <c r="DE801" s="14">
        <v>4</v>
      </c>
      <c r="DF801" t="s">
        <v>513</v>
      </c>
      <c r="DG801" t="s">
        <v>1159</v>
      </c>
      <c r="DO801" s="49" t="s">
        <v>4558</v>
      </c>
      <c r="DP801" s="1"/>
      <c r="DQ801" s="1"/>
      <c r="DR801" s="1"/>
      <c r="DS801" s="1"/>
      <c r="DT801" s="1"/>
      <c r="DU801" s="1"/>
      <c r="DV801" s="1"/>
      <c r="DY801" t="s">
        <v>2153</v>
      </c>
      <c r="DZ801" s="1">
        <v>39065</v>
      </c>
      <c r="EA801" s="1">
        <v>40626</v>
      </c>
      <c r="EC801" s="7" t="s">
        <v>3953</v>
      </c>
      <c r="EI801" s="7">
        <v>1</v>
      </c>
      <c r="EL801" s="7">
        <v>1</v>
      </c>
      <c r="EO801" s="7">
        <v>126</v>
      </c>
      <c r="EP801" s="7">
        <v>3</v>
      </c>
      <c r="ER801" s="49" t="s">
        <v>4975</v>
      </c>
      <c r="ES801" s="1"/>
      <c r="ET801" s="1"/>
      <c r="EU801" s="1"/>
      <c r="EV801" s="1"/>
      <c r="EW801" s="1"/>
      <c r="EX801" s="1"/>
      <c r="FA801">
        <v>1</v>
      </c>
      <c r="FC801" t="s">
        <v>2866</v>
      </c>
      <c r="FD801" s="1">
        <v>40700</v>
      </c>
      <c r="FE801" s="1">
        <v>41459</v>
      </c>
      <c r="FH801" s="7" t="s">
        <v>3954</v>
      </c>
      <c r="FJ801" s="7" t="s">
        <v>3887</v>
      </c>
      <c r="FL801">
        <v>1</v>
      </c>
      <c r="FY801">
        <v>80</v>
      </c>
      <c r="FZ801">
        <v>3</v>
      </c>
      <c r="GY801" s="44" t="s">
        <v>5695</v>
      </c>
      <c r="GZ801" s="1">
        <v>36972</v>
      </c>
      <c r="HA801">
        <v>24</v>
      </c>
      <c r="HB801">
        <v>5</v>
      </c>
      <c r="HC801">
        <v>0</v>
      </c>
      <c r="HH801" s="44" t="s">
        <v>5811</v>
      </c>
      <c r="HI801">
        <v>0</v>
      </c>
      <c r="HJ801">
        <v>60</v>
      </c>
      <c r="HK801">
        <v>180</v>
      </c>
      <c r="HL801">
        <v>4</v>
      </c>
      <c r="HN801">
        <v>1</v>
      </c>
      <c r="HQ801" s="44" t="s">
        <v>5942</v>
      </c>
      <c r="HR801">
        <v>0</v>
      </c>
      <c r="HS801">
        <v>9</v>
      </c>
      <c r="HT801">
        <v>57</v>
      </c>
      <c r="HU801">
        <v>1</v>
      </c>
      <c r="HV801">
        <v>1</v>
      </c>
      <c r="HZ801" s="44" t="s">
        <v>6034</v>
      </c>
      <c r="IA801">
        <v>0</v>
      </c>
      <c r="IB801">
        <v>8</v>
      </c>
      <c r="IC801">
        <v>89</v>
      </c>
      <c r="ID801">
        <v>4</v>
      </c>
      <c r="IE801">
        <v>1</v>
      </c>
      <c r="II801" s="1">
        <v>36972</v>
      </c>
      <c r="IJ801" s="1">
        <v>38980</v>
      </c>
      <c r="IK801" s="14">
        <v>5</v>
      </c>
    </row>
    <row r="802" spans="1:245" x14ac:dyDescent="0.25">
      <c r="A802" s="1">
        <v>38980</v>
      </c>
      <c r="E802" s="13" t="s">
        <v>3181</v>
      </c>
      <c r="F802" s="4" t="s">
        <v>16</v>
      </c>
      <c r="G802" s="45" t="s">
        <v>5582</v>
      </c>
      <c r="H802" s="86"/>
      <c r="I802" s="86"/>
      <c r="J802" s="86"/>
      <c r="K802" s="86"/>
      <c r="L802" s="86"/>
      <c r="M802" s="30" t="s">
        <v>1139</v>
      </c>
      <c r="N802" s="4" t="s">
        <v>474</v>
      </c>
      <c r="O802" s="52" t="s">
        <v>6661</v>
      </c>
      <c r="P802" s="20"/>
      <c r="Q802" s="39" t="s">
        <v>1138</v>
      </c>
      <c r="R802" s="4" t="s">
        <v>502</v>
      </c>
      <c r="S802" s="52" t="s">
        <v>6660</v>
      </c>
      <c r="T802" s="39" t="s">
        <v>1138</v>
      </c>
      <c r="U802" s="4" t="s">
        <v>502</v>
      </c>
      <c r="V802" s="20"/>
      <c r="W802" s="20"/>
      <c r="X802" s="20"/>
      <c r="Y802" s="20"/>
      <c r="Z802" s="33" t="s">
        <v>3603</v>
      </c>
      <c r="AA802" s="20" t="s">
        <v>502</v>
      </c>
      <c r="AD802" s="20"/>
      <c r="AF802" s="14">
        <v>0</v>
      </c>
      <c r="AG802" s="14">
        <v>1</v>
      </c>
      <c r="AH802" s="14">
        <v>0</v>
      </c>
      <c r="AI802" s="14">
        <v>0</v>
      </c>
      <c r="AJ802" s="14">
        <v>1</v>
      </c>
      <c r="AK802" s="14">
        <v>0</v>
      </c>
      <c r="AL802" s="14">
        <v>1</v>
      </c>
      <c r="AM802" s="14">
        <v>0</v>
      </c>
      <c r="AO802" s="1">
        <v>33269</v>
      </c>
      <c r="AP802" s="1">
        <v>37337</v>
      </c>
      <c r="AQ802" s="1"/>
      <c r="AR802" s="1"/>
      <c r="BT802" s="14">
        <v>55150000</v>
      </c>
      <c r="BV802" s="16">
        <v>0</v>
      </c>
      <c r="BX802" s="14">
        <v>9640000</v>
      </c>
      <c r="BZ802" s="16">
        <v>0</v>
      </c>
      <c r="CB802" s="14">
        <v>420000</v>
      </c>
      <c r="CD802" s="16">
        <v>0</v>
      </c>
      <c r="CF802" s="14">
        <f>48300000-9640000-420000</f>
        <v>38240000</v>
      </c>
      <c r="CH802" s="16">
        <v>0</v>
      </c>
      <c r="CI802" s="14">
        <v>2040000</v>
      </c>
      <c r="CK802" s="16">
        <v>0</v>
      </c>
      <c r="CS802">
        <v>1</v>
      </c>
      <c r="DA802" s="1">
        <v>36900</v>
      </c>
      <c r="DB802" s="1">
        <v>36972</v>
      </c>
      <c r="DC802" s="1">
        <v>38617</v>
      </c>
      <c r="DD802" s="14">
        <v>877</v>
      </c>
      <c r="DE802" s="14">
        <v>4</v>
      </c>
      <c r="DF802" t="s">
        <v>513</v>
      </c>
      <c r="DG802" t="s">
        <v>1159</v>
      </c>
      <c r="DO802" s="49" t="s">
        <v>4558</v>
      </c>
      <c r="DP802" s="1"/>
      <c r="DQ802" s="1"/>
      <c r="DR802" s="1"/>
      <c r="DS802" s="1"/>
      <c r="DT802" s="1"/>
      <c r="DU802" s="1"/>
      <c r="DV802" s="1"/>
      <c r="DW802" t="s">
        <v>1150</v>
      </c>
      <c r="DX802" t="s">
        <v>474</v>
      </c>
      <c r="DY802" t="s">
        <v>2153</v>
      </c>
      <c r="DZ802" s="1">
        <v>39065</v>
      </c>
      <c r="EA802" s="1">
        <v>40626</v>
      </c>
      <c r="EC802" s="7" t="s">
        <v>3953</v>
      </c>
      <c r="EI802" s="7">
        <v>1</v>
      </c>
      <c r="EL802" s="7">
        <v>1</v>
      </c>
      <c r="EO802" s="7">
        <v>126</v>
      </c>
      <c r="EP802" s="7">
        <v>3</v>
      </c>
      <c r="ER802" s="49" t="s">
        <v>4975</v>
      </c>
      <c r="ES802" s="1"/>
      <c r="ET802" s="1"/>
      <c r="EU802" s="1"/>
      <c r="EV802" s="1"/>
      <c r="EW802" s="1"/>
      <c r="EX802" s="1"/>
      <c r="FA802">
        <v>1</v>
      </c>
      <c r="FC802" t="s">
        <v>2866</v>
      </c>
      <c r="FD802" s="1">
        <v>40700</v>
      </c>
      <c r="FE802" s="1">
        <v>41459</v>
      </c>
      <c r="FH802" s="7" t="s">
        <v>3954</v>
      </c>
      <c r="FJ802" s="7" t="s">
        <v>3887</v>
      </c>
      <c r="FL802">
        <v>1</v>
      </c>
      <c r="FY802">
        <v>80</v>
      </c>
      <c r="FZ802">
        <v>3</v>
      </c>
      <c r="GY802" s="44" t="s">
        <v>5695</v>
      </c>
      <c r="GZ802" s="1">
        <v>36972</v>
      </c>
      <c r="HA802">
        <v>24</v>
      </c>
      <c r="HB802">
        <v>5</v>
      </c>
      <c r="HC802">
        <v>0</v>
      </c>
      <c r="HH802" s="44" t="s">
        <v>5811</v>
      </c>
      <c r="HI802">
        <v>0</v>
      </c>
      <c r="HJ802">
        <v>60</v>
      </c>
      <c r="HK802">
        <v>180</v>
      </c>
      <c r="HL802">
        <v>4</v>
      </c>
      <c r="HN802">
        <v>1</v>
      </c>
      <c r="HQ802" s="44" t="s">
        <v>5942</v>
      </c>
      <c r="HR802">
        <v>0</v>
      </c>
      <c r="HS802">
        <v>9</v>
      </c>
      <c r="HT802">
        <v>57</v>
      </c>
      <c r="HU802">
        <v>1</v>
      </c>
      <c r="HV802">
        <v>1</v>
      </c>
      <c r="HZ802" s="44" t="s">
        <v>6034</v>
      </c>
      <c r="IA802">
        <v>0</v>
      </c>
      <c r="IB802">
        <v>8</v>
      </c>
      <c r="IC802">
        <v>89</v>
      </c>
      <c r="ID802">
        <v>4</v>
      </c>
      <c r="IE802">
        <v>1</v>
      </c>
      <c r="II802" s="1">
        <v>36972</v>
      </c>
      <c r="IJ802" s="1">
        <v>38980</v>
      </c>
      <c r="IK802" s="14">
        <v>5</v>
      </c>
    </row>
    <row r="803" spans="1:245" x14ac:dyDescent="0.25">
      <c r="A803" s="1">
        <v>38980</v>
      </c>
      <c r="E803" s="13" t="s">
        <v>3181</v>
      </c>
      <c r="F803" s="4" t="s">
        <v>16</v>
      </c>
      <c r="G803" s="45" t="s">
        <v>5582</v>
      </c>
      <c r="H803" s="86"/>
      <c r="I803" s="86"/>
      <c r="J803" s="86"/>
      <c r="K803" s="86"/>
      <c r="L803" s="86"/>
      <c r="M803" s="30" t="s">
        <v>1140</v>
      </c>
      <c r="N803" s="4" t="s">
        <v>479</v>
      </c>
      <c r="O803" s="52" t="s">
        <v>6662</v>
      </c>
      <c r="P803" s="20"/>
      <c r="Q803" s="39" t="s">
        <v>1138</v>
      </c>
      <c r="R803" s="4" t="s">
        <v>502</v>
      </c>
      <c r="S803" s="52" t="s">
        <v>6660</v>
      </c>
      <c r="T803" s="39" t="s">
        <v>1138</v>
      </c>
      <c r="U803" s="4" t="s">
        <v>502</v>
      </c>
      <c r="V803" s="20"/>
      <c r="W803" s="20"/>
      <c r="X803" s="20"/>
      <c r="Y803" s="20"/>
      <c r="Z803" s="33" t="s">
        <v>3603</v>
      </c>
      <c r="AA803" s="20" t="s">
        <v>502</v>
      </c>
      <c r="AD803" s="20"/>
      <c r="AF803" s="14">
        <v>0</v>
      </c>
      <c r="AG803" s="14">
        <v>1</v>
      </c>
      <c r="AH803" s="14">
        <v>0</v>
      </c>
      <c r="AI803" s="14">
        <v>0</v>
      </c>
      <c r="AJ803" s="14">
        <v>1</v>
      </c>
      <c r="AK803" s="14">
        <v>0</v>
      </c>
      <c r="AL803" s="14">
        <v>1</v>
      </c>
      <c r="AM803" s="14">
        <v>0</v>
      </c>
      <c r="AO803" s="1">
        <v>33269</v>
      </c>
      <c r="AP803" s="1">
        <v>36972</v>
      </c>
      <c r="AQ803" s="1"/>
      <c r="AR803" s="1"/>
      <c r="BT803" s="14">
        <v>55150000</v>
      </c>
      <c r="BV803" s="16">
        <v>0</v>
      </c>
      <c r="BX803" s="14">
        <v>9640000</v>
      </c>
      <c r="BZ803" s="16">
        <v>0</v>
      </c>
      <c r="CB803" s="14">
        <v>420000</v>
      </c>
      <c r="CD803" s="16">
        <v>0</v>
      </c>
      <c r="CF803" s="14">
        <f>48300000-9640000-420000</f>
        <v>38240000</v>
      </c>
      <c r="CH803" s="16">
        <v>0</v>
      </c>
      <c r="CI803" s="14">
        <v>2040000</v>
      </c>
      <c r="CK803" s="16">
        <v>0</v>
      </c>
      <c r="CS803">
        <v>1</v>
      </c>
      <c r="DA803" s="1">
        <v>36900</v>
      </c>
      <c r="DB803" s="1">
        <v>36972</v>
      </c>
      <c r="DC803" s="1">
        <v>38617</v>
      </c>
      <c r="DD803" s="14">
        <v>877</v>
      </c>
      <c r="DE803" s="14">
        <v>4</v>
      </c>
      <c r="DF803" t="s">
        <v>513</v>
      </c>
      <c r="DG803" t="s">
        <v>1159</v>
      </c>
      <c r="DO803" s="49" t="s">
        <v>4558</v>
      </c>
      <c r="DP803" s="1"/>
      <c r="DQ803" s="1"/>
      <c r="DR803" s="1"/>
      <c r="DS803" s="1"/>
      <c r="DT803" s="1"/>
      <c r="DU803" s="1"/>
      <c r="DV803" s="1"/>
      <c r="DY803" t="s">
        <v>2153</v>
      </c>
      <c r="DZ803" s="1">
        <v>39065</v>
      </c>
      <c r="EA803" s="1">
        <v>40626</v>
      </c>
      <c r="EC803" s="7" t="s">
        <v>3953</v>
      </c>
      <c r="EI803" s="7">
        <v>1</v>
      </c>
      <c r="EL803" s="7">
        <v>1</v>
      </c>
      <c r="EO803" s="7">
        <v>126</v>
      </c>
      <c r="EP803" s="7">
        <v>3</v>
      </c>
      <c r="ER803" s="49" t="s">
        <v>4975</v>
      </c>
      <c r="ES803" s="1"/>
      <c r="ET803" s="1"/>
      <c r="EU803" s="1"/>
      <c r="EV803" s="1"/>
      <c r="EW803" s="1"/>
      <c r="EX803" s="1"/>
      <c r="FA803">
        <v>1</v>
      </c>
      <c r="FC803" t="s">
        <v>2866</v>
      </c>
      <c r="FD803" s="1">
        <v>40700</v>
      </c>
      <c r="FE803" s="1">
        <v>41459</v>
      </c>
      <c r="FH803" s="7" t="s">
        <v>3954</v>
      </c>
      <c r="FJ803" s="7" t="s">
        <v>3887</v>
      </c>
      <c r="FL803">
        <v>1</v>
      </c>
      <c r="FY803">
        <v>80</v>
      </c>
      <c r="FZ803">
        <v>3</v>
      </c>
      <c r="GY803" s="44" t="s">
        <v>5695</v>
      </c>
      <c r="GZ803" s="1">
        <v>36972</v>
      </c>
      <c r="HA803">
        <v>24</v>
      </c>
      <c r="HB803">
        <v>5</v>
      </c>
      <c r="HC803">
        <v>0</v>
      </c>
      <c r="HH803" s="44" t="s">
        <v>5811</v>
      </c>
      <c r="HI803">
        <v>0</v>
      </c>
      <c r="HJ803">
        <v>60</v>
      </c>
      <c r="HK803">
        <v>180</v>
      </c>
      <c r="HL803">
        <v>4</v>
      </c>
      <c r="HN803">
        <v>1</v>
      </c>
      <c r="HQ803" s="44" t="s">
        <v>5942</v>
      </c>
      <c r="HR803">
        <v>0</v>
      </c>
      <c r="HS803">
        <v>9</v>
      </c>
      <c r="HT803">
        <v>57</v>
      </c>
      <c r="HU803">
        <v>1</v>
      </c>
      <c r="HV803">
        <v>1</v>
      </c>
      <c r="HZ803" s="44" t="s">
        <v>6034</v>
      </c>
      <c r="IA803">
        <v>0</v>
      </c>
      <c r="IB803">
        <v>8</v>
      </c>
      <c r="IC803">
        <v>89</v>
      </c>
      <c r="ID803">
        <v>4</v>
      </c>
      <c r="IE803">
        <v>1</v>
      </c>
      <c r="II803" s="1">
        <v>36972</v>
      </c>
      <c r="IJ803" s="1">
        <v>38980</v>
      </c>
      <c r="IK803" s="14">
        <v>5</v>
      </c>
    </row>
    <row r="804" spans="1:245" x14ac:dyDescent="0.25">
      <c r="A804" s="1">
        <v>38980</v>
      </c>
      <c r="E804" s="13" t="s">
        <v>3181</v>
      </c>
      <c r="F804" s="4" t="s">
        <v>16</v>
      </c>
      <c r="G804" s="45" t="s">
        <v>5582</v>
      </c>
      <c r="H804" s="86"/>
      <c r="I804" s="86"/>
      <c r="J804" s="86"/>
      <c r="K804" s="86"/>
      <c r="L804" s="86"/>
      <c r="M804" s="30" t="s">
        <v>5165</v>
      </c>
      <c r="N804" s="4" t="s">
        <v>537</v>
      </c>
      <c r="O804" s="52" t="s">
        <v>6663</v>
      </c>
      <c r="P804" s="20"/>
      <c r="Q804" s="39" t="s">
        <v>1138</v>
      </c>
      <c r="R804" s="4" t="s">
        <v>502</v>
      </c>
      <c r="S804" s="52" t="s">
        <v>6660</v>
      </c>
      <c r="T804" s="39" t="s">
        <v>1138</v>
      </c>
      <c r="U804" s="4" t="s">
        <v>502</v>
      </c>
      <c r="V804" s="20"/>
      <c r="W804" s="20"/>
      <c r="X804" s="20"/>
      <c r="Y804" s="20"/>
      <c r="Z804" s="33" t="s">
        <v>3603</v>
      </c>
      <c r="AA804" s="20" t="s">
        <v>502</v>
      </c>
      <c r="AD804" s="20"/>
      <c r="AF804" s="14">
        <v>0</v>
      </c>
      <c r="AG804" s="14">
        <v>1</v>
      </c>
      <c r="AH804" s="14">
        <v>0</v>
      </c>
      <c r="AI804" s="14">
        <v>0</v>
      </c>
      <c r="AJ804" s="14">
        <v>1</v>
      </c>
      <c r="AK804" s="14">
        <v>0</v>
      </c>
      <c r="AL804" s="14">
        <v>1</v>
      </c>
      <c r="AM804" s="14">
        <v>0</v>
      </c>
      <c r="AO804" s="1">
        <v>36160</v>
      </c>
      <c r="AP804" s="1">
        <v>36972</v>
      </c>
      <c r="BX804" s="14">
        <v>9640000</v>
      </c>
      <c r="CS804">
        <v>1</v>
      </c>
      <c r="DA804" s="1">
        <v>36900</v>
      </c>
      <c r="DB804" s="1">
        <v>36972</v>
      </c>
      <c r="DC804" s="1">
        <v>38617</v>
      </c>
      <c r="DD804" s="14">
        <v>877</v>
      </c>
      <c r="DE804" s="14">
        <v>4</v>
      </c>
      <c r="DF804" t="s">
        <v>513</v>
      </c>
      <c r="DG804" t="s">
        <v>1159</v>
      </c>
      <c r="DO804" s="49" t="s">
        <v>4560</v>
      </c>
      <c r="DP804" s="1"/>
      <c r="DQ804" s="1"/>
      <c r="DR804" s="1"/>
      <c r="DS804" s="1"/>
      <c r="DT804" s="1"/>
      <c r="DU804" s="1"/>
      <c r="DV804" s="1"/>
      <c r="DY804" t="s">
        <v>2170</v>
      </c>
      <c r="DZ804" s="1">
        <v>39065</v>
      </c>
      <c r="EA804" s="1">
        <v>40626</v>
      </c>
      <c r="EC804" s="7" t="s">
        <v>3953</v>
      </c>
      <c r="EF804" s="7">
        <v>1</v>
      </c>
      <c r="EO804" s="7">
        <v>76</v>
      </c>
      <c r="EP804" s="7">
        <v>2</v>
      </c>
      <c r="GY804" s="44" t="s">
        <v>5695</v>
      </c>
      <c r="GZ804" s="1">
        <v>36972</v>
      </c>
      <c r="HA804">
        <v>24</v>
      </c>
      <c r="HB804">
        <v>5</v>
      </c>
      <c r="HC804">
        <v>0</v>
      </c>
      <c r="HH804" s="44" t="s">
        <v>5811</v>
      </c>
      <c r="HI804">
        <v>0</v>
      </c>
      <c r="HJ804">
        <v>60</v>
      </c>
      <c r="HK804">
        <v>180</v>
      </c>
      <c r="HL804">
        <v>4</v>
      </c>
      <c r="HN804">
        <v>1</v>
      </c>
      <c r="HQ804" s="44" t="s">
        <v>5942</v>
      </c>
      <c r="HR804">
        <v>0</v>
      </c>
      <c r="HS804">
        <v>9</v>
      </c>
      <c r="HT804">
        <v>57</v>
      </c>
      <c r="HU804">
        <v>1</v>
      </c>
      <c r="HV804">
        <v>1</v>
      </c>
      <c r="II804" s="1">
        <v>36972</v>
      </c>
      <c r="IJ804" s="1">
        <v>38980</v>
      </c>
      <c r="IK804" s="14">
        <v>5</v>
      </c>
    </row>
    <row r="805" spans="1:245" x14ac:dyDescent="0.25">
      <c r="A805" s="1">
        <v>38980</v>
      </c>
      <c r="E805" s="13" t="s">
        <v>3181</v>
      </c>
      <c r="F805" s="4" t="s">
        <v>16</v>
      </c>
      <c r="G805" s="45" t="s">
        <v>5582</v>
      </c>
      <c r="H805" s="86"/>
      <c r="I805" s="86"/>
      <c r="J805" s="86"/>
      <c r="K805" s="86"/>
      <c r="L805" s="86"/>
      <c r="M805" s="30" t="s">
        <v>940</v>
      </c>
      <c r="N805" s="4" t="s">
        <v>537</v>
      </c>
      <c r="O805" s="52" t="s">
        <v>6664</v>
      </c>
      <c r="P805" s="20"/>
      <c r="Q805" s="39" t="s">
        <v>1138</v>
      </c>
      <c r="R805" s="4" t="s">
        <v>502</v>
      </c>
      <c r="S805" s="52" t="s">
        <v>6660</v>
      </c>
      <c r="T805" s="39" t="s">
        <v>1138</v>
      </c>
      <c r="U805" s="4" t="s">
        <v>502</v>
      </c>
      <c r="V805" s="20"/>
      <c r="W805" s="20"/>
      <c r="X805" s="33" t="s">
        <v>3338</v>
      </c>
      <c r="Y805" s="33" t="s">
        <v>537</v>
      </c>
      <c r="Z805" s="33" t="s">
        <v>3603</v>
      </c>
      <c r="AA805" s="20" t="s">
        <v>502</v>
      </c>
      <c r="AD805" s="20"/>
      <c r="AE805" s="33" t="s">
        <v>3607</v>
      </c>
      <c r="AF805" s="14">
        <v>0</v>
      </c>
      <c r="AG805" s="14">
        <v>1</v>
      </c>
      <c r="AH805" s="14">
        <v>0</v>
      </c>
      <c r="AI805" s="14">
        <v>0</v>
      </c>
      <c r="AJ805" s="14">
        <v>1</v>
      </c>
      <c r="AK805" s="14">
        <v>0</v>
      </c>
      <c r="AL805" s="14">
        <v>1</v>
      </c>
      <c r="AM805" s="14">
        <v>0</v>
      </c>
      <c r="AO805" s="1">
        <v>32508</v>
      </c>
      <c r="AP805" s="1">
        <v>36972</v>
      </c>
      <c r="BX805" s="14">
        <v>9640000</v>
      </c>
      <c r="BY805" s="3">
        <v>0.5</v>
      </c>
      <c r="CB805" s="14">
        <v>420000</v>
      </c>
      <c r="CC805" s="3">
        <v>0.5</v>
      </c>
      <c r="CF805" s="14">
        <f>48300000-9640000-420000</f>
        <v>38240000</v>
      </c>
      <c r="CG805" s="3">
        <v>0.5</v>
      </c>
      <c r="CS805">
        <v>1</v>
      </c>
      <c r="DA805" s="1">
        <v>36900</v>
      </c>
      <c r="DB805" s="1">
        <v>36972</v>
      </c>
      <c r="DC805" s="1">
        <v>38617</v>
      </c>
      <c r="DD805" s="14">
        <v>877</v>
      </c>
      <c r="DE805" s="14">
        <v>4</v>
      </c>
      <c r="DF805" t="s">
        <v>513</v>
      </c>
      <c r="DG805" t="s">
        <v>1159</v>
      </c>
      <c r="DJ805">
        <v>1</v>
      </c>
      <c r="DK805" s="1">
        <v>36972</v>
      </c>
      <c r="DO805" s="49" t="s">
        <v>4560</v>
      </c>
      <c r="DP805" s="1"/>
      <c r="DQ805" s="1"/>
      <c r="DR805" s="1"/>
      <c r="DS805" s="1"/>
      <c r="DT805" s="1"/>
      <c r="DU805" s="1"/>
      <c r="DV805" s="1"/>
      <c r="DY805" t="s">
        <v>2170</v>
      </c>
      <c r="DZ805" s="1">
        <v>39065</v>
      </c>
      <c r="EA805" s="1">
        <v>40626</v>
      </c>
      <c r="EC805" s="7" t="s">
        <v>3953</v>
      </c>
      <c r="EF805" s="7">
        <v>1</v>
      </c>
      <c r="EO805" s="7">
        <v>76</v>
      </c>
      <c r="EP805" s="7">
        <v>2</v>
      </c>
      <c r="GY805" s="44" t="s">
        <v>5695</v>
      </c>
      <c r="GZ805" s="1">
        <v>36972</v>
      </c>
      <c r="HA805">
        <v>24</v>
      </c>
      <c r="HB805">
        <v>5</v>
      </c>
      <c r="HC805">
        <v>0</v>
      </c>
      <c r="HH805" s="44" t="s">
        <v>5811</v>
      </c>
      <c r="HI805">
        <v>0</v>
      </c>
      <c r="HJ805">
        <v>60</v>
      </c>
      <c r="HK805">
        <v>180</v>
      </c>
      <c r="HL805">
        <v>4</v>
      </c>
      <c r="HN805">
        <v>1</v>
      </c>
      <c r="HQ805" s="44" t="s">
        <v>5942</v>
      </c>
      <c r="HR805">
        <v>0</v>
      </c>
      <c r="HS805">
        <v>9</v>
      </c>
      <c r="HT805">
        <v>57</v>
      </c>
      <c r="HU805">
        <v>1</v>
      </c>
      <c r="HV805">
        <v>1</v>
      </c>
      <c r="II805" s="1">
        <v>36972</v>
      </c>
      <c r="IJ805" s="1">
        <v>38980</v>
      </c>
      <c r="IK805" s="14">
        <v>5</v>
      </c>
    </row>
    <row r="806" spans="1:245" x14ac:dyDescent="0.25">
      <c r="A806" s="1">
        <v>38980</v>
      </c>
      <c r="E806" s="13" t="s">
        <v>3181</v>
      </c>
      <c r="F806" s="4" t="s">
        <v>16</v>
      </c>
      <c r="G806" s="45" t="s">
        <v>5582</v>
      </c>
      <c r="H806" s="86"/>
      <c r="I806" s="86"/>
      <c r="J806" s="86"/>
      <c r="K806" s="86"/>
      <c r="L806" s="86"/>
      <c r="M806" s="30" t="s">
        <v>1148</v>
      </c>
      <c r="N806" s="4" t="s">
        <v>537</v>
      </c>
      <c r="O806" s="52" t="s">
        <v>6664</v>
      </c>
      <c r="P806" s="20"/>
      <c r="Q806" s="39" t="s">
        <v>1138</v>
      </c>
      <c r="R806" s="4" t="s">
        <v>502</v>
      </c>
      <c r="S806" s="52" t="s">
        <v>6660</v>
      </c>
      <c r="T806" s="39" t="s">
        <v>1138</v>
      </c>
      <c r="U806" s="4" t="s">
        <v>502</v>
      </c>
      <c r="V806" s="20"/>
      <c r="W806" s="20"/>
      <c r="X806" s="20"/>
      <c r="Y806" s="20"/>
      <c r="Z806" s="33" t="s">
        <v>3603</v>
      </c>
      <c r="AA806" s="20" t="s">
        <v>502</v>
      </c>
      <c r="AD806" s="20"/>
      <c r="AF806" s="14">
        <v>0</v>
      </c>
      <c r="AG806" s="14">
        <v>1</v>
      </c>
      <c r="AH806" s="14">
        <v>0</v>
      </c>
      <c r="AI806" s="14">
        <v>0</v>
      </c>
      <c r="AJ806" s="14">
        <v>1</v>
      </c>
      <c r="AK806" s="14">
        <v>0</v>
      </c>
      <c r="AL806" s="14">
        <v>1</v>
      </c>
      <c r="AM806" s="14">
        <v>0</v>
      </c>
      <c r="AO806" s="1">
        <v>32508</v>
      </c>
      <c r="AP806" s="1">
        <v>36972</v>
      </c>
      <c r="BX806" s="14">
        <v>9640000</v>
      </c>
      <c r="BY806" s="3">
        <v>0.5</v>
      </c>
      <c r="CB806" s="14">
        <v>420000</v>
      </c>
      <c r="CC806" s="3">
        <v>0.5</v>
      </c>
      <c r="CF806" s="14">
        <f>48300000-9640000-420000</f>
        <v>38240000</v>
      </c>
      <c r="CG806" s="3">
        <v>0.5</v>
      </c>
      <c r="CS806">
        <v>1</v>
      </c>
      <c r="DA806" s="1">
        <v>36900</v>
      </c>
      <c r="DB806" s="1">
        <v>36972</v>
      </c>
      <c r="DC806" s="1">
        <v>38617</v>
      </c>
      <c r="DD806" s="14">
        <v>877</v>
      </c>
      <c r="DE806" s="14">
        <v>4</v>
      </c>
      <c r="DF806" t="s">
        <v>513</v>
      </c>
      <c r="DG806" t="s">
        <v>1159</v>
      </c>
      <c r="DJ806">
        <v>1</v>
      </c>
      <c r="DO806" s="49" t="s">
        <v>4560</v>
      </c>
      <c r="DP806" s="1"/>
      <c r="DQ806" s="1"/>
      <c r="DR806" s="1"/>
      <c r="DS806" s="1"/>
      <c r="DT806" s="1"/>
      <c r="DU806" s="1"/>
      <c r="DV806" s="1"/>
      <c r="DY806" t="s">
        <v>2170</v>
      </c>
      <c r="DZ806" s="1">
        <v>39065</v>
      </c>
      <c r="EA806" s="1">
        <v>40626</v>
      </c>
      <c r="EC806" s="7" t="s">
        <v>3953</v>
      </c>
      <c r="EF806" s="7">
        <v>1</v>
      </c>
      <c r="EO806" s="7">
        <v>76</v>
      </c>
      <c r="EP806" s="7">
        <v>2</v>
      </c>
      <c r="GY806" s="44" t="s">
        <v>5695</v>
      </c>
      <c r="GZ806" s="1">
        <v>36972</v>
      </c>
      <c r="HA806">
        <v>24</v>
      </c>
      <c r="HB806">
        <v>5</v>
      </c>
      <c r="HC806">
        <v>0</v>
      </c>
      <c r="HH806" s="44" t="s">
        <v>5811</v>
      </c>
      <c r="HI806">
        <v>0</v>
      </c>
      <c r="HJ806">
        <v>60</v>
      </c>
      <c r="HK806">
        <v>180</v>
      </c>
      <c r="HL806">
        <v>4</v>
      </c>
      <c r="HN806">
        <v>1</v>
      </c>
      <c r="HQ806" s="44" t="s">
        <v>5942</v>
      </c>
      <c r="HR806">
        <v>0</v>
      </c>
      <c r="HS806">
        <v>9</v>
      </c>
      <c r="HT806">
        <v>57</v>
      </c>
      <c r="HU806">
        <v>1</v>
      </c>
      <c r="HV806">
        <v>1</v>
      </c>
      <c r="II806" s="1">
        <v>36972</v>
      </c>
      <c r="IJ806" s="1">
        <v>38980</v>
      </c>
      <c r="IK806" s="14">
        <v>5</v>
      </c>
    </row>
    <row r="807" spans="1:245" x14ac:dyDescent="0.25">
      <c r="A807" s="1">
        <v>38980</v>
      </c>
      <c r="E807" s="13" t="s">
        <v>3181</v>
      </c>
      <c r="F807" s="4" t="s">
        <v>16</v>
      </c>
      <c r="G807" s="45" t="s">
        <v>5582</v>
      </c>
      <c r="H807" s="86"/>
      <c r="I807" s="86"/>
      <c r="J807" s="86"/>
      <c r="K807" s="86"/>
      <c r="L807" s="86"/>
      <c r="M807" s="30" t="s">
        <v>3047</v>
      </c>
      <c r="N807" s="4" t="s">
        <v>520</v>
      </c>
      <c r="O807" s="52" t="s">
        <v>6665</v>
      </c>
      <c r="P807" s="20"/>
      <c r="Q807" s="39" t="s">
        <v>1138</v>
      </c>
      <c r="R807" s="4" t="s">
        <v>502</v>
      </c>
      <c r="S807" s="52" t="s">
        <v>6660</v>
      </c>
      <c r="T807" s="39" t="s">
        <v>1138</v>
      </c>
      <c r="U807" s="4" t="s">
        <v>502</v>
      </c>
      <c r="V807" s="20"/>
      <c r="W807" s="20"/>
      <c r="X807" s="20"/>
      <c r="Y807" s="20"/>
      <c r="Z807" s="33" t="s">
        <v>3603</v>
      </c>
      <c r="AA807" s="20" t="s">
        <v>502</v>
      </c>
      <c r="AD807" s="20"/>
      <c r="AF807" s="14">
        <v>0</v>
      </c>
      <c r="AG807" s="14">
        <v>1</v>
      </c>
      <c r="AH807" s="14">
        <v>0</v>
      </c>
      <c r="AI807" s="14">
        <v>0</v>
      </c>
      <c r="AJ807" s="14">
        <v>1</v>
      </c>
      <c r="AK807" s="14">
        <v>0</v>
      </c>
      <c r="AL807" s="14">
        <v>1</v>
      </c>
      <c r="AM807" s="14">
        <v>0</v>
      </c>
      <c r="AO807" s="1">
        <v>34408</v>
      </c>
      <c r="AP807" s="1">
        <v>36972</v>
      </c>
      <c r="CB807" s="14">
        <v>420000</v>
      </c>
      <c r="CS807">
        <v>1</v>
      </c>
      <c r="DA807" s="1">
        <v>36900</v>
      </c>
      <c r="DB807" s="1">
        <v>36972</v>
      </c>
      <c r="DC807" s="1">
        <v>38617</v>
      </c>
      <c r="DD807" s="14">
        <v>877</v>
      </c>
      <c r="DE807" s="14">
        <v>4</v>
      </c>
      <c r="DF807" t="s">
        <v>513</v>
      </c>
      <c r="DG807" t="s">
        <v>1159</v>
      </c>
      <c r="DO807" s="49" t="s">
        <v>4560</v>
      </c>
      <c r="DP807" s="1"/>
      <c r="DQ807" s="1"/>
      <c r="DR807" s="1"/>
      <c r="DS807" s="1"/>
      <c r="DT807" s="1"/>
      <c r="DU807" s="1"/>
      <c r="DV807" s="1"/>
      <c r="DY807" t="s">
        <v>2170</v>
      </c>
      <c r="DZ807" s="1">
        <v>39065</v>
      </c>
      <c r="EA807" s="1">
        <v>40626</v>
      </c>
      <c r="EC807" s="7" t="s">
        <v>3953</v>
      </c>
      <c r="EF807" s="7">
        <v>1</v>
      </c>
      <c r="EO807" s="7">
        <v>76</v>
      </c>
      <c r="EP807" s="7">
        <v>2</v>
      </c>
      <c r="GY807" s="44" t="s">
        <v>5695</v>
      </c>
      <c r="GZ807" s="1">
        <v>36972</v>
      </c>
      <c r="HA807">
        <v>24</v>
      </c>
      <c r="HB807">
        <v>5</v>
      </c>
      <c r="HC807">
        <v>0</v>
      </c>
      <c r="HH807" s="44" t="s">
        <v>5811</v>
      </c>
      <c r="HI807">
        <v>0</v>
      </c>
      <c r="HJ807">
        <v>60</v>
      </c>
      <c r="HK807">
        <v>180</v>
      </c>
      <c r="HL807">
        <v>4</v>
      </c>
      <c r="HN807">
        <v>1</v>
      </c>
      <c r="HQ807" s="44" t="s">
        <v>5942</v>
      </c>
      <c r="HR807">
        <v>0</v>
      </c>
      <c r="HS807">
        <v>9</v>
      </c>
      <c r="HT807">
        <v>57</v>
      </c>
      <c r="HU807">
        <v>1</v>
      </c>
      <c r="HV807">
        <v>1</v>
      </c>
      <c r="II807" s="1">
        <v>36972</v>
      </c>
      <c r="IJ807" s="1">
        <v>38980</v>
      </c>
      <c r="IK807" s="14">
        <v>5</v>
      </c>
    </row>
    <row r="808" spans="1:245" x14ac:dyDescent="0.25">
      <c r="A808" s="1">
        <v>38980</v>
      </c>
      <c r="E808" s="13" t="s">
        <v>3181</v>
      </c>
      <c r="F808" s="4" t="s">
        <v>16</v>
      </c>
      <c r="G808" s="45" t="s">
        <v>5582</v>
      </c>
      <c r="H808" s="86"/>
      <c r="I808" s="86"/>
      <c r="J808" s="86"/>
      <c r="K808" s="86"/>
      <c r="L808" s="86"/>
      <c r="M808" s="30" t="s">
        <v>1141</v>
      </c>
      <c r="N808" s="4" t="s">
        <v>537</v>
      </c>
      <c r="O808" s="52" t="s">
        <v>6666</v>
      </c>
      <c r="P808" s="20"/>
      <c r="Q808" s="39" t="s">
        <v>1144</v>
      </c>
      <c r="R808" s="4" t="s">
        <v>537</v>
      </c>
      <c r="S808" s="52" t="s">
        <v>6670</v>
      </c>
      <c r="T808" s="39" t="s">
        <v>1144</v>
      </c>
      <c r="U808" s="4" t="s">
        <v>537</v>
      </c>
      <c r="V808" s="20"/>
      <c r="W808" s="20"/>
      <c r="X808" s="20">
        <v>255208</v>
      </c>
      <c r="Y808" s="20" t="s">
        <v>537</v>
      </c>
      <c r="Z808" s="33" t="s">
        <v>3604</v>
      </c>
      <c r="AA808" s="33" t="s">
        <v>537</v>
      </c>
      <c r="AD808" s="20"/>
      <c r="AE808" s="33" t="s">
        <v>3605</v>
      </c>
      <c r="AF808" s="14">
        <v>0</v>
      </c>
      <c r="AG808" s="14">
        <v>1</v>
      </c>
      <c r="AH808" s="14">
        <v>0</v>
      </c>
      <c r="AI808" s="14">
        <v>0</v>
      </c>
      <c r="AJ808" s="14">
        <v>1</v>
      </c>
      <c r="AK808" s="14">
        <v>0</v>
      </c>
      <c r="AL808" s="14">
        <v>1</v>
      </c>
      <c r="AM808" s="14">
        <v>0</v>
      </c>
      <c r="AO808" s="1">
        <v>37218</v>
      </c>
      <c r="AP808" s="1">
        <v>38078</v>
      </c>
      <c r="BP808" s="14">
        <f>18080000-(BX808+BT808)</f>
        <v>1190000</v>
      </c>
      <c r="BQ808" s="3">
        <v>0</v>
      </c>
      <c r="BT808" s="14">
        <v>5630000</v>
      </c>
      <c r="BU808" s="3">
        <v>0</v>
      </c>
      <c r="BX808" s="14">
        <v>11260000</v>
      </c>
      <c r="BY808" s="3">
        <v>0</v>
      </c>
      <c r="CS808">
        <v>1</v>
      </c>
      <c r="DA808" s="1">
        <v>36900</v>
      </c>
      <c r="DB808" s="1">
        <v>36972</v>
      </c>
      <c r="DC808" s="1">
        <v>38617</v>
      </c>
      <c r="DD808" s="14">
        <v>877</v>
      </c>
      <c r="DE808" s="14">
        <v>4</v>
      </c>
      <c r="DF808" t="s">
        <v>513</v>
      </c>
      <c r="DG808" t="s">
        <v>1159</v>
      </c>
      <c r="DJ808">
        <v>1</v>
      </c>
      <c r="GY808" s="44" t="s">
        <v>5695</v>
      </c>
      <c r="GZ808" s="1">
        <v>36972</v>
      </c>
      <c r="HA808">
        <v>24</v>
      </c>
      <c r="HB808">
        <v>3</v>
      </c>
      <c r="HC808">
        <v>0</v>
      </c>
      <c r="HH808" s="44" t="s">
        <v>5811</v>
      </c>
      <c r="HI808">
        <v>0</v>
      </c>
      <c r="HJ808">
        <v>60</v>
      </c>
      <c r="HK808">
        <v>27</v>
      </c>
      <c r="HL808">
        <v>2</v>
      </c>
      <c r="HM808">
        <v>1</v>
      </c>
      <c r="II808" s="1">
        <v>36972</v>
      </c>
      <c r="IJ808" s="1">
        <v>38980</v>
      </c>
      <c r="IK808" s="14">
        <v>5</v>
      </c>
    </row>
    <row r="809" spans="1:245" x14ac:dyDescent="0.25">
      <c r="A809" s="1">
        <v>38980</v>
      </c>
      <c r="E809" s="13" t="s">
        <v>3181</v>
      </c>
      <c r="F809" s="4" t="s">
        <v>16</v>
      </c>
      <c r="G809" s="45" t="s">
        <v>5582</v>
      </c>
      <c r="H809" s="86"/>
      <c r="I809" s="86"/>
      <c r="J809" s="86"/>
      <c r="K809" s="86"/>
      <c r="L809" s="86"/>
      <c r="M809" s="30" t="s">
        <v>5166</v>
      </c>
      <c r="N809" s="4" t="s">
        <v>537</v>
      </c>
      <c r="O809" s="52" t="s">
        <v>6667</v>
      </c>
      <c r="P809" s="20"/>
      <c r="Q809" s="39" t="s">
        <v>1144</v>
      </c>
      <c r="R809" s="4" t="s">
        <v>537</v>
      </c>
      <c r="S809" s="52" t="s">
        <v>6670</v>
      </c>
      <c r="T809" s="39" t="s">
        <v>1144</v>
      </c>
      <c r="U809" s="4" t="s">
        <v>537</v>
      </c>
      <c r="V809" s="20"/>
      <c r="W809" s="20"/>
      <c r="X809" s="20"/>
      <c r="Y809" s="20"/>
      <c r="Z809" s="33" t="s">
        <v>3604</v>
      </c>
      <c r="AA809" s="33" t="s">
        <v>537</v>
      </c>
      <c r="AD809" s="20"/>
      <c r="AF809" s="14">
        <v>0</v>
      </c>
      <c r="AG809" s="14">
        <v>1</v>
      </c>
      <c r="AH809" s="14">
        <v>0</v>
      </c>
      <c r="AI809" s="14">
        <v>0</v>
      </c>
      <c r="AJ809" s="14">
        <v>1</v>
      </c>
      <c r="AK809" s="14">
        <v>0</v>
      </c>
      <c r="AL809" s="14">
        <v>1</v>
      </c>
      <c r="AM809" s="14">
        <v>0</v>
      </c>
      <c r="AO809" s="1">
        <v>37218</v>
      </c>
      <c r="AP809" s="1">
        <v>38078</v>
      </c>
      <c r="BX809" s="14">
        <v>11260000</v>
      </c>
      <c r="BY809" s="3">
        <v>0</v>
      </c>
      <c r="CS809">
        <v>1</v>
      </c>
      <c r="DA809" s="1">
        <v>36900</v>
      </c>
      <c r="DB809" s="1">
        <v>36972</v>
      </c>
      <c r="DC809" s="1">
        <v>38617</v>
      </c>
      <c r="DD809" s="14">
        <v>877</v>
      </c>
      <c r="DE809" s="14">
        <v>4</v>
      </c>
      <c r="DF809" t="s">
        <v>513</v>
      </c>
      <c r="DG809" t="s">
        <v>1159</v>
      </c>
      <c r="DJ809">
        <v>1</v>
      </c>
      <c r="DO809" s="49" t="s">
        <v>4561</v>
      </c>
      <c r="DP809" s="1"/>
      <c r="DQ809" s="1"/>
      <c r="DR809" s="1"/>
      <c r="DS809" s="1"/>
      <c r="DT809" s="1"/>
      <c r="DU809" s="1"/>
      <c r="DV809" s="1"/>
      <c r="DY809" t="s">
        <v>2158</v>
      </c>
      <c r="DZ809" s="1">
        <v>39064</v>
      </c>
      <c r="EA809" s="1">
        <v>40626</v>
      </c>
      <c r="EC809" s="7" t="s">
        <v>3953</v>
      </c>
      <c r="EF809" s="7">
        <v>1</v>
      </c>
      <c r="EO809" s="7">
        <v>128</v>
      </c>
      <c r="EP809" s="7">
        <v>3</v>
      </c>
      <c r="GY809" s="44" t="s">
        <v>5695</v>
      </c>
      <c r="GZ809" s="1">
        <v>36972</v>
      </c>
      <c r="HA809">
        <v>24</v>
      </c>
      <c r="HB809">
        <v>29</v>
      </c>
      <c r="HC809">
        <v>3</v>
      </c>
      <c r="HE809">
        <v>1</v>
      </c>
      <c r="HH809" s="44" t="s">
        <v>5811</v>
      </c>
      <c r="HI809">
        <v>0</v>
      </c>
      <c r="HJ809">
        <v>60</v>
      </c>
      <c r="HK809">
        <v>27</v>
      </c>
      <c r="HL809">
        <v>2</v>
      </c>
      <c r="HM809">
        <v>1</v>
      </c>
      <c r="HQ809" s="44" t="s">
        <v>5942</v>
      </c>
      <c r="HR809">
        <v>0</v>
      </c>
      <c r="HS809">
        <v>9</v>
      </c>
      <c r="HT809">
        <v>7</v>
      </c>
      <c r="HU809">
        <v>1</v>
      </c>
      <c r="HV809">
        <v>1</v>
      </c>
      <c r="II809" s="1">
        <v>36972</v>
      </c>
      <c r="IJ809" s="1">
        <v>38980</v>
      </c>
      <c r="IK809" s="14">
        <v>5</v>
      </c>
    </row>
    <row r="810" spans="1:245" x14ac:dyDescent="0.25">
      <c r="A810" s="1">
        <v>38980</v>
      </c>
      <c r="E810" s="13" t="s">
        <v>3181</v>
      </c>
      <c r="F810" s="4" t="s">
        <v>16</v>
      </c>
      <c r="G810" s="45" t="s">
        <v>5582</v>
      </c>
      <c r="H810" s="86"/>
      <c r="I810" s="86"/>
      <c r="J810" s="86"/>
      <c r="K810" s="86"/>
      <c r="L810" s="86"/>
      <c r="M810" s="30" t="s">
        <v>1142</v>
      </c>
      <c r="N810" s="4" t="s">
        <v>474</v>
      </c>
      <c r="O810" s="52" t="s">
        <v>6668</v>
      </c>
      <c r="P810" s="20"/>
      <c r="Q810" s="39" t="s">
        <v>1144</v>
      </c>
      <c r="R810" s="4" t="s">
        <v>537</v>
      </c>
      <c r="S810" s="52" t="s">
        <v>6670</v>
      </c>
      <c r="T810" s="39" t="s">
        <v>1144</v>
      </c>
      <c r="U810" s="4" t="s">
        <v>537</v>
      </c>
      <c r="V810" s="20"/>
      <c r="W810" s="20"/>
      <c r="X810" s="20"/>
      <c r="Y810" s="20"/>
      <c r="Z810" s="33" t="s">
        <v>3604</v>
      </c>
      <c r="AA810" s="33" t="s">
        <v>537</v>
      </c>
      <c r="AD810" s="20"/>
      <c r="AF810" s="14">
        <v>0</v>
      </c>
      <c r="AG810" s="14">
        <v>1</v>
      </c>
      <c r="AH810" s="14">
        <v>0</v>
      </c>
      <c r="AI810" s="14">
        <v>0</v>
      </c>
      <c r="AJ810" s="14">
        <v>1</v>
      </c>
      <c r="AK810" s="14">
        <v>0</v>
      </c>
      <c r="AL810" s="14">
        <v>1</v>
      </c>
      <c r="AM810" s="14">
        <v>0</v>
      </c>
      <c r="AO810" s="1">
        <v>35889</v>
      </c>
      <c r="AP810" s="1">
        <v>37218</v>
      </c>
      <c r="AQ810" s="1"/>
      <c r="AR810" s="1"/>
      <c r="BT810" s="14">
        <v>5630000</v>
      </c>
      <c r="BU810" s="3">
        <v>0</v>
      </c>
      <c r="CB810" s="14">
        <v>5630000</v>
      </c>
      <c r="CC810" s="3">
        <v>0</v>
      </c>
      <c r="CS810">
        <v>1</v>
      </c>
      <c r="DA810" s="1">
        <v>36900</v>
      </c>
      <c r="DB810" s="1">
        <v>36972</v>
      </c>
      <c r="DC810" s="1">
        <v>38617</v>
      </c>
      <c r="DD810" s="14">
        <v>877</v>
      </c>
      <c r="DE810" s="14">
        <v>4</v>
      </c>
      <c r="DF810" t="s">
        <v>513</v>
      </c>
      <c r="DG810" t="s">
        <v>1159</v>
      </c>
      <c r="DJ810">
        <v>1</v>
      </c>
      <c r="DO810" s="49" t="s">
        <v>4561</v>
      </c>
      <c r="DP810" s="1"/>
      <c r="DQ810" s="1"/>
      <c r="DR810" s="1"/>
      <c r="DS810" s="1"/>
      <c r="DT810" s="1"/>
      <c r="DU810" s="1"/>
      <c r="DV810" s="1"/>
      <c r="DY810" t="s">
        <v>2158</v>
      </c>
      <c r="DZ810" s="1">
        <v>39064</v>
      </c>
      <c r="EA810" s="1">
        <v>40626</v>
      </c>
      <c r="EC810" s="7" t="s">
        <v>3953</v>
      </c>
      <c r="EF810" s="7">
        <v>1</v>
      </c>
      <c r="EO810" s="7">
        <v>128</v>
      </c>
      <c r="EP810" s="7">
        <v>3</v>
      </c>
      <c r="GY810" s="44" t="s">
        <v>5695</v>
      </c>
      <c r="GZ810" s="1">
        <v>36972</v>
      </c>
      <c r="HA810">
        <v>24</v>
      </c>
      <c r="HB810">
        <v>29</v>
      </c>
      <c r="HC810">
        <v>3</v>
      </c>
      <c r="HE810">
        <v>1</v>
      </c>
      <c r="HH810" s="44" t="s">
        <v>5811</v>
      </c>
      <c r="HI810">
        <v>0</v>
      </c>
      <c r="HJ810">
        <v>60</v>
      </c>
      <c r="HK810">
        <v>27</v>
      </c>
      <c r="HL810">
        <v>2</v>
      </c>
      <c r="HM810">
        <v>1</v>
      </c>
      <c r="HQ810" s="44" t="s">
        <v>5942</v>
      </c>
      <c r="HR810">
        <v>0</v>
      </c>
      <c r="HS810">
        <v>9</v>
      </c>
      <c r="HT810">
        <v>7</v>
      </c>
      <c r="HU810">
        <v>1</v>
      </c>
      <c r="HV810">
        <v>1</v>
      </c>
      <c r="II810" s="1">
        <v>36972</v>
      </c>
      <c r="IJ810" s="1">
        <v>38980</v>
      </c>
      <c r="IK810" s="14">
        <v>5</v>
      </c>
    </row>
    <row r="811" spans="1:245" x14ac:dyDescent="0.25">
      <c r="A811" s="1">
        <v>38980</v>
      </c>
      <c r="E811" s="13" t="s">
        <v>3181</v>
      </c>
      <c r="F811" s="4" t="s">
        <v>16</v>
      </c>
      <c r="G811" s="45" t="s">
        <v>5582</v>
      </c>
      <c r="H811" s="86"/>
      <c r="I811" s="86"/>
      <c r="J811" s="86"/>
      <c r="K811" s="86"/>
      <c r="L811" s="86"/>
      <c r="M811" s="30" t="s">
        <v>1143</v>
      </c>
      <c r="N811" s="4" t="s">
        <v>479</v>
      </c>
      <c r="O811" s="52" t="s">
        <v>6669</v>
      </c>
      <c r="P811" s="20"/>
      <c r="Q811" s="39" t="s">
        <v>1144</v>
      </c>
      <c r="R811" s="4" t="s">
        <v>537</v>
      </c>
      <c r="S811" s="52" t="s">
        <v>6670</v>
      </c>
      <c r="T811" s="39" t="s">
        <v>1144</v>
      </c>
      <c r="U811" s="4" t="s">
        <v>537</v>
      </c>
      <c r="V811" s="20"/>
      <c r="W811" s="20"/>
      <c r="X811" s="20"/>
      <c r="Y811" s="20"/>
      <c r="Z811" s="33" t="s">
        <v>3604</v>
      </c>
      <c r="AA811" s="33" t="s">
        <v>537</v>
      </c>
      <c r="AD811" s="20"/>
      <c r="AF811" s="14">
        <v>0</v>
      </c>
      <c r="AG811" s="14">
        <v>1</v>
      </c>
      <c r="AH811" s="14">
        <v>0</v>
      </c>
      <c r="AI811" s="14">
        <v>0</v>
      </c>
      <c r="AJ811" s="14">
        <v>1</v>
      </c>
      <c r="AK811" s="14">
        <v>0</v>
      </c>
      <c r="AL811" s="14">
        <v>1</v>
      </c>
      <c r="AM811" s="14">
        <v>0</v>
      </c>
      <c r="AO811" s="1">
        <v>33269</v>
      </c>
      <c r="AP811" s="1">
        <v>37218</v>
      </c>
      <c r="BT811" s="14">
        <v>2810000</v>
      </c>
      <c r="BU811" s="3">
        <v>0</v>
      </c>
      <c r="CS811">
        <v>1</v>
      </c>
      <c r="DA811" s="1">
        <v>36900</v>
      </c>
      <c r="DB811" s="1">
        <v>36972</v>
      </c>
      <c r="DC811" s="1">
        <v>38617</v>
      </c>
      <c r="DD811" s="14">
        <v>877</v>
      </c>
      <c r="DE811" s="14">
        <v>4</v>
      </c>
      <c r="DF811" t="s">
        <v>513</v>
      </c>
      <c r="DG811" t="s">
        <v>1159</v>
      </c>
      <c r="DJ811">
        <v>1</v>
      </c>
      <c r="GY811" s="44" t="s">
        <v>5695</v>
      </c>
      <c r="GZ811" s="1">
        <v>36972</v>
      </c>
      <c r="HA811">
        <v>24</v>
      </c>
      <c r="HB811">
        <v>29</v>
      </c>
      <c r="HC811">
        <v>3</v>
      </c>
      <c r="HE811">
        <v>1</v>
      </c>
      <c r="HH811" s="44" t="s">
        <v>5811</v>
      </c>
      <c r="HI811">
        <v>0</v>
      </c>
      <c r="HJ811">
        <v>60</v>
      </c>
      <c r="HK811">
        <v>27</v>
      </c>
      <c r="HL811">
        <v>2</v>
      </c>
      <c r="HM811">
        <v>1</v>
      </c>
      <c r="II811" s="1">
        <v>36972</v>
      </c>
      <c r="IJ811" s="1">
        <v>38980</v>
      </c>
      <c r="IK811" s="14">
        <v>5</v>
      </c>
    </row>
    <row r="812" spans="1:245" x14ac:dyDescent="0.25">
      <c r="A812" s="1">
        <v>38980</v>
      </c>
      <c r="E812" s="13" t="s">
        <v>3181</v>
      </c>
      <c r="F812" s="4" t="s">
        <v>16</v>
      </c>
      <c r="G812" s="45" t="s">
        <v>5582</v>
      </c>
      <c r="H812" s="86"/>
      <c r="I812" s="86"/>
      <c r="J812" s="86"/>
      <c r="K812" s="86"/>
      <c r="L812" s="86"/>
      <c r="M812" s="30" t="s">
        <v>1144</v>
      </c>
      <c r="N812" s="4" t="s">
        <v>537</v>
      </c>
      <c r="O812" s="52" t="s">
        <v>6670</v>
      </c>
      <c r="P812" s="20"/>
      <c r="Q812" s="39" t="s">
        <v>1144</v>
      </c>
      <c r="R812" s="4" t="s">
        <v>537</v>
      </c>
      <c r="S812" s="52" t="s">
        <v>6670</v>
      </c>
      <c r="T812" s="39" t="s">
        <v>1144</v>
      </c>
      <c r="U812" s="4" t="s">
        <v>537</v>
      </c>
      <c r="V812" s="20"/>
      <c r="W812" s="20"/>
      <c r="X812" s="33" t="s">
        <v>3604</v>
      </c>
      <c r="Y812" s="33" t="s">
        <v>537</v>
      </c>
      <c r="Z812" s="33" t="s">
        <v>3604</v>
      </c>
      <c r="AA812" s="33" t="s">
        <v>537</v>
      </c>
      <c r="AD812" s="20"/>
      <c r="AF812" s="14">
        <v>0</v>
      </c>
      <c r="AG812" s="14">
        <v>1</v>
      </c>
      <c r="AH812" s="14">
        <v>0</v>
      </c>
      <c r="AI812" s="14">
        <v>0</v>
      </c>
      <c r="AJ812" s="14">
        <v>1</v>
      </c>
      <c r="AK812" s="14">
        <v>0</v>
      </c>
      <c r="AL812" s="14">
        <v>1</v>
      </c>
      <c r="AM812" s="14">
        <v>0</v>
      </c>
      <c r="AO812" s="1">
        <v>32508</v>
      </c>
      <c r="AP812" s="1">
        <v>37218</v>
      </c>
      <c r="BT812" s="14">
        <v>2810000</v>
      </c>
      <c r="BU812" s="3">
        <v>0.2</v>
      </c>
      <c r="CB812" s="14">
        <v>5630000</v>
      </c>
      <c r="CC812" s="3">
        <v>0.2</v>
      </c>
      <c r="CF812" s="14">
        <v>590000</v>
      </c>
      <c r="CG812" s="3">
        <v>0.2</v>
      </c>
      <c r="CI812" s="14">
        <v>19280000</v>
      </c>
      <c r="CJ812" s="3">
        <v>0.2</v>
      </c>
      <c r="CS812">
        <v>1</v>
      </c>
      <c r="DA812" s="1">
        <v>36900</v>
      </c>
      <c r="DB812" s="1">
        <v>36972</v>
      </c>
      <c r="DC812" s="1">
        <v>38617</v>
      </c>
      <c r="DD812" s="14">
        <v>877</v>
      </c>
      <c r="DE812" s="14">
        <v>4</v>
      </c>
      <c r="DF812" t="s">
        <v>513</v>
      </c>
      <c r="DG812" t="s">
        <v>1159</v>
      </c>
      <c r="DJ812">
        <v>1</v>
      </c>
      <c r="GY812" s="44" t="s">
        <v>5695</v>
      </c>
      <c r="GZ812" s="1">
        <v>36972</v>
      </c>
      <c r="HA812">
        <v>24</v>
      </c>
      <c r="HB812">
        <v>29</v>
      </c>
      <c r="HC812">
        <v>3</v>
      </c>
      <c r="HE812">
        <v>1</v>
      </c>
      <c r="HH812" s="44" t="s">
        <v>5811</v>
      </c>
      <c r="HI812">
        <v>0</v>
      </c>
      <c r="HJ812">
        <v>60</v>
      </c>
      <c r="HK812">
        <v>27</v>
      </c>
      <c r="HL812">
        <v>2</v>
      </c>
      <c r="HM812">
        <v>1</v>
      </c>
      <c r="II812" s="1">
        <v>36972</v>
      </c>
      <c r="IJ812" s="1">
        <v>38980</v>
      </c>
      <c r="IK812" s="14">
        <v>5</v>
      </c>
    </row>
    <row r="813" spans="1:245" x14ac:dyDescent="0.25">
      <c r="A813" s="1">
        <v>38980</v>
      </c>
      <c r="E813" s="13" t="s">
        <v>3181</v>
      </c>
      <c r="F813" s="4" t="s">
        <v>16</v>
      </c>
      <c r="G813" s="45" t="s">
        <v>5582</v>
      </c>
      <c r="H813" s="86"/>
      <c r="I813" s="86"/>
      <c r="J813" s="86"/>
      <c r="K813" s="86"/>
      <c r="L813" s="86"/>
      <c r="M813" s="30" t="s">
        <v>5167</v>
      </c>
      <c r="N813" s="4" t="s">
        <v>537</v>
      </c>
      <c r="O813" s="52" t="s">
        <v>6671</v>
      </c>
      <c r="P813" s="20"/>
      <c r="Q813" s="39" t="s">
        <v>1144</v>
      </c>
      <c r="R813" s="4" t="s">
        <v>537</v>
      </c>
      <c r="S813" s="52" t="s">
        <v>6670</v>
      </c>
      <c r="T813" s="39" t="s">
        <v>1144</v>
      </c>
      <c r="U813" s="4" t="s">
        <v>537</v>
      </c>
      <c r="V813" s="20"/>
      <c r="W813" s="20"/>
      <c r="X813" s="20"/>
      <c r="Y813" s="20"/>
      <c r="Z813" s="33" t="s">
        <v>3604</v>
      </c>
      <c r="AA813" s="33" t="s">
        <v>537</v>
      </c>
      <c r="AD813" s="20"/>
      <c r="AF813" s="14">
        <v>0</v>
      </c>
      <c r="AG813" s="14">
        <v>1</v>
      </c>
      <c r="AH813" s="14">
        <v>0</v>
      </c>
      <c r="AI813" s="14">
        <v>0</v>
      </c>
      <c r="AJ813" s="14">
        <v>1</v>
      </c>
      <c r="AK813" s="14">
        <v>0</v>
      </c>
      <c r="AL813" s="14">
        <v>1</v>
      </c>
      <c r="AM813" s="14">
        <v>0</v>
      </c>
      <c r="AO813" s="1">
        <v>36369</v>
      </c>
      <c r="AP813" s="1">
        <v>37218</v>
      </c>
      <c r="BT813" s="14">
        <v>2810000</v>
      </c>
      <c r="BU813" s="3">
        <v>0.2</v>
      </c>
      <c r="CB813" s="14">
        <v>5630000</v>
      </c>
      <c r="CC813" s="3">
        <v>0.2</v>
      </c>
      <c r="CF813" s="14">
        <v>590000</v>
      </c>
      <c r="CG813" s="3">
        <v>0.2</v>
      </c>
      <c r="CI813" s="14">
        <v>19280000</v>
      </c>
      <c r="CJ813" s="3">
        <v>0.2</v>
      </c>
      <c r="CS813">
        <v>1</v>
      </c>
      <c r="DA813" s="1">
        <v>36900</v>
      </c>
      <c r="DB813" s="1">
        <v>36972</v>
      </c>
      <c r="DC813" s="1">
        <v>38617</v>
      </c>
      <c r="DD813" s="14">
        <v>877</v>
      </c>
      <c r="DE813" s="14">
        <v>4</v>
      </c>
      <c r="DF813" t="s">
        <v>513</v>
      </c>
      <c r="DG813" t="s">
        <v>1159</v>
      </c>
      <c r="DJ813">
        <v>1</v>
      </c>
      <c r="GY813" s="44" t="s">
        <v>5695</v>
      </c>
      <c r="GZ813" s="1">
        <v>36972</v>
      </c>
      <c r="HA813">
        <v>24</v>
      </c>
      <c r="HB813">
        <v>29</v>
      </c>
      <c r="HC813">
        <v>3</v>
      </c>
      <c r="HE813">
        <v>1</v>
      </c>
      <c r="HH813" s="44" t="s">
        <v>5811</v>
      </c>
      <c r="HI813">
        <v>0</v>
      </c>
      <c r="HJ813">
        <v>60</v>
      </c>
      <c r="HK813">
        <v>27</v>
      </c>
      <c r="HL813">
        <v>2</v>
      </c>
      <c r="HM813">
        <v>1</v>
      </c>
      <c r="II813" s="1">
        <v>36972</v>
      </c>
      <c r="IJ813" s="1">
        <v>38980</v>
      </c>
      <c r="IK813" s="14">
        <v>5</v>
      </c>
    </row>
    <row r="814" spans="1:245" x14ac:dyDescent="0.25">
      <c r="A814" s="1">
        <v>38980</v>
      </c>
      <c r="E814" s="13" t="s">
        <v>3181</v>
      </c>
      <c r="F814" s="4" t="s">
        <v>16</v>
      </c>
      <c r="G814" s="45" t="s">
        <v>5582</v>
      </c>
      <c r="H814" s="86"/>
      <c r="I814" s="86"/>
      <c r="J814" s="86"/>
      <c r="K814" s="86"/>
      <c r="L814" s="86"/>
      <c r="M814" s="30" t="s">
        <v>5168</v>
      </c>
      <c r="N814" s="4" t="s">
        <v>537</v>
      </c>
      <c r="O814" s="52" t="s">
        <v>6670</v>
      </c>
      <c r="P814" s="20"/>
      <c r="Q814" s="39" t="s">
        <v>1144</v>
      </c>
      <c r="R814" s="4" t="s">
        <v>537</v>
      </c>
      <c r="S814" s="52" t="s">
        <v>6670</v>
      </c>
      <c r="T814" s="39" t="s">
        <v>1144</v>
      </c>
      <c r="U814" s="4" t="s">
        <v>537</v>
      </c>
      <c r="V814" s="20"/>
      <c r="W814" s="20"/>
      <c r="X814" s="20"/>
      <c r="Y814" s="20"/>
      <c r="Z814" s="33" t="s">
        <v>3604</v>
      </c>
      <c r="AA814" s="33" t="s">
        <v>537</v>
      </c>
      <c r="AD814" s="20"/>
      <c r="AF814" s="14">
        <v>0</v>
      </c>
      <c r="AG814" s="14">
        <v>1</v>
      </c>
      <c r="AH814" s="14">
        <v>0</v>
      </c>
      <c r="AI814" s="14">
        <v>0</v>
      </c>
      <c r="AJ814" s="14">
        <v>1</v>
      </c>
      <c r="AK814" s="14">
        <v>0</v>
      </c>
      <c r="AL814" s="14">
        <v>1</v>
      </c>
      <c r="AM814" s="14">
        <v>0</v>
      </c>
      <c r="AO814" s="1">
        <v>32508</v>
      </c>
      <c r="AP814" s="1">
        <v>37218</v>
      </c>
      <c r="BT814" s="14">
        <v>2810000</v>
      </c>
      <c r="BU814" s="3">
        <v>0.2</v>
      </c>
      <c r="CB814" s="14">
        <v>5630000</v>
      </c>
      <c r="CC814" s="3">
        <v>0.2</v>
      </c>
      <c r="CF814" s="14">
        <v>590000</v>
      </c>
      <c r="CG814" s="3">
        <v>0.2</v>
      </c>
      <c r="CI814" s="14">
        <v>19280000</v>
      </c>
      <c r="CJ814" s="3">
        <v>0.2</v>
      </c>
      <c r="CS814">
        <v>1</v>
      </c>
      <c r="DA814" s="1">
        <v>36900</v>
      </c>
      <c r="DB814" s="1">
        <v>36972</v>
      </c>
      <c r="DC814" s="1">
        <v>38617</v>
      </c>
      <c r="DD814" s="14">
        <v>877</v>
      </c>
      <c r="DE814" s="14">
        <v>4</v>
      </c>
      <c r="DF814" t="s">
        <v>513</v>
      </c>
      <c r="DG814" t="s">
        <v>1159</v>
      </c>
      <c r="DJ814">
        <v>1</v>
      </c>
      <c r="GY814" s="44" t="s">
        <v>5695</v>
      </c>
      <c r="GZ814" s="1">
        <v>36972</v>
      </c>
      <c r="HA814">
        <v>24</v>
      </c>
      <c r="HB814">
        <v>29</v>
      </c>
      <c r="HC814">
        <v>3</v>
      </c>
      <c r="HE814">
        <v>1</v>
      </c>
      <c r="HH814" s="44" t="s">
        <v>5811</v>
      </c>
      <c r="HI814">
        <v>0</v>
      </c>
      <c r="HJ814">
        <v>60</v>
      </c>
      <c r="HK814">
        <v>27</v>
      </c>
      <c r="HL814">
        <v>2</v>
      </c>
      <c r="HM814">
        <v>1</v>
      </c>
      <c r="II814" s="1">
        <v>36972</v>
      </c>
      <c r="IJ814" s="1">
        <v>38980</v>
      </c>
      <c r="IK814" s="14">
        <v>5</v>
      </c>
    </row>
    <row r="815" spans="1:245" x14ac:dyDescent="0.25">
      <c r="A815" s="1">
        <v>38980</v>
      </c>
      <c r="E815" s="13" t="s">
        <v>3181</v>
      </c>
      <c r="F815" s="4" t="s">
        <v>16</v>
      </c>
      <c r="G815" s="45" t="s">
        <v>5582</v>
      </c>
      <c r="H815" s="86"/>
      <c r="I815" s="86"/>
      <c r="J815" s="86"/>
      <c r="K815" s="86"/>
      <c r="L815" s="86"/>
      <c r="M815" s="30" t="s">
        <v>5169</v>
      </c>
      <c r="N815" s="4" t="s">
        <v>537</v>
      </c>
      <c r="O815" s="52" t="s">
        <v>6671</v>
      </c>
      <c r="P815" s="20"/>
      <c r="Q815" s="39" t="s">
        <v>1144</v>
      </c>
      <c r="R815" s="4" t="s">
        <v>537</v>
      </c>
      <c r="S815" s="52" t="s">
        <v>6670</v>
      </c>
      <c r="T815" s="39" t="s">
        <v>1144</v>
      </c>
      <c r="U815" s="4" t="s">
        <v>537</v>
      </c>
      <c r="V815" s="20"/>
      <c r="W815" s="20"/>
      <c r="X815" s="20"/>
      <c r="Y815" s="20"/>
      <c r="Z815" s="33" t="s">
        <v>3604</v>
      </c>
      <c r="AA815" s="33" t="s">
        <v>537</v>
      </c>
      <c r="AD815" s="20"/>
      <c r="AF815" s="14">
        <v>0</v>
      </c>
      <c r="AG815" s="14">
        <v>1</v>
      </c>
      <c r="AH815" s="14">
        <v>0</v>
      </c>
      <c r="AI815" s="14">
        <v>0</v>
      </c>
      <c r="AJ815" s="14">
        <v>1</v>
      </c>
      <c r="AK815" s="14">
        <v>0</v>
      </c>
      <c r="AL815" s="14">
        <v>1</v>
      </c>
      <c r="AM815" s="14">
        <v>0</v>
      </c>
      <c r="AO815" s="1">
        <v>32508</v>
      </c>
      <c r="AP815" s="1">
        <v>37218</v>
      </c>
      <c r="BT815" s="14">
        <v>2810000</v>
      </c>
      <c r="BU815" s="3">
        <v>0.2</v>
      </c>
      <c r="CB815" s="14">
        <v>5630000</v>
      </c>
      <c r="CC815" s="3">
        <v>0.2</v>
      </c>
      <c r="CF815" s="14">
        <v>590000</v>
      </c>
      <c r="CG815" s="3">
        <v>0.2</v>
      </c>
      <c r="CI815" s="14">
        <v>19280000</v>
      </c>
      <c r="CJ815" s="3">
        <v>0.2</v>
      </c>
      <c r="CS815">
        <v>1</v>
      </c>
      <c r="DA815" s="1">
        <v>36900</v>
      </c>
      <c r="DB815" s="1">
        <v>36972</v>
      </c>
      <c r="DC815" s="1">
        <v>38617</v>
      </c>
      <c r="DD815" s="14">
        <v>877</v>
      </c>
      <c r="DE815" s="14">
        <v>4</v>
      </c>
      <c r="DF815" t="s">
        <v>513</v>
      </c>
      <c r="DG815" t="s">
        <v>1159</v>
      </c>
      <c r="DJ815">
        <v>1</v>
      </c>
      <c r="GY815" s="44" t="s">
        <v>5695</v>
      </c>
      <c r="GZ815" s="1">
        <v>36972</v>
      </c>
      <c r="HA815">
        <v>24</v>
      </c>
      <c r="HB815">
        <v>29</v>
      </c>
      <c r="HC815">
        <v>3</v>
      </c>
      <c r="HE815">
        <v>1</v>
      </c>
      <c r="HH815" s="44" t="s">
        <v>5811</v>
      </c>
      <c r="HI815">
        <v>0</v>
      </c>
      <c r="HJ815">
        <v>60</v>
      </c>
      <c r="HK815">
        <v>27</v>
      </c>
      <c r="HL815">
        <v>2</v>
      </c>
      <c r="HM815">
        <v>1</v>
      </c>
      <c r="II815" s="1">
        <v>36972</v>
      </c>
      <c r="IJ815" s="1">
        <v>38980</v>
      </c>
      <c r="IK815" s="14">
        <v>5</v>
      </c>
    </row>
    <row r="816" spans="1:245" x14ac:dyDescent="0.25">
      <c r="A816" s="1">
        <v>38980</v>
      </c>
      <c r="E816" s="13" t="s">
        <v>3181</v>
      </c>
      <c r="F816" s="4" t="s">
        <v>16</v>
      </c>
      <c r="G816" s="45" t="s">
        <v>5582</v>
      </c>
      <c r="H816" s="86"/>
      <c r="I816" s="86"/>
      <c r="J816" s="86"/>
      <c r="K816" s="86"/>
      <c r="L816" s="86"/>
      <c r="M816" s="30" t="s">
        <v>1156</v>
      </c>
      <c r="N816" s="4" t="s">
        <v>515</v>
      </c>
      <c r="O816" s="52" t="s">
        <v>6672</v>
      </c>
      <c r="P816" s="20"/>
      <c r="Q816" s="39" t="s">
        <v>1144</v>
      </c>
      <c r="R816" s="4" t="s">
        <v>537</v>
      </c>
      <c r="S816" s="52" t="s">
        <v>6670</v>
      </c>
      <c r="T816" s="39" t="s">
        <v>1144</v>
      </c>
      <c r="U816" s="4" t="s">
        <v>537</v>
      </c>
      <c r="V816" s="20"/>
      <c r="W816" s="20"/>
      <c r="X816" s="20"/>
      <c r="Y816" s="20"/>
      <c r="Z816" s="33" t="s">
        <v>3604</v>
      </c>
      <c r="AA816" s="33" t="s">
        <v>537</v>
      </c>
      <c r="AC816" s="20"/>
      <c r="AD816" s="20"/>
      <c r="AF816" s="14">
        <v>0</v>
      </c>
      <c r="AG816" s="14">
        <v>1</v>
      </c>
      <c r="AH816" s="14">
        <v>0</v>
      </c>
      <c r="AI816" s="14">
        <v>0</v>
      </c>
      <c r="AJ816" s="14">
        <v>1</v>
      </c>
      <c r="AK816" s="14">
        <v>0</v>
      </c>
      <c r="AL816" s="14">
        <v>1</v>
      </c>
      <c r="AM816" s="14">
        <v>0</v>
      </c>
      <c r="AO816" s="1">
        <v>33441</v>
      </c>
      <c r="AP816" s="1">
        <v>37218</v>
      </c>
      <c r="CF816" s="14">
        <v>590000</v>
      </c>
      <c r="CG816" s="3"/>
      <c r="CS816">
        <v>1</v>
      </c>
      <c r="DA816" s="1">
        <v>36900</v>
      </c>
      <c r="DB816" s="1">
        <v>36972</v>
      </c>
      <c r="DC816" s="1">
        <v>38617</v>
      </c>
      <c r="DD816" s="14">
        <v>877</v>
      </c>
      <c r="DE816" s="14">
        <v>4</v>
      </c>
      <c r="DF816" t="s">
        <v>513</v>
      </c>
      <c r="DG816" t="s">
        <v>1159</v>
      </c>
      <c r="II816" s="1">
        <v>36972</v>
      </c>
      <c r="IJ816" s="1">
        <v>38980</v>
      </c>
      <c r="IK816" s="14">
        <v>5</v>
      </c>
    </row>
    <row r="817" spans="1:245" x14ac:dyDescent="0.25">
      <c r="A817" s="1">
        <v>38980</v>
      </c>
      <c r="E817" s="13" t="s">
        <v>3181</v>
      </c>
      <c r="F817" s="4" t="s">
        <v>16</v>
      </c>
      <c r="G817" s="45" t="s">
        <v>5582</v>
      </c>
      <c r="H817" s="86"/>
      <c r="I817" s="86"/>
      <c r="J817" s="86"/>
      <c r="K817" s="86"/>
      <c r="L817" s="86"/>
      <c r="M817" s="30" t="s">
        <v>1145</v>
      </c>
      <c r="N817" s="4" t="s">
        <v>537</v>
      </c>
      <c r="O817" s="52" t="s">
        <v>6673</v>
      </c>
      <c r="P817" s="20"/>
      <c r="Q817" s="39" t="s">
        <v>1145</v>
      </c>
      <c r="R817" s="4" t="s">
        <v>537</v>
      </c>
      <c r="S817" s="52" t="s">
        <v>6673</v>
      </c>
      <c r="T817" s="39" t="s">
        <v>1145</v>
      </c>
      <c r="U817" s="4" t="s">
        <v>537</v>
      </c>
      <c r="V817" s="20"/>
      <c r="W817" s="20"/>
      <c r="X817" s="20"/>
      <c r="Y817" s="20"/>
      <c r="Z817" s="20"/>
      <c r="AA817" s="20"/>
      <c r="AB817" s="20"/>
      <c r="AC817" s="20"/>
      <c r="AD817" s="20"/>
      <c r="AF817" s="14">
        <v>0</v>
      </c>
      <c r="AG817" s="14">
        <v>1</v>
      </c>
      <c r="AH817" s="14">
        <v>0</v>
      </c>
      <c r="AI817" s="14">
        <v>0</v>
      </c>
      <c r="AJ817" s="14">
        <v>1</v>
      </c>
      <c r="AK817" s="14">
        <v>0</v>
      </c>
      <c r="AL817" s="14">
        <v>1</v>
      </c>
      <c r="AM817" s="14">
        <v>0</v>
      </c>
      <c r="AO817" s="1">
        <v>32599</v>
      </c>
      <c r="AP817" s="1">
        <v>36972</v>
      </c>
      <c r="BT817" s="14">
        <v>1340000</v>
      </c>
      <c r="CS817">
        <v>1</v>
      </c>
      <c r="DA817" s="1">
        <v>36900</v>
      </c>
      <c r="DB817" s="1">
        <v>36972</v>
      </c>
      <c r="DC817" s="1">
        <v>38617</v>
      </c>
      <c r="DD817" s="14">
        <v>877</v>
      </c>
      <c r="DE817" s="14">
        <v>4</v>
      </c>
      <c r="DF817" t="s">
        <v>513</v>
      </c>
      <c r="DG817" t="s">
        <v>1159</v>
      </c>
      <c r="II817" s="1">
        <v>36972</v>
      </c>
      <c r="IJ817" s="1">
        <v>38980</v>
      </c>
      <c r="IK817" s="14">
        <v>5</v>
      </c>
    </row>
    <row r="818" spans="1:245" x14ac:dyDescent="0.25">
      <c r="A818" s="1">
        <v>38980</v>
      </c>
      <c r="B818" s="1"/>
      <c r="C818" s="1"/>
      <c r="D818" s="1"/>
      <c r="E818" s="13" t="s">
        <v>3181</v>
      </c>
      <c r="F818" s="4" t="s">
        <v>16</v>
      </c>
      <c r="G818" s="45" t="s">
        <v>5582</v>
      </c>
      <c r="H818" s="86"/>
      <c r="I818" s="86"/>
      <c r="J818" s="86"/>
      <c r="K818" s="86"/>
      <c r="L818" s="86"/>
      <c r="M818" s="31" t="s">
        <v>1146</v>
      </c>
      <c r="N818" s="4" t="s">
        <v>537</v>
      </c>
      <c r="O818" s="52" t="s">
        <v>6673</v>
      </c>
      <c r="P818" s="20"/>
      <c r="Q818" s="39" t="s">
        <v>1145</v>
      </c>
      <c r="R818" s="4" t="s">
        <v>537</v>
      </c>
      <c r="S818" s="52" t="s">
        <v>6673</v>
      </c>
      <c r="T818" s="39" t="s">
        <v>1145</v>
      </c>
      <c r="U818" s="4" t="s">
        <v>537</v>
      </c>
      <c r="V818" s="20"/>
      <c r="W818" s="20"/>
      <c r="X818" s="20"/>
      <c r="Y818" s="20"/>
      <c r="Z818" s="20"/>
      <c r="AA818" s="20"/>
      <c r="AB818" s="20"/>
      <c r="AC818" s="20"/>
      <c r="AD818" s="20"/>
      <c r="AF818" s="14">
        <v>0</v>
      </c>
      <c r="AG818" s="14">
        <v>1</v>
      </c>
      <c r="AH818" s="14">
        <v>0</v>
      </c>
      <c r="AI818" s="14">
        <v>0</v>
      </c>
      <c r="AJ818" s="14">
        <v>1</v>
      </c>
      <c r="AK818" s="14">
        <v>0</v>
      </c>
      <c r="AL818" s="14">
        <v>1</v>
      </c>
      <c r="AM818" s="14">
        <v>0</v>
      </c>
      <c r="AO818" s="1">
        <v>32508</v>
      </c>
      <c r="AP818" s="1">
        <v>36972</v>
      </c>
      <c r="BT818" s="14">
        <v>1340000</v>
      </c>
      <c r="CS818">
        <v>1</v>
      </c>
      <c r="DA818" s="1">
        <v>36900</v>
      </c>
      <c r="DB818" s="1">
        <v>36972</v>
      </c>
      <c r="DC818" s="1">
        <v>38617</v>
      </c>
      <c r="DD818" s="14">
        <v>877</v>
      </c>
      <c r="DE818" s="14">
        <v>4</v>
      </c>
      <c r="DF818" t="s">
        <v>513</v>
      </c>
      <c r="DG818" t="s">
        <v>1159</v>
      </c>
      <c r="II818" s="1">
        <v>36972</v>
      </c>
      <c r="IJ818" s="1">
        <v>38980</v>
      </c>
      <c r="IK818" s="14">
        <v>5</v>
      </c>
    </row>
    <row r="819" spans="1:245" x14ac:dyDescent="0.25">
      <c r="A819" s="1">
        <v>38980</v>
      </c>
      <c r="E819" s="13" t="s">
        <v>3181</v>
      </c>
      <c r="F819" s="4" t="s">
        <v>16</v>
      </c>
      <c r="G819" s="45" t="s">
        <v>5582</v>
      </c>
      <c r="H819" s="86"/>
      <c r="I819" s="86"/>
      <c r="J819" s="86"/>
      <c r="K819" s="86"/>
      <c r="L819" s="86"/>
      <c r="M819" s="30" t="s">
        <v>1147</v>
      </c>
      <c r="N819" s="4" t="s">
        <v>520</v>
      </c>
      <c r="O819" s="52" t="s">
        <v>6674</v>
      </c>
      <c r="P819" s="20"/>
      <c r="Q819" s="30" t="s">
        <v>1147</v>
      </c>
      <c r="R819" s="4" t="s">
        <v>520</v>
      </c>
      <c r="S819" s="52" t="s">
        <v>6674</v>
      </c>
      <c r="T819" s="20"/>
      <c r="U819" s="20"/>
      <c r="V819" s="20"/>
      <c r="W819" s="20"/>
      <c r="X819" s="20"/>
      <c r="Y819" s="20"/>
      <c r="Z819" s="20"/>
      <c r="AA819" s="20"/>
      <c r="AB819" s="20"/>
      <c r="AC819" s="20"/>
      <c r="AD819" s="20"/>
      <c r="AF819" s="14">
        <v>0</v>
      </c>
      <c r="AG819" s="14">
        <v>1</v>
      </c>
      <c r="AH819" s="14">
        <v>0</v>
      </c>
      <c r="AI819" s="14">
        <v>0</v>
      </c>
      <c r="AJ819" s="14">
        <v>1</v>
      </c>
      <c r="AK819" s="14">
        <v>0</v>
      </c>
      <c r="AL819" s="14">
        <v>1</v>
      </c>
      <c r="AM819" s="14">
        <v>0</v>
      </c>
      <c r="AO819" s="1">
        <v>35276</v>
      </c>
      <c r="AP819" s="1">
        <v>38078</v>
      </c>
      <c r="BP819" s="14">
        <v>1580000</v>
      </c>
      <c r="BQ819" s="3">
        <v>0.2</v>
      </c>
      <c r="CS819">
        <v>1</v>
      </c>
      <c r="DA819" s="1">
        <v>36900</v>
      </c>
      <c r="DB819" s="1">
        <v>36972</v>
      </c>
      <c r="DC819" s="1">
        <v>38617</v>
      </c>
      <c r="DD819" s="14">
        <v>877</v>
      </c>
      <c r="DE819" s="14">
        <v>4</v>
      </c>
      <c r="DF819" t="s">
        <v>513</v>
      </c>
      <c r="DG819" t="s">
        <v>1159</v>
      </c>
      <c r="DJ819">
        <v>1</v>
      </c>
      <c r="DO819" s="49" t="s">
        <v>4562</v>
      </c>
      <c r="DP819" s="1"/>
      <c r="DQ819" s="1"/>
      <c r="DR819" s="1"/>
      <c r="DS819" s="1"/>
      <c r="DT819" s="1"/>
      <c r="DU819" s="1"/>
      <c r="DV819" s="1"/>
      <c r="DY819" t="s">
        <v>2160</v>
      </c>
      <c r="DZ819" s="1">
        <v>39066</v>
      </c>
      <c r="EA819" s="1">
        <v>40626</v>
      </c>
      <c r="EC819" s="7" t="s">
        <v>3953</v>
      </c>
      <c r="EF819" s="7">
        <v>1</v>
      </c>
      <c r="EO819" s="7">
        <v>110</v>
      </c>
      <c r="EP819" s="7">
        <v>2</v>
      </c>
      <c r="II819" s="1">
        <v>36972</v>
      </c>
      <c r="IJ819" s="1">
        <v>38980</v>
      </c>
      <c r="IK819" s="14">
        <v>5</v>
      </c>
    </row>
    <row r="820" spans="1:245" x14ac:dyDescent="0.25">
      <c r="A820" s="1">
        <v>38980</v>
      </c>
      <c r="E820" s="13" t="s">
        <v>3181</v>
      </c>
      <c r="F820" s="4" t="s">
        <v>16</v>
      </c>
      <c r="G820" s="45" t="s">
        <v>5582</v>
      </c>
      <c r="H820" s="86"/>
      <c r="I820" s="86"/>
      <c r="J820" s="86"/>
      <c r="K820" s="86"/>
      <c r="L820" s="86"/>
      <c r="M820" s="30" t="s">
        <v>1149</v>
      </c>
      <c r="N820" s="4" t="s">
        <v>474</v>
      </c>
      <c r="O820" s="52" t="s">
        <v>6675</v>
      </c>
      <c r="P820" s="20"/>
      <c r="Q820" s="39" t="s">
        <v>1149</v>
      </c>
      <c r="R820" s="4" t="s">
        <v>474</v>
      </c>
      <c r="S820" s="52" t="s">
        <v>6675</v>
      </c>
      <c r="T820" s="39" t="s">
        <v>1149</v>
      </c>
      <c r="U820" s="4" t="s">
        <v>474</v>
      </c>
      <c r="V820" s="20"/>
      <c r="W820" s="20"/>
      <c r="X820" s="33" t="s">
        <v>3606</v>
      </c>
      <c r="Y820" s="33" t="s">
        <v>474</v>
      </c>
      <c r="Z820" s="33" t="s">
        <v>3606</v>
      </c>
      <c r="AA820" s="33" t="s">
        <v>474</v>
      </c>
      <c r="AB820" s="20"/>
      <c r="AC820" s="20"/>
      <c r="AD820" s="20"/>
      <c r="AE820" s="13">
        <v>38056</v>
      </c>
      <c r="AF820" s="14">
        <v>0</v>
      </c>
      <c r="AG820" s="14">
        <v>1</v>
      </c>
      <c r="AH820" s="14">
        <v>0</v>
      </c>
      <c r="AI820" s="14">
        <v>0</v>
      </c>
      <c r="AJ820" s="14">
        <v>1</v>
      </c>
      <c r="AK820" s="14">
        <v>0</v>
      </c>
      <c r="AL820" s="14">
        <v>1</v>
      </c>
      <c r="AM820" s="14">
        <v>0</v>
      </c>
      <c r="AO820" s="1">
        <v>33269</v>
      </c>
      <c r="AP820" s="1">
        <v>38078</v>
      </c>
      <c r="BP820" s="14">
        <v>28240000</v>
      </c>
      <c r="BT820" s="14">
        <v>18560000</v>
      </c>
      <c r="CS820">
        <v>1</v>
      </c>
      <c r="DA820" s="1">
        <v>36900</v>
      </c>
      <c r="DB820" s="1">
        <v>36972</v>
      </c>
      <c r="DC820" s="1">
        <v>38617</v>
      </c>
      <c r="DD820" s="14">
        <v>877</v>
      </c>
      <c r="DE820" s="14">
        <v>4</v>
      </c>
      <c r="DF820" t="s">
        <v>513</v>
      </c>
      <c r="DG820" t="s">
        <v>1159</v>
      </c>
      <c r="DP820" s="49" t="s">
        <v>4563</v>
      </c>
      <c r="DQ820" s="49" t="s">
        <v>4564</v>
      </c>
      <c r="DR820" s="1"/>
      <c r="DS820" s="1"/>
      <c r="DT820" s="1"/>
      <c r="DU820" s="1"/>
      <c r="DV820" s="1"/>
      <c r="DY820" t="s">
        <v>2172</v>
      </c>
      <c r="DZ820" s="1">
        <v>39065</v>
      </c>
      <c r="EA820" s="1">
        <v>40626</v>
      </c>
      <c r="EC820" s="7" t="s">
        <v>3953</v>
      </c>
      <c r="EF820" s="7">
        <v>1</v>
      </c>
      <c r="EO820" s="7">
        <v>63</v>
      </c>
      <c r="EP820" s="7">
        <v>2</v>
      </c>
      <c r="EQ820" s="7">
        <v>1</v>
      </c>
      <c r="ER820" s="1"/>
      <c r="ES820" s="49" t="s">
        <v>4976</v>
      </c>
      <c r="ET820" s="49" t="s">
        <v>4977</v>
      </c>
      <c r="EU820" s="1"/>
      <c r="EV820" s="1"/>
      <c r="EW820" s="1"/>
      <c r="EX820" s="1"/>
      <c r="FC820" t="s">
        <v>2863</v>
      </c>
      <c r="FD820" s="1">
        <v>40703</v>
      </c>
      <c r="FE820" s="1">
        <v>41032</v>
      </c>
      <c r="FH820" s="7" t="s">
        <v>3955</v>
      </c>
      <c r="FK820">
        <v>1</v>
      </c>
      <c r="FY820">
        <v>68</v>
      </c>
      <c r="FZ820">
        <v>2</v>
      </c>
      <c r="GA820">
        <v>1</v>
      </c>
      <c r="GY820" s="44" t="s">
        <v>5695</v>
      </c>
      <c r="GZ820" s="1">
        <v>36972</v>
      </c>
      <c r="HA820">
        <v>24</v>
      </c>
      <c r="HB820">
        <v>29</v>
      </c>
      <c r="HC820">
        <v>0</v>
      </c>
      <c r="HH820" s="44" t="s">
        <v>5811</v>
      </c>
      <c r="HI820">
        <v>0</v>
      </c>
      <c r="HJ820">
        <v>60</v>
      </c>
      <c r="HK820">
        <v>10</v>
      </c>
      <c r="HL820">
        <v>0</v>
      </c>
      <c r="HQ820" s="44" t="s">
        <v>5942</v>
      </c>
      <c r="HR820">
        <v>0</v>
      </c>
      <c r="HS820">
        <v>9</v>
      </c>
      <c r="HT820">
        <v>15</v>
      </c>
      <c r="HU820">
        <v>0</v>
      </c>
      <c r="HZ820" s="44" t="s">
        <v>6035</v>
      </c>
      <c r="IA820">
        <v>0</v>
      </c>
      <c r="IB820">
        <v>4</v>
      </c>
      <c r="IC820">
        <v>29</v>
      </c>
      <c r="ID820">
        <v>1</v>
      </c>
      <c r="IE820">
        <v>1</v>
      </c>
      <c r="II820" s="1">
        <v>36972</v>
      </c>
      <c r="IJ820" s="1">
        <v>38980</v>
      </c>
      <c r="IK820" s="14">
        <v>5</v>
      </c>
    </row>
    <row r="821" spans="1:245" x14ac:dyDescent="0.25">
      <c r="A821" s="1">
        <v>38980</v>
      </c>
      <c r="E821" s="13" t="s">
        <v>3181</v>
      </c>
      <c r="F821" s="4" t="s">
        <v>16</v>
      </c>
      <c r="G821" s="45" t="s">
        <v>5582</v>
      </c>
      <c r="H821" s="86"/>
      <c r="I821" s="86"/>
      <c r="J821" s="86"/>
      <c r="K821" s="86"/>
      <c r="L821" s="86"/>
      <c r="M821" s="30" t="s">
        <v>1150</v>
      </c>
      <c r="N821" s="4" t="s">
        <v>474</v>
      </c>
      <c r="O821" s="52" t="s">
        <v>6676</v>
      </c>
      <c r="P821" s="20"/>
      <c r="Q821" s="39" t="s">
        <v>1149</v>
      </c>
      <c r="R821" s="4" t="s">
        <v>474</v>
      </c>
      <c r="S821" s="52" t="s">
        <v>6675</v>
      </c>
      <c r="T821" s="39" t="s">
        <v>1149</v>
      </c>
      <c r="U821" s="4" t="s">
        <v>474</v>
      </c>
      <c r="V821" s="20"/>
      <c r="W821" s="20"/>
      <c r="X821" s="20"/>
      <c r="Y821" s="20"/>
      <c r="Z821" s="33" t="s">
        <v>3606</v>
      </c>
      <c r="AA821" s="33" t="s">
        <v>474</v>
      </c>
      <c r="AD821" s="20"/>
      <c r="AF821" s="14">
        <v>0</v>
      </c>
      <c r="AG821" s="14">
        <v>1</v>
      </c>
      <c r="AH821" s="14">
        <v>0</v>
      </c>
      <c r="AI821" s="14">
        <v>0</v>
      </c>
      <c r="AJ821" s="14">
        <v>1</v>
      </c>
      <c r="AK821" s="14">
        <v>0</v>
      </c>
      <c r="AL821" s="14">
        <v>1</v>
      </c>
      <c r="AM821" s="14">
        <v>0</v>
      </c>
      <c r="AO821" s="1">
        <v>33269</v>
      </c>
      <c r="AP821" s="1">
        <v>38078</v>
      </c>
      <c r="BT821" s="14">
        <v>18560000</v>
      </c>
      <c r="BU821" s="3">
        <v>0</v>
      </c>
      <c r="CS821">
        <v>1</v>
      </c>
      <c r="DA821" s="1">
        <v>36900</v>
      </c>
      <c r="DB821" s="1">
        <v>36972</v>
      </c>
      <c r="DC821" s="1">
        <v>38617</v>
      </c>
      <c r="DD821" s="14">
        <v>877</v>
      </c>
      <c r="DE821" s="14">
        <v>4</v>
      </c>
      <c r="DF821" t="s">
        <v>513</v>
      </c>
      <c r="DG821" t="s">
        <v>1159</v>
      </c>
      <c r="DJ821">
        <v>1</v>
      </c>
      <c r="DO821" s="49" t="s">
        <v>4565</v>
      </c>
      <c r="DP821" s="1"/>
      <c r="DQ821" s="1"/>
      <c r="DR821" s="1"/>
      <c r="DS821" s="1"/>
      <c r="DT821" s="1"/>
      <c r="DU821" s="1"/>
      <c r="DV821" s="1"/>
      <c r="DY821" t="s">
        <v>2171</v>
      </c>
      <c r="DZ821" s="1">
        <v>39065</v>
      </c>
      <c r="EA821" s="1">
        <v>40626</v>
      </c>
      <c r="EC821" s="7" t="s">
        <v>3953</v>
      </c>
      <c r="EF821" s="7">
        <v>1</v>
      </c>
      <c r="EO821" s="7">
        <v>117</v>
      </c>
      <c r="EP821" s="7">
        <v>2</v>
      </c>
      <c r="ER821" s="1"/>
      <c r="ES821" s="49" t="s">
        <v>4978</v>
      </c>
      <c r="ET821" s="49" t="s">
        <v>4979</v>
      </c>
      <c r="EU821" s="1"/>
      <c r="EV821" s="1"/>
      <c r="EW821" s="1"/>
      <c r="EX821" s="1"/>
      <c r="FC821" t="s">
        <v>2862</v>
      </c>
      <c r="FD821" s="1">
        <v>40700</v>
      </c>
      <c r="FE821" s="1">
        <v>41032</v>
      </c>
      <c r="FH821" s="7" t="s">
        <v>3955</v>
      </c>
      <c r="FK821">
        <v>1</v>
      </c>
      <c r="FY821">
        <v>93</v>
      </c>
      <c r="FZ821">
        <v>2</v>
      </c>
      <c r="GA821">
        <v>1</v>
      </c>
      <c r="GY821" s="44" t="s">
        <v>5695</v>
      </c>
      <c r="GZ821" s="1">
        <v>36972</v>
      </c>
      <c r="HA821">
        <v>24</v>
      </c>
      <c r="HB821">
        <v>29</v>
      </c>
      <c r="HC821">
        <v>0</v>
      </c>
      <c r="HH821" s="44" t="s">
        <v>5811</v>
      </c>
      <c r="HI821">
        <v>0</v>
      </c>
      <c r="HJ821">
        <v>60</v>
      </c>
      <c r="HK821">
        <v>10</v>
      </c>
      <c r="HL821">
        <v>0</v>
      </c>
      <c r="HQ821" s="44" t="s">
        <v>5942</v>
      </c>
      <c r="HR821">
        <v>0</v>
      </c>
      <c r="HS821">
        <v>9</v>
      </c>
      <c r="HT821">
        <v>15</v>
      </c>
      <c r="HU821">
        <v>0</v>
      </c>
      <c r="HZ821" s="44" t="s">
        <v>6035</v>
      </c>
      <c r="IA821">
        <v>0</v>
      </c>
      <c r="IB821">
        <v>4</v>
      </c>
      <c r="IC821">
        <v>29</v>
      </c>
      <c r="ID821">
        <v>1</v>
      </c>
      <c r="IE821">
        <v>1</v>
      </c>
      <c r="II821" s="1">
        <v>36972</v>
      </c>
      <c r="IJ821" s="1">
        <v>38980</v>
      </c>
      <c r="IK821" s="14">
        <v>5</v>
      </c>
    </row>
    <row r="822" spans="1:245" x14ac:dyDescent="0.25">
      <c r="A822" s="1">
        <v>38980</v>
      </c>
      <c r="E822" s="13" t="s">
        <v>3181</v>
      </c>
      <c r="F822" s="4" t="s">
        <v>16</v>
      </c>
      <c r="G822" s="45" t="s">
        <v>5582</v>
      </c>
      <c r="H822" s="86"/>
      <c r="I822" s="86"/>
      <c r="J822" s="86"/>
      <c r="K822" s="86"/>
      <c r="L822" s="86"/>
      <c r="M822" s="58" t="s">
        <v>1151</v>
      </c>
      <c r="N822" s="4" t="s">
        <v>500</v>
      </c>
      <c r="O822" s="52" t="s">
        <v>6507</v>
      </c>
      <c r="P822" s="20"/>
      <c r="Q822" s="39" t="s">
        <v>1151</v>
      </c>
      <c r="R822" s="4" t="s">
        <v>500</v>
      </c>
      <c r="S822" s="52" t="s">
        <v>6507</v>
      </c>
      <c r="T822" s="39" t="s">
        <v>1151</v>
      </c>
      <c r="U822" s="4" t="s">
        <v>500</v>
      </c>
      <c r="V822" s="20"/>
      <c r="W822" s="20"/>
      <c r="X822" s="33" t="s">
        <v>3336</v>
      </c>
      <c r="Y822" s="33" t="s">
        <v>500</v>
      </c>
      <c r="Z822" s="33" t="s">
        <v>3336</v>
      </c>
      <c r="AA822" s="33" t="s">
        <v>500</v>
      </c>
      <c r="AB822" s="20"/>
      <c r="AC822" s="20"/>
      <c r="AD822" s="20"/>
      <c r="AF822" s="14">
        <v>0</v>
      </c>
      <c r="AG822" s="14">
        <v>1</v>
      </c>
      <c r="AH822" s="14">
        <v>0</v>
      </c>
      <c r="AI822" s="14">
        <v>0</v>
      </c>
      <c r="AJ822" s="14">
        <v>1</v>
      </c>
      <c r="AK822" s="14">
        <v>0</v>
      </c>
      <c r="AL822" s="14">
        <v>1</v>
      </c>
      <c r="AM822" s="14">
        <v>0</v>
      </c>
      <c r="AO822" s="1">
        <v>33584</v>
      </c>
      <c r="AP822" s="1">
        <v>36872</v>
      </c>
      <c r="BO822" s="3">
        <v>1</v>
      </c>
      <c r="BT822" s="14">
        <v>0</v>
      </c>
      <c r="BU822" s="3">
        <v>1</v>
      </c>
      <c r="CS822">
        <v>1</v>
      </c>
      <c r="DA822" s="1">
        <v>36900</v>
      </c>
      <c r="DB822" s="1">
        <v>36972</v>
      </c>
      <c r="DC822" s="1">
        <v>38617</v>
      </c>
      <c r="DD822" s="14">
        <v>877</v>
      </c>
      <c r="DE822" s="14">
        <v>4</v>
      </c>
      <c r="DF822" t="s">
        <v>513</v>
      </c>
      <c r="DG822" t="s">
        <v>1159</v>
      </c>
      <c r="DI822" s="1">
        <v>36900</v>
      </c>
      <c r="DJ822" s="1"/>
      <c r="GY822" s="44" t="s">
        <v>5695</v>
      </c>
      <c r="GZ822" s="1">
        <v>36972</v>
      </c>
      <c r="HA822">
        <v>24</v>
      </c>
      <c r="HB822">
        <v>10</v>
      </c>
      <c r="HC822">
        <v>0</v>
      </c>
      <c r="HH822" s="44" t="s">
        <v>5811</v>
      </c>
      <c r="HI822">
        <v>0</v>
      </c>
      <c r="HJ822">
        <v>60</v>
      </c>
      <c r="HK822">
        <v>24</v>
      </c>
      <c r="HL822">
        <v>13</v>
      </c>
      <c r="HM822">
        <v>1</v>
      </c>
      <c r="II822" s="1">
        <v>36972</v>
      </c>
      <c r="IJ822" s="1">
        <v>38980</v>
      </c>
      <c r="IK822" s="14">
        <v>5</v>
      </c>
    </row>
    <row r="823" spans="1:245" x14ac:dyDescent="0.25">
      <c r="A823" s="1">
        <v>38980</v>
      </c>
      <c r="E823" s="13" t="s">
        <v>3181</v>
      </c>
      <c r="F823" s="4" t="s">
        <v>16</v>
      </c>
      <c r="G823" s="45" t="s">
        <v>5582</v>
      </c>
      <c r="H823" s="86"/>
      <c r="I823" s="86"/>
      <c r="J823" s="86"/>
      <c r="K823" s="86"/>
      <c r="L823" s="86"/>
      <c r="M823" s="30" t="s">
        <v>2666</v>
      </c>
      <c r="N823" s="4" t="s">
        <v>537</v>
      </c>
      <c r="O823" s="52" t="s">
        <v>6508</v>
      </c>
      <c r="P823" s="20"/>
      <c r="Q823" s="39" t="s">
        <v>1151</v>
      </c>
      <c r="R823" s="4" t="s">
        <v>500</v>
      </c>
      <c r="S823" s="52" t="s">
        <v>6507</v>
      </c>
      <c r="T823" s="39" t="s">
        <v>1151</v>
      </c>
      <c r="U823" s="4" t="s">
        <v>500</v>
      </c>
      <c r="V823" s="20"/>
      <c r="W823" s="20"/>
      <c r="X823" s="20"/>
      <c r="Y823" s="20"/>
      <c r="Z823" s="33" t="s">
        <v>3336</v>
      </c>
      <c r="AA823" s="33" t="s">
        <v>500</v>
      </c>
      <c r="AD823" s="20"/>
      <c r="AF823" s="14">
        <v>0</v>
      </c>
      <c r="AG823" s="14">
        <v>1</v>
      </c>
      <c r="AH823" s="14">
        <v>0</v>
      </c>
      <c r="AI823" s="14">
        <v>0</v>
      </c>
      <c r="AJ823" s="14">
        <v>1</v>
      </c>
      <c r="AK823" s="14">
        <v>0</v>
      </c>
      <c r="AL823" s="14">
        <v>1</v>
      </c>
      <c r="AM823" s="14">
        <v>0</v>
      </c>
      <c r="AO823" s="1">
        <v>35489</v>
      </c>
      <c r="AP823" s="1">
        <v>36872</v>
      </c>
      <c r="BO823" s="3">
        <v>1</v>
      </c>
      <c r="BT823" s="14">
        <v>0</v>
      </c>
      <c r="BU823" s="3">
        <v>1</v>
      </c>
      <c r="CS823">
        <v>1</v>
      </c>
      <c r="DA823" s="1">
        <v>36900</v>
      </c>
      <c r="DB823" s="1">
        <v>36972</v>
      </c>
      <c r="DC823" s="1">
        <v>38617</v>
      </c>
      <c r="DD823" s="14">
        <v>877</v>
      </c>
      <c r="DE823" s="14">
        <v>4</v>
      </c>
      <c r="DF823" t="s">
        <v>513</v>
      </c>
      <c r="DG823" t="s">
        <v>1159</v>
      </c>
      <c r="DI823" s="1">
        <v>36900</v>
      </c>
      <c r="GY823" s="44" t="s">
        <v>5695</v>
      </c>
      <c r="GZ823" s="1">
        <v>36972</v>
      </c>
      <c r="HA823">
        <v>24</v>
      </c>
      <c r="HB823">
        <v>10</v>
      </c>
      <c r="HC823">
        <v>0</v>
      </c>
      <c r="HH823" s="44" t="s">
        <v>5811</v>
      </c>
      <c r="HI823">
        <v>0</v>
      </c>
      <c r="HJ823">
        <v>60</v>
      </c>
      <c r="HK823">
        <v>24</v>
      </c>
      <c r="HL823">
        <v>13</v>
      </c>
      <c r="HM823">
        <v>1</v>
      </c>
      <c r="II823" s="1">
        <v>36972</v>
      </c>
      <c r="IJ823" s="1">
        <v>38980</v>
      </c>
      <c r="IK823" s="14">
        <v>5</v>
      </c>
    </row>
    <row r="824" spans="1:245" x14ac:dyDescent="0.25">
      <c r="A824" s="1">
        <v>38980</v>
      </c>
      <c r="E824" s="13" t="s">
        <v>3181</v>
      </c>
      <c r="F824" s="4" t="s">
        <v>16</v>
      </c>
      <c r="G824" s="45" t="s">
        <v>5582</v>
      </c>
      <c r="H824" s="86"/>
      <c r="I824" s="86"/>
      <c r="J824" s="86"/>
      <c r="K824" s="86"/>
      <c r="L824" s="86"/>
      <c r="M824" s="30" t="s">
        <v>950</v>
      </c>
      <c r="N824" s="4" t="s">
        <v>500</v>
      </c>
      <c r="O824" s="52" t="s">
        <v>6677</v>
      </c>
      <c r="P824" s="20"/>
      <c r="Q824" s="39" t="s">
        <v>1151</v>
      </c>
      <c r="R824" s="4" t="s">
        <v>500</v>
      </c>
      <c r="S824" s="52" t="s">
        <v>6507</v>
      </c>
      <c r="T824" s="39" t="s">
        <v>1151</v>
      </c>
      <c r="U824" s="4" t="s">
        <v>500</v>
      </c>
      <c r="V824" s="20"/>
      <c r="W824" s="20"/>
      <c r="X824" s="20"/>
      <c r="Y824" s="20"/>
      <c r="Z824" s="33" t="s">
        <v>3336</v>
      </c>
      <c r="AA824" s="33" t="s">
        <v>500</v>
      </c>
      <c r="AD824" s="20"/>
      <c r="AF824" s="14">
        <v>0</v>
      </c>
      <c r="AG824" s="14">
        <v>1</v>
      </c>
      <c r="AH824" s="14">
        <v>0</v>
      </c>
      <c r="AI824" s="14">
        <v>0</v>
      </c>
      <c r="AJ824" s="14">
        <v>1</v>
      </c>
      <c r="AK824" s="14">
        <v>0</v>
      </c>
      <c r="AL824" s="14">
        <v>1</v>
      </c>
      <c r="AM824" s="14">
        <v>0</v>
      </c>
      <c r="AO824" s="1">
        <v>35489</v>
      </c>
      <c r="AP824" s="1">
        <v>36872</v>
      </c>
      <c r="BO824" s="3">
        <v>1</v>
      </c>
      <c r="BT824" s="14">
        <v>0</v>
      </c>
      <c r="BU824" s="3">
        <v>1</v>
      </c>
      <c r="CS824">
        <v>1</v>
      </c>
      <c r="DA824" s="1">
        <v>36900</v>
      </c>
      <c r="DB824" s="1">
        <v>36972</v>
      </c>
      <c r="DC824" s="1">
        <v>38617</v>
      </c>
      <c r="DD824" s="14">
        <v>877</v>
      </c>
      <c r="DE824" s="14">
        <v>4</v>
      </c>
      <c r="DF824" t="s">
        <v>513</v>
      </c>
      <c r="DG824" t="s">
        <v>1159</v>
      </c>
      <c r="DI824" s="1">
        <v>36900</v>
      </c>
      <c r="GY824" s="44" t="s">
        <v>5695</v>
      </c>
      <c r="GZ824" s="1">
        <v>36972</v>
      </c>
      <c r="HA824">
        <v>24</v>
      </c>
      <c r="HB824">
        <v>10</v>
      </c>
      <c r="HC824">
        <v>0</v>
      </c>
      <c r="HH824" s="44" t="s">
        <v>5811</v>
      </c>
      <c r="HI824">
        <v>0</v>
      </c>
      <c r="HJ824">
        <v>60</v>
      </c>
      <c r="HK824">
        <v>24</v>
      </c>
      <c r="HL824">
        <v>13</v>
      </c>
      <c r="HM824">
        <v>1</v>
      </c>
      <c r="II824" s="1">
        <v>36972</v>
      </c>
      <c r="IJ824" s="1">
        <v>38980</v>
      </c>
      <c r="IK824" s="14">
        <v>5</v>
      </c>
    </row>
    <row r="825" spans="1:245" x14ac:dyDescent="0.25">
      <c r="A825" s="1">
        <v>38980</v>
      </c>
      <c r="E825" s="13" t="s">
        <v>3181</v>
      </c>
      <c r="F825" s="4" t="s">
        <v>16</v>
      </c>
      <c r="G825" s="45" t="s">
        <v>5582</v>
      </c>
      <c r="H825" s="86"/>
      <c r="I825" s="86"/>
      <c r="J825" s="86"/>
      <c r="K825" s="86"/>
      <c r="L825" s="86"/>
      <c r="M825" s="30" t="s">
        <v>1152</v>
      </c>
      <c r="N825" s="4" t="s">
        <v>537</v>
      </c>
      <c r="O825" s="52" t="s">
        <v>6678</v>
      </c>
      <c r="P825" s="20"/>
      <c r="Q825" s="39" t="s">
        <v>1157</v>
      </c>
      <c r="R825" s="4" t="s">
        <v>537</v>
      </c>
      <c r="S825" s="52" t="s">
        <v>6679</v>
      </c>
      <c r="T825" s="39" t="s">
        <v>1157</v>
      </c>
      <c r="U825" s="4" t="s">
        <v>537</v>
      </c>
      <c r="V825" s="20"/>
      <c r="W825" s="20"/>
      <c r="X825" s="20"/>
      <c r="Y825" s="20"/>
      <c r="Z825" s="20"/>
      <c r="AA825" s="20"/>
      <c r="AB825" s="20"/>
      <c r="AC825" s="20"/>
      <c r="AD825" s="20"/>
      <c r="AF825" s="14">
        <v>0</v>
      </c>
      <c r="AG825" s="14">
        <v>1</v>
      </c>
      <c r="AH825" s="14">
        <v>0</v>
      </c>
      <c r="AI825" s="14">
        <v>0</v>
      </c>
      <c r="AJ825" s="14">
        <v>1</v>
      </c>
      <c r="AK825" s="14">
        <v>0</v>
      </c>
      <c r="AL825" s="14">
        <v>1</v>
      </c>
      <c r="AM825" s="14">
        <v>0</v>
      </c>
      <c r="AO825" s="1">
        <v>32508</v>
      </c>
      <c r="AP825" s="1">
        <v>36972</v>
      </c>
      <c r="BT825" s="14">
        <v>5250000</v>
      </c>
      <c r="BV825" s="16">
        <v>3400000</v>
      </c>
      <c r="CS825">
        <v>1</v>
      </c>
      <c r="DA825" s="1">
        <v>36900</v>
      </c>
      <c r="DB825" s="1">
        <v>36972</v>
      </c>
      <c r="DC825" s="1">
        <v>38617</v>
      </c>
      <c r="DD825" s="14">
        <v>877</v>
      </c>
      <c r="DE825" s="14">
        <v>4</v>
      </c>
      <c r="DF825" t="s">
        <v>513</v>
      </c>
      <c r="DG825" t="s">
        <v>1159</v>
      </c>
      <c r="DO825" s="49" t="s">
        <v>4566</v>
      </c>
      <c r="DP825" s="1"/>
      <c r="DQ825" s="1"/>
      <c r="DR825" s="1"/>
      <c r="DS825" s="1"/>
      <c r="DT825" s="1"/>
      <c r="DU825" s="1"/>
      <c r="DV825" s="1"/>
      <c r="DY825" t="s">
        <v>2152</v>
      </c>
      <c r="DZ825" s="1">
        <v>39066</v>
      </c>
      <c r="EA825" s="1">
        <v>40626</v>
      </c>
      <c r="EC825" s="7" t="s">
        <v>3953</v>
      </c>
      <c r="EL825" s="7">
        <v>1</v>
      </c>
      <c r="EO825" s="7">
        <v>145</v>
      </c>
      <c r="EP825" s="7">
        <v>4</v>
      </c>
      <c r="II825" s="1">
        <v>36972</v>
      </c>
      <c r="IJ825" s="1">
        <v>38980</v>
      </c>
      <c r="IK825" s="14">
        <v>5</v>
      </c>
    </row>
    <row r="826" spans="1:245" x14ac:dyDescent="0.25">
      <c r="A826" s="1">
        <v>38980</v>
      </c>
      <c r="E826" s="13" t="s">
        <v>3181</v>
      </c>
      <c r="F826" s="4" t="s">
        <v>16</v>
      </c>
      <c r="G826" s="45" t="s">
        <v>5582</v>
      </c>
      <c r="H826" s="86"/>
      <c r="I826" s="86"/>
      <c r="J826" s="86"/>
      <c r="K826" s="86"/>
      <c r="L826" s="86"/>
      <c r="M826" s="30" t="s">
        <v>1157</v>
      </c>
      <c r="N826" s="4" t="s">
        <v>537</v>
      </c>
      <c r="O826" s="52" t="s">
        <v>6679</v>
      </c>
      <c r="P826" s="20"/>
      <c r="Q826" s="39" t="s">
        <v>1157</v>
      </c>
      <c r="R826" s="4" t="s">
        <v>537</v>
      </c>
      <c r="S826" s="52" t="s">
        <v>6679</v>
      </c>
      <c r="T826" s="39" t="s">
        <v>1157</v>
      </c>
      <c r="U826" s="4" t="s">
        <v>537</v>
      </c>
      <c r="V826" s="20"/>
      <c r="W826" s="20"/>
      <c r="X826" s="20"/>
      <c r="Y826" s="20"/>
      <c r="Z826" s="20"/>
      <c r="AA826" s="20"/>
      <c r="AB826" s="20"/>
      <c r="AC826" s="20"/>
      <c r="AD826" s="20"/>
      <c r="AF826" s="14">
        <v>0</v>
      </c>
      <c r="AG826" s="14">
        <v>1</v>
      </c>
      <c r="AH826" s="14">
        <v>0</v>
      </c>
      <c r="AI826" s="14">
        <v>0</v>
      </c>
      <c r="AJ826" s="14">
        <v>1</v>
      </c>
      <c r="AK826" s="14">
        <v>0</v>
      </c>
      <c r="AL826" s="14">
        <v>1</v>
      </c>
      <c r="AM826" s="14">
        <v>0</v>
      </c>
      <c r="AO826" s="1">
        <v>32508</v>
      </c>
      <c r="AP826" s="1">
        <v>36972</v>
      </c>
      <c r="BR826" s="16">
        <f>4250000-BV826</f>
        <v>850000</v>
      </c>
      <c r="BT826" s="14">
        <v>5250000</v>
      </c>
      <c r="BV826" s="16">
        <v>3400000</v>
      </c>
      <c r="CS826">
        <v>1</v>
      </c>
      <c r="DA826" s="1">
        <v>36900</v>
      </c>
      <c r="DB826" s="1">
        <v>36972</v>
      </c>
      <c r="DC826" s="1">
        <v>38617</v>
      </c>
      <c r="DD826" s="14">
        <v>877</v>
      </c>
      <c r="DE826" s="14">
        <v>4</v>
      </c>
      <c r="DF826" t="s">
        <v>513</v>
      </c>
      <c r="DG826" t="s">
        <v>1159</v>
      </c>
      <c r="DO826" s="49" t="s">
        <v>4567</v>
      </c>
      <c r="DP826" s="1"/>
      <c r="DQ826" s="1"/>
      <c r="DR826" s="1"/>
      <c r="DS826" s="1"/>
      <c r="DT826" s="1"/>
      <c r="DU826" s="1"/>
      <c r="DV826" s="1"/>
      <c r="DY826" t="s">
        <v>2159</v>
      </c>
      <c r="DZ826" s="1">
        <v>39066</v>
      </c>
      <c r="EA826" s="1">
        <v>40626</v>
      </c>
      <c r="EC826" s="7" t="s">
        <v>3953</v>
      </c>
      <c r="EL826" s="7">
        <v>1</v>
      </c>
      <c r="EO826" s="7">
        <v>62</v>
      </c>
      <c r="EP826" s="7">
        <v>4</v>
      </c>
      <c r="ER826" s="49" t="s">
        <v>4980</v>
      </c>
      <c r="ES826" s="1"/>
      <c r="ET826" s="1"/>
      <c r="EU826" s="1"/>
      <c r="EV826" s="1"/>
      <c r="EW826" s="1"/>
      <c r="EX826" s="1"/>
      <c r="FA826">
        <v>1</v>
      </c>
      <c r="FC826" t="s">
        <v>2869</v>
      </c>
      <c r="FD826" s="1">
        <v>40700</v>
      </c>
      <c r="FE826" s="1">
        <v>41296</v>
      </c>
      <c r="FI826" s="7" t="s">
        <v>3958</v>
      </c>
      <c r="FJ826" s="7" t="s">
        <v>3887</v>
      </c>
      <c r="FK826">
        <v>1</v>
      </c>
      <c r="FY826">
        <v>64</v>
      </c>
      <c r="FZ826">
        <v>2</v>
      </c>
      <c r="II826" s="1">
        <v>36972</v>
      </c>
      <c r="IJ826" s="1">
        <v>38980</v>
      </c>
      <c r="IK826" s="14">
        <v>5</v>
      </c>
    </row>
    <row r="827" spans="1:245" x14ac:dyDescent="0.25">
      <c r="A827" s="1">
        <v>38980</v>
      </c>
      <c r="E827" s="13" t="s">
        <v>3181</v>
      </c>
      <c r="F827" s="4" t="s">
        <v>16</v>
      </c>
      <c r="G827" s="45" t="s">
        <v>5582</v>
      </c>
      <c r="H827" s="86"/>
      <c r="I827" s="86"/>
      <c r="J827" s="86"/>
      <c r="K827" s="86"/>
      <c r="L827" s="86"/>
      <c r="M827" s="30" t="s">
        <v>1153</v>
      </c>
      <c r="N827" s="4" t="s">
        <v>479</v>
      </c>
      <c r="O827" s="4" t="s">
        <v>6680</v>
      </c>
      <c r="P827" s="20"/>
      <c r="Q827" s="39" t="s">
        <v>1154</v>
      </c>
      <c r="R827" s="4" t="s">
        <v>479</v>
      </c>
      <c r="S827" s="4" t="s">
        <v>6680</v>
      </c>
      <c r="T827" s="39" t="s">
        <v>1154</v>
      </c>
      <c r="U827" s="4" t="s">
        <v>479</v>
      </c>
      <c r="V827" s="20"/>
      <c r="W827" s="20"/>
      <c r="X827" s="20"/>
      <c r="Y827" s="20"/>
      <c r="Z827" s="20"/>
      <c r="AA827" s="20"/>
      <c r="AB827" s="20"/>
      <c r="AC827" s="20"/>
      <c r="AD827" s="20"/>
      <c r="AF827" s="14">
        <v>0</v>
      </c>
      <c r="AG827" s="14">
        <v>1</v>
      </c>
      <c r="AH827" s="14">
        <v>0</v>
      </c>
      <c r="AI827" s="14">
        <v>0</v>
      </c>
      <c r="AJ827" s="14">
        <v>1</v>
      </c>
      <c r="AK827" s="14">
        <v>0</v>
      </c>
      <c r="AL827" s="14">
        <v>1</v>
      </c>
      <c r="AM827" s="14">
        <v>0</v>
      </c>
      <c r="AO827" s="1">
        <v>35276</v>
      </c>
      <c r="AP827" s="1">
        <v>36972</v>
      </c>
      <c r="BT827" s="14">
        <v>7150000</v>
      </c>
      <c r="BV827" s="16">
        <v>6325000</v>
      </c>
      <c r="BX827" s="14">
        <f>7970000-BT827</f>
        <v>820000</v>
      </c>
      <c r="BZ827" s="16">
        <f>7150000-BV827</f>
        <v>825000</v>
      </c>
      <c r="CS827">
        <v>1</v>
      </c>
      <c r="DA827" s="1">
        <v>36900</v>
      </c>
      <c r="DB827" s="1">
        <v>36972</v>
      </c>
      <c r="DC827" s="1">
        <v>38617</v>
      </c>
      <c r="DD827" s="14">
        <v>877</v>
      </c>
      <c r="DE827" s="14">
        <v>4</v>
      </c>
      <c r="DF827" t="s">
        <v>513</v>
      </c>
      <c r="DG827" t="s">
        <v>1159</v>
      </c>
      <c r="DP827" s="49" t="s">
        <v>4568</v>
      </c>
      <c r="DQ827" s="1"/>
      <c r="DR827" s="1"/>
      <c r="DS827" s="49" t="s">
        <v>4569</v>
      </c>
      <c r="DT827" s="1"/>
      <c r="DU827" s="1"/>
      <c r="DV827" s="1"/>
      <c r="DY827" t="s">
        <v>2169</v>
      </c>
      <c r="DZ827" s="1">
        <v>39065</v>
      </c>
      <c r="EA827" s="1">
        <v>40626</v>
      </c>
      <c r="EC827" s="7" t="s">
        <v>3953</v>
      </c>
      <c r="EL827" s="7">
        <v>1</v>
      </c>
      <c r="EO827" s="7">
        <v>106</v>
      </c>
      <c r="EP827" s="7">
        <v>5</v>
      </c>
      <c r="EQ827" s="7">
        <v>1</v>
      </c>
      <c r="ER827" s="1"/>
      <c r="ES827" s="49" t="s">
        <v>4981</v>
      </c>
      <c r="ET827" s="49" t="s">
        <v>4982</v>
      </c>
      <c r="EU827" s="1"/>
      <c r="EV827" s="1"/>
      <c r="EW827" s="1"/>
      <c r="EX827" s="1"/>
      <c r="FC827" t="s">
        <v>2878</v>
      </c>
      <c r="FD827" s="1">
        <v>40690</v>
      </c>
      <c r="FE827" s="1">
        <v>41109</v>
      </c>
      <c r="FH827" s="7" t="s">
        <v>3960</v>
      </c>
      <c r="FK827">
        <v>1</v>
      </c>
      <c r="FY827">
        <v>63</v>
      </c>
      <c r="FZ827">
        <v>2</v>
      </c>
      <c r="GA827">
        <v>1</v>
      </c>
      <c r="II827" s="1">
        <v>36972</v>
      </c>
      <c r="IJ827" s="1">
        <v>38980</v>
      </c>
      <c r="IK827" s="14">
        <v>5</v>
      </c>
    </row>
    <row r="828" spans="1:245" x14ac:dyDescent="0.25">
      <c r="A828" s="1">
        <v>38980</v>
      </c>
      <c r="E828" s="13" t="s">
        <v>3181</v>
      </c>
      <c r="F828" s="4" t="s">
        <v>16</v>
      </c>
      <c r="G828" s="45" t="s">
        <v>5582</v>
      </c>
      <c r="H828" s="86"/>
      <c r="I828" s="86"/>
      <c r="J828" s="86"/>
      <c r="K828" s="86"/>
      <c r="L828" s="86"/>
      <c r="M828" s="30" t="s">
        <v>1154</v>
      </c>
      <c r="N828" s="4" t="s">
        <v>479</v>
      </c>
      <c r="O828" s="4" t="s">
        <v>6680</v>
      </c>
      <c r="P828" s="20"/>
      <c r="Q828" s="39" t="s">
        <v>1154</v>
      </c>
      <c r="R828" s="4" t="s">
        <v>479</v>
      </c>
      <c r="S828" s="4" t="s">
        <v>6680</v>
      </c>
      <c r="T828" s="39" t="s">
        <v>1154</v>
      </c>
      <c r="U828" s="4" t="s">
        <v>479</v>
      </c>
      <c r="V828" s="20"/>
      <c r="W828" s="20"/>
      <c r="X828" s="20"/>
      <c r="Y828" s="20"/>
      <c r="Z828" s="20"/>
      <c r="AA828" s="20"/>
      <c r="AB828" s="20"/>
      <c r="AC828" s="20"/>
      <c r="AD828" s="20"/>
      <c r="AF828" s="14">
        <v>0</v>
      </c>
      <c r="AG828" s="14">
        <v>1</v>
      </c>
      <c r="AH828" s="14">
        <v>0</v>
      </c>
      <c r="AI828" s="14">
        <v>0</v>
      </c>
      <c r="AJ828" s="14">
        <v>1</v>
      </c>
      <c r="AK828" s="14">
        <v>0</v>
      </c>
      <c r="AL828" s="14">
        <v>1</v>
      </c>
      <c r="AM828" s="14">
        <v>0</v>
      </c>
      <c r="AO828" s="1">
        <v>35276</v>
      </c>
      <c r="AP828" s="1">
        <v>36972</v>
      </c>
      <c r="BT828" s="14">
        <v>7150000</v>
      </c>
      <c r="BV828" s="16">
        <v>6325000</v>
      </c>
      <c r="BX828" s="14">
        <v>820000</v>
      </c>
      <c r="BZ828" s="16">
        <f>7150000-BV828</f>
        <v>825000</v>
      </c>
      <c r="CS828">
        <v>1</v>
      </c>
      <c r="DA828" s="1">
        <v>36900</v>
      </c>
      <c r="DB828" s="1">
        <v>36972</v>
      </c>
      <c r="DC828" s="1">
        <v>38617</v>
      </c>
      <c r="DD828" s="14">
        <v>877</v>
      </c>
      <c r="DE828" s="14">
        <v>4</v>
      </c>
      <c r="DF828" t="s">
        <v>513</v>
      </c>
      <c r="DG828" t="s">
        <v>1159</v>
      </c>
      <c r="DO828" s="1"/>
      <c r="DP828" s="49" t="s">
        <v>4568</v>
      </c>
      <c r="DQ828" s="1"/>
      <c r="DR828" s="1"/>
      <c r="DS828" s="49" t="s">
        <v>4569</v>
      </c>
      <c r="DT828" s="1"/>
      <c r="DU828" s="1"/>
      <c r="DV828" s="1"/>
      <c r="DY828" t="s">
        <v>2169</v>
      </c>
      <c r="DZ828" s="1">
        <v>39065</v>
      </c>
      <c r="EA828" s="1">
        <v>40626</v>
      </c>
      <c r="EC828" s="7" t="s">
        <v>3953</v>
      </c>
      <c r="EL828" s="7">
        <v>1</v>
      </c>
      <c r="EO828" s="7">
        <v>106</v>
      </c>
      <c r="EP828" s="7">
        <v>5</v>
      </c>
      <c r="EQ828" s="7">
        <v>1</v>
      </c>
      <c r="ER828" s="1"/>
      <c r="ES828" s="49" t="s">
        <v>4981</v>
      </c>
      <c r="ET828" s="49" t="s">
        <v>4982</v>
      </c>
      <c r="EU828" s="1"/>
      <c r="EV828" s="1"/>
      <c r="EW828" s="1"/>
      <c r="EX828" s="1"/>
      <c r="FC828" t="s">
        <v>2878</v>
      </c>
      <c r="FD828" s="1">
        <v>40690</v>
      </c>
      <c r="FE828" s="1">
        <v>41109</v>
      </c>
      <c r="FH828" s="7" t="s">
        <v>3960</v>
      </c>
      <c r="FK828">
        <v>1</v>
      </c>
      <c r="FY828">
        <v>63</v>
      </c>
      <c r="FZ828">
        <v>2</v>
      </c>
      <c r="GA828">
        <v>1</v>
      </c>
      <c r="II828" s="1">
        <v>36972</v>
      </c>
      <c r="IJ828" s="1">
        <v>38980</v>
      </c>
      <c r="IK828" s="14">
        <v>5</v>
      </c>
    </row>
    <row r="829" spans="1:245" x14ac:dyDescent="0.25">
      <c r="A829" s="1">
        <v>38980</v>
      </c>
      <c r="E829" s="13" t="s">
        <v>3181</v>
      </c>
      <c r="F829" s="4" t="s">
        <v>16</v>
      </c>
      <c r="G829" s="45" t="s">
        <v>5582</v>
      </c>
      <c r="H829" s="86"/>
      <c r="I829" s="86"/>
      <c r="J829" s="86"/>
      <c r="K829" s="86"/>
      <c r="L829" s="86"/>
      <c r="M829" s="30" t="s">
        <v>1155</v>
      </c>
      <c r="N829" s="4" t="s">
        <v>479</v>
      </c>
      <c r="O829" s="52" t="s">
        <v>6680</v>
      </c>
      <c r="P829" s="20"/>
      <c r="Q829" s="39" t="s">
        <v>1154</v>
      </c>
      <c r="R829" s="4" t="s">
        <v>479</v>
      </c>
      <c r="S829" s="52" t="s">
        <v>6680</v>
      </c>
      <c r="T829" s="39" t="s">
        <v>1154</v>
      </c>
      <c r="U829" s="4" t="s">
        <v>479</v>
      </c>
      <c r="V829" s="20"/>
      <c r="W829" s="20"/>
      <c r="X829" s="20"/>
      <c r="Y829" s="20"/>
      <c r="Z829" s="20"/>
      <c r="AA829" s="20"/>
      <c r="AB829" s="20"/>
      <c r="AC829" s="20"/>
      <c r="AD829" s="20"/>
      <c r="AF829" s="14">
        <v>0</v>
      </c>
      <c r="AG829" s="14">
        <v>1</v>
      </c>
      <c r="AH829" s="14">
        <v>0</v>
      </c>
      <c r="AI829" s="14">
        <v>0</v>
      </c>
      <c r="AJ829" s="14">
        <v>1</v>
      </c>
      <c r="AK829" s="14">
        <v>0</v>
      </c>
      <c r="AL829" s="14">
        <v>1</v>
      </c>
      <c r="AM829" s="14">
        <v>0</v>
      </c>
      <c r="AO829" s="1">
        <v>35796</v>
      </c>
      <c r="AP829" s="1">
        <v>36972</v>
      </c>
      <c r="BT829" s="14">
        <v>7150000</v>
      </c>
      <c r="BV829" s="16">
        <v>6325000</v>
      </c>
      <c r="CS829">
        <v>1</v>
      </c>
      <c r="DA829" s="1">
        <v>36900</v>
      </c>
      <c r="DB829" s="1">
        <v>36972</v>
      </c>
      <c r="DC829" s="1">
        <v>38617</v>
      </c>
      <c r="DD829" s="14">
        <v>877</v>
      </c>
      <c r="DE829" s="14">
        <v>4</v>
      </c>
      <c r="DF829" t="s">
        <v>513</v>
      </c>
      <c r="DG829" t="s">
        <v>1159</v>
      </c>
      <c r="DO829" s="1"/>
      <c r="DP829" s="49" t="s">
        <v>4568</v>
      </c>
      <c r="DQ829" s="1"/>
      <c r="DR829" s="1"/>
      <c r="DS829" s="49" t="s">
        <v>4569</v>
      </c>
      <c r="DT829" s="1"/>
      <c r="DU829" s="1"/>
      <c r="DV829" s="1"/>
      <c r="DY829" t="s">
        <v>2169</v>
      </c>
      <c r="DZ829" s="1">
        <v>39065</v>
      </c>
      <c r="EA829" s="1">
        <v>40626</v>
      </c>
      <c r="EC829" s="7" t="s">
        <v>3953</v>
      </c>
      <c r="EL829" s="7">
        <v>1</v>
      </c>
      <c r="EO829" s="7">
        <v>106</v>
      </c>
      <c r="EP829" s="7">
        <v>5</v>
      </c>
      <c r="EQ829" s="7">
        <v>1</v>
      </c>
      <c r="ER829" s="1"/>
      <c r="ES829" s="49" t="s">
        <v>4981</v>
      </c>
      <c r="ET829" s="49" t="s">
        <v>4982</v>
      </c>
      <c r="EU829" s="1"/>
      <c r="EV829" s="1"/>
      <c r="EW829" s="1"/>
      <c r="EX829" s="1"/>
      <c r="FC829" t="s">
        <v>2878</v>
      </c>
      <c r="FD829" s="1">
        <v>40690</v>
      </c>
      <c r="FE829" s="1">
        <v>41109</v>
      </c>
      <c r="FH829" s="7" t="s">
        <v>3960</v>
      </c>
      <c r="FK829">
        <v>1</v>
      </c>
      <c r="FY829">
        <v>63</v>
      </c>
      <c r="FZ829">
        <v>2</v>
      </c>
      <c r="GA829">
        <v>1</v>
      </c>
      <c r="II829" s="1">
        <v>36972</v>
      </c>
      <c r="IJ829" s="1">
        <v>38980</v>
      </c>
      <c r="IK829" s="14">
        <v>5</v>
      </c>
    </row>
    <row r="830" spans="1:245" s="4" customFormat="1" x14ac:dyDescent="0.25">
      <c r="A830" s="13">
        <v>38980</v>
      </c>
      <c r="E830" s="13" t="s">
        <v>3181</v>
      </c>
      <c r="F830" s="4" t="s">
        <v>16</v>
      </c>
      <c r="G830" s="45" t="s">
        <v>5582</v>
      </c>
      <c r="H830" s="86"/>
      <c r="I830" s="86"/>
      <c r="J830" s="86"/>
      <c r="K830" s="86"/>
      <c r="L830" s="86"/>
      <c r="M830" s="30" t="s">
        <v>1158</v>
      </c>
      <c r="N830" s="4" t="s">
        <v>479</v>
      </c>
      <c r="O830" s="52" t="s">
        <v>6681</v>
      </c>
      <c r="P830" s="20"/>
      <c r="Q830" s="30" t="s">
        <v>1158</v>
      </c>
      <c r="R830" s="4" t="s">
        <v>479</v>
      </c>
      <c r="S830" s="52" t="s">
        <v>6681</v>
      </c>
      <c r="T830" s="20"/>
      <c r="U830" s="20"/>
      <c r="V830" s="20"/>
      <c r="W830" s="20"/>
      <c r="X830" s="20"/>
      <c r="Y830" s="20"/>
      <c r="Z830" s="20"/>
      <c r="AA830" s="20"/>
      <c r="AB830" s="20"/>
      <c r="AC830" s="20"/>
      <c r="AD830" s="20"/>
      <c r="AE830" s="20"/>
      <c r="AF830" s="18">
        <v>0</v>
      </c>
      <c r="AG830" s="18">
        <v>1</v>
      </c>
      <c r="AH830" s="18">
        <v>0</v>
      </c>
      <c r="AI830" s="18">
        <v>0</v>
      </c>
      <c r="AJ830" s="18">
        <v>1</v>
      </c>
      <c r="AK830" s="18">
        <v>0</v>
      </c>
      <c r="AL830" s="18">
        <v>1</v>
      </c>
      <c r="AM830" s="18">
        <v>0</v>
      </c>
      <c r="AO830" s="13">
        <v>33584</v>
      </c>
      <c r="AP830" s="13">
        <v>36972</v>
      </c>
      <c r="BM830" s="17"/>
      <c r="BN830" s="17"/>
      <c r="BO830" s="17"/>
      <c r="BP830" s="18">
        <v>54290000</v>
      </c>
      <c r="BQ830" s="17"/>
      <c r="BR830" s="19"/>
      <c r="BS830" s="22"/>
      <c r="BT830" s="18"/>
      <c r="BU830" s="85"/>
      <c r="BV830" s="19"/>
      <c r="BW830" s="22"/>
      <c r="BX830" s="18"/>
      <c r="BY830" s="85"/>
      <c r="BZ830" s="19"/>
      <c r="CA830" s="22"/>
      <c r="CB830" s="18"/>
      <c r="CC830" s="85"/>
      <c r="CD830" s="19"/>
      <c r="CE830" s="22"/>
      <c r="CF830" s="18"/>
      <c r="CG830" s="85"/>
      <c r="CH830" s="19"/>
      <c r="CI830" s="18"/>
      <c r="CJ830" s="18"/>
      <c r="CK830" s="19"/>
      <c r="CL830" s="18"/>
      <c r="CM830" s="18"/>
      <c r="CN830" s="19"/>
      <c r="CO830" s="18"/>
      <c r="CP830" s="18"/>
      <c r="CQ830" s="19"/>
      <c r="CR830" s="20"/>
      <c r="CS830" s="4">
        <v>1</v>
      </c>
      <c r="CT830" s="20"/>
      <c r="CU830" s="20"/>
      <c r="DA830" s="13">
        <v>36900</v>
      </c>
      <c r="DB830" s="1">
        <v>36972</v>
      </c>
      <c r="DC830" s="13">
        <v>38617</v>
      </c>
      <c r="DD830" s="18">
        <v>877</v>
      </c>
      <c r="DE830" s="18">
        <v>4</v>
      </c>
      <c r="DF830" s="4" t="s">
        <v>513</v>
      </c>
      <c r="DG830" s="4" t="s">
        <v>1159</v>
      </c>
      <c r="DP830" s="45" t="s">
        <v>4570</v>
      </c>
      <c r="DQ830" s="13"/>
      <c r="DR830" s="13"/>
      <c r="DS830" s="45" t="s">
        <v>4571</v>
      </c>
      <c r="DT830" s="13"/>
      <c r="DU830" s="13"/>
      <c r="DV830" s="13"/>
      <c r="DY830" s="4" t="s">
        <v>2173</v>
      </c>
      <c r="DZ830" s="13">
        <v>39065</v>
      </c>
      <c r="EA830" s="13">
        <v>40626</v>
      </c>
      <c r="EB830" s="20"/>
      <c r="EC830" s="20" t="s">
        <v>3953</v>
      </c>
      <c r="ED830" s="20"/>
      <c r="EE830" s="20"/>
      <c r="EF830" s="20">
        <v>1</v>
      </c>
      <c r="EG830" s="20"/>
      <c r="EH830" s="20"/>
      <c r="EI830" s="20"/>
      <c r="EJ830" s="20"/>
      <c r="EK830" s="20"/>
      <c r="EL830" s="20"/>
      <c r="EM830" s="20"/>
      <c r="EN830" s="20"/>
      <c r="EO830" s="20">
        <v>99</v>
      </c>
      <c r="EP830" s="20">
        <v>2</v>
      </c>
      <c r="EQ830" s="20">
        <v>1</v>
      </c>
      <c r="ER830" s="13"/>
      <c r="ES830" s="45" t="s">
        <v>4983</v>
      </c>
      <c r="ET830" s="13"/>
      <c r="EU830" s="13"/>
      <c r="EV830" s="45" t="s">
        <v>4984</v>
      </c>
      <c r="EW830" s="13"/>
      <c r="EX830" s="13"/>
      <c r="FC830" s="4" t="s">
        <v>2874</v>
      </c>
      <c r="FD830" s="13">
        <v>40697</v>
      </c>
      <c r="FE830" s="13">
        <v>41347</v>
      </c>
      <c r="FF830" s="20"/>
      <c r="FG830" s="39" t="s">
        <v>3959</v>
      </c>
      <c r="FH830" s="20"/>
      <c r="FI830" s="20"/>
      <c r="FJ830" s="20"/>
      <c r="FK830" s="4">
        <v>1</v>
      </c>
      <c r="FP830" s="20"/>
      <c r="FY830" s="4">
        <v>63</v>
      </c>
      <c r="FZ830" s="4">
        <v>2</v>
      </c>
      <c r="GA830" s="4">
        <v>1</v>
      </c>
      <c r="HA830"/>
      <c r="HB830"/>
      <c r="HJ830"/>
      <c r="HK830"/>
      <c r="HT830"/>
      <c r="HU830"/>
      <c r="IC830"/>
      <c r="ID830"/>
      <c r="II830" s="1">
        <v>36972</v>
      </c>
      <c r="IJ830" s="13">
        <v>38980</v>
      </c>
      <c r="IK830" s="14">
        <v>5</v>
      </c>
    </row>
    <row r="831" spans="1:245" x14ac:dyDescent="0.25">
      <c r="A831" s="1">
        <v>39050</v>
      </c>
      <c r="C831" t="s">
        <v>1883</v>
      </c>
      <c r="E831" s="4" t="s">
        <v>1891</v>
      </c>
      <c r="F831" s="4"/>
      <c r="G831" s="45" t="s">
        <v>5668</v>
      </c>
      <c r="H831" s="86"/>
      <c r="I831" s="86"/>
      <c r="J831" s="86"/>
      <c r="K831" s="86"/>
      <c r="L831" s="86"/>
      <c r="M831" s="30" t="s">
        <v>478</v>
      </c>
      <c r="N831" s="4" t="s">
        <v>479</v>
      </c>
      <c r="O831" s="13" t="s">
        <v>6079</v>
      </c>
      <c r="P831" s="20"/>
      <c r="Q831" s="30" t="s">
        <v>478</v>
      </c>
      <c r="R831" s="4" t="s">
        <v>479</v>
      </c>
      <c r="S831" s="13" t="s">
        <v>6079</v>
      </c>
      <c r="T831" s="20"/>
      <c r="U831" s="20"/>
      <c r="V831" s="20"/>
      <c r="W831" s="20"/>
      <c r="X831" s="20" t="s">
        <v>3292</v>
      </c>
      <c r="Y831" s="33" t="s">
        <v>479</v>
      </c>
      <c r="Z831" s="20" t="s">
        <v>3292</v>
      </c>
      <c r="AA831" s="33" t="s">
        <v>479</v>
      </c>
      <c r="AB831" s="20"/>
      <c r="AC831" s="20"/>
      <c r="AD831" s="20"/>
      <c r="AF831" s="14">
        <v>0</v>
      </c>
      <c r="AG831" s="14">
        <v>1</v>
      </c>
      <c r="AH831" s="14">
        <v>0</v>
      </c>
      <c r="AI831" s="14">
        <v>0</v>
      </c>
      <c r="AJ831" s="14">
        <v>1</v>
      </c>
      <c r="AK831" s="14">
        <v>0</v>
      </c>
      <c r="AL831" s="14">
        <v>1</v>
      </c>
      <c r="AM831" s="14">
        <v>0</v>
      </c>
      <c r="AN831" t="s">
        <v>1890</v>
      </c>
      <c r="AO831" s="1">
        <v>35205</v>
      </c>
      <c r="AP831" s="1">
        <v>37588</v>
      </c>
      <c r="BO831" s="3">
        <v>1</v>
      </c>
      <c r="BP831" s="14">
        <v>0</v>
      </c>
      <c r="BQ831" s="3">
        <v>1</v>
      </c>
      <c r="DA831">
        <v>1</v>
      </c>
      <c r="DB831" s="1">
        <v>37707</v>
      </c>
      <c r="DC831" s="1">
        <v>38510</v>
      </c>
      <c r="DD831" s="14">
        <v>518</v>
      </c>
      <c r="DE831" s="14">
        <v>4</v>
      </c>
      <c r="DF831" t="s">
        <v>513</v>
      </c>
      <c r="DG831" t="s">
        <v>1891</v>
      </c>
      <c r="DI831">
        <v>1</v>
      </c>
      <c r="GY831" s="44"/>
      <c r="HA831">
        <v>0</v>
      </c>
      <c r="HB831">
        <v>2523</v>
      </c>
      <c r="HC831">
        <v>31</v>
      </c>
      <c r="HE831">
        <v>1</v>
      </c>
      <c r="HH831" s="44" t="s">
        <v>5872</v>
      </c>
      <c r="HI831">
        <v>1</v>
      </c>
      <c r="HJ831">
        <v>88</v>
      </c>
      <c r="HK831">
        <v>2507</v>
      </c>
      <c r="HL831">
        <v>88</v>
      </c>
      <c r="HM831">
        <v>1</v>
      </c>
    </row>
    <row r="832" spans="1:245" x14ac:dyDescent="0.25">
      <c r="A832" s="1">
        <v>39050</v>
      </c>
      <c r="E832" s="4" t="s">
        <v>1891</v>
      </c>
      <c r="F832" s="4"/>
      <c r="G832" s="45" t="s">
        <v>5668</v>
      </c>
      <c r="H832" s="86"/>
      <c r="I832" s="86"/>
      <c r="J832" s="86"/>
      <c r="K832" s="86"/>
      <c r="L832" s="86"/>
      <c r="M832" s="58" t="s">
        <v>869</v>
      </c>
      <c r="N832" s="4" t="s">
        <v>500</v>
      </c>
      <c r="O832" s="52" t="s">
        <v>6716</v>
      </c>
      <c r="P832" s="20"/>
      <c r="Q832" s="39" t="s">
        <v>869</v>
      </c>
      <c r="R832" s="4" t="s">
        <v>500</v>
      </c>
      <c r="S832" s="52" t="s">
        <v>6716</v>
      </c>
      <c r="T832" s="39" t="s">
        <v>869</v>
      </c>
      <c r="U832" s="4" t="s">
        <v>500</v>
      </c>
      <c r="V832" s="54"/>
      <c r="W832" s="20"/>
      <c r="X832" s="20">
        <v>905114</v>
      </c>
      <c r="Y832" s="20" t="s">
        <v>500</v>
      </c>
      <c r="Z832" s="20">
        <v>905114</v>
      </c>
      <c r="AA832" s="20" t="s">
        <v>500</v>
      </c>
      <c r="AB832" s="20"/>
      <c r="AD832" s="20"/>
      <c r="AE832" s="33" t="s">
        <v>3773</v>
      </c>
      <c r="AF832" s="14">
        <v>0</v>
      </c>
      <c r="AG832" s="14">
        <v>1</v>
      </c>
      <c r="AH832" s="14">
        <v>0</v>
      </c>
      <c r="AI832" s="14">
        <v>0</v>
      </c>
      <c r="AJ832" s="14">
        <v>1</v>
      </c>
      <c r="AK832" s="14">
        <v>0</v>
      </c>
      <c r="AL832" s="14">
        <v>1</v>
      </c>
      <c r="AM832" s="14">
        <v>0</v>
      </c>
      <c r="AO832" s="1">
        <v>35247</v>
      </c>
      <c r="AP832" s="1">
        <v>37588</v>
      </c>
      <c r="BP832" s="14">
        <f>64575000-BT832-BX832</f>
        <v>4305000</v>
      </c>
      <c r="BQ832" s="3">
        <v>0.4</v>
      </c>
      <c r="BT832" s="14">
        <v>47355000</v>
      </c>
      <c r="BU832" s="3">
        <v>0.4</v>
      </c>
      <c r="BX832" s="14">
        <f>60270000-BT832</f>
        <v>12915000</v>
      </c>
      <c r="BY832" s="3">
        <v>0.4</v>
      </c>
      <c r="DA832">
        <v>1</v>
      </c>
      <c r="DB832" s="1">
        <v>37707</v>
      </c>
      <c r="DC832" s="1">
        <v>38510</v>
      </c>
      <c r="DD832" s="14">
        <v>518</v>
      </c>
      <c r="DE832" s="14">
        <v>4</v>
      </c>
      <c r="DF832" t="s">
        <v>513</v>
      </c>
      <c r="DG832" t="s">
        <v>1891</v>
      </c>
      <c r="DJ832">
        <v>1</v>
      </c>
      <c r="DK832" s="1">
        <v>37707</v>
      </c>
      <c r="DO832" s="49" t="s">
        <v>4831</v>
      </c>
      <c r="DP832" s="1"/>
      <c r="DQ832" s="1"/>
      <c r="DR832" s="1"/>
      <c r="DS832" s="1"/>
      <c r="DT832" s="1"/>
      <c r="DU832" s="1"/>
      <c r="DV832" s="1"/>
      <c r="DY832" t="s">
        <v>2569</v>
      </c>
      <c r="DZ832" s="1">
        <v>39129</v>
      </c>
      <c r="EA832" s="1">
        <v>40737</v>
      </c>
      <c r="EC832" s="7" t="s">
        <v>4057</v>
      </c>
      <c r="EL832" s="7">
        <v>1</v>
      </c>
      <c r="EO832" s="7">
        <v>172</v>
      </c>
      <c r="EP832" s="7">
        <v>4</v>
      </c>
      <c r="ER832" s="49" t="s">
        <v>5089</v>
      </c>
      <c r="ES832" s="1"/>
      <c r="ET832" s="1"/>
      <c r="EU832" s="1"/>
      <c r="EV832" s="1"/>
      <c r="EW832" s="1"/>
      <c r="EX832" s="1">
        <v>41484</v>
      </c>
      <c r="FC832" t="s">
        <v>2800</v>
      </c>
      <c r="FD832" s="1">
        <v>40812</v>
      </c>
      <c r="FE832" s="1">
        <v>41473</v>
      </c>
      <c r="FH832" s="7" t="s">
        <v>4058</v>
      </c>
      <c r="FK832">
        <v>1</v>
      </c>
      <c r="FY832">
        <v>94</v>
      </c>
      <c r="FZ832">
        <v>2</v>
      </c>
      <c r="GY832" s="44"/>
      <c r="HA832">
        <v>0</v>
      </c>
      <c r="HB832">
        <v>858</v>
      </c>
      <c r="HC832">
        <v>8</v>
      </c>
      <c r="HE832">
        <v>1</v>
      </c>
      <c r="HH832" s="44" t="s">
        <v>5872</v>
      </c>
      <c r="HI832">
        <v>1</v>
      </c>
      <c r="HJ832">
        <v>88</v>
      </c>
      <c r="HK832">
        <v>1252</v>
      </c>
      <c r="HL832">
        <v>35</v>
      </c>
      <c r="HM832">
        <v>1</v>
      </c>
      <c r="HQ832" s="44" t="s">
        <v>5987</v>
      </c>
      <c r="HR832">
        <v>0</v>
      </c>
      <c r="HS832">
        <v>20</v>
      </c>
      <c r="HT832">
        <v>1198</v>
      </c>
      <c r="HU832">
        <v>11</v>
      </c>
      <c r="HV832">
        <v>1</v>
      </c>
      <c r="HZ832" s="44" t="s">
        <v>6070</v>
      </c>
      <c r="IA832">
        <v>0</v>
      </c>
      <c r="IB832">
        <v>2</v>
      </c>
      <c r="IC832">
        <v>1311</v>
      </c>
      <c r="ID832">
        <v>51</v>
      </c>
      <c r="IE832">
        <v>1</v>
      </c>
    </row>
    <row r="833" spans="1:245" x14ac:dyDescent="0.25">
      <c r="A833" s="1">
        <v>39050</v>
      </c>
      <c r="E833" s="4" t="s">
        <v>1891</v>
      </c>
      <c r="F833" s="4"/>
      <c r="G833" s="45" t="s">
        <v>5668</v>
      </c>
      <c r="H833" s="86"/>
      <c r="I833" s="86"/>
      <c r="J833" s="86"/>
      <c r="K833" s="86"/>
      <c r="L833" s="86"/>
      <c r="M833" s="30" t="s">
        <v>1884</v>
      </c>
      <c r="N833" s="4" t="s">
        <v>479</v>
      </c>
      <c r="O833" s="52" t="s">
        <v>7389</v>
      </c>
      <c r="P833" s="20"/>
      <c r="Q833" s="39" t="s">
        <v>869</v>
      </c>
      <c r="R833" s="4" t="s">
        <v>500</v>
      </c>
      <c r="S833" s="52" t="s">
        <v>6716</v>
      </c>
      <c r="T833" s="39" t="s">
        <v>869</v>
      </c>
      <c r="U833" s="4" t="s">
        <v>500</v>
      </c>
      <c r="V833" s="39"/>
      <c r="W833" s="20"/>
      <c r="X833" s="20"/>
      <c r="Y833" s="20"/>
      <c r="Z833" s="20">
        <v>905114</v>
      </c>
      <c r="AA833" s="20" t="s">
        <v>500</v>
      </c>
      <c r="AB833" s="20"/>
      <c r="AD833" s="20"/>
      <c r="AF833" s="14">
        <v>0</v>
      </c>
      <c r="AG833" s="14">
        <v>1</v>
      </c>
      <c r="AH833" s="14">
        <v>0</v>
      </c>
      <c r="AI833" s="14">
        <v>0</v>
      </c>
      <c r="AJ833" s="14">
        <v>1</v>
      </c>
      <c r="AK833" s="14">
        <v>0</v>
      </c>
      <c r="AL833" s="14">
        <v>1</v>
      </c>
      <c r="AM833" s="14">
        <v>0</v>
      </c>
      <c r="AO833" s="1">
        <v>35247</v>
      </c>
      <c r="AP833" s="1">
        <v>37222</v>
      </c>
      <c r="BT833" s="14">
        <v>47355000</v>
      </c>
      <c r="BU833" s="3">
        <v>0.4</v>
      </c>
      <c r="BX833" s="14">
        <f>60270000-BT833</f>
        <v>12915000</v>
      </c>
      <c r="BY833" s="3">
        <v>0.4</v>
      </c>
      <c r="DA833">
        <v>1</v>
      </c>
      <c r="DB833" s="1">
        <v>37707</v>
      </c>
      <c r="DC833" s="1">
        <v>38510</v>
      </c>
      <c r="DD833" s="14">
        <v>518</v>
      </c>
      <c r="DE833" s="14">
        <v>4</v>
      </c>
      <c r="DF833" t="s">
        <v>513</v>
      </c>
      <c r="DG833" t="s">
        <v>1891</v>
      </c>
      <c r="DJ833">
        <v>1</v>
      </c>
      <c r="DK833" s="1">
        <v>37707</v>
      </c>
      <c r="DO833" s="49" t="s">
        <v>4831</v>
      </c>
      <c r="DP833" s="1"/>
      <c r="DQ833" s="1"/>
      <c r="DR833" s="1"/>
      <c r="DS833" s="1"/>
      <c r="DT833" s="1"/>
      <c r="DU833" s="1"/>
      <c r="DV833" s="1"/>
      <c r="DY833" t="s">
        <v>2569</v>
      </c>
      <c r="DZ833" s="1">
        <v>39129</v>
      </c>
      <c r="EA833" s="1">
        <v>40737</v>
      </c>
      <c r="EC833" s="7" t="s">
        <v>4057</v>
      </c>
      <c r="EL833" s="7">
        <v>1</v>
      </c>
      <c r="EO833" s="7">
        <v>172</v>
      </c>
      <c r="EP833" s="7">
        <v>4</v>
      </c>
      <c r="ER833" s="49" t="s">
        <v>5089</v>
      </c>
      <c r="ES833" s="1"/>
      <c r="ET833" s="1"/>
      <c r="EU833" s="1"/>
      <c r="EV833" s="1"/>
      <c r="EW833" s="1"/>
      <c r="EX833" s="1">
        <v>41484</v>
      </c>
      <c r="FC833" t="s">
        <v>2800</v>
      </c>
      <c r="FD833" s="1">
        <v>40812</v>
      </c>
      <c r="FE833" s="1">
        <v>41473</v>
      </c>
      <c r="FH833" s="7" t="s">
        <v>4058</v>
      </c>
      <c r="FK833">
        <v>1</v>
      </c>
      <c r="FY833">
        <v>94</v>
      </c>
      <c r="FZ833">
        <v>2</v>
      </c>
      <c r="GY833" s="44"/>
      <c r="HA833">
        <v>0</v>
      </c>
      <c r="HB833">
        <v>858</v>
      </c>
      <c r="HC833">
        <v>8</v>
      </c>
      <c r="HE833">
        <v>1</v>
      </c>
      <c r="HH833" s="44" t="s">
        <v>5872</v>
      </c>
      <c r="HI833">
        <v>1</v>
      </c>
      <c r="HJ833">
        <v>88</v>
      </c>
      <c r="HK833">
        <v>1252</v>
      </c>
      <c r="HL833">
        <v>35</v>
      </c>
      <c r="HM833">
        <v>1</v>
      </c>
      <c r="HQ833" s="44" t="s">
        <v>5987</v>
      </c>
      <c r="HR833">
        <v>0</v>
      </c>
      <c r="HS833">
        <v>20</v>
      </c>
      <c r="HT833">
        <v>1198</v>
      </c>
      <c r="HU833">
        <v>11</v>
      </c>
      <c r="HV833">
        <v>1</v>
      </c>
      <c r="HZ833" s="44" t="s">
        <v>6070</v>
      </c>
      <c r="IA833">
        <v>0</v>
      </c>
      <c r="IB833">
        <v>2</v>
      </c>
      <c r="IC833">
        <v>1311</v>
      </c>
      <c r="ID833">
        <v>51</v>
      </c>
      <c r="IE833">
        <v>1</v>
      </c>
    </row>
    <row r="834" spans="1:245" x14ac:dyDescent="0.25">
      <c r="A834" s="1">
        <v>39050</v>
      </c>
      <c r="E834" s="4" t="s">
        <v>1891</v>
      </c>
      <c r="F834" s="4"/>
      <c r="G834" s="45" t="s">
        <v>5668</v>
      </c>
      <c r="H834" s="86"/>
      <c r="I834" s="86"/>
      <c r="J834" s="86"/>
      <c r="K834" s="86"/>
      <c r="L834" s="86"/>
      <c r="M834" s="30" t="s">
        <v>1885</v>
      </c>
      <c r="N834" s="4" t="s">
        <v>479</v>
      </c>
      <c r="O834" s="52" t="s">
        <v>7389</v>
      </c>
      <c r="P834" s="20"/>
      <c r="Q834" s="39" t="s">
        <v>869</v>
      </c>
      <c r="R834" s="4" t="s">
        <v>500</v>
      </c>
      <c r="S834" s="52" t="s">
        <v>6716</v>
      </c>
      <c r="T834" s="39" t="s">
        <v>869</v>
      </c>
      <c r="U834" s="4" t="s">
        <v>500</v>
      </c>
      <c r="V834" s="39"/>
      <c r="W834" s="20"/>
      <c r="X834" s="20"/>
      <c r="Y834" s="20"/>
      <c r="Z834" s="20">
        <v>905114</v>
      </c>
      <c r="AA834" s="20" t="s">
        <v>500</v>
      </c>
      <c r="AB834" s="20"/>
      <c r="AD834" s="20"/>
      <c r="AF834" s="14">
        <v>0</v>
      </c>
      <c r="AG834" s="14">
        <v>1</v>
      </c>
      <c r="AH834" s="14">
        <v>0</v>
      </c>
      <c r="AI834" s="14">
        <v>0</v>
      </c>
      <c r="AJ834" s="14">
        <v>1</v>
      </c>
      <c r="AK834" s="14">
        <v>0</v>
      </c>
      <c r="AL834" s="14">
        <v>1</v>
      </c>
      <c r="AM834" s="14">
        <v>0</v>
      </c>
      <c r="AO834" s="1">
        <v>36944</v>
      </c>
      <c r="AP834" s="1">
        <v>37315</v>
      </c>
      <c r="BT834" s="14">
        <v>47355000</v>
      </c>
      <c r="BU834" s="3">
        <v>0.4</v>
      </c>
      <c r="DA834">
        <v>1</v>
      </c>
      <c r="DB834" s="1">
        <v>37707</v>
      </c>
      <c r="DC834" s="1">
        <v>38510</v>
      </c>
      <c r="DD834" s="14">
        <v>518</v>
      </c>
      <c r="DE834" s="14">
        <v>4</v>
      </c>
      <c r="DF834" t="s">
        <v>513</v>
      </c>
      <c r="DG834" t="s">
        <v>1891</v>
      </c>
      <c r="DJ834">
        <v>1</v>
      </c>
      <c r="DK834" s="1">
        <v>37707</v>
      </c>
      <c r="DO834" s="49" t="s">
        <v>4831</v>
      </c>
      <c r="DP834" s="1"/>
      <c r="DQ834" s="1"/>
      <c r="DR834" s="1"/>
      <c r="DS834" s="1"/>
      <c r="DT834" s="1"/>
      <c r="DU834" s="1"/>
      <c r="DV834" s="1"/>
      <c r="DY834" t="s">
        <v>2569</v>
      </c>
      <c r="DZ834" s="1">
        <v>39129</v>
      </c>
      <c r="EA834" s="1">
        <v>40737</v>
      </c>
      <c r="EC834" s="7" t="s">
        <v>4057</v>
      </c>
      <c r="EL834" s="7">
        <v>1</v>
      </c>
      <c r="EO834" s="7">
        <v>172</v>
      </c>
      <c r="EP834" s="7">
        <v>4</v>
      </c>
      <c r="ER834" s="49" t="s">
        <v>5089</v>
      </c>
      <c r="ES834" s="1"/>
      <c r="ET834" s="1"/>
      <c r="EU834" s="1"/>
      <c r="EV834" s="1"/>
      <c r="EW834" s="1"/>
      <c r="EX834" s="1">
        <v>41484</v>
      </c>
      <c r="FC834" t="s">
        <v>2800</v>
      </c>
      <c r="FD834" s="1">
        <v>40812</v>
      </c>
      <c r="FE834" s="1">
        <v>41473</v>
      </c>
      <c r="FH834" s="7" t="s">
        <v>4058</v>
      </c>
      <c r="FK834">
        <v>1</v>
      </c>
      <c r="FY834">
        <v>94</v>
      </c>
      <c r="FZ834">
        <v>2</v>
      </c>
      <c r="GY834" s="44"/>
      <c r="HA834">
        <v>0</v>
      </c>
      <c r="HB834">
        <v>858</v>
      </c>
      <c r="HC834">
        <v>8</v>
      </c>
      <c r="HE834">
        <v>1</v>
      </c>
      <c r="HH834" s="44" t="s">
        <v>5872</v>
      </c>
      <c r="HI834">
        <v>1</v>
      </c>
      <c r="HJ834">
        <v>88</v>
      </c>
      <c r="HK834">
        <v>1252</v>
      </c>
      <c r="HL834">
        <v>35</v>
      </c>
      <c r="HM834">
        <v>1</v>
      </c>
      <c r="HQ834" s="44" t="s">
        <v>5987</v>
      </c>
      <c r="HR834">
        <v>0</v>
      </c>
      <c r="HS834">
        <v>20</v>
      </c>
      <c r="HT834">
        <v>1198</v>
      </c>
      <c r="HU834">
        <v>11</v>
      </c>
      <c r="HV834">
        <v>1</v>
      </c>
      <c r="HZ834" s="44" t="s">
        <v>6070</v>
      </c>
      <c r="IA834">
        <v>0</v>
      </c>
      <c r="IB834">
        <v>2</v>
      </c>
      <c r="IC834">
        <v>1311</v>
      </c>
      <c r="ID834">
        <v>51</v>
      </c>
      <c r="IE834">
        <v>1</v>
      </c>
    </row>
    <row r="835" spans="1:245" x14ac:dyDescent="0.25">
      <c r="A835" s="1">
        <v>39050</v>
      </c>
      <c r="E835" s="4" t="s">
        <v>1891</v>
      </c>
      <c r="F835" s="4"/>
      <c r="G835" s="45" t="s">
        <v>5668</v>
      </c>
      <c r="H835" s="86"/>
      <c r="I835" s="86"/>
      <c r="J835" s="86"/>
      <c r="K835" s="86"/>
      <c r="L835" s="86"/>
      <c r="M835" s="30" t="s">
        <v>1886</v>
      </c>
      <c r="N835" s="4" t="s">
        <v>501</v>
      </c>
      <c r="O835" s="52" t="s">
        <v>7390</v>
      </c>
      <c r="P835" s="20"/>
      <c r="Q835" s="39" t="s">
        <v>869</v>
      </c>
      <c r="R835" s="4" t="s">
        <v>500</v>
      </c>
      <c r="S835" s="52" t="s">
        <v>6716</v>
      </c>
      <c r="T835" s="39" t="s">
        <v>869</v>
      </c>
      <c r="U835" s="4" t="s">
        <v>500</v>
      </c>
      <c r="V835" s="39"/>
      <c r="W835" s="20"/>
      <c r="X835" s="20"/>
      <c r="Y835" s="20"/>
      <c r="Z835" s="20">
        <v>905114</v>
      </c>
      <c r="AA835" s="20" t="s">
        <v>500</v>
      </c>
      <c r="AB835" s="20"/>
      <c r="AD835" s="20"/>
      <c r="AF835" s="14">
        <v>0</v>
      </c>
      <c r="AG835" s="14">
        <v>1</v>
      </c>
      <c r="AH835" s="14">
        <v>0</v>
      </c>
      <c r="AI835" s="14">
        <v>0</v>
      </c>
      <c r="AJ835" s="14">
        <v>1</v>
      </c>
      <c r="AK835" s="14">
        <v>0</v>
      </c>
      <c r="AL835" s="14">
        <v>1</v>
      </c>
      <c r="AM835" s="14">
        <v>0</v>
      </c>
      <c r="AO835" s="1">
        <v>37221</v>
      </c>
      <c r="AP835" s="1">
        <v>37588</v>
      </c>
      <c r="BT835" s="14">
        <v>47355000</v>
      </c>
      <c r="BU835" s="3">
        <v>0.4</v>
      </c>
      <c r="DA835">
        <v>1</v>
      </c>
      <c r="DB835" s="1">
        <v>37707</v>
      </c>
      <c r="DC835" s="1">
        <v>38510</v>
      </c>
      <c r="DD835" s="14">
        <v>518</v>
      </c>
      <c r="DE835" s="14">
        <v>4</v>
      </c>
      <c r="DF835" t="s">
        <v>513</v>
      </c>
      <c r="DG835" t="s">
        <v>1891</v>
      </c>
      <c r="DJ835">
        <v>1</v>
      </c>
      <c r="DK835" s="1">
        <v>37707</v>
      </c>
      <c r="DO835" s="49" t="s">
        <v>4831</v>
      </c>
      <c r="DP835" s="1"/>
      <c r="DQ835" s="1"/>
      <c r="DR835" s="1"/>
      <c r="DS835" s="1"/>
      <c r="DT835" s="1"/>
      <c r="DU835" s="1"/>
      <c r="DV835" s="1"/>
      <c r="DY835" t="s">
        <v>2569</v>
      </c>
      <c r="DZ835" s="1">
        <v>39129</v>
      </c>
      <c r="EA835" s="1">
        <v>40737</v>
      </c>
      <c r="EC835" s="7" t="s">
        <v>4057</v>
      </c>
      <c r="EL835" s="7">
        <v>1</v>
      </c>
      <c r="EO835" s="7">
        <v>172</v>
      </c>
      <c r="EP835" s="7">
        <v>4</v>
      </c>
      <c r="ER835" s="49" t="s">
        <v>5089</v>
      </c>
      <c r="ES835" s="1"/>
      <c r="ET835" s="1"/>
      <c r="EU835" s="1"/>
      <c r="EV835" s="1"/>
      <c r="EW835" s="1"/>
      <c r="EX835" s="1">
        <v>41484</v>
      </c>
      <c r="FC835" t="s">
        <v>2800</v>
      </c>
      <c r="FD835" s="1">
        <v>40812</v>
      </c>
      <c r="FE835" s="1">
        <v>41473</v>
      </c>
      <c r="FH835" s="7" t="s">
        <v>4058</v>
      </c>
      <c r="FK835">
        <v>1</v>
      </c>
      <c r="FY835">
        <v>94</v>
      </c>
      <c r="FZ835">
        <v>2</v>
      </c>
      <c r="GY835" s="44"/>
      <c r="HA835">
        <v>0</v>
      </c>
      <c r="HB835">
        <v>858</v>
      </c>
      <c r="HC835">
        <v>8</v>
      </c>
      <c r="HE835">
        <v>1</v>
      </c>
      <c r="HH835" s="44" t="s">
        <v>5872</v>
      </c>
      <c r="HI835">
        <v>1</v>
      </c>
      <c r="HJ835">
        <v>88</v>
      </c>
      <c r="HK835">
        <v>1252</v>
      </c>
      <c r="HL835">
        <v>35</v>
      </c>
      <c r="HM835">
        <v>1</v>
      </c>
      <c r="HQ835" s="44" t="s">
        <v>5987</v>
      </c>
      <c r="HR835">
        <v>0</v>
      </c>
      <c r="HS835">
        <v>20</v>
      </c>
      <c r="HT835">
        <v>1198</v>
      </c>
      <c r="HU835">
        <v>11</v>
      </c>
      <c r="HV835">
        <v>1</v>
      </c>
      <c r="HZ835" s="44" t="s">
        <v>6070</v>
      </c>
      <c r="IA835">
        <v>0</v>
      </c>
      <c r="IB835">
        <v>2</v>
      </c>
      <c r="IC835">
        <v>1311</v>
      </c>
      <c r="ID835">
        <v>51</v>
      </c>
      <c r="IE835">
        <v>1</v>
      </c>
    </row>
    <row r="836" spans="1:245" ht="12.75" customHeight="1" x14ac:dyDescent="0.25">
      <c r="A836" s="1">
        <v>39050</v>
      </c>
      <c r="E836" s="4" t="s">
        <v>1891</v>
      </c>
      <c r="F836" s="4"/>
      <c r="G836" s="45" t="s">
        <v>5668</v>
      </c>
      <c r="H836" s="86"/>
      <c r="I836" s="86"/>
      <c r="J836" s="86"/>
      <c r="K836" s="86"/>
      <c r="L836" s="86"/>
      <c r="M836" s="30" t="s">
        <v>2475</v>
      </c>
      <c r="N836" s="4" t="s">
        <v>520</v>
      </c>
      <c r="O836" s="52" t="s">
        <v>6532</v>
      </c>
      <c r="P836" s="20"/>
      <c r="Q836" s="39" t="s">
        <v>2475</v>
      </c>
      <c r="R836" s="4" t="s">
        <v>520</v>
      </c>
      <c r="S836" s="52" t="s">
        <v>6532</v>
      </c>
      <c r="T836" s="39" t="s">
        <v>2475</v>
      </c>
      <c r="U836" s="4" t="s">
        <v>520</v>
      </c>
      <c r="V836" s="20"/>
      <c r="W836" s="20"/>
      <c r="X836" s="33" t="s">
        <v>3353</v>
      </c>
      <c r="Y836" s="33" t="s">
        <v>520</v>
      </c>
      <c r="Z836" s="33" t="s">
        <v>3353</v>
      </c>
      <c r="AA836" s="33" t="s">
        <v>520</v>
      </c>
      <c r="AB836" s="20"/>
      <c r="AC836" s="20"/>
      <c r="AD836" s="20"/>
      <c r="AF836" s="14">
        <v>0</v>
      </c>
      <c r="AG836" s="14">
        <v>1</v>
      </c>
      <c r="AH836" s="14">
        <v>0</v>
      </c>
      <c r="AI836" s="14">
        <v>0</v>
      </c>
      <c r="AJ836" s="14">
        <v>1</v>
      </c>
      <c r="AK836" s="14">
        <v>0</v>
      </c>
      <c r="AL836" s="14">
        <v>1</v>
      </c>
      <c r="AM836" s="14">
        <v>0</v>
      </c>
      <c r="AO836" s="1">
        <v>35205</v>
      </c>
      <c r="AP836" s="1">
        <v>37588</v>
      </c>
      <c r="BT836" s="14">
        <v>272250000</v>
      </c>
      <c r="BV836" s="16">
        <v>181500000</v>
      </c>
      <c r="DA836">
        <v>1</v>
      </c>
      <c r="DB836" s="1">
        <v>37707</v>
      </c>
      <c r="DC836" s="1">
        <v>38510</v>
      </c>
      <c r="DD836" s="14">
        <v>518</v>
      </c>
      <c r="DE836" s="14">
        <v>4</v>
      </c>
      <c r="DF836" t="s">
        <v>513</v>
      </c>
      <c r="DG836" t="s">
        <v>1891</v>
      </c>
      <c r="DO836" s="49" t="s">
        <v>4832</v>
      </c>
      <c r="DP836" s="1"/>
      <c r="DQ836" s="1"/>
      <c r="DR836" s="1"/>
      <c r="DS836" s="1"/>
      <c r="DT836" s="1"/>
      <c r="DU836" s="1"/>
      <c r="DV836" s="1"/>
      <c r="DY836" t="s">
        <v>2579</v>
      </c>
      <c r="DZ836" s="1">
        <v>39129</v>
      </c>
      <c r="EA836" s="1">
        <v>40737</v>
      </c>
      <c r="EC836" s="7" t="s">
        <v>4057</v>
      </c>
      <c r="EL836" s="7">
        <v>1</v>
      </c>
      <c r="EO836" s="7">
        <v>185</v>
      </c>
      <c r="EP836" s="7">
        <v>4</v>
      </c>
      <c r="ER836" s="49" t="s">
        <v>5090</v>
      </c>
      <c r="ES836" s="1"/>
      <c r="ET836" s="1"/>
      <c r="EU836" s="1"/>
      <c r="EV836" s="1"/>
      <c r="EW836" s="1"/>
      <c r="EX836" s="1"/>
      <c r="FC836" t="s">
        <v>2795</v>
      </c>
      <c r="FD836" s="1">
        <v>40810</v>
      </c>
      <c r="FE836" s="1">
        <v>41402</v>
      </c>
      <c r="FH836" s="7" t="s">
        <v>4058</v>
      </c>
      <c r="FK836">
        <v>1</v>
      </c>
      <c r="FY836">
        <v>141</v>
      </c>
      <c r="FZ836">
        <v>3</v>
      </c>
      <c r="GY836" s="44"/>
      <c r="HA836">
        <v>0</v>
      </c>
      <c r="HB836">
        <v>1389</v>
      </c>
      <c r="HC836">
        <v>39</v>
      </c>
      <c r="HE836">
        <v>1</v>
      </c>
      <c r="HH836" s="44" t="s">
        <v>5872</v>
      </c>
      <c r="HI836">
        <v>1</v>
      </c>
      <c r="HJ836">
        <v>88</v>
      </c>
      <c r="HK836">
        <v>3799</v>
      </c>
      <c r="HL836">
        <v>103</v>
      </c>
      <c r="HM836">
        <v>1</v>
      </c>
      <c r="HQ836" s="44" t="s">
        <v>5987</v>
      </c>
      <c r="HR836">
        <v>0</v>
      </c>
      <c r="HS836">
        <v>20</v>
      </c>
      <c r="HT836">
        <v>3121</v>
      </c>
      <c r="HU836">
        <v>48</v>
      </c>
      <c r="HV836">
        <v>1</v>
      </c>
      <c r="HZ836" s="44" t="s">
        <v>6071</v>
      </c>
      <c r="IA836">
        <v>0</v>
      </c>
      <c r="IB836">
        <v>13</v>
      </c>
      <c r="IC836">
        <v>2699</v>
      </c>
      <c r="ID836">
        <v>73</v>
      </c>
      <c r="IE836">
        <v>1</v>
      </c>
    </row>
    <row r="837" spans="1:245" x14ac:dyDescent="0.25">
      <c r="A837" s="1">
        <v>39050</v>
      </c>
      <c r="E837" s="4" t="s">
        <v>1891</v>
      </c>
      <c r="F837" s="4"/>
      <c r="G837" s="45" t="s">
        <v>5668</v>
      </c>
      <c r="H837" s="86"/>
      <c r="I837" s="86"/>
      <c r="J837" s="86"/>
      <c r="K837" s="86"/>
      <c r="L837" s="86"/>
      <c r="M837" s="30" t="s">
        <v>1887</v>
      </c>
      <c r="N837" s="4" t="s">
        <v>520</v>
      </c>
      <c r="O837" s="52" t="s">
        <v>7391</v>
      </c>
      <c r="P837" s="20"/>
      <c r="Q837" s="39" t="s">
        <v>2475</v>
      </c>
      <c r="R837" s="4" t="s">
        <v>520</v>
      </c>
      <c r="S837" s="52" t="s">
        <v>6532</v>
      </c>
      <c r="T837" s="39" t="s">
        <v>2475</v>
      </c>
      <c r="U837" s="4" t="s">
        <v>520</v>
      </c>
      <c r="V837" s="20"/>
      <c r="W837" s="20"/>
      <c r="X837" s="20"/>
      <c r="Y837" s="20"/>
      <c r="Z837" s="33" t="s">
        <v>3353</v>
      </c>
      <c r="AA837" s="33" t="s">
        <v>520</v>
      </c>
      <c r="AD837" s="20"/>
      <c r="AF837" s="14">
        <v>0</v>
      </c>
      <c r="AG837" s="14">
        <v>1</v>
      </c>
      <c r="AH837" s="14">
        <v>0</v>
      </c>
      <c r="AI837" s="14">
        <v>0</v>
      </c>
      <c r="AJ837" s="14">
        <v>1</v>
      </c>
      <c r="AK837" s="14">
        <v>0</v>
      </c>
      <c r="AL837" s="14">
        <v>1</v>
      </c>
      <c r="AM837" s="14">
        <v>0</v>
      </c>
      <c r="AO837" s="1">
        <v>35205</v>
      </c>
      <c r="AP837" s="1">
        <v>37588</v>
      </c>
      <c r="BT837" s="14">
        <v>272250000</v>
      </c>
      <c r="BV837" s="16">
        <v>181500000</v>
      </c>
      <c r="DA837">
        <v>1</v>
      </c>
      <c r="DB837" s="1">
        <v>37707</v>
      </c>
      <c r="DC837" s="1">
        <v>38510</v>
      </c>
      <c r="DD837" s="14">
        <v>518</v>
      </c>
      <c r="DE837" s="14">
        <v>4</v>
      </c>
      <c r="DF837" t="s">
        <v>513</v>
      </c>
      <c r="DG837" t="s">
        <v>1891</v>
      </c>
      <c r="DO837" s="49" t="s">
        <v>4833</v>
      </c>
      <c r="DP837" s="1"/>
      <c r="DQ837" s="1"/>
      <c r="DR837" s="1"/>
      <c r="DS837" s="1"/>
      <c r="DT837" s="1"/>
      <c r="DU837" s="1"/>
      <c r="DV837" s="1"/>
      <c r="DY837" t="s">
        <v>2409</v>
      </c>
      <c r="DZ837" s="1">
        <v>39133</v>
      </c>
      <c r="EA837" s="1">
        <v>40737</v>
      </c>
      <c r="EC837" s="7" t="s">
        <v>4057</v>
      </c>
      <c r="EL837" s="7">
        <v>1</v>
      </c>
      <c r="EO837" s="7">
        <v>323</v>
      </c>
      <c r="EP837" s="7">
        <v>4</v>
      </c>
      <c r="ER837" s="49" t="s">
        <v>5091</v>
      </c>
      <c r="ES837" s="1"/>
      <c r="ET837" s="1"/>
      <c r="EU837" s="1"/>
      <c r="EV837" s="1"/>
      <c r="EW837" s="1"/>
      <c r="EX837" s="1"/>
      <c r="EY837" t="s">
        <v>2352</v>
      </c>
      <c r="EZ837" t="s">
        <v>520</v>
      </c>
      <c r="FB837">
        <v>1</v>
      </c>
      <c r="FC837" t="s">
        <v>2791</v>
      </c>
      <c r="FD837" s="1">
        <v>40812</v>
      </c>
      <c r="FE837" s="1">
        <v>41438</v>
      </c>
      <c r="FH837" s="7" t="s">
        <v>4058</v>
      </c>
      <c r="FK837">
        <v>1</v>
      </c>
      <c r="FL837">
        <v>1</v>
      </c>
      <c r="FY837">
        <v>153</v>
      </c>
      <c r="FZ837">
        <v>3</v>
      </c>
      <c r="GY837" s="44"/>
      <c r="HA837">
        <v>0</v>
      </c>
      <c r="HB837">
        <v>1389</v>
      </c>
      <c r="HC837">
        <v>39</v>
      </c>
      <c r="HE837">
        <v>1</v>
      </c>
      <c r="HH837" s="44" t="s">
        <v>5872</v>
      </c>
      <c r="HI837">
        <v>1</v>
      </c>
      <c r="HJ837">
        <v>88</v>
      </c>
      <c r="HK837">
        <v>3799</v>
      </c>
      <c r="HL837">
        <v>103</v>
      </c>
      <c r="HM837">
        <v>1</v>
      </c>
      <c r="HQ837" s="44" t="s">
        <v>5987</v>
      </c>
      <c r="HR837">
        <v>0</v>
      </c>
      <c r="HS837">
        <v>20</v>
      </c>
      <c r="HT837">
        <v>3121</v>
      </c>
      <c r="HU837">
        <v>48</v>
      </c>
      <c r="HV837">
        <v>1</v>
      </c>
      <c r="HZ837" s="44" t="s">
        <v>6072</v>
      </c>
      <c r="IA837">
        <v>0</v>
      </c>
      <c r="IB837">
        <v>3</v>
      </c>
      <c r="IC837">
        <v>3111</v>
      </c>
      <c r="ID837">
        <v>146</v>
      </c>
      <c r="IE837">
        <v>1</v>
      </c>
    </row>
    <row r="838" spans="1:245" x14ac:dyDescent="0.25">
      <c r="A838" s="1">
        <v>39050</v>
      </c>
      <c r="E838" s="4" t="s">
        <v>1891</v>
      </c>
      <c r="F838" s="4"/>
      <c r="G838" s="45" t="s">
        <v>5668</v>
      </c>
      <c r="H838" s="86"/>
      <c r="I838" s="86"/>
      <c r="J838" s="86"/>
      <c r="K838" s="86"/>
      <c r="L838" s="86"/>
      <c r="M838" s="30" t="s">
        <v>695</v>
      </c>
      <c r="N838" s="4" t="s">
        <v>502</v>
      </c>
      <c r="O838" s="56" t="s">
        <v>6649</v>
      </c>
      <c r="P838" s="20"/>
      <c r="Q838" s="39" t="s">
        <v>695</v>
      </c>
      <c r="R838" s="4" t="s">
        <v>502</v>
      </c>
      <c r="S838" s="56" t="s">
        <v>6649</v>
      </c>
      <c r="T838" s="39" t="s">
        <v>695</v>
      </c>
      <c r="U838" s="4" t="s">
        <v>502</v>
      </c>
      <c r="V838" s="33" t="s">
        <v>3460</v>
      </c>
      <c r="W838" s="4" t="s">
        <v>502</v>
      </c>
      <c r="X838" s="20"/>
      <c r="Y838" s="20"/>
      <c r="Z838" s="20"/>
      <c r="AA838" s="20"/>
      <c r="AB838" s="33" t="s">
        <v>3461</v>
      </c>
      <c r="AC838" s="33" t="s">
        <v>502</v>
      </c>
      <c r="AD838" s="20"/>
      <c r="AF838" s="14">
        <v>0</v>
      </c>
      <c r="AG838" s="14">
        <v>1</v>
      </c>
      <c r="AH838" s="14">
        <v>0</v>
      </c>
      <c r="AI838" s="14">
        <v>0</v>
      </c>
      <c r="AJ838" s="14">
        <v>1</v>
      </c>
      <c r="AK838" s="14">
        <v>0</v>
      </c>
      <c r="AL838" s="14">
        <v>1</v>
      </c>
      <c r="AM838" s="14">
        <v>0</v>
      </c>
      <c r="AO838" s="1">
        <v>35205</v>
      </c>
      <c r="AP838" s="1">
        <v>36311</v>
      </c>
      <c r="BT838" s="14">
        <v>160875000</v>
      </c>
      <c r="DA838">
        <v>1</v>
      </c>
      <c r="DB838" s="1">
        <v>37707</v>
      </c>
      <c r="DC838" s="1">
        <v>38510</v>
      </c>
      <c r="DD838" s="14">
        <v>518</v>
      </c>
      <c r="DE838" s="14">
        <v>4</v>
      </c>
      <c r="DF838" t="s">
        <v>513</v>
      </c>
      <c r="DG838" t="s">
        <v>1891</v>
      </c>
      <c r="DO838" s="49" t="s">
        <v>4834</v>
      </c>
      <c r="DP838" s="1"/>
      <c r="DQ838" s="1"/>
      <c r="DR838" s="1"/>
      <c r="DS838" s="1"/>
      <c r="DT838" s="1"/>
      <c r="DU838" s="1"/>
      <c r="DV838" s="1"/>
      <c r="DY838" t="s">
        <v>2583</v>
      </c>
      <c r="DZ838" s="1">
        <v>39129</v>
      </c>
      <c r="EA838" s="1">
        <v>40737</v>
      </c>
      <c r="EC838" s="7" t="s">
        <v>4057</v>
      </c>
      <c r="EF838" s="7">
        <v>1</v>
      </c>
      <c r="EO838" s="7">
        <v>191</v>
      </c>
      <c r="EP838" s="7">
        <v>2</v>
      </c>
      <c r="GY838" s="44"/>
      <c r="HA838">
        <v>0</v>
      </c>
      <c r="HB838">
        <v>3509</v>
      </c>
      <c r="HC838">
        <v>247</v>
      </c>
      <c r="HE838">
        <v>1</v>
      </c>
      <c r="HH838" s="44" t="s">
        <v>5872</v>
      </c>
      <c r="HI838">
        <v>1</v>
      </c>
      <c r="HJ838">
        <v>88</v>
      </c>
      <c r="HK838">
        <v>4661</v>
      </c>
      <c r="HL838">
        <v>71</v>
      </c>
      <c r="HM838">
        <v>1</v>
      </c>
      <c r="HQ838" s="44" t="s">
        <v>5987</v>
      </c>
      <c r="HR838">
        <v>0</v>
      </c>
      <c r="HS838">
        <v>20</v>
      </c>
      <c r="HT838">
        <v>5391</v>
      </c>
      <c r="HU838">
        <v>203</v>
      </c>
      <c r="HV838">
        <v>1</v>
      </c>
    </row>
    <row r="839" spans="1:245" x14ac:dyDescent="0.25">
      <c r="A839" s="1">
        <v>39050</v>
      </c>
      <c r="E839" s="4" t="s">
        <v>1891</v>
      </c>
      <c r="F839" s="4"/>
      <c r="G839" s="45" t="s">
        <v>5668</v>
      </c>
      <c r="H839" s="86"/>
      <c r="I839" s="86"/>
      <c r="J839" s="86"/>
      <c r="K839" s="86"/>
      <c r="L839" s="86"/>
      <c r="M839" s="30" t="s">
        <v>2657</v>
      </c>
      <c r="N839" s="4" t="s">
        <v>502</v>
      </c>
      <c r="O839" s="56" t="s">
        <v>6649</v>
      </c>
      <c r="P839" s="20"/>
      <c r="Q839" s="39" t="s">
        <v>695</v>
      </c>
      <c r="R839" s="4" t="s">
        <v>502</v>
      </c>
      <c r="S839" s="56" t="s">
        <v>6649</v>
      </c>
      <c r="T839" s="39" t="s">
        <v>695</v>
      </c>
      <c r="U839" s="4" t="s">
        <v>502</v>
      </c>
      <c r="V839" s="33" t="s">
        <v>3460</v>
      </c>
      <c r="W839" s="4" t="s">
        <v>502</v>
      </c>
      <c r="X839" s="20"/>
      <c r="Y839" s="20"/>
      <c r="Z839" s="20"/>
      <c r="AA839" s="20"/>
      <c r="AB839" s="33" t="s">
        <v>3461</v>
      </c>
      <c r="AC839" s="33" t="s">
        <v>502</v>
      </c>
      <c r="AD839" s="20"/>
      <c r="AF839" s="14">
        <v>0</v>
      </c>
      <c r="AG839" s="14">
        <v>1</v>
      </c>
      <c r="AH839" s="14">
        <v>0</v>
      </c>
      <c r="AI839" s="14">
        <v>0</v>
      </c>
      <c r="AJ839" s="14">
        <v>1</v>
      </c>
      <c r="AK839" s="14">
        <v>0</v>
      </c>
      <c r="AL839" s="14">
        <v>1</v>
      </c>
      <c r="AM839" s="14">
        <v>0</v>
      </c>
      <c r="AO839" s="1">
        <v>35205</v>
      </c>
      <c r="AP839" s="1">
        <v>36311</v>
      </c>
      <c r="BT839" s="14">
        <v>160875000</v>
      </c>
      <c r="DA839">
        <v>1</v>
      </c>
      <c r="DB839" s="1">
        <v>37707</v>
      </c>
      <c r="DC839" s="1">
        <v>38510</v>
      </c>
      <c r="DD839" s="14">
        <v>518</v>
      </c>
      <c r="DE839" s="14">
        <v>4</v>
      </c>
      <c r="DF839" t="s">
        <v>513</v>
      </c>
      <c r="DG839" t="s">
        <v>1891</v>
      </c>
      <c r="DO839" s="49" t="s">
        <v>4834</v>
      </c>
      <c r="DP839" s="1"/>
      <c r="DQ839" s="1"/>
      <c r="DR839" s="1"/>
      <c r="DS839" s="1"/>
      <c r="DT839" s="1"/>
      <c r="DU839" s="1"/>
      <c r="DV839" s="1"/>
      <c r="DY839" t="s">
        <v>2583</v>
      </c>
      <c r="DZ839" s="1">
        <v>39129</v>
      </c>
      <c r="EA839" s="1">
        <v>40737</v>
      </c>
      <c r="EC839" s="7" t="s">
        <v>4057</v>
      </c>
      <c r="EF839" s="7">
        <v>1</v>
      </c>
      <c r="EO839" s="7">
        <v>191</v>
      </c>
      <c r="EP839" s="7">
        <v>2</v>
      </c>
      <c r="GY839" s="44"/>
      <c r="HA839">
        <v>0</v>
      </c>
      <c r="HB839">
        <v>3509</v>
      </c>
      <c r="HC839">
        <v>247</v>
      </c>
      <c r="HE839">
        <v>1</v>
      </c>
      <c r="HH839" s="44" t="s">
        <v>5872</v>
      </c>
      <c r="HI839">
        <v>1</v>
      </c>
      <c r="HJ839">
        <v>88</v>
      </c>
      <c r="HK839">
        <v>4661</v>
      </c>
      <c r="HL839">
        <v>71</v>
      </c>
      <c r="HM839">
        <v>1</v>
      </c>
      <c r="HQ839" s="44" t="s">
        <v>5987</v>
      </c>
      <c r="HR839">
        <v>0</v>
      </c>
      <c r="HS839">
        <v>20</v>
      </c>
      <c r="HT839">
        <v>5391</v>
      </c>
      <c r="HU839">
        <v>203</v>
      </c>
      <c r="HV839">
        <v>1</v>
      </c>
    </row>
    <row r="840" spans="1:245" x14ac:dyDescent="0.25">
      <c r="A840" s="1">
        <v>39050</v>
      </c>
      <c r="E840" s="4" t="s">
        <v>1891</v>
      </c>
      <c r="F840" s="4"/>
      <c r="G840" s="45" t="s">
        <v>5668</v>
      </c>
      <c r="H840" s="86"/>
      <c r="I840" s="86"/>
      <c r="J840" s="86"/>
      <c r="K840" s="86"/>
      <c r="L840" s="86"/>
      <c r="M840" s="30" t="s">
        <v>2658</v>
      </c>
      <c r="N840" s="4" t="s">
        <v>502</v>
      </c>
      <c r="O840" s="52" t="s">
        <v>7395</v>
      </c>
      <c r="P840" s="20"/>
      <c r="Q840" s="39" t="s">
        <v>695</v>
      </c>
      <c r="R840" s="4" t="s">
        <v>502</v>
      </c>
      <c r="S840" s="56" t="s">
        <v>6649</v>
      </c>
      <c r="T840" s="39" t="s">
        <v>695</v>
      </c>
      <c r="U840" s="4" t="s">
        <v>502</v>
      </c>
      <c r="V840" s="33" t="s">
        <v>3460</v>
      </c>
      <c r="W840" s="4" t="s">
        <v>502</v>
      </c>
      <c r="X840" s="20"/>
      <c r="Y840" s="20"/>
      <c r="Z840" s="20"/>
      <c r="AA840" s="20"/>
      <c r="AB840" s="33" t="s">
        <v>3461</v>
      </c>
      <c r="AC840" s="33" t="s">
        <v>502</v>
      </c>
      <c r="AD840" s="20"/>
      <c r="AF840" s="14">
        <v>0</v>
      </c>
      <c r="AG840" s="14">
        <v>1</v>
      </c>
      <c r="AH840" s="14">
        <v>0</v>
      </c>
      <c r="AI840" s="14">
        <v>0</v>
      </c>
      <c r="AJ840" s="14">
        <v>1</v>
      </c>
      <c r="AK840" s="14">
        <v>0</v>
      </c>
      <c r="AL840" s="14">
        <v>1</v>
      </c>
      <c r="AM840" s="14">
        <v>0</v>
      </c>
      <c r="AO840" s="1">
        <v>35205</v>
      </c>
      <c r="AP840" s="1">
        <v>36311</v>
      </c>
      <c r="BT840" s="14">
        <v>160875000</v>
      </c>
      <c r="DA840">
        <v>1</v>
      </c>
      <c r="DB840" s="1">
        <v>37707</v>
      </c>
      <c r="DC840" s="1">
        <v>38510</v>
      </c>
      <c r="DD840" s="14">
        <v>518</v>
      </c>
      <c r="DE840" s="14">
        <v>4</v>
      </c>
      <c r="DF840" t="s">
        <v>513</v>
      </c>
      <c r="DG840" t="s">
        <v>1891</v>
      </c>
      <c r="DO840" s="49" t="s">
        <v>4834</v>
      </c>
      <c r="DP840" s="1"/>
      <c r="DQ840" s="1"/>
      <c r="DR840" s="1"/>
      <c r="DS840" s="1"/>
      <c r="DT840" s="1"/>
      <c r="DU840" s="1"/>
      <c r="DV840" s="1"/>
      <c r="DY840" t="s">
        <v>2583</v>
      </c>
      <c r="DZ840" s="1">
        <v>39129</v>
      </c>
      <c r="EA840" s="1">
        <v>40737</v>
      </c>
      <c r="EC840" s="7" t="s">
        <v>4057</v>
      </c>
      <c r="EF840" s="7">
        <v>1</v>
      </c>
      <c r="EO840" s="7">
        <v>191</v>
      </c>
      <c r="EP840" s="7">
        <v>2</v>
      </c>
      <c r="GY840" s="44"/>
      <c r="HA840">
        <v>0</v>
      </c>
      <c r="HB840">
        <v>3509</v>
      </c>
      <c r="HC840">
        <v>247</v>
      </c>
      <c r="HE840">
        <v>1</v>
      </c>
      <c r="HH840" s="44" t="s">
        <v>5872</v>
      </c>
      <c r="HI840">
        <v>1</v>
      </c>
      <c r="HJ840">
        <v>88</v>
      </c>
      <c r="HK840">
        <v>4661</v>
      </c>
      <c r="HL840">
        <v>71</v>
      </c>
      <c r="HM840">
        <v>1</v>
      </c>
      <c r="HQ840" s="44" t="s">
        <v>5987</v>
      </c>
      <c r="HR840">
        <v>0</v>
      </c>
      <c r="HS840">
        <v>20</v>
      </c>
      <c r="HT840">
        <v>5391</v>
      </c>
      <c r="HU840">
        <v>203</v>
      </c>
      <c r="HV840">
        <v>1</v>
      </c>
    </row>
    <row r="841" spans="1:245" x14ac:dyDescent="0.25">
      <c r="A841" s="1">
        <v>39050</v>
      </c>
      <c r="E841" s="4" t="s">
        <v>1891</v>
      </c>
      <c r="F841" s="4"/>
      <c r="G841" s="45" t="s">
        <v>5668</v>
      </c>
      <c r="H841" s="86"/>
      <c r="I841" s="86"/>
      <c r="J841" s="86"/>
      <c r="K841" s="86"/>
      <c r="L841" s="86"/>
      <c r="M841" s="30" t="s">
        <v>1888</v>
      </c>
      <c r="N841" s="4" t="s">
        <v>892</v>
      </c>
      <c r="O841" s="52" t="s">
        <v>7392</v>
      </c>
      <c r="P841" s="20"/>
      <c r="Q841" s="39" t="s">
        <v>1888</v>
      </c>
      <c r="R841" s="4" t="s">
        <v>892</v>
      </c>
      <c r="S841" s="52" t="s">
        <v>7392</v>
      </c>
      <c r="T841" s="39" t="s">
        <v>1888</v>
      </c>
      <c r="U841" s="4" t="s">
        <v>892</v>
      </c>
      <c r="V841" s="20"/>
      <c r="W841" s="20"/>
      <c r="X841" s="33" t="s">
        <v>3774</v>
      </c>
      <c r="Y841" s="20" t="s">
        <v>892</v>
      </c>
      <c r="Z841" s="33" t="s">
        <v>3774</v>
      </c>
      <c r="AA841" s="20" t="s">
        <v>892</v>
      </c>
      <c r="AB841" s="20"/>
      <c r="AC841" s="20"/>
      <c r="AD841" s="20"/>
      <c r="AF841" s="14">
        <v>0</v>
      </c>
      <c r="AG841" s="14">
        <v>1</v>
      </c>
      <c r="AH841" s="14">
        <v>0</v>
      </c>
      <c r="AI841" s="14">
        <v>0</v>
      </c>
      <c r="AJ841" s="14">
        <v>1</v>
      </c>
      <c r="AK841" s="14">
        <v>0</v>
      </c>
      <c r="AL841" s="14">
        <v>1</v>
      </c>
      <c r="AM841" s="14">
        <v>0</v>
      </c>
      <c r="AO841" s="1">
        <v>36480</v>
      </c>
      <c r="AP841" s="1">
        <v>37588</v>
      </c>
      <c r="BT841" s="14">
        <v>17550000</v>
      </c>
      <c r="BV841" s="16">
        <v>0</v>
      </c>
      <c r="DA841">
        <v>1</v>
      </c>
      <c r="DB841" s="1">
        <v>37707</v>
      </c>
      <c r="DC841" s="1">
        <v>38510</v>
      </c>
      <c r="DD841" s="14">
        <v>518</v>
      </c>
      <c r="DE841" s="14">
        <v>4</v>
      </c>
      <c r="DF841" t="s">
        <v>513</v>
      </c>
      <c r="DG841" t="s">
        <v>1891</v>
      </c>
      <c r="DO841" s="49" t="s">
        <v>4835</v>
      </c>
      <c r="DP841" s="1"/>
      <c r="DQ841" s="1"/>
      <c r="DR841" s="1"/>
      <c r="DS841" s="1"/>
      <c r="DT841" s="1"/>
      <c r="DU841" s="1"/>
      <c r="DV841" s="1"/>
      <c r="DY841" t="s">
        <v>2561</v>
      </c>
      <c r="DZ841" s="1">
        <v>39129</v>
      </c>
      <c r="EA841" s="1">
        <v>40737</v>
      </c>
      <c r="EC841" s="7" t="s">
        <v>4057</v>
      </c>
      <c r="EK841" s="7">
        <v>1</v>
      </c>
      <c r="EO841" s="7">
        <v>69</v>
      </c>
      <c r="EP841" s="7">
        <v>2</v>
      </c>
      <c r="GY841" s="44"/>
      <c r="HA841">
        <v>0</v>
      </c>
      <c r="HB841">
        <v>329</v>
      </c>
      <c r="HC841">
        <v>5</v>
      </c>
      <c r="HE841">
        <v>1</v>
      </c>
      <c r="HH841" s="44" t="s">
        <v>5872</v>
      </c>
      <c r="HI841">
        <v>1</v>
      </c>
      <c r="HJ841">
        <v>88</v>
      </c>
      <c r="HK841">
        <v>319</v>
      </c>
      <c r="HL841">
        <v>22</v>
      </c>
      <c r="HM841">
        <v>1</v>
      </c>
      <c r="HQ841" s="44" t="s">
        <v>5987</v>
      </c>
      <c r="HR841">
        <v>0</v>
      </c>
      <c r="HS841">
        <v>20</v>
      </c>
      <c r="HT841">
        <v>150</v>
      </c>
      <c r="HU841">
        <v>5</v>
      </c>
      <c r="HV841">
        <v>1</v>
      </c>
    </row>
    <row r="842" spans="1:245" x14ac:dyDescent="0.25">
      <c r="A842" s="1">
        <v>39050</v>
      </c>
      <c r="E842" s="4" t="s">
        <v>1891</v>
      </c>
      <c r="F842" s="4"/>
      <c r="G842" s="45" t="s">
        <v>5668</v>
      </c>
      <c r="H842" s="86"/>
      <c r="I842" s="86"/>
      <c r="J842" s="86"/>
      <c r="K842" s="86"/>
      <c r="L842" s="86"/>
      <c r="M842" s="30" t="s">
        <v>1889</v>
      </c>
      <c r="N842" s="4" t="s">
        <v>892</v>
      </c>
      <c r="O842" s="52" t="s">
        <v>7393</v>
      </c>
      <c r="P842" s="20"/>
      <c r="Q842" s="39" t="s">
        <v>1888</v>
      </c>
      <c r="R842" s="4" t="s">
        <v>892</v>
      </c>
      <c r="S842" s="52" t="s">
        <v>7392</v>
      </c>
      <c r="T842" s="39" t="s">
        <v>1888</v>
      </c>
      <c r="U842" s="4" t="s">
        <v>892</v>
      </c>
      <c r="V842" s="20"/>
      <c r="W842" s="20"/>
      <c r="X842" s="20"/>
      <c r="Y842" s="20"/>
      <c r="Z842" s="33" t="s">
        <v>3774</v>
      </c>
      <c r="AA842" s="20" t="s">
        <v>892</v>
      </c>
      <c r="AD842" s="20"/>
      <c r="AF842" s="14">
        <v>0</v>
      </c>
      <c r="AG842" s="14">
        <v>1</v>
      </c>
      <c r="AH842" s="14">
        <v>0</v>
      </c>
      <c r="AI842" s="14">
        <v>0</v>
      </c>
      <c r="AJ842" s="14">
        <v>1</v>
      </c>
      <c r="AK842" s="14">
        <v>0</v>
      </c>
      <c r="AL842" s="14">
        <v>1</v>
      </c>
      <c r="AM842" s="14">
        <v>0</v>
      </c>
      <c r="AO842" s="1">
        <v>36480</v>
      </c>
      <c r="AP842" s="1">
        <v>37588</v>
      </c>
      <c r="BT842" s="14">
        <v>17550000</v>
      </c>
      <c r="BV842" s="16">
        <v>0</v>
      </c>
      <c r="DA842">
        <v>1</v>
      </c>
      <c r="DB842" s="1">
        <v>37707</v>
      </c>
      <c r="DC842" s="1">
        <v>38510</v>
      </c>
      <c r="DD842" s="14">
        <v>518</v>
      </c>
      <c r="DE842" s="14">
        <v>4</v>
      </c>
      <c r="DF842" t="s">
        <v>513</v>
      </c>
      <c r="DG842" t="s">
        <v>1891</v>
      </c>
      <c r="DO842" s="49" t="s">
        <v>4836</v>
      </c>
      <c r="DP842" s="1"/>
      <c r="DQ842" s="1"/>
      <c r="DR842" s="1"/>
      <c r="DS842" s="1"/>
      <c r="DT842" s="1"/>
      <c r="DU842" s="1"/>
      <c r="DV842" s="1"/>
      <c r="DY842" t="s">
        <v>2563</v>
      </c>
      <c r="DZ842" s="1">
        <v>39129</v>
      </c>
      <c r="EA842" s="1">
        <v>40737</v>
      </c>
      <c r="EC842" s="7" t="s">
        <v>4057</v>
      </c>
      <c r="EK842" s="7">
        <v>1</v>
      </c>
      <c r="EO842" s="7">
        <v>69</v>
      </c>
      <c r="EP842" s="7">
        <v>2</v>
      </c>
      <c r="GY842" s="44"/>
      <c r="HA842">
        <v>0</v>
      </c>
      <c r="HB842">
        <v>329</v>
      </c>
      <c r="HC842">
        <v>5</v>
      </c>
      <c r="HE842">
        <v>1</v>
      </c>
      <c r="HH842" s="44" t="s">
        <v>5872</v>
      </c>
      <c r="HI842">
        <v>1</v>
      </c>
      <c r="HJ842">
        <v>88</v>
      </c>
      <c r="HK842">
        <v>319</v>
      </c>
      <c r="HL842">
        <v>22</v>
      </c>
      <c r="HM842">
        <v>1</v>
      </c>
      <c r="HQ842" s="44" t="s">
        <v>5987</v>
      </c>
      <c r="HR842">
        <v>0</v>
      </c>
      <c r="HS842">
        <v>20</v>
      </c>
      <c r="HT842">
        <v>150</v>
      </c>
      <c r="HU842">
        <v>5</v>
      </c>
      <c r="HV842">
        <v>1</v>
      </c>
    </row>
    <row r="843" spans="1:245" x14ac:dyDescent="0.25">
      <c r="A843" s="1">
        <v>39050</v>
      </c>
      <c r="E843" s="4" t="s">
        <v>1891</v>
      </c>
      <c r="F843" s="4"/>
      <c r="G843" s="45" t="s">
        <v>5668</v>
      </c>
      <c r="H843" s="86"/>
      <c r="I843" s="86"/>
      <c r="J843" s="86"/>
      <c r="K843" s="86"/>
      <c r="L843" s="86"/>
      <c r="M843" s="30" t="s">
        <v>2707</v>
      </c>
      <c r="N843" s="4" t="s">
        <v>906</v>
      </c>
      <c r="O843" s="52" t="s">
        <v>7394</v>
      </c>
      <c r="P843" s="20"/>
      <c r="Q843" s="30" t="s">
        <v>2707</v>
      </c>
      <c r="R843" s="4" t="s">
        <v>906</v>
      </c>
      <c r="S843" s="52" t="s">
        <v>7394</v>
      </c>
      <c r="T843" s="20"/>
      <c r="U843" s="20"/>
      <c r="V843" s="20"/>
      <c r="W843" s="20"/>
      <c r="X843" s="20"/>
      <c r="Y843" s="20"/>
      <c r="Z843" s="20"/>
      <c r="AA843" s="20"/>
      <c r="AB843" s="20"/>
      <c r="AC843" s="20"/>
      <c r="AD843" s="20"/>
      <c r="AF843" s="14">
        <v>0</v>
      </c>
      <c r="AG843" s="14">
        <v>1</v>
      </c>
      <c r="AH843" s="14">
        <v>0</v>
      </c>
      <c r="AI843" s="14">
        <v>0</v>
      </c>
      <c r="AJ843" s="14">
        <v>1</v>
      </c>
      <c r="AK843" s="14">
        <v>0</v>
      </c>
      <c r="AL843" s="14">
        <v>1</v>
      </c>
      <c r="AM843" s="14">
        <v>0</v>
      </c>
      <c r="AO843" s="1">
        <v>36480</v>
      </c>
      <c r="AP843" s="1">
        <v>36578</v>
      </c>
      <c r="BP843" s="14">
        <v>3800000</v>
      </c>
      <c r="BR843" s="16">
        <v>0</v>
      </c>
      <c r="DA843">
        <v>1</v>
      </c>
      <c r="DB843" s="1">
        <v>37707</v>
      </c>
      <c r="DC843" s="1">
        <v>38510</v>
      </c>
      <c r="DD843" s="14">
        <v>518</v>
      </c>
      <c r="DE843" s="14">
        <v>4</v>
      </c>
      <c r="DF843" t="s">
        <v>513</v>
      </c>
      <c r="DG843" t="s">
        <v>1891</v>
      </c>
      <c r="DO843" s="49" t="s">
        <v>4837</v>
      </c>
      <c r="DP843" s="1"/>
      <c r="DQ843" s="1"/>
      <c r="DR843" s="1"/>
      <c r="DS843" s="1"/>
      <c r="DT843" s="1"/>
      <c r="DU843" s="1"/>
      <c r="DV843" s="1"/>
      <c r="DY843" t="s">
        <v>2424</v>
      </c>
      <c r="DZ843" s="1">
        <v>39132</v>
      </c>
      <c r="EA843" s="1">
        <v>40737</v>
      </c>
      <c r="EC843" s="7" t="s">
        <v>4057</v>
      </c>
      <c r="EK843" s="7">
        <v>1</v>
      </c>
      <c r="EO843" s="7">
        <v>79</v>
      </c>
      <c r="EP843" s="7">
        <v>2</v>
      </c>
    </row>
    <row r="844" spans="1:245" x14ac:dyDescent="0.25">
      <c r="A844" s="1">
        <v>39071</v>
      </c>
      <c r="B844" s="1" t="s">
        <v>415</v>
      </c>
      <c r="C844" s="1" t="s">
        <v>416</v>
      </c>
      <c r="D844" s="1"/>
      <c r="E844" s="13" t="s">
        <v>3183</v>
      </c>
      <c r="F844" s="4" t="s">
        <v>12</v>
      </c>
      <c r="H844" s="45" t="s">
        <v>5584</v>
      </c>
      <c r="I844" s="45"/>
      <c r="J844" s="45"/>
      <c r="K844" s="45" t="s">
        <v>5585</v>
      </c>
      <c r="L844" s="45"/>
      <c r="M844" s="31" t="s">
        <v>511</v>
      </c>
      <c r="N844" s="13" t="s">
        <v>479</v>
      </c>
      <c r="O844" s="56" t="s">
        <v>6684</v>
      </c>
      <c r="P844" s="20" t="s">
        <v>3404</v>
      </c>
      <c r="Q844" s="31" t="s">
        <v>511</v>
      </c>
      <c r="R844" s="13" t="s">
        <v>479</v>
      </c>
      <c r="S844" s="56" t="s">
        <v>6684</v>
      </c>
      <c r="T844" s="20"/>
      <c r="U844" s="20"/>
      <c r="V844" s="20"/>
      <c r="W844" s="20"/>
      <c r="X844" s="20" t="s">
        <v>3290</v>
      </c>
      <c r="Y844" s="20" t="s">
        <v>479</v>
      </c>
      <c r="Z844" s="20" t="s">
        <v>3290</v>
      </c>
      <c r="AA844" s="20" t="s">
        <v>479</v>
      </c>
      <c r="AB844" s="20"/>
      <c r="AC844" s="20"/>
      <c r="AD844" s="20"/>
      <c r="AE844" s="34" t="s">
        <v>3405</v>
      </c>
      <c r="AF844" s="14">
        <v>1</v>
      </c>
      <c r="AG844" s="14">
        <v>1</v>
      </c>
      <c r="AH844" s="14">
        <v>0</v>
      </c>
      <c r="AI844" s="14">
        <v>0</v>
      </c>
      <c r="AJ844" s="14">
        <v>1</v>
      </c>
      <c r="AK844" s="14">
        <v>0</v>
      </c>
      <c r="AL844" s="14">
        <v>1</v>
      </c>
      <c r="AM844" s="14">
        <v>0</v>
      </c>
      <c r="BP844" s="14">
        <v>3168000</v>
      </c>
      <c r="BQ844" s="3">
        <v>0.2</v>
      </c>
      <c r="CU844" s="7">
        <v>1</v>
      </c>
      <c r="DC844" s="1">
        <v>38831</v>
      </c>
      <c r="DD844" s="14">
        <v>183</v>
      </c>
      <c r="DE844" s="14">
        <v>4</v>
      </c>
      <c r="DF844" t="s">
        <v>513</v>
      </c>
      <c r="DG844" t="s">
        <v>512</v>
      </c>
      <c r="DO844" s="49" t="s">
        <v>4573</v>
      </c>
      <c r="DP844" s="1"/>
      <c r="DQ844" s="1"/>
      <c r="DR844" s="1"/>
      <c r="DS844" s="1"/>
      <c r="DT844" s="1"/>
      <c r="DU844" s="1"/>
      <c r="DV844" s="1"/>
      <c r="DY844" t="s">
        <v>2724</v>
      </c>
      <c r="DZ844" s="1">
        <v>39119</v>
      </c>
      <c r="EA844" s="1">
        <v>39995</v>
      </c>
      <c r="EC844" s="7" t="s">
        <v>3928</v>
      </c>
      <c r="EF844" s="7">
        <v>1</v>
      </c>
      <c r="EO844" s="7">
        <v>317</v>
      </c>
      <c r="EP844" s="7">
        <v>2</v>
      </c>
      <c r="ER844" s="49" t="s">
        <v>4986</v>
      </c>
      <c r="ES844" s="1"/>
      <c r="ET844" s="1"/>
      <c r="EU844" s="1"/>
      <c r="EV844" s="1"/>
      <c r="EW844" s="1"/>
      <c r="EX844" s="1"/>
      <c r="EY844" t="s">
        <v>2843</v>
      </c>
      <c r="EZ844" t="s">
        <v>479</v>
      </c>
      <c r="FC844" t="s">
        <v>2844</v>
      </c>
      <c r="FD844" s="1">
        <v>40058</v>
      </c>
      <c r="FE844" s="1">
        <v>40631</v>
      </c>
      <c r="FI844" s="7" t="s">
        <v>3824</v>
      </c>
      <c r="FJ844" s="7" t="s">
        <v>3825</v>
      </c>
      <c r="FK844">
        <v>1</v>
      </c>
      <c r="FY844">
        <v>186</v>
      </c>
      <c r="FZ844">
        <v>2</v>
      </c>
      <c r="HH844" s="44" t="s">
        <v>5813</v>
      </c>
      <c r="HI844">
        <v>0</v>
      </c>
      <c r="HJ844">
        <v>12</v>
      </c>
      <c r="HK844">
        <v>1592</v>
      </c>
      <c r="HL844">
        <v>21</v>
      </c>
      <c r="HM844">
        <v>1</v>
      </c>
      <c r="HQ844" s="44" t="s">
        <v>5944</v>
      </c>
      <c r="HR844">
        <v>0</v>
      </c>
      <c r="HS844">
        <v>3</v>
      </c>
      <c r="HT844">
        <v>1184</v>
      </c>
      <c r="HU844">
        <v>26</v>
      </c>
      <c r="HV844">
        <v>1</v>
      </c>
      <c r="HZ844" s="44" t="s">
        <v>6037</v>
      </c>
      <c r="IA844">
        <v>0</v>
      </c>
      <c r="IB844">
        <v>9</v>
      </c>
      <c r="IC844">
        <v>1217</v>
      </c>
      <c r="ID844">
        <v>11</v>
      </c>
      <c r="IE844">
        <v>1</v>
      </c>
    </row>
    <row r="845" spans="1:245" x14ac:dyDescent="0.25">
      <c r="A845" s="1">
        <v>39106</v>
      </c>
      <c r="B845" s="1"/>
      <c r="C845" s="1" t="s">
        <v>417</v>
      </c>
      <c r="D845" s="1"/>
      <c r="E845" s="13" t="s">
        <v>1232</v>
      </c>
      <c r="F845" s="4" t="s">
        <v>132</v>
      </c>
      <c r="G845" s="45" t="s">
        <v>5586</v>
      </c>
      <c r="H845" s="86"/>
      <c r="I845" s="86"/>
      <c r="J845" s="86"/>
      <c r="K845" s="86"/>
      <c r="L845" s="86"/>
      <c r="M845" s="31" t="s">
        <v>2669</v>
      </c>
      <c r="N845" s="4" t="s">
        <v>501</v>
      </c>
      <c r="O845" s="13" t="s">
        <v>6325</v>
      </c>
      <c r="P845" s="20"/>
      <c r="Q845" s="31" t="s">
        <v>2669</v>
      </c>
      <c r="R845" s="4" t="s">
        <v>501</v>
      </c>
      <c r="S845" s="13" t="s">
        <v>6325</v>
      </c>
      <c r="T845" s="20"/>
      <c r="U845" s="20"/>
      <c r="V845" s="20"/>
      <c r="W845" s="20"/>
      <c r="X845" s="33" t="s">
        <v>4191</v>
      </c>
      <c r="Y845" s="20" t="s">
        <v>501</v>
      </c>
      <c r="Z845" s="33" t="s">
        <v>4191</v>
      </c>
      <c r="AA845" s="20" t="s">
        <v>501</v>
      </c>
      <c r="AB845" s="20"/>
      <c r="AC845" s="20"/>
      <c r="AD845" s="20"/>
      <c r="AF845" s="14">
        <v>0</v>
      </c>
      <c r="AG845" s="14">
        <v>1</v>
      </c>
      <c r="AH845" s="14">
        <v>0</v>
      </c>
      <c r="AI845" s="14">
        <v>0</v>
      </c>
      <c r="AJ845" s="14">
        <v>1</v>
      </c>
      <c r="AK845" s="14">
        <v>0</v>
      </c>
      <c r="AL845" s="14">
        <v>1</v>
      </c>
      <c r="AM845" s="14">
        <v>0</v>
      </c>
      <c r="AN845" t="s">
        <v>1169</v>
      </c>
      <c r="AO845" s="1">
        <v>32248</v>
      </c>
      <c r="AP845" s="1">
        <v>38048</v>
      </c>
      <c r="BO845" s="3">
        <v>1</v>
      </c>
      <c r="BP845" s="14">
        <v>0</v>
      </c>
      <c r="BQ845" s="3">
        <v>1</v>
      </c>
      <c r="CS845">
        <v>1</v>
      </c>
      <c r="DA845" s="1">
        <v>38049</v>
      </c>
      <c r="DB845" s="1">
        <v>38118</v>
      </c>
      <c r="DC845" s="1">
        <v>38827</v>
      </c>
      <c r="DD845" s="14">
        <v>552</v>
      </c>
      <c r="DE845" s="14">
        <v>4</v>
      </c>
      <c r="DF845" t="s">
        <v>508</v>
      </c>
      <c r="DG845" t="s">
        <v>1232</v>
      </c>
      <c r="DI845" s="1">
        <v>38049</v>
      </c>
      <c r="GY845" s="44" t="s">
        <v>5698</v>
      </c>
      <c r="GZ845" s="1">
        <v>38120</v>
      </c>
      <c r="HA845">
        <v>18</v>
      </c>
      <c r="HB845">
        <v>1019</v>
      </c>
      <c r="HC845">
        <v>15</v>
      </c>
      <c r="HD845">
        <v>1</v>
      </c>
      <c r="HH845" s="44" t="s">
        <v>5814</v>
      </c>
      <c r="HI845">
        <v>1</v>
      </c>
      <c r="HJ845">
        <v>166</v>
      </c>
      <c r="HK845">
        <v>885</v>
      </c>
      <c r="HL845">
        <v>6</v>
      </c>
      <c r="HM845">
        <v>1</v>
      </c>
      <c r="II845" s="1">
        <v>38118</v>
      </c>
      <c r="IJ845" s="1">
        <v>39106</v>
      </c>
      <c r="IK845" s="14">
        <v>10</v>
      </c>
    </row>
    <row r="846" spans="1:245" x14ac:dyDescent="0.25">
      <c r="A846" s="1">
        <v>39106</v>
      </c>
      <c r="E846" s="13" t="s">
        <v>1232</v>
      </c>
      <c r="F846" s="4" t="s">
        <v>132</v>
      </c>
      <c r="G846" s="45" t="s">
        <v>5586</v>
      </c>
      <c r="H846" s="86"/>
      <c r="I846" s="86"/>
      <c r="J846" s="86"/>
      <c r="K846" s="86"/>
      <c r="L846" s="86"/>
      <c r="M846" s="30" t="s">
        <v>1219</v>
      </c>
      <c r="N846" s="4" t="s">
        <v>474</v>
      </c>
      <c r="O846" s="52" t="s">
        <v>6686</v>
      </c>
      <c r="P846" s="20"/>
      <c r="Q846" s="39" t="s">
        <v>1219</v>
      </c>
      <c r="R846" s="4" t="s">
        <v>474</v>
      </c>
      <c r="S846" s="52" t="s">
        <v>6686</v>
      </c>
      <c r="T846" s="39" t="s">
        <v>1219</v>
      </c>
      <c r="U846" s="4" t="s">
        <v>474</v>
      </c>
      <c r="V846" s="20"/>
      <c r="W846" s="20"/>
      <c r="X846" s="33" t="s">
        <v>3608</v>
      </c>
      <c r="Y846" s="20" t="s">
        <v>474</v>
      </c>
      <c r="Z846" s="33" t="s">
        <v>3608</v>
      </c>
      <c r="AA846" s="20" t="s">
        <v>474</v>
      </c>
      <c r="AB846" s="20"/>
      <c r="AC846" s="20"/>
      <c r="AD846" s="20"/>
      <c r="AF846" s="14">
        <v>0</v>
      </c>
      <c r="AG846" s="14">
        <v>1</v>
      </c>
      <c r="AH846" s="14">
        <v>0</v>
      </c>
      <c r="AI846" s="14">
        <v>0</v>
      </c>
      <c r="AJ846" s="14">
        <v>1</v>
      </c>
      <c r="AK846" s="14">
        <v>0</v>
      </c>
      <c r="AL846" s="14">
        <v>1</v>
      </c>
      <c r="AM846" s="14">
        <v>1</v>
      </c>
      <c r="AO846" s="1">
        <v>32248</v>
      </c>
      <c r="AP846" s="1">
        <v>37994</v>
      </c>
      <c r="BP846" s="14">
        <v>11475000</v>
      </c>
      <c r="BQ846" s="3">
        <v>0</v>
      </c>
      <c r="BR846" s="16">
        <v>10327500</v>
      </c>
      <c r="BT846" s="14">
        <v>25500000</v>
      </c>
      <c r="BU846" s="3">
        <v>0</v>
      </c>
      <c r="BV846" s="16">
        <v>20400000</v>
      </c>
      <c r="BW846" s="23">
        <v>0</v>
      </c>
      <c r="BX846" s="14">
        <f>53550000-BT846</f>
        <v>28050000</v>
      </c>
      <c r="BY846" s="3">
        <v>0</v>
      </c>
      <c r="BZ846" s="16">
        <f>48195000-BV846</f>
        <v>27795000</v>
      </c>
      <c r="CS846">
        <v>1</v>
      </c>
      <c r="DA846" s="1">
        <v>38049</v>
      </c>
      <c r="DB846" s="1">
        <v>38118</v>
      </c>
      <c r="DC846" s="1">
        <v>38827</v>
      </c>
      <c r="DD846" s="14">
        <v>552</v>
      </c>
      <c r="DE846" s="14">
        <v>4</v>
      </c>
      <c r="DF846" t="s">
        <v>508</v>
      </c>
      <c r="DG846" t="s">
        <v>1232</v>
      </c>
      <c r="DJ846">
        <v>1</v>
      </c>
      <c r="DO846" s="49" t="s">
        <v>4574</v>
      </c>
      <c r="DP846" s="1"/>
      <c r="DQ846" s="1"/>
      <c r="DR846" s="1"/>
      <c r="DS846" s="1"/>
      <c r="DT846" s="1"/>
      <c r="DU846" s="1"/>
      <c r="DV846" s="1"/>
      <c r="DY846" t="s">
        <v>2324</v>
      </c>
      <c r="DZ846" s="1">
        <v>39190</v>
      </c>
      <c r="EA846" s="1">
        <v>40605</v>
      </c>
      <c r="EC846" s="7" t="s">
        <v>3961</v>
      </c>
      <c r="EL846" s="7">
        <v>1</v>
      </c>
      <c r="EO846" s="7">
        <v>366</v>
      </c>
      <c r="EP846" s="7">
        <v>6</v>
      </c>
      <c r="ER846" s="49" t="s">
        <v>4987</v>
      </c>
      <c r="ES846" s="1"/>
      <c r="ET846" s="1"/>
      <c r="EU846" s="1"/>
      <c r="EV846" s="1"/>
      <c r="EW846" s="1"/>
      <c r="EX846" s="1"/>
      <c r="FC846" t="s">
        <v>2881</v>
      </c>
      <c r="FD846" s="1">
        <v>40681</v>
      </c>
      <c r="FE846" s="1">
        <v>41739</v>
      </c>
      <c r="FS846">
        <v>1</v>
      </c>
      <c r="FV846">
        <v>1</v>
      </c>
      <c r="FY846">
        <v>201</v>
      </c>
      <c r="FZ846">
        <v>6</v>
      </c>
      <c r="GY846" s="44" t="s">
        <v>5698</v>
      </c>
      <c r="GZ846" s="1">
        <v>38120</v>
      </c>
      <c r="HA846">
        <v>18</v>
      </c>
      <c r="HB846">
        <v>4012</v>
      </c>
      <c r="HC846">
        <v>71</v>
      </c>
      <c r="HE846">
        <v>1</v>
      </c>
      <c r="HH846" s="44" t="s">
        <v>5814</v>
      </c>
      <c r="HI846">
        <v>1</v>
      </c>
      <c r="HJ846">
        <v>166</v>
      </c>
      <c r="HK846">
        <v>713</v>
      </c>
      <c r="HL846">
        <v>6</v>
      </c>
      <c r="HM846">
        <v>1</v>
      </c>
      <c r="HQ846" s="44" t="s">
        <v>5945</v>
      </c>
      <c r="HR846">
        <v>0</v>
      </c>
      <c r="HS846">
        <v>14</v>
      </c>
      <c r="HT846">
        <v>1369</v>
      </c>
      <c r="HU846">
        <v>15</v>
      </c>
      <c r="HV846">
        <v>1</v>
      </c>
      <c r="HZ846" s="44" t="s">
        <v>6038</v>
      </c>
      <c r="IA846">
        <v>0</v>
      </c>
      <c r="IB846">
        <v>1</v>
      </c>
      <c r="IC846">
        <v>8381</v>
      </c>
      <c r="ID846">
        <v>19</v>
      </c>
      <c r="IE846">
        <v>1</v>
      </c>
      <c r="II846" s="1">
        <v>38118</v>
      </c>
      <c r="IJ846" s="1">
        <v>39106</v>
      </c>
      <c r="IK846" s="14">
        <v>10</v>
      </c>
    </row>
    <row r="847" spans="1:245" x14ac:dyDescent="0.25">
      <c r="A847" s="1">
        <v>39106</v>
      </c>
      <c r="E847" s="13" t="s">
        <v>1232</v>
      </c>
      <c r="F847" s="4" t="s">
        <v>132</v>
      </c>
      <c r="G847" s="45" t="s">
        <v>5586</v>
      </c>
      <c r="H847" s="86"/>
      <c r="I847" s="86"/>
      <c r="J847" s="86"/>
      <c r="K847" s="86"/>
      <c r="L847" s="86"/>
      <c r="M847" s="30" t="s">
        <v>1220</v>
      </c>
      <c r="N847" s="4" t="s">
        <v>474</v>
      </c>
      <c r="O847" s="52" t="s">
        <v>6687</v>
      </c>
      <c r="P847" s="20"/>
      <c r="Q847" s="39" t="s">
        <v>1219</v>
      </c>
      <c r="R847" s="4" t="s">
        <v>474</v>
      </c>
      <c r="S847" s="52" t="s">
        <v>6686</v>
      </c>
      <c r="T847" s="39" t="s">
        <v>1219</v>
      </c>
      <c r="U847" s="4" t="s">
        <v>474</v>
      </c>
      <c r="V847" s="20"/>
      <c r="W847" s="20"/>
      <c r="X847" s="20"/>
      <c r="Y847" s="20"/>
      <c r="Z847" s="33" t="s">
        <v>3608</v>
      </c>
      <c r="AA847" s="20" t="s">
        <v>474</v>
      </c>
      <c r="AD847" s="20"/>
      <c r="AF847" s="14">
        <v>0</v>
      </c>
      <c r="AG847" s="14">
        <v>1</v>
      </c>
      <c r="AH847" s="14">
        <v>0</v>
      </c>
      <c r="AI847" s="14">
        <v>0</v>
      </c>
      <c r="AJ847" s="14">
        <v>1</v>
      </c>
      <c r="AK847" s="14">
        <v>0</v>
      </c>
      <c r="AL847" s="14">
        <v>1</v>
      </c>
      <c r="AM847" s="14">
        <v>1</v>
      </c>
      <c r="AO847" s="1">
        <v>37995</v>
      </c>
      <c r="AP847" s="1">
        <v>38118</v>
      </c>
      <c r="BT847" s="14">
        <v>25500000</v>
      </c>
      <c r="BU847" s="3">
        <v>0</v>
      </c>
      <c r="BV847" s="16">
        <v>20400000</v>
      </c>
      <c r="CS847">
        <v>1</v>
      </c>
      <c r="DA847" s="1">
        <v>38049</v>
      </c>
      <c r="DB847" s="1">
        <v>38118</v>
      </c>
      <c r="DC847" s="1">
        <v>38827</v>
      </c>
      <c r="DD847" s="14">
        <v>552</v>
      </c>
      <c r="DE847" s="14">
        <v>4</v>
      </c>
      <c r="DF847" t="s">
        <v>508</v>
      </c>
      <c r="DG847" t="s">
        <v>1232</v>
      </c>
      <c r="DJ847">
        <v>1</v>
      </c>
      <c r="DK847" s="1">
        <v>38118</v>
      </c>
      <c r="DO847" s="49" t="s">
        <v>4574</v>
      </c>
      <c r="DP847" s="1"/>
      <c r="DQ847" s="1"/>
      <c r="DR847" s="1"/>
      <c r="DS847" s="1"/>
      <c r="DT847" s="1"/>
      <c r="DU847" s="1"/>
      <c r="DV847" s="1"/>
      <c r="DY847" t="s">
        <v>2324</v>
      </c>
      <c r="DZ847" s="1">
        <v>39190</v>
      </c>
      <c r="EA847" s="1">
        <v>40605</v>
      </c>
      <c r="EC847" s="7" t="s">
        <v>3961</v>
      </c>
      <c r="EL847" s="7">
        <v>1</v>
      </c>
      <c r="EO847" s="7">
        <v>366</v>
      </c>
      <c r="EP847" s="7">
        <v>6</v>
      </c>
      <c r="ER847" s="49" t="s">
        <v>4987</v>
      </c>
      <c r="ES847" s="1"/>
      <c r="ET847" s="1"/>
      <c r="EU847" s="1"/>
      <c r="EV847" s="1"/>
      <c r="EW847" s="1"/>
      <c r="EX847" s="1"/>
      <c r="FC847" t="s">
        <v>2881</v>
      </c>
      <c r="FD847" s="1">
        <v>40681</v>
      </c>
      <c r="FE847" s="1">
        <v>41739</v>
      </c>
      <c r="FS847">
        <v>1</v>
      </c>
      <c r="FV847">
        <v>1</v>
      </c>
      <c r="FY847">
        <v>201</v>
      </c>
      <c r="FZ847">
        <v>6</v>
      </c>
      <c r="GY847" s="44" t="s">
        <v>5698</v>
      </c>
      <c r="GZ847" s="1">
        <v>38120</v>
      </c>
      <c r="HA847">
        <v>18</v>
      </c>
      <c r="HB847">
        <v>4012</v>
      </c>
      <c r="HC847">
        <v>71</v>
      </c>
      <c r="HE847">
        <v>1</v>
      </c>
      <c r="HH847" s="44" t="s">
        <v>5814</v>
      </c>
      <c r="HI847">
        <v>1</v>
      </c>
      <c r="HJ847">
        <v>166</v>
      </c>
      <c r="HK847">
        <v>713</v>
      </c>
      <c r="HL847">
        <v>6</v>
      </c>
      <c r="HM847">
        <v>1</v>
      </c>
      <c r="HQ847" s="44" t="s">
        <v>5945</v>
      </c>
      <c r="HR847">
        <v>0</v>
      </c>
      <c r="HS847">
        <v>14</v>
      </c>
      <c r="HT847">
        <v>1369</v>
      </c>
      <c r="HU847">
        <v>15</v>
      </c>
      <c r="HV847">
        <v>1</v>
      </c>
      <c r="HZ847" s="44" t="s">
        <v>6038</v>
      </c>
      <c r="IA847">
        <v>0</v>
      </c>
      <c r="IB847">
        <v>1</v>
      </c>
      <c r="IC847">
        <v>8381</v>
      </c>
      <c r="ID847">
        <v>19</v>
      </c>
      <c r="IE847">
        <v>1</v>
      </c>
      <c r="II847" s="1">
        <v>38118</v>
      </c>
      <c r="IJ847" s="1">
        <v>39106</v>
      </c>
      <c r="IK847" s="14">
        <v>10</v>
      </c>
    </row>
    <row r="848" spans="1:245" x14ac:dyDescent="0.25">
      <c r="A848" s="1">
        <v>39106</v>
      </c>
      <c r="E848" s="13" t="s">
        <v>1232</v>
      </c>
      <c r="F848" s="4" t="s">
        <v>132</v>
      </c>
      <c r="G848" s="45" t="s">
        <v>5586</v>
      </c>
      <c r="H848" s="86"/>
      <c r="I848" s="86"/>
      <c r="J848" s="86"/>
      <c r="K848" s="86"/>
      <c r="L848" s="86"/>
      <c r="M848" s="30" t="s">
        <v>1221</v>
      </c>
      <c r="N848" s="4" t="s">
        <v>501</v>
      </c>
      <c r="O848" s="52" t="s">
        <v>6688</v>
      </c>
      <c r="P848" s="20"/>
      <c r="Q848" s="39" t="s">
        <v>1219</v>
      </c>
      <c r="R848" s="4" t="s">
        <v>474</v>
      </c>
      <c r="S848" s="52" t="s">
        <v>6686</v>
      </c>
      <c r="T848" s="39" t="s">
        <v>1219</v>
      </c>
      <c r="U848" s="4" t="s">
        <v>474</v>
      </c>
      <c r="V848" s="20"/>
      <c r="W848" s="20"/>
      <c r="X848" s="20"/>
      <c r="Y848" s="20"/>
      <c r="Z848" s="33" t="s">
        <v>3608</v>
      </c>
      <c r="AA848" s="20" t="s">
        <v>474</v>
      </c>
      <c r="AD848" s="20"/>
      <c r="AF848" s="14">
        <v>0</v>
      </c>
      <c r="AG848" s="14">
        <v>1</v>
      </c>
      <c r="AH848" s="14">
        <v>0</v>
      </c>
      <c r="AI848" s="14">
        <v>0</v>
      </c>
      <c r="AJ848" s="14">
        <v>1</v>
      </c>
      <c r="AK848" s="14">
        <v>0</v>
      </c>
      <c r="AL848" s="14">
        <v>1</v>
      </c>
      <c r="AM848" s="14">
        <v>1</v>
      </c>
      <c r="AO848" s="1">
        <v>37977</v>
      </c>
      <c r="AP848" s="1">
        <v>38118</v>
      </c>
      <c r="BT848" s="14">
        <v>25500000</v>
      </c>
      <c r="BU848" s="3">
        <v>0</v>
      </c>
      <c r="BV848" s="16">
        <v>20400000</v>
      </c>
      <c r="CS848">
        <v>1</v>
      </c>
      <c r="DA848" s="1">
        <v>38049</v>
      </c>
      <c r="DB848" s="1">
        <v>38118</v>
      </c>
      <c r="DC848" s="1">
        <v>38827</v>
      </c>
      <c r="DD848" s="14">
        <v>552</v>
      </c>
      <c r="DE848" s="14">
        <v>4</v>
      </c>
      <c r="DF848" t="s">
        <v>508</v>
      </c>
      <c r="DG848" t="s">
        <v>1232</v>
      </c>
      <c r="DJ848">
        <v>1</v>
      </c>
      <c r="DO848" s="49" t="s">
        <v>4574</v>
      </c>
      <c r="DP848" s="1"/>
      <c r="DQ848" s="1"/>
      <c r="DR848" s="1"/>
      <c r="DS848" s="1"/>
      <c r="DT848" s="1"/>
      <c r="DU848" s="1"/>
      <c r="DV848" s="1"/>
      <c r="DY848" t="s">
        <v>2324</v>
      </c>
      <c r="DZ848" s="1">
        <v>39190</v>
      </c>
      <c r="EA848" s="1">
        <v>40605</v>
      </c>
      <c r="EC848" s="7" t="s">
        <v>3961</v>
      </c>
      <c r="EL848" s="7">
        <v>1</v>
      </c>
      <c r="EO848" s="7">
        <v>366</v>
      </c>
      <c r="EP848" s="7">
        <v>6</v>
      </c>
      <c r="ER848" s="49" t="s">
        <v>4987</v>
      </c>
      <c r="ES848" s="1"/>
      <c r="ET848" s="1"/>
      <c r="EU848" s="1"/>
      <c r="EV848" s="1"/>
      <c r="EW848" s="1"/>
      <c r="EX848" s="1"/>
      <c r="EY848" t="s">
        <v>2883</v>
      </c>
      <c r="EZ848" t="s">
        <v>501</v>
      </c>
      <c r="FC848" t="s">
        <v>2881</v>
      </c>
      <c r="FD848" s="1">
        <v>40681</v>
      </c>
      <c r="FE848" s="1">
        <v>41739</v>
      </c>
      <c r="FS848">
        <v>1</v>
      </c>
      <c r="FV848">
        <v>1</v>
      </c>
      <c r="FY848">
        <v>201</v>
      </c>
      <c r="FZ848">
        <v>6</v>
      </c>
      <c r="GY848" s="44" t="s">
        <v>5698</v>
      </c>
      <c r="GZ848" s="1">
        <v>38120</v>
      </c>
      <c r="HA848">
        <v>18</v>
      </c>
      <c r="HB848">
        <v>4012</v>
      </c>
      <c r="HC848">
        <v>71</v>
      </c>
      <c r="HE848">
        <v>1</v>
      </c>
      <c r="HH848" s="44" t="s">
        <v>5814</v>
      </c>
      <c r="HI848">
        <v>1</v>
      </c>
      <c r="HJ848">
        <v>166</v>
      </c>
      <c r="HK848">
        <v>713</v>
      </c>
      <c r="HL848">
        <v>6</v>
      </c>
      <c r="HM848">
        <v>1</v>
      </c>
      <c r="HQ848" s="44" t="s">
        <v>5945</v>
      </c>
      <c r="HR848">
        <v>0</v>
      </c>
      <c r="HS848">
        <v>14</v>
      </c>
      <c r="HT848">
        <v>1369</v>
      </c>
      <c r="HU848">
        <v>15</v>
      </c>
      <c r="HV848">
        <v>1</v>
      </c>
      <c r="HZ848" s="44" t="s">
        <v>6038</v>
      </c>
      <c r="IA848">
        <v>0</v>
      </c>
      <c r="IB848">
        <v>1</v>
      </c>
      <c r="IC848">
        <v>8381</v>
      </c>
      <c r="ID848">
        <v>19</v>
      </c>
      <c r="IE848">
        <v>1</v>
      </c>
      <c r="II848" s="1">
        <v>38118</v>
      </c>
      <c r="IJ848" s="1">
        <v>39106</v>
      </c>
      <c r="IK848" s="14">
        <v>10</v>
      </c>
    </row>
    <row r="849" spans="1:245" x14ac:dyDescent="0.25">
      <c r="A849" s="1">
        <v>39106</v>
      </c>
      <c r="E849" s="13" t="s">
        <v>1232</v>
      </c>
      <c r="F849" s="4" t="s">
        <v>132</v>
      </c>
      <c r="G849" s="45" t="s">
        <v>5586</v>
      </c>
      <c r="H849" s="86"/>
      <c r="I849" s="86"/>
      <c r="J849" s="86"/>
      <c r="K849" s="86"/>
      <c r="L849" s="86"/>
      <c r="M849" s="30" t="s">
        <v>1222</v>
      </c>
      <c r="N849" s="4" t="s">
        <v>474</v>
      </c>
      <c r="O849" s="52" t="s">
        <v>6687</v>
      </c>
      <c r="P849" s="20"/>
      <c r="Q849" s="39" t="s">
        <v>1219</v>
      </c>
      <c r="R849" s="4" t="s">
        <v>474</v>
      </c>
      <c r="S849" s="52" t="s">
        <v>6686</v>
      </c>
      <c r="T849" s="39" t="s">
        <v>1219</v>
      </c>
      <c r="U849" s="4" t="s">
        <v>474</v>
      </c>
      <c r="V849" s="20"/>
      <c r="W849" s="20"/>
      <c r="X849" s="20"/>
      <c r="Y849" s="20"/>
      <c r="Z849" s="33" t="s">
        <v>3608</v>
      </c>
      <c r="AA849" s="20" t="s">
        <v>474</v>
      </c>
      <c r="AD849" s="20"/>
      <c r="AF849" s="14">
        <v>0</v>
      </c>
      <c r="AG849" s="14">
        <v>1</v>
      </c>
      <c r="AH849" s="14">
        <v>0</v>
      </c>
      <c r="AI849" s="14">
        <v>0</v>
      </c>
      <c r="AJ849" s="14">
        <v>1</v>
      </c>
      <c r="AK849" s="14">
        <v>0</v>
      </c>
      <c r="AL849" s="14">
        <v>1</v>
      </c>
      <c r="AM849" s="14">
        <v>1</v>
      </c>
      <c r="AO849" s="1">
        <v>37995</v>
      </c>
      <c r="AP849" s="1">
        <v>38118</v>
      </c>
      <c r="BT849" s="14">
        <v>25500000</v>
      </c>
      <c r="BU849" s="3">
        <v>0</v>
      </c>
      <c r="BV849" s="16">
        <v>20400000</v>
      </c>
      <c r="CS849">
        <v>1</v>
      </c>
      <c r="DA849" s="1">
        <v>38049</v>
      </c>
      <c r="DB849" s="1">
        <v>38118</v>
      </c>
      <c r="DC849" s="1">
        <v>38827</v>
      </c>
      <c r="DD849" s="14">
        <v>552</v>
      </c>
      <c r="DE849" s="14">
        <v>4</v>
      </c>
      <c r="DF849" t="s">
        <v>508</v>
      </c>
      <c r="DG849" t="s">
        <v>1232</v>
      </c>
      <c r="DJ849">
        <v>1</v>
      </c>
      <c r="DO849" s="49" t="s">
        <v>4574</v>
      </c>
      <c r="DP849" s="1"/>
      <c r="DQ849" s="1"/>
      <c r="DR849" s="1"/>
      <c r="DS849" s="1"/>
      <c r="DT849" s="1"/>
      <c r="DU849" s="1"/>
      <c r="DV849" s="1"/>
      <c r="DY849" t="s">
        <v>2324</v>
      </c>
      <c r="DZ849" s="1">
        <v>39190</v>
      </c>
      <c r="EA849" s="1">
        <v>40605</v>
      </c>
      <c r="EC849" s="7" t="s">
        <v>3961</v>
      </c>
      <c r="EL849" s="7">
        <v>1</v>
      </c>
      <c r="EO849" s="7">
        <v>366</v>
      </c>
      <c r="EP849" s="7">
        <v>6</v>
      </c>
      <c r="ER849" s="49" t="s">
        <v>4987</v>
      </c>
      <c r="ES849" s="1"/>
      <c r="ET849" s="1"/>
      <c r="EU849" s="1"/>
      <c r="EV849" s="1"/>
      <c r="EW849" s="1"/>
      <c r="EX849" s="1"/>
      <c r="EY849" t="s">
        <v>2882</v>
      </c>
      <c r="EZ849" t="s">
        <v>474</v>
      </c>
      <c r="FC849" t="s">
        <v>2881</v>
      </c>
      <c r="FD849" s="1">
        <v>40681</v>
      </c>
      <c r="FE849" s="1">
        <v>41739</v>
      </c>
      <c r="FS849">
        <v>1</v>
      </c>
      <c r="FV849">
        <v>1</v>
      </c>
      <c r="FY849">
        <v>201</v>
      </c>
      <c r="FZ849">
        <v>6</v>
      </c>
      <c r="GY849" s="44" t="s">
        <v>5698</v>
      </c>
      <c r="GZ849" s="1">
        <v>38120</v>
      </c>
      <c r="HA849">
        <v>18</v>
      </c>
      <c r="HB849">
        <v>4012</v>
      </c>
      <c r="HC849">
        <v>71</v>
      </c>
      <c r="HE849">
        <v>1</v>
      </c>
      <c r="HH849" s="44" t="s">
        <v>5814</v>
      </c>
      <c r="HI849">
        <v>1</v>
      </c>
      <c r="HJ849">
        <v>166</v>
      </c>
      <c r="HK849">
        <v>713</v>
      </c>
      <c r="HL849">
        <v>6</v>
      </c>
      <c r="HM849">
        <v>1</v>
      </c>
      <c r="HQ849" s="44" t="s">
        <v>5945</v>
      </c>
      <c r="HR849">
        <v>0</v>
      </c>
      <c r="HS849">
        <v>14</v>
      </c>
      <c r="HT849">
        <v>1369</v>
      </c>
      <c r="HU849">
        <v>15</v>
      </c>
      <c r="HV849">
        <v>1</v>
      </c>
      <c r="HZ849" s="44" t="s">
        <v>6038</v>
      </c>
      <c r="IA849">
        <v>0</v>
      </c>
      <c r="IB849">
        <v>1</v>
      </c>
      <c r="IC849">
        <v>8381</v>
      </c>
      <c r="ID849">
        <v>19</v>
      </c>
      <c r="IE849">
        <v>1</v>
      </c>
      <c r="II849" s="1">
        <v>38118</v>
      </c>
      <c r="IJ849" s="1">
        <v>39106</v>
      </c>
      <c r="IK849" s="14">
        <v>10</v>
      </c>
    </row>
    <row r="850" spans="1:245" x14ac:dyDescent="0.25">
      <c r="A850" s="1">
        <v>39106</v>
      </c>
      <c r="E850" s="13" t="s">
        <v>1232</v>
      </c>
      <c r="F850" s="4" t="s">
        <v>132</v>
      </c>
      <c r="G850" s="45" t="s">
        <v>5586</v>
      </c>
      <c r="H850" s="86"/>
      <c r="I850" s="86"/>
      <c r="J850" s="86"/>
      <c r="K850" s="86"/>
      <c r="L850" s="86"/>
      <c r="M850" s="30" t="s">
        <v>1223</v>
      </c>
      <c r="N850" s="4" t="s">
        <v>474</v>
      </c>
      <c r="O850" s="52" t="s">
        <v>6882</v>
      </c>
      <c r="P850" s="20"/>
      <c r="Q850" s="39" t="s">
        <v>1219</v>
      </c>
      <c r="R850" s="4" t="s">
        <v>474</v>
      </c>
      <c r="S850" s="52" t="s">
        <v>6686</v>
      </c>
      <c r="T850" s="39" t="s">
        <v>1219</v>
      </c>
      <c r="U850" s="4" t="s">
        <v>474</v>
      </c>
      <c r="V850" s="20"/>
      <c r="W850" s="20"/>
      <c r="X850" s="20"/>
      <c r="Y850" s="20"/>
      <c r="Z850" s="33" t="s">
        <v>3608</v>
      </c>
      <c r="AA850" s="20" t="s">
        <v>474</v>
      </c>
      <c r="AD850" s="20"/>
      <c r="AF850" s="14">
        <v>0</v>
      </c>
      <c r="AG850" s="14">
        <v>1</v>
      </c>
      <c r="AH850" s="14">
        <v>0</v>
      </c>
      <c r="AI850" s="14">
        <v>0</v>
      </c>
      <c r="AJ850" s="14">
        <v>1</v>
      </c>
      <c r="AK850" s="14">
        <v>0</v>
      </c>
      <c r="AL850" s="14">
        <v>1</v>
      </c>
      <c r="AM850" s="14">
        <v>1</v>
      </c>
      <c r="AO850" s="1">
        <v>33945</v>
      </c>
      <c r="AP850" s="1">
        <v>38118</v>
      </c>
      <c r="BT850" s="14">
        <v>25500000</v>
      </c>
      <c r="BU850" s="3">
        <v>0</v>
      </c>
      <c r="BV850" s="16">
        <v>20400000</v>
      </c>
      <c r="BX850" s="14">
        <f>53550000-BT850</f>
        <v>28050000</v>
      </c>
      <c r="BY850" s="3">
        <v>0</v>
      </c>
      <c r="BZ850" s="16">
        <f>48195000-BV850</f>
        <v>27795000</v>
      </c>
      <c r="CS850">
        <v>1</v>
      </c>
      <c r="DA850" s="1">
        <v>38049</v>
      </c>
      <c r="DB850" s="1">
        <v>38118</v>
      </c>
      <c r="DC850" s="1">
        <v>38827</v>
      </c>
      <c r="DD850" s="14">
        <v>552</v>
      </c>
      <c r="DE850" s="14">
        <v>4</v>
      </c>
      <c r="DF850" t="s">
        <v>508</v>
      </c>
      <c r="DG850" t="s">
        <v>1232</v>
      </c>
      <c r="DJ850">
        <v>1</v>
      </c>
      <c r="DO850" s="49" t="s">
        <v>4574</v>
      </c>
      <c r="DP850" s="1"/>
      <c r="DQ850" s="1"/>
      <c r="DR850" s="1"/>
      <c r="DS850" s="1"/>
      <c r="DT850" s="1"/>
      <c r="DU850" s="1"/>
      <c r="DV850" s="1"/>
      <c r="DY850" t="s">
        <v>2324</v>
      </c>
      <c r="DZ850" s="1">
        <v>39190</v>
      </c>
      <c r="EA850" s="1">
        <v>40605</v>
      </c>
      <c r="EC850" s="7" t="s">
        <v>3961</v>
      </c>
      <c r="EL850" s="7">
        <v>1</v>
      </c>
      <c r="EO850" s="7">
        <v>366</v>
      </c>
      <c r="EP850" s="7">
        <v>6</v>
      </c>
      <c r="ER850" s="49" t="s">
        <v>4987</v>
      </c>
      <c r="ES850" s="1"/>
      <c r="ET850" s="1"/>
      <c r="EU850" s="1"/>
      <c r="EV850" s="1"/>
      <c r="EW850" s="1"/>
      <c r="EX850" s="1"/>
      <c r="EY850" t="s">
        <v>2071</v>
      </c>
      <c r="EZ850" t="s">
        <v>474</v>
      </c>
      <c r="FC850" t="s">
        <v>2881</v>
      </c>
      <c r="FD850" s="1">
        <v>40681</v>
      </c>
      <c r="FE850" s="1">
        <v>41739</v>
      </c>
      <c r="FS850">
        <v>1</v>
      </c>
      <c r="FV850">
        <v>1</v>
      </c>
      <c r="FY850">
        <v>201</v>
      </c>
      <c r="FZ850">
        <v>6</v>
      </c>
      <c r="GY850" s="44" t="s">
        <v>5698</v>
      </c>
      <c r="GZ850" s="1">
        <v>38120</v>
      </c>
      <c r="HA850">
        <v>18</v>
      </c>
      <c r="HB850">
        <v>4012</v>
      </c>
      <c r="HC850">
        <v>71</v>
      </c>
      <c r="HE850">
        <v>1</v>
      </c>
      <c r="HH850" s="44" t="s">
        <v>5814</v>
      </c>
      <c r="HI850">
        <v>1</v>
      </c>
      <c r="HJ850">
        <v>166</v>
      </c>
      <c r="HK850">
        <v>713</v>
      </c>
      <c r="HL850">
        <v>6</v>
      </c>
      <c r="HM850">
        <v>1</v>
      </c>
      <c r="HQ850" s="44" t="s">
        <v>5945</v>
      </c>
      <c r="HR850">
        <v>0</v>
      </c>
      <c r="HS850">
        <v>14</v>
      </c>
      <c r="HT850">
        <v>1369</v>
      </c>
      <c r="HU850">
        <v>15</v>
      </c>
      <c r="HV850">
        <v>1</v>
      </c>
      <c r="HZ850" s="44" t="s">
        <v>6038</v>
      </c>
      <c r="IA850">
        <v>0</v>
      </c>
      <c r="IB850">
        <v>1</v>
      </c>
      <c r="IC850">
        <v>8381</v>
      </c>
      <c r="ID850">
        <v>19</v>
      </c>
      <c r="IE850">
        <v>1</v>
      </c>
      <c r="II850" s="1">
        <v>38118</v>
      </c>
      <c r="IJ850" s="1">
        <v>39106</v>
      </c>
      <c r="IK850" s="14">
        <v>10</v>
      </c>
    </row>
    <row r="851" spans="1:245" x14ac:dyDescent="0.25">
      <c r="A851" s="1">
        <v>39106</v>
      </c>
      <c r="E851" s="13" t="s">
        <v>1232</v>
      </c>
      <c r="F851" s="4" t="s">
        <v>132</v>
      </c>
      <c r="G851" s="45" t="s">
        <v>5586</v>
      </c>
      <c r="H851" s="86"/>
      <c r="I851" s="86"/>
      <c r="J851" s="86"/>
      <c r="K851" s="86"/>
      <c r="L851" s="86"/>
      <c r="M851" s="30" t="s">
        <v>1224</v>
      </c>
      <c r="N851" s="4" t="s">
        <v>498</v>
      </c>
      <c r="O851" s="52" t="s">
        <v>6689</v>
      </c>
      <c r="P851" s="20"/>
      <c r="Q851" s="39" t="s">
        <v>1224</v>
      </c>
      <c r="R851" s="4" t="s">
        <v>498</v>
      </c>
      <c r="S851" s="52" t="s">
        <v>6689</v>
      </c>
      <c r="T851" s="39" t="s">
        <v>1224</v>
      </c>
      <c r="U851" s="4" t="s">
        <v>498</v>
      </c>
      <c r="V851" s="20"/>
      <c r="W851" s="20"/>
      <c r="X851" s="33" t="s">
        <v>3609</v>
      </c>
      <c r="Y851" s="33" t="s">
        <v>498</v>
      </c>
      <c r="Z851" s="33" t="s">
        <v>3609</v>
      </c>
      <c r="AA851" s="33" t="s">
        <v>498</v>
      </c>
      <c r="AB851" s="20"/>
      <c r="AC851" s="20"/>
      <c r="AD851" s="20"/>
      <c r="AF851" s="14">
        <v>0</v>
      </c>
      <c r="AG851" s="14">
        <v>1</v>
      </c>
      <c r="AH851" s="14">
        <v>0</v>
      </c>
      <c r="AI851" s="14">
        <v>0</v>
      </c>
      <c r="AJ851" s="14">
        <v>1</v>
      </c>
      <c r="AK851" s="14">
        <v>0</v>
      </c>
      <c r="AL851" s="14">
        <v>1</v>
      </c>
      <c r="AM851" s="14">
        <v>0</v>
      </c>
      <c r="AO851" s="1">
        <v>32248</v>
      </c>
      <c r="AP851" s="1">
        <v>38118</v>
      </c>
      <c r="BT851" s="14">
        <v>2400000</v>
      </c>
      <c r="BU851" s="3">
        <v>0</v>
      </c>
      <c r="BV851" s="16">
        <v>2200000</v>
      </c>
      <c r="BX851" s="14">
        <v>1350000</v>
      </c>
      <c r="BY851" s="3">
        <v>0</v>
      </c>
      <c r="CS851">
        <v>1</v>
      </c>
      <c r="DA851" s="1">
        <v>38049</v>
      </c>
      <c r="DB851" s="1">
        <v>38118</v>
      </c>
      <c r="DC851" s="1">
        <v>38827</v>
      </c>
      <c r="DD851" s="14">
        <v>552</v>
      </c>
      <c r="DE851" s="14">
        <v>4</v>
      </c>
      <c r="DF851" t="s">
        <v>508</v>
      </c>
      <c r="DG851" t="s">
        <v>1232</v>
      </c>
      <c r="DJ851">
        <v>1</v>
      </c>
      <c r="DO851" s="49" t="s">
        <v>4575</v>
      </c>
      <c r="DP851" s="1"/>
      <c r="DQ851" s="1"/>
      <c r="DR851" s="1"/>
      <c r="DS851" s="1"/>
      <c r="DT851" s="1"/>
      <c r="DU851" s="1"/>
      <c r="DV851" s="1"/>
      <c r="DW851" t="s">
        <v>2320</v>
      </c>
      <c r="DX851" t="s">
        <v>498</v>
      </c>
      <c r="DY851" t="s">
        <v>2321</v>
      </c>
      <c r="DZ851" s="1">
        <v>39191</v>
      </c>
      <c r="EA851" s="1">
        <v>40736</v>
      </c>
      <c r="EC851" s="7" t="s">
        <v>3961</v>
      </c>
      <c r="EL851" s="7">
        <v>1</v>
      </c>
      <c r="EO851" s="7">
        <v>271</v>
      </c>
      <c r="EP851" s="7">
        <v>4</v>
      </c>
      <c r="GY851" s="44" t="s">
        <v>5698</v>
      </c>
      <c r="GZ851" s="1">
        <v>38120</v>
      </c>
      <c r="HA851">
        <v>18</v>
      </c>
      <c r="HB851">
        <v>65</v>
      </c>
      <c r="HC851">
        <v>1</v>
      </c>
      <c r="HE851">
        <v>1</v>
      </c>
      <c r="HH851" s="44" t="s">
        <v>5814</v>
      </c>
      <c r="HI851">
        <v>1</v>
      </c>
      <c r="HJ851">
        <v>166</v>
      </c>
      <c r="HK851">
        <v>167</v>
      </c>
      <c r="HL851">
        <v>2</v>
      </c>
      <c r="HM851">
        <v>1</v>
      </c>
      <c r="HQ851" s="44" t="s">
        <v>5946</v>
      </c>
      <c r="HR851">
        <v>0</v>
      </c>
      <c r="HS851">
        <v>23</v>
      </c>
      <c r="HT851">
        <v>301</v>
      </c>
      <c r="HU851">
        <v>1</v>
      </c>
      <c r="HW851">
        <v>1</v>
      </c>
      <c r="II851" s="1">
        <v>38118</v>
      </c>
      <c r="IJ851" s="1">
        <v>39106</v>
      </c>
      <c r="IK851" s="14">
        <v>10</v>
      </c>
    </row>
    <row r="852" spans="1:245" x14ac:dyDescent="0.25">
      <c r="A852" s="1">
        <v>39106</v>
      </c>
      <c r="E852" s="13" t="s">
        <v>1232</v>
      </c>
      <c r="F852" s="4" t="s">
        <v>132</v>
      </c>
      <c r="G852" s="45" t="s">
        <v>5586</v>
      </c>
      <c r="H852" s="86"/>
      <c r="I852" s="86"/>
      <c r="J852" s="86"/>
      <c r="K852" s="86"/>
      <c r="L852" s="86"/>
      <c r="M852" s="30" t="s">
        <v>1225</v>
      </c>
      <c r="N852" s="4" t="s">
        <v>498</v>
      </c>
      <c r="O852" s="52" t="s">
        <v>6689</v>
      </c>
      <c r="P852" s="20"/>
      <c r="Q852" s="39" t="s">
        <v>1224</v>
      </c>
      <c r="R852" s="4" t="s">
        <v>498</v>
      </c>
      <c r="S852" s="52" t="s">
        <v>6689</v>
      </c>
      <c r="T852" s="39" t="s">
        <v>1224</v>
      </c>
      <c r="U852" s="4" t="s">
        <v>498</v>
      </c>
      <c r="V852" s="20"/>
      <c r="W852" s="20"/>
      <c r="X852" s="20"/>
      <c r="Y852" s="20"/>
      <c r="Z852" s="33" t="s">
        <v>3609</v>
      </c>
      <c r="AA852" s="33" t="s">
        <v>498</v>
      </c>
      <c r="AD852" s="20"/>
      <c r="AF852" s="14">
        <v>0</v>
      </c>
      <c r="AG852" s="14">
        <v>1</v>
      </c>
      <c r="AH852" s="14">
        <v>0</v>
      </c>
      <c r="AI852" s="14">
        <v>0</v>
      </c>
      <c r="AJ852" s="14">
        <v>1</v>
      </c>
      <c r="AK852" s="14">
        <v>0</v>
      </c>
      <c r="AL852" s="14">
        <v>1</v>
      </c>
      <c r="AM852" s="14">
        <v>0</v>
      </c>
      <c r="AO852" s="1">
        <v>32248</v>
      </c>
      <c r="AP852" s="1">
        <v>38118</v>
      </c>
      <c r="BT852" s="14">
        <v>2400000</v>
      </c>
      <c r="BU852" s="3">
        <v>0</v>
      </c>
      <c r="BV852" s="16">
        <v>2200000</v>
      </c>
      <c r="BX852" s="14">
        <v>1350000</v>
      </c>
      <c r="BY852" s="3">
        <v>0</v>
      </c>
      <c r="CS852">
        <v>1</v>
      </c>
      <c r="DA852" s="1">
        <v>38049</v>
      </c>
      <c r="DB852" s="1">
        <v>38118</v>
      </c>
      <c r="DC852" s="1">
        <v>38827</v>
      </c>
      <c r="DD852" s="14">
        <v>552</v>
      </c>
      <c r="DE852" s="14">
        <v>4</v>
      </c>
      <c r="DF852" t="s">
        <v>508</v>
      </c>
      <c r="DG852" t="s">
        <v>1232</v>
      </c>
      <c r="DJ852">
        <v>1</v>
      </c>
      <c r="DO852" s="49" t="s">
        <v>4575</v>
      </c>
      <c r="DP852" s="1"/>
      <c r="DQ852" s="1"/>
      <c r="DR852" s="1"/>
      <c r="DS852" s="1"/>
      <c r="DT852" s="1"/>
      <c r="DU852" s="1"/>
      <c r="DV852" s="1"/>
      <c r="DW852" t="s">
        <v>2320</v>
      </c>
      <c r="DX852" t="s">
        <v>498</v>
      </c>
      <c r="DY852" t="s">
        <v>2321</v>
      </c>
      <c r="DZ852" s="1">
        <v>39191</v>
      </c>
      <c r="EA852" s="1">
        <v>40736</v>
      </c>
      <c r="EC852" s="7" t="s">
        <v>3961</v>
      </c>
      <c r="EL852" s="7">
        <v>1</v>
      </c>
      <c r="EO852" s="7">
        <v>271</v>
      </c>
      <c r="EP852" s="7">
        <v>4</v>
      </c>
      <c r="GY852" s="44" t="s">
        <v>5698</v>
      </c>
      <c r="GZ852" s="1">
        <v>38120</v>
      </c>
      <c r="HA852">
        <v>18</v>
      </c>
      <c r="HB852">
        <v>65</v>
      </c>
      <c r="HC852">
        <v>1</v>
      </c>
      <c r="HE852">
        <v>1</v>
      </c>
      <c r="HH852" s="44" t="s">
        <v>5814</v>
      </c>
      <c r="HI852">
        <v>1</v>
      </c>
      <c r="HJ852">
        <v>166</v>
      </c>
      <c r="HK852">
        <v>167</v>
      </c>
      <c r="HL852">
        <v>2</v>
      </c>
      <c r="HM852">
        <v>1</v>
      </c>
      <c r="HQ852" s="44" t="s">
        <v>5946</v>
      </c>
      <c r="HR852">
        <v>0</v>
      </c>
      <c r="HS852">
        <v>23</v>
      </c>
      <c r="HT852">
        <v>301</v>
      </c>
      <c r="HU852">
        <v>1</v>
      </c>
      <c r="HW852">
        <v>1</v>
      </c>
      <c r="II852" s="1">
        <v>38118</v>
      </c>
      <c r="IJ852" s="1">
        <v>39106</v>
      </c>
      <c r="IK852" s="14">
        <v>10</v>
      </c>
    </row>
    <row r="853" spans="1:245" x14ac:dyDescent="0.25">
      <c r="A853" s="1">
        <v>39106</v>
      </c>
      <c r="E853" s="13" t="s">
        <v>1232</v>
      </c>
      <c r="F853" s="4" t="s">
        <v>132</v>
      </c>
      <c r="G853" s="45" t="s">
        <v>5586</v>
      </c>
      <c r="H853" s="86"/>
      <c r="I853" s="86"/>
      <c r="J853" s="86"/>
      <c r="K853" s="86"/>
      <c r="L853" s="86"/>
      <c r="M853" s="30" t="s">
        <v>2670</v>
      </c>
      <c r="N853" s="4" t="s">
        <v>498</v>
      </c>
      <c r="O853" s="52" t="s">
        <v>6690</v>
      </c>
      <c r="P853" s="20"/>
      <c r="Q853" s="39" t="s">
        <v>2670</v>
      </c>
      <c r="R853" s="4" t="s">
        <v>498</v>
      </c>
      <c r="S853" s="52" t="s">
        <v>6690</v>
      </c>
      <c r="T853" s="39" t="s">
        <v>2670</v>
      </c>
      <c r="U853" s="4" t="s">
        <v>498</v>
      </c>
      <c r="V853" s="20"/>
      <c r="W853" s="20"/>
      <c r="X853" s="33" t="s">
        <v>3610</v>
      </c>
      <c r="Y853" s="20" t="s">
        <v>498</v>
      </c>
      <c r="Z853" s="33" t="s">
        <v>3610</v>
      </c>
      <c r="AA853" s="20" t="s">
        <v>498</v>
      </c>
      <c r="AB853" s="20"/>
      <c r="AC853" s="20"/>
      <c r="AD853" s="20"/>
      <c r="AF853" s="14">
        <v>0</v>
      </c>
      <c r="AG853" s="14">
        <v>1</v>
      </c>
      <c r="AH853" s="14">
        <v>0</v>
      </c>
      <c r="AI853" s="14">
        <v>0</v>
      </c>
      <c r="AJ853" s="14">
        <v>1</v>
      </c>
      <c r="AK853" s="14">
        <v>0</v>
      </c>
      <c r="AL853" s="14">
        <v>1</v>
      </c>
      <c r="AM853" s="14">
        <v>0</v>
      </c>
      <c r="AO853" s="1">
        <v>32248</v>
      </c>
      <c r="AP853" s="1">
        <v>38118</v>
      </c>
      <c r="BP853" s="14">
        <f>50400000-BT853</f>
        <v>2025000</v>
      </c>
      <c r="BQ853" s="3">
        <v>0</v>
      </c>
      <c r="BT853" s="14">
        <v>48375000</v>
      </c>
      <c r="BU853" s="3">
        <v>0</v>
      </c>
      <c r="BX853" s="14">
        <v>1350000</v>
      </c>
      <c r="BY853" s="3">
        <v>0</v>
      </c>
      <c r="CS853">
        <v>1</v>
      </c>
      <c r="DA853" s="1">
        <v>38049</v>
      </c>
      <c r="DB853" s="1">
        <v>38118</v>
      </c>
      <c r="DC853" s="1">
        <v>38827</v>
      </c>
      <c r="DD853" s="14">
        <v>552</v>
      </c>
      <c r="DE853" s="14">
        <v>4</v>
      </c>
      <c r="DF853" t="s">
        <v>508</v>
      </c>
      <c r="DG853" t="s">
        <v>1232</v>
      </c>
      <c r="DJ853">
        <v>1</v>
      </c>
      <c r="DO853" s="49" t="s">
        <v>4576</v>
      </c>
      <c r="DP853" s="1"/>
      <c r="DQ853" s="1"/>
      <c r="DR853" s="1"/>
      <c r="DS853" s="1"/>
      <c r="DT853" s="1"/>
      <c r="DU853" s="1"/>
      <c r="DV853" s="1"/>
      <c r="DY853" t="s">
        <v>2326</v>
      </c>
      <c r="DZ853" s="1">
        <v>39189</v>
      </c>
      <c r="EA853" s="1">
        <v>40736</v>
      </c>
      <c r="EC853" s="7" t="s">
        <v>3961</v>
      </c>
      <c r="EF853" s="7">
        <v>1</v>
      </c>
      <c r="EO853" s="7">
        <v>356</v>
      </c>
      <c r="EP853" s="7">
        <v>2</v>
      </c>
      <c r="GY853" s="44" t="s">
        <v>5698</v>
      </c>
      <c r="GZ853" s="1">
        <v>38120</v>
      </c>
      <c r="HA853">
        <v>18</v>
      </c>
      <c r="HB853">
        <v>1657</v>
      </c>
      <c r="HC853">
        <v>13</v>
      </c>
      <c r="HE853">
        <v>1</v>
      </c>
      <c r="HH853" s="44" t="s">
        <v>5814</v>
      </c>
      <c r="HI853">
        <v>1</v>
      </c>
      <c r="HJ853">
        <v>166</v>
      </c>
      <c r="HK853">
        <v>2271</v>
      </c>
      <c r="HL853">
        <v>24</v>
      </c>
      <c r="HM853">
        <v>1</v>
      </c>
      <c r="HQ853" s="44" t="s">
        <v>5946</v>
      </c>
      <c r="HR853">
        <v>0</v>
      </c>
      <c r="HS853">
        <v>23</v>
      </c>
      <c r="HT853">
        <v>3755</v>
      </c>
      <c r="HU853">
        <v>36</v>
      </c>
      <c r="HV853">
        <v>1</v>
      </c>
      <c r="II853" s="1">
        <v>38118</v>
      </c>
      <c r="IJ853" s="1">
        <v>39106</v>
      </c>
      <c r="IK853" s="14">
        <v>10</v>
      </c>
    </row>
    <row r="854" spans="1:245" x14ac:dyDescent="0.25">
      <c r="A854" s="1">
        <v>39106</v>
      </c>
      <c r="E854" s="13" t="s">
        <v>1232</v>
      </c>
      <c r="F854" s="4" t="s">
        <v>132</v>
      </c>
      <c r="G854" s="45" t="s">
        <v>5586</v>
      </c>
      <c r="H854" s="86"/>
      <c r="I854" s="86"/>
      <c r="J854" s="86"/>
      <c r="K854" s="86"/>
      <c r="L854" s="86"/>
      <c r="M854" s="30" t="s">
        <v>2671</v>
      </c>
      <c r="N854" s="4" t="s">
        <v>537</v>
      </c>
      <c r="O854" s="52" t="s">
        <v>6881</v>
      </c>
      <c r="P854" s="20"/>
      <c r="Q854" s="39" t="s">
        <v>2670</v>
      </c>
      <c r="R854" s="4" t="s">
        <v>498</v>
      </c>
      <c r="S854" s="52" t="s">
        <v>6690</v>
      </c>
      <c r="T854" s="39" t="s">
        <v>2670</v>
      </c>
      <c r="U854" s="4" t="s">
        <v>498</v>
      </c>
      <c r="V854" s="20"/>
      <c r="W854" s="20"/>
      <c r="X854" s="20"/>
      <c r="Y854" s="20"/>
      <c r="Z854" s="33" t="s">
        <v>3610</v>
      </c>
      <c r="AA854" s="20" t="s">
        <v>498</v>
      </c>
      <c r="AD854" s="20"/>
      <c r="AF854" s="14">
        <v>0</v>
      </c>
      <c r="AG854" s="14">
        <v>1</v>
      </c>
      <c r="AH854" s="14">
        <v>0</v>
      </c>
      <c r="AI854" s="14">
        <v>0</v>
      </c>
      <c r="AJ854" s="14">
        <v>1</v>
      </c>
      <c r="AK854" s="14">
        <v>0</v>
      </c>
      <c r="AL854" s="14">
        <v>1</v>
      </c>
      <c r="AM854" s="14">
        <v>0</v>
      </c>
      <c r="AO854" s="1">
        <v>32248</v>
      </c>
      <c r="AP854" s="1">
        <v>37529</v>
      </c>
      <c r="BT854" s="14">
        <v>48375000</v>
      </c>
      <c r="BU854" s="3">
        <v>0</v>
      </c>
      <c r="CS854">
        <v>1</v>
      </c>
      <c r="DA854" s="1">
        <v>38049</v>
      </c>
      <c r="DB854" s="1">
        <v>38118</v>
      </c>
      <c r="DC854" s="1">
        <v>38827</v>
      </c>
      <c r="DD854" s="14">
        <v>552</v>
      </c>
      <c r="DE854" s="14">
        <v>4</v>
      </c>
      <c r="DF854" t="s">
        <v>508</v>
      </c>
      <c r="DG854" t="s">
        <v>1232</v>
      </c>
      <c r="DJ854">
        <v>1</v>
      </c>
      <c r="DK854" s="1">
        <v>38118</v>
      </c>
      <c r="DO854" s="49" t="s">
        <v>4576</v>
      </c>
      <c r="DP854" s="1"/>
      <c r="DQ854" s="1"/>
      <c r="DR854" s="1"/>
      <c r="DS854" s="1"/>
      <c r="DT854" s="1"/>
      <c r="DU854" s="1"/>
      <c r="DV854" s="1"/>
      <c r="DY854" t="s">
        <v>2326</v>
      </c>
      <c r="DZ854" s="1">
        <v>39189</v>
      </c>
      <c r="EA854" s="1">
        <v>40736</v>
      </c>
      <c r="EC854" s="7" t="s">
        <v>3961</v>
      </c>
      <c r="EF854" s="7">
        <v>1</v>
      </c>
      <c r="EO854" s="7">
        <v>356</v>
      </c>
      <c r="EP854" s="7">
        <v>2</v>
      </c>
      <c r="GY854" s="44" t="s">
        <v>5698</v>
      </c>
      <c r="GZ854" s="1">
        <v>38120</v>
      </c>
      <c r="HA854">
        <v>18</v>
      </c>
      <c r="HB854">
        <v>1657</v>
      </c>
      <c r="HC854">
        <v>13</v>
      </c>
      <c r="HE854">
        <v>1</v>
      </c>
      <c r="HH854" s="44" t="s">
        <v>5814</v>
      </c>
      <c r="HI854">
        <v>1</v>
      </c>
      <c r="HJ854">
        <v>166</v>
      </c>
      <c r="HK854">
        <v>2271</v>
      </c>
      <c r="HL854">
        <v>24</v>
      </c>
      <c r="HM854">
        <v>1</v>
      </c>
      <c r="HQ854" s="44" t="s">
        <v>5946</v>
      </c>
      <c r="HR854">
        <v>0</v>
      </c>
      <c r="HS854">
        <v>23</v>
      </c>
      <c r="HT854">
        <v>3755</v>
      </c>
      <c r="HU854">
        <v>36</v>
      </c>
      <c r="HV854">
        <v>1</v>
      </c>
      <c r="II854" s="1">
        <v>38118</v>
      </c>
      <c r="IJ854" s="1">
        <v>39106</v>
      </c>
      <c r="IK854" s="14">
        <v>10</v>
      </c>
    </row>
    <row r="855" spans="1:245" x14ac:dyDescent="0.25">
      <c r="A855" s="1">
        <v>39106</v>
      </c>
      <c r="E855" s="13" t="s">
        <v>1232</v>
      </c>
      <c r="F855" s="4" t="s">
        <v>132</v>
      </c>
      <c r="G855" s="45" t="s">
        <v>5586</v>
      </c>
      <c r="H855" s="86"/>
      <c r="I855" s="86"/>
      <c r="J855" s="86"/>
      <c r="K855" s="86"/>
      <c r="L855" s="86"/>
      <c r="M855" s="30" t="s">
        <v>1226</v>
      </c>
      <c r="N855" s="4" t="s">
        <v>498</v>
      </c>
      <c r="O855" s="52" t="s">
        <v>6691</v>
      </c>
      <c r="P855" s="20"/>
      <c r="Q855" s="30" t="s">
        <v>1226</v>
      </c>
      <c r="R855" s="4" t="s">
        <v>498</v>
      </c>
      <c r="S855" s="52" t="s">
        <v>6691</v>
      </c>
      <c r="T855" s="20"/>
      <c r="U855" s="20"/>
      <c r="V855" s="20"/>
      <c r="W855" s="20"/>
      <c r="X855" s="20"/>
      <c r="Y855" s="20"/>
      <c r="Z855" s="20"/>
      <c r="AA855" s="20"/>
      <c r="AB855" s="20"/>
      <c r="AC855" s="20"/>
      <c r="AD855" s="20"/>
      <c r="AE855" s="33" t="s">
        <v>3611</v>
      </c>
      <c r="AF855" s="14">
        <v>0</v>
      </c>
      <c r="AG855" s="14">
        <v>1</v>
      </c>
      <c r="AH855" s="14">
        <v>0</v>
      </c>
      <c r="AI855" s="14">
        <v>0</v>
      </c>
      <c r="AJ855" s="14">
        <v>1</v>
      </c>
      <c r="AK855" s="14">
        <v>0</v>
      </c>
      <c r="AL855" s="14">
        <v>1</v>
      </c>
      <c r="AM855" s="14">
        <v>0</v>
      </c>
      <c r="AO855" s="1">
        <v>37530</v>
      </c>
      <c r="AP855" s="1">
        <v>38118</v>
      </c>
      <c r="BX855" s="14">
        <v>1350000</v>
      </c>
      <c r="BY855" s="3">
        <v>0</v>
      </c>
      <c r="CS855">
        <v>1</v>
      </c>
      <c r="DA855" s="1">
        <v>38049</v>
      </c>
      <c r="DB855" s="1">
        <v>38118</v>
      </c>
      <c r="DC855" s="1">
        <v>38827</v>
      </c>
      <c r="DD855" s="14">
        <v>552</v>
      </c>
      <c r="DE855" s="14">
        <v>4</v>
      </c>
      <c r="DF855" t="s">
        <v>508</v>
      </c>
      <c r="DG855" t="s">
        <v>1232</v>
      </c>
      <c r="DJ855">
        <v>1</v>
      </c>
      <c r="DO855" s="49" t="s">
        <v>4576</v>
      </c>
      <c r="DP855" s="1"/>
      <c r="DQ855" s="1"/>
      <c r="DR855" s="1"/>
      <c r="DS855" s="1"/>
      <c r="DT855" s="1"/>
      <c r="DU855" s="1"/>
      <c r="DV855" s="1"/>
      <c r="DY855" t="s">
        <v>2326</v>
      </c>
      <c r="DZ855" s="1">
        <v>39189</v>
      </c>
      <c r="EA855" s="1">
        <v>40736</v>
      </c>
      <c r="EC855" s="7" t="s">
        <v>3961</v>
      </c>
      <c r="EF855" s="7">
        <v>1</v>
      </c>
      <c r="EO855" s="7">
        <v>356</v>
      </c>
      <c r="EP855" s="7">
        <v>2</v>
      </c>
      <c r="II855" s="1">
        <v>38118</v>
      </c>
      <c r="IJ855" s="1">
        <v>39106</v>
      </c>
      <c r="IK855" s="14">
        <v>10</v>
      </c>
    </row>
    <row r="856" spans="1:245" x14ac:dyDescent="0.25">
      <c r="A856" s="1">
        <v>39106</v>
      </c>
      <c r="E856" s="13" t="s">
        <v>1232</v>
      </c>
      <c r="F856" s="4" t="s">
        <v>132</v>
      </c>
      <c r="G856" s="45" t="s">
        <v>5586</v>
      </c>
      <c r="H856" s="86"/>
      <c r="I856" s="86"/>
      <c r="J856" s="86"/>
      <c r="K856" s="86"/>
      <c r="L856" s="86"/>
      <c r="M856" s="39" t="s">
        <v>987</v>
      </c>
      <c r="N856" s="4" t="s">
        <v>498</v>
      </c>
      <c r="O856" s="52" t="s">
        <v>6920</v>
      </c>
      <c r="P856" s="20"/>
      <c r="Q856" s="39" t="s">
        <v>987</v>
      </c>
      <c r="R856" s="4" t="s">
        <v>498</v>
      </c>
      <c r="S856" s="52" t="s">
        <v>6920</v>
      </c>
      <c r="T856" s="20"/>
      <c r="U856" s="20"/>
      <c r="V856" s="20"/>
      <c r="W856" s="20"/>
      <c r="X856" s="33" t="s">
        <v>3612</v>
      </c>
      <c r="Y856" s="20" t="s">
        <v>498</v>
      </c>
      <c r="Z856" s="33" t="s">
        <v>3612</v>
      </c>
      <c r="AA856" s="20" t="s">
        <v>498</v>
      </c>
      <c r="AB856" s="20"/>
      <c r="AC856" s="20"/>
      <c r="AD856" s="20"/>
      <c r="AE856" s="33" t="s">
        <v>3615</v>
      </c>
      <c r="AF856" s="14">
        <v>0</v>
      </c>
      <c r="AG856" s="14">
        <v>1</v>
      </c>
      <c r="AH856" s="14">
        <v>0</v>
      </c>
      <c r="AI856" s="14">
        <v>0</v>
      </c>
      <c r="AJ856" s="14">
        <v>1</v>
      </c>
      <c r="AK856" s="14">
        <v>0</v>
      </c>
      <c r="AL856" s="14">
        <v>1</v>
      </c>
      <c r="AM856" s="14">
        <v>0</v>
      </c>
      <c r="AO856" s="1">
        <v>32248</v>
      </c>
      <c r="AP856" s="1">
        <v>38118</v>
      </c>
      <c r="BP856" s="14">
        <v>113925000</v>
      </c>
      <c r="BQ856" s="3">
        <v>0</v>
      </c>
      <c r="BR856" s="16">
        <v>0</v>
      </c>
      <c r="BT856" s="14">
        <v>4650000</v>
      </c>
      <c r="BU856" s="3">
        <v>0</v>
      </c>
      <c r="BV856" s="16">
        <v>0</v>
      </c>
      <c r="CS856">
        <v>1</v>
      </c>
      <c r="DA856" s="1">
        <v>38049</v>
      </c>
      <c r="DB856" s="1">
        <v>38118</v>
      </c>
      <c r="DC856" s="1">
        <v>38827</v>
      </c>
      <c r="DD856" s="14">
        <v>552</v>
      </c>
      <c r="DE856" s="14">
        <v>4</v>
      </c>
      <c r="DF856" t="s">
        <v>508</v>
      </c>
      <c r="DG856" t="s">
        <v>1232</v>
      </c>
      <c r="DJ856">
        <v>1</v>
      </c>
      <c r="DO856" s="49" t="s">
        <v>4577</v>
      </c>
      <c r="DP856" s="1"/>
      <c r="DQ856" s="1"/>
      <c r="DR856" s="1"/>
      <c r="DS856" s="1"/>
      <c r="DT856" s="1"/>
      <c r="DU856" s="1"/>
      <c r="DV856" s="1"/>
      <c r="DY856" t="s">
        <v>1233</v>
      </c>
      <c r="DZ856" s="1">
        <v>39190</v>
      </c>
      <c r="EA856" s="1">
        <v>40736</v>
      </c>
      <c r="EC856" s="7" t="s">
        <v>3961</v>
      </c>
      <c r="EL856" s="7">
        <v>1</v>
      </c>
      <c r="EO856" s="7">
        <v>285</v>
      </c>
      <c r="EP856" s="7">
        <v>4</v>
      </c>
      <c r="ER856" s="49" t="s">
        <v>4988</v>
      </c>
      <c r="ES856" s="1"/>
      <c r="ET856" s="1"/>
      <c r="EU856" s="1"/>
      <c r="EV856" s="1"/>
      <c r="EW856" s="1"/>
      <c r="EX856" s="1"/>
      <c r="FC856" t="s">
        <v>2886</v>
      </c>
      <c r="FD856" s="1">
        <v>40808</v>
      </c>
      <c r="FE856" s="1">
        <v>41627</v>
      </c>
      <c r="FH856" s="7" t="s">
        <v>3962</v>
      </c>
      <c r="FK856">
        <v>1</v>
      </c>
      <c r="FY856">
        <v>403</v>
      </c>
      <c r="FZ856">
        <v>2</v>
      </c>
      <c r="GY856" s="44" t="s">
        <v>5698</v>
      </c>
      <c r="GZ856" s="1">
        <v>38120</v>
      </c>
      <c r="HA856">
        <v>18</v>
      </c>
      <c r="HB856">
        <v>600</v>
      </c>
      <c r="HC856">
        <v>6</v>
      </c>
      <c r="HE856">
        <v>1</v>
      </c>
      <c r="HH856" s="44" t="s">
        <v>5814</v>
      </c>
      <c r="HI856">
        <v>1</v>
      </c>
      <c r="HJ856">
        <v>166</v>
      </c>
      <c r="HK856">
        <v>806</v>
      </c>
      <c r="HL856">
        <v>14</v>
      </c>
      <c r="HN856">
        <v>1</v>
      </c>
      <c r="HQ856" s="44" t="s">
        <v>5946</v>
      </c>
      <c r="HR856">
        <v>0</v>
      </c>
      <c r="HS856">
        <v>23</v>
      </c>
      <c r="HT856">
        <v>1216</v>
      </c>
      <c r="HU856">
        <v>15</v>
      </c>
      <c r="HV856">
        <v>1</v>
      </c>
      <c r="HZ856" s="44" t="s">
        <v>6039</v>
      </c>
      <c r="IA856">
        <v>1</v>
      </c>
      <c r="IB856">
        <v>18</v>
      </c>
      <c r="IC856">
        <v>1280</v>
      </c>
      <c r="ID856">
        <v>4</v>
      </c>
      <c r="IE856">
        <v>1</v>
      </c>
      <c r="II856" s="1">
        <v>38118</v>
      </c>
      <c r="IJ856" s="1">
        <v>39106</v>
      </c>
      <c r="IK856" s="14">
        <v>10</v>
      </c>
    </row>
    <row r="857" spans="1:245" x14ac:dyDescent="0.25">
      <c r="A857" s="1">
        <v>39106</v>
      </c>
      <c r="E857" s="13" t="s">
        <v>1232</v>
      </c>
      <c r="F857" s="4" t="s">
        <v>132</v>
      </c>
      <c r="G857" s="45" t="s">
        <v>5586</v>
      </c>
      <c r="H857" s="86"/>
      <c r="I857" s="86"/>
      <c r="J857" s="86"/>
      <c r="K857" s="86"/>
      <c r="L857" s="86"/>
      <c r="M857" s="30" t="s">
        <v>1634</v>
      </c>
      <c r="N857" s="4" t="s">
        <v>498</v>
      </c>
      <c r="O857" s="52" t="s">
        <v>6692</v>
      </c>
      <c r="P857" s="20"/>
      <c r="Q857" s="30" t="s">
        <v>1634</v>
      </c>
      <c r="R857" s="4" t="s">
        <v>498</v>
      </c>
      <c r="S857" s="52" t="s">
        <v>6692</v>
      </c>
      <c r="T857" s="20"/>
      <c r="U857" s="20"/>
      <c r="V857" s="20"/>
      <c r="W857" s="20"/>
      <c r="X857" s="33" t="s">
        <v>3613</v>
      </c>
      <c r="Y857" s="33" t="s">
        <v>498</v>
      </c>
      <c r="Z857" s="33" t="s">
        <v>3613</v>
      </c>
      <c r="AA857" s="33" t="s">
        <v>498</v>
      </c>
      <c r="AB857" s="20"/>
      <c r="AC857" s="20"/>
      <c r="AD857" s="20"/>
      <c r="AE857" s="33" t="s">
        <v>3615</v>
      </c>
      <c r="AF857" s="14">
        <v>0</v>
      </c>
      <c r="AG857" s="14">
        <v>1</v>
      </c>
      <c r="AH857" s="14">
        <v>0</v>
      </c>
      <c r="AI857" s="14">
        <v>0</v>
      </c>
      <c r="AJ857" s="14">
        <v>1</v>
      </c>
      <c r="AK857" s="14">
        <v>0</v>
      </c>
      <c r="AL857" s="14">
        <v>1</v>
      </c>
      <c r="AM857" s="14">
        <v>0</v>
      </c>
      <c r="AO857" s="1">
        <v>32248</v>
      </c>
      <c r="AP857" s="1">
        <v>38118</v>
      </c>
      <c r="BP857" s="14">
        <v>86250000</v>
      </c>
      <c r="BQ857" s="3">
        <v>0</v>
      </c>
      <c r="BR857" s="16">
        <v>0</v>
      </c>
      <c r="BT857" s="14">
        <v>4650000</v>
      </c>
      <c r="BU857" s="3">
        <v>0</v>
      </c>
      <c r="BV857" s="16">
        <v>0</v>
      </c>
      <c r="CS857">
        <v>1</v>
      </c>
      <c r="DA857" s="1">
        <v>38049</v>
      </c>
      <c r="DB857" s="1">
        <v>38118</v>
      </c>
      <c r="DC857" s="1">
        <v>38827</v>
      </c>
      <c r="DD857" s="14">
        <v>552</v>
      </c>
      <c r="DE857" s="14">
        <v>4</v>
      </c>
      <c r="DF857" t="s">
        <v>508</v>
      </c>
      <c r="DG857" t="s">
        <v>1232</v>
      </c>
      <c r="DO857" s="49" t="s">
        <v>4578</v>
      </c>
      <c r="DP857" s="1"/>
      <c r="DQ857" s="1"/>
      <c r="DR857" s="1"/>
      <c r="DS857" s="1"/>
      <c r="DT857" s="1"/>
      <c r="DU857" s="1"/>
      <c r="DV857" s="1"/>
      <c r="DY857" t="s">
        <v>2325</v>
      </c>
      <c r="DZ857" s="1">
        <v>39190</v>
      </c>
      <c r="EA857" s="1">
        <v>40736</v>
      </c>
      <c r="EC857" s="7" t="s">
        <v>3961</v>
      </c>
      <c r="EL857" s="7">
        <v>1</v>
      </c>
      <c r="EO857" s="7">
        <v>301</v>
      </c>
      <c r="EP857" s="7">
        <v>4</v>
      </c>
      <c r="ER857" s="49" t="s">
        <v>4988</v>
      </c>
      <c r="ES857" s="1"/>
      <c r="ET857" s="1"/>
      <c r="EU857" s="1"/>
      <c r="EV857" s="1"/>
      <c r="EW857" s="1"/>
      <c r="EX857" s="1"/>
      <c r="FC857" t="s">
        <v>2886</v>
      </c>
      <c r="FD857" s="1">
        <v>40809</v>
      </c>
      <c r="FE857" s="1">
        <v>41627</v>
      </c>
      <c r="FH857" s="7" t="s">
        <v>3962</v>
      </c>
      <c r="FK857">
        <v>1</v>
      </c>
      <c r="FY857">
        <v>403</v>
      </c>
      <c r="FZ857">
        <v>2</v>
      </c>
      <c r="GY857" s="44" t="s">
        <v>5698</v>
      </c>
      <c r="GZ857" s="1">
        <v>38120</v>
      </c>
      <c r="HA857">
        <v>18</v>
      </c>
      <c r="HB857">
        <v>1233</v>
      </c>
      <c r="HC857">
        <v>6</v>
      </c>
      <c r="HD857">
        <v>1</v>
      </c>
      <c r="HH857" s="44" t="s">
        <v>5814</v>
      </c>
      <c r="HI857">
        <v>1</v>
      </c>
      <c r="HJ857">
        <v>166</v>
      </c>
      <c r="HK857">
        <v>1648</v>
      </c>
      <c r="HL857">
        <v>30</v>
      </c>
      <c r="HM857">
        <v>1</v>
      </c>
      <c r="HQ857" s="44" t="s">
        <v>5946</v>
      </c>
      <c r="HR857">
        <v>0</v>
      </c>
      <c r="HS857">
        <v>23</v>
      </c>
      <c r="HT857">
        <v>3287</v>
      </c>
      <c r="HU857">
        <v>34</v>
      </c>
      <c r="HV857">
        <v>1</v>
      </c>
      <c r="HZ857" s="44" t="s">
        <v>6039</v>
      </c>
      <c r="IA857">
        <v>1</v>
      </c>
      <c r="IB857">
        <v>18</v>
      </c>
      <c r="IC857">
        <v>2506</v>
      </c>
      <c r="ID857">
        <v>28</v>
      </c>
      <c r="IE857">
        <v>1</v>
      </c>
      <c r="II857" s="1">
        <v>38118</v>
      </c>
      <c r="IJ857" s="1">
        <v>39106</v>
      </c>
      <c r="IK857" s="14">
        <v>10</v>
      </c>
    </row>
    <row r="858" spans="1:245" x14ac:dyDescent="0.25">
      <c r="A858" s="1">
        <v>39106</v>
      </c>
      <c r="E858" s="13" t="s">
        <v>1232</v>
      </c>
      <c r="F858" s="4" t="s">
        <v>132</v>
      </c>
      <c r="G858" s="45" t="s">
        <v>5586</v>
      </c>
      <c r="H858" s="86"/>
      <c r="I858" s="86"/>
      <c r="J858" s="86"/>
      <c r="K858" s="86"/>
      <c r="L858" s="86"/>
      <c r="M858" s="30" t="s">
        <v>1228</v>
      </c>
      <c r="N858" s="4" t="s">
        <v>479</v>
      </c>
      <c r="O858" s="52" t="s">
        <v>6693</v>
      </c>
      <c r="P858" s="20"/>
      <c r="Q858" s="30" t="s">
        <v>1228</v>
      </c>
      <c r="R858" s="4" t="s">
        <v>479</v>
      </c>
      <c r="S858" s="52" t="s">
        <v>6693</v>
      </c>
      <c r="T858" s="20"/>
      <c r="U858" s="20"/>
      <c r="V858" s="20"/>
      <c r="W858" s="20"/>
      <c r="X858" s="33" t="s">
        <v>3614</v>
      </c>
      <c r="Y858" s="33" t="s">
        <v>479</v>
      </c>
      <c r="Z858" s="33" t="s">
        <v>3614</v>
      </c>
      <c r="AA858" s="33" t="s">
        <v>479</v>
      </c>
      <c r="AB858" s="20"/>
      <c r="AC858" s="20"/>
      <c r="AD858" s="20"/>
      <c r="AF858" s="14">
        <v>0</v>
      </c>
      <c r="AG858" s="14">
        <v>1</v>
      </c>
      <c r="AH858" s="14">
        <v>0</v>
      </c>
      <c r="AI858" s="14">
        <v>0</v>
      </c>
      <c r="AJ858" s="14">
        <v>1</v>
      </c>
      <c r="AK858" s="14">
        <v>0</v>
      </c>
      <c r="AL858" s="14">
        <v>1</v>
      </c>
      <c r="AM858" s="14">
        <v>1</v>
      </c>
      <c r="AO858" s="1">
        <v>32248</v>
      </c>
      <c r="AP858" s="1">
        <v>38118</v>
      </c>
      <c r="BP858" s="14">
        <v>396562500</v>
      </c>
      <c r="BQ858" s="3">
        <v>0</v>
      </c>
      <c r="CS858">
        <v>1</v>
      </c>
      <c r="DA858" s="1">
        <v>38049</v>
      </c>
      <c r="DB858" s="1">
        <v>38118</v>
      </c>
      <c r="DC858" s="1">
        <v>38827</v>
      </c>
      <c r="DD858" s="14">
        <v>552</v>
      </c>
      <c r="DE858" s="14">
        <v>4</v>
      </c>
      <c r="DF858" t="s">
        <v>508</v>
      </c>
      <c r="DG858" t="s">
        <v>1232</v>
      </c>
      <c r="DJ858">
        <v>1</v>
      </c>
      <c r="DK858" s="1">
        <v>38118</v>
      </c>
      <c r="DO858" s="49" t="s">
        <v>4579</v>
      </c>
      <c r="DP858" s="1"/>
      <c r="DQ858" s="1"/>
      <c r="DR858" s="1"/>
      <c r="DS858" s="1"/>
      <c r="DT858" s="1"/>
      <c r="DU858" s="1"/>
      <c r="DV858" s="1"/>
      <c r="DY858" t="s">
        <v>2327</v>
      </c>
      <c r="DZ858" s="1">
        <v>39188</v>
      </c>
      <c r="EA858" s="1">
        <v>40605</v>
      </c>
      <c r="EC858" s="7" t="s">
        <v>3961</v>
      </c>
      <c r="EF858" s="7">
        <v>1</v>
      </c>
      <c r="EO858" s="7">
        <v>405</v>
      </c>
      <c r="EP858" s="7">
        <v>2</v>
      </c>
      <c r="ER858" s="49" t="s">
        <v>4988</v>
      </c>
      <c r="ES858" s="1"/>
      <c r="ET858" s="1"/>
      <c r="EU858" s="1"/>
      <c r="EV858" s="1"/>
      <c r="EW858" s="1"/>
      <c r="EX858" s="1"/>
      <c r="FC858" t="s">
        <v>2886</v>
      </c>
      <c r="FD858" s="1">
        <v>40682</v>
      </c>
      <c r="FE858" s="1">
        <v>41627</v>
      </c>
      <c r="FH858" s="7" t="s">
        <v>3962</v>
      </c>
      <c r="FK858">
        <v>1</v>
      </c>
      <c r="FY858">
        <v>403</v>
      </c>
      <c r="FZ858">
        <v>2</v>
      </c>
      <c r="GY858" s="44" t="s">
        <v>5698</v>
      </c>
      <c r="GZ858" s="1">
        <v>38120</v>
      </c>
      <c r="HA858">
        <v>18</v>
      </c>
      <c r="HB858">
        <v>3456</v>
      </c>
      <c r="HC858">
        <v>49</v>
      </c>
      <c r="HD858">
        <v>1</v>
      </c>
      <c r="HH858" s="44" t="s">
        <v>5814</v>
      </c>
      <c r="HI858">
        <v>1</v>
      </c>
      <c r="HJ858">
        <v>166</v>
      </c>
      <c r="HK858">
        <v>6105</v>
      </c>
      <c r="HL858">
        <v>64</v>
      </c>
      <c r="HM858">
        <v>1</v>
      </c>
      <c r="HQ858" s="44" t="s">
        <v>5945</v>
      </c>
      <c r="HR858">
        <v>0</v>
      </c>
      <c r="HS858">
        <v>14</v>
      </c>
      <c r="HT858">
        <v>5787</v>
      </c>
      <c r="HU858">
        <v>20</v>
      </c>
      <c r="HV858">
        <v>1</v>
      </c>
      <c r="HZ858" s="44" t="s">
        <v>6039</v>
      </c>
      <c r="IA858">
        <v>1</v>
      </c>
      <c r="IB858">
        <v>18</v>
      </c>
      <c r="IC858">
        <v>3773</v>
      </c>
      <c r="ID858">
        <v>25</v>
      </c>
      <c r="IE858">
        <v>1</v>
      </c>
      <c r="II858" s="1">
        <v>38118</v>
      </c>
      <c r="IJ858" s="1">
        <v>39106</v>
      </c>
      <c r="IK858" s="14">
        <v>10</v>
      </c>
    </row>
    <row r="859" spans="1:245" x14ac:dyDescent="0.25">
      <c r="A859" s="1">
        <v>39106</v>
      </c>
      <c r="E859" s="13" t="s">
        <v>1232</v>
      </c>
      <c r="F859" s="4" t="s">
        <v>132</v>
      </c>
      <c r="G859" s="45" t="s">
        <v>5586</v>
      </c>
      <c r="H859" s="86"/>
      <c r="I859" s="86"/>
      <c r="J859" s="86"/>
      <c r="K859" s="86"/>
      <c r="L859" s="86"/>
      <c r="M859" s="30" t="s">
        <v>1227</v>
      </c>
      <c r="N859" s="4" t="s">
        <v>474</v>
      </c>
      <c r="O859" s="52" t="s">
        <v>6694</v>
      </c>
      <c r="P859" s="20"/>
      <c r="Q859" s="39" t="s">
        <v>1227</v>
      </c>
      <c r="R859" s="4" t="s">
        <v>474</v>
      </c>
      <c r="S859" s="52" t="s">
        <v>6694</v>
      </c>
      <c r="T859" s="39" t="s">
        <v>1227</v>
      </c>
      <c r="U859" s="4" t="s">
        <v>474</v>
      </c>
      <c r="V859" s="20"/>
      <c r="W859" s="20"/>
      <c r="X859" s="33" t="s">
        <v>3616</v>
      </c>
      <c r="Y859" s="33" t="s">
        <v>474</v>
      </c>
      <c r="Z859" s="33" t="s">
        <v>3616</v>
      </c>
      <c r="AA859" s="33" t="s">
        <v>474</v>
      </c>
      <c r="AB859" s="20"/>
      <c r="AC859" s="20"/>
      <c r="AD859" s="20"/>
      <c r="AF859" s="14">
        <v>0</v>
      </c>
      <c r="AG859" s="14">
        <v>1</v>
      </c>
      <c r="AH859" s="14">
        <v>0</v>
      </c>
      <c r="AI859" s="14">
        <v>0</v>
      </c>
      <c r="AJ859" s="14">
        <v>1</v>
      </c>
      <c r="AK859" s="14">
        <v>0</v>
      </c>
      <c r="AL859" s="14">
        <v>1</v>
      </c>
      <c r="AM859" s="14">
        <v>0</v>
      </c>
      <c r="AO859" s="1">
        <v>32248</v>
      </c>
      <c r="AP859" s="1">
        <v>36873</v>
      </c>
      <c r="BP859" s="14">
        <v>3600000</v>
      </c>
      <c r="BQ859" s="3">
        <v>0</v>
      </c>
      <c r="BR859" s="16">
        <v>0</v>
      </c>
      <c r="BS859" s="23">
        <v>3600000</v>
      </c>
      <c r="BT859" s="14">
        <v>4500000</v>
      </c>
      <c r="BU859" s="3">
        <v>0</v>
      </c>
      <c r="BV859" s="16">
        <v>8100000</v>
      </c>
      <c r="BW859" s="23">
        <v>4500000</v>
      </c>
      <c r="CS859">
        <v>1</v>
      </c>
      <c r="DA859" s="1">
        <v>38049</v>
      </c>
      <c r="DB859" s="1">
        <v>38118</v>
      </c>
      <c r="DC859" s="1">
        <v>38827</v>
      </c>
      <c r="DD859" s="14">
        <v>552</v>
      </c>
      <c r="DE859" s="14">
        <v>4</v>
      </c>
      <c r="DF859" t="s">
        <v>508</v>
      </c>
      <c r="DG859" t="s">
        <v>1232</v>
      </c>
      <c r="DO859" s="49" t="s">
        <v>4580</v>
      </c>
      <c r="DP859" s="1"/>
      <c r="DQ859" s="1"/>
      <c r="DR859" s="1"/>
      <c r="DS859" s="1"/>
      <c r="DT859" s="1"/>
      <c r="DU859" s="1"/>
      <c r="DV859" s="1"/>
      <c r="DW859" t="s">
        <v>1231</v>
      </c>
      <c r="DX859" t="s">
        <v>570</v>
      </c>
      <c r="DY859" t="s">
        <v>2323</v>
      </c>
      <c r="DZ859" s="1">
        <v>39189</v>
      </c>
      <c r="EA859" s="1">
        <v>40605</v>
      </c>
      <c r="EC859" s="7" t="s">
        <v>3961</v>
      </c>
      <c r="EL859" s="7">
        <v>1</v>
      </c>
      <c r="EO859" s="7">
        <v>269</v>
      </c>
      <c r="EP859" s="7">
        <v>7</v>
      </c>
      <c r="ER859" s="49" t="s">
        <v>4989</v>
      </c>
      <c r="ES859" s="1"/>
      <c r="ET859" s="1"/>
      <c r="EU859" s="1"/>
      <c r="EV859" s="1"/>
      <c r="EW859" s="1"/>
      <c r="EX859" s="1"/>
      <c r="FA859">
        <v>1</v>
      </c>
      <c r="FC859" t="s">
        <v>2891</v>
      </c>
      <c r="FD859" s="1">
        <v>40679</v>
      </c>
      <c r="FE859" s="1">
        <v>41739</v>
      </c>
      <c r="FH859" s="7" t="s">
        <v>3962</v>
      </c>
      <c r="FJ859" s="7" t="s">
        <v>3887</v>
      </c>
      <c r="FN859">
        <v>1</v>
      </c>
      <c r="FT859">
        <v>1</v>
      </c>
      <c r="FY859">
        <v>140</v>
      </c>
      <c r="FZ859">
        <v>8</v>
      </c>
      <c r="GY859" s="44" t="s">
        <v>5698</v>
      </c>
      <c r="GZ859" s="1">
        <v>38120</v>
      </c>
      <c r="HA859">
        <v>18</v>
      </c>
      <c r="HB859">
        <v>372</v>
      </c>
      <c r="HC859">
        <v>7</v>
      </c>
      <c r="HD859">
        <v>1</v>
      </c>
      <c r="HH859" s="44" t="s">
        <v>5814</v>
      </c>
      <c r="HI859">
        <v>1</v>
      </c>
      <c r="HJ859">
        <v>166</v>
      </c>
      <c r="HK859">
        <v>577</v>
      </c>
      <c r="HL859">
        <v>8</v>
      </c>
      <c r="HM859">
        <v>1</v>
      </c>
      <c r="HQ859" s="44" t="s">
        <v>5945</v>
      </c>
      <c r="HR859">
        <v>0</v>
      </c>
      <c r="HS859">
        <v>14</v>
      </c>
      <c r="HT859">
        <v>1094</v>
      </c>
      <c r="HU859">
        <v>15</v>
      </c>
      <c r="HW859">
        <v>1</v>
      </c>
      <c r="HZ859" s="44" t="s">
        <v>6038</v>
      </c>
      <c r="IA859">
        <v>0</v>
      </c>
      <c r="IB859">
        <v>1</v>
      </c>
      <c r="IC859">
        <v>1245</v>
      </c>
      <c r="ID859">
        <v>1</v>
      </c>
      <c r="IF859">
        <v>1</v>
      </c>
      <c r="II859" s="1">
        <v>38118</v>
      </c>
      <c r="IJ859" s="1">
        <v>39106</v>
      </c>
      <c r="IK859" s="14">
        <v>10</v>
      </c>
    </row>
    <row r="860" spans="1:245" x14ac:dyDescent="0.25">
      <c r="A860" s="1">
        <v>39106</v>
      </c>
      <c r="E860" s="13" t="s">
        <v>1232</v>
      </c>
      <c r="F860" s="4" t="s">
        <v>132</v>
      </c>
      <c r="G860" s="45" t="s">
        <v>5586</v>
      </c>
      <c r="H860" s="86"/>
      <c r="I860" s="86"/>
      <c r="J860" s="86"/>
      <c r="K860" s="86"/>
      <c r="L860" s="86"/>
      <c r="M860" s="30" t="s">
        <v>2322</v>
      </c>
      <c r="N860" s="4" t="s">
        <v>570</v>
      </c>
      <c r="O860" s="52" t="s">
        <v>6695</v>
      </c>
      <c r="P860" s="20"/>
      <c r="Q860" s="39" t="s">
        <v>1227</v>
      </c>
      <c r="R860" s="4" t="s">
        <v>474</v>
      </c>
      <c r="S860" s="52" t="s">
        <v>6694</v>
      </c>
      <c r="T860" s="39" t="s">
        <v>1227</v>
      </c>
      <c r="U860" s="4" t="s">
        <v>474</v>
      </c>
      <c r="V860" s="20"/>
      <c r="W860" s="20"/>
      <c r="X860" s="20"/>
      <c r="Y860" s="20"/>
      <c r="Z860" s="33" t="s">
        <v>3616</v>
      </c>
      <c r="AA860" s="33" t="s">
        <v>474</v>
      </c>
      <c r="AD860" s="20"/>
      <c r="AF860" s="14">
        <v>0</v>
      </c>
      <c r="AG860" s="14">
        <v>1</v>
      </c>
      <c r="AH860" s="14">
        <v>0</v>
      </c>
      <c r="AI860" s="14">
        <v>0</v>
      </c>
      <c r="AJ860" s="14">
        <v>1</v>
      </c>
      <c r="AK860" s="14">
        <v>0</v>
      </c>
      <c r="AL860" s="14">
        <v>1</v>
      </c>
      <c r="AM860" s="14">
        <v>0</v>
      </c>
      <c r="AO860" s="1">
        <v>36058</v>
      </c>
      <c r="AP860" s="1">
        <v>38118</v>
      </c>
      <c r="BX860" s="14">
        <v>12600000</v>
      </c>
      <c r="BY860" s="3">
        <v>0</v>
      </c>
      <c r="BZ860" s="16">
        <v>10350000</v>
      </c>
      <c r="CA860" s="23">
        <v>12600000</v>
      </c>
      <c r="CS860">
        <v>1</v>
      </c>
      <c r="DA860" s="1">
        <v>38049</v>
      </c>
      <c r="DB860" s="1">
        <v>38118</v>
      </c>
      <c r="DC860" s="1">
        <v>38827</v>
      </c>
      <c r="DD860" s="14">
        <v>552</v>
      </c>
      <c r="DE860" s="14">
        <v>4</v>
      </c>
      <c r="DF860" t="s">
        <v>508</v>
      </c>
      <c r="DG860" t="s">
        <v>1232</v>
      </c>
      <c r="DJ860">
        <v>1</v>
      </c>
      <c r="DO860" s="49" t="s">
        <v>4580</v>
      </c>
      <c r="DP860" s="1"/>
      <c r="DQ860" s="1"/>
      <c r="DR860" s="1"/>
      <c r="DS860" s="1"/>
      <c r="DT860" s="1"/>
      <c r="DU860" s="1"/>
      <c r="DV860" s="1"/>
      <c r="DY860" t="s">
        <v>2323</v>
      </c>
      <c r="DZ860" s="1">
        <v>39189</v>
      </c>
      <c r="EA860" s="1">
        <v>40605</v>
      </c>
      <c r="EC860" s="7" t="s">
        <v>3961</v>
      </c>
      <c r="EL860" s="7">
        <v>1</v>
      </c>
      <c r="EO860" s="7">
        <v>269</v>
      </c>
      <c r="EP860" s="7">
        <v>7</v>
      </c>
      <c r="ER860" s="49" t="s">
        <v>4989</v>
      </c>
      <c r="ES860" s="1"/>
      <c r="ET860" s="1"/>
      <c r="EU860" s="1"/>
      <c r="EV860" s="1"/>
      <c r="EW860" s="1"/>
      <c r="EX860" s="1"/>
      <c r="FA860">
        <v>1</v>
      </c>
      <c r="FC860" t="s">
        <v>2891</v>
      </c>
      <c r="FD860" s="1">
        <v>40679</v>
      </c>
      <c r="FE860" s="1">
        <v>41739</v>
      </c>
      <c r="FH860" s="7" t="s">
        <v>3962</v>
      </c>
      <c r="FJ860" s="7" t="s">
        <v>3887</v>
      </c>
      <c r="FN860">
        <v>1</v>
      </c>
      <c r="FT860">
        <v>1</v>
      </c>
      <c r="FY860">
        <v>140</v>
      </c>
      <c r="FZ860">
        <v>8</v>
      </c>
      <c r="GY860" s="44" t="s">
        <v>5698</v>
      </c>
      <c r="GZ860" s="1">
        <v>38120</v>
      </c>
      <c r="HA860">
        <v>18</v>
      </c>
      <c r="HB860">
        <v>372</v>
      </c>
      <c r="HC860">
        <v>7</v>
      </c>
      <c r="HD860">
        <v>1</v>
      </c>
      <c r="HH860" s="44" t="s">
        <v>5814</v>
      </c>
      <c r="HI860">
        <v>1</v>
      </c>
      <c r="HJ860">
        <v>166</v>
      </c>
      <c r="HK860">
        <v>577</v>
      </c>
      <c r="HL860">
        <v>8</v>
      </c>
      <c r="HM860">
        <v>1</v>
      </c>
      <c r="HQ860" s="44" t="s">
        <v>5945</v>
      </c>
      <c r="HR860">
        <v>0</v>
      </c>
      <c r="HS860">
        <v>14</v>
      </c>
      <c r="HT860">
        <v>1094</v>
      </c>
      <c r="HU860">
        <v>15</v>
      </c>
      <c r="HW860">
        <v>1</v>
      </c>
      <c r="HZ860" s="44" t="s">
        <v>6038</v>
      </c>
      <c r="IA860">
        <v>0</v>
      </c>
      <c r="IB860">
        <v>1</v>
      </c>
      <c r="IC860">
        <v>1245</v>
      </c>
      <c r="ID860">
        <v>1</v>
      </c>
      <c r="IF860">
        <v>1</v>
      </c>
      <c r="II860" s="1">
        <v>38118</v>
      </c>
      <c r="IJ860" s="1">
        <v>39106</v>
      </c>
      <c r="IK860" s="14">
        <v>10</v>
      </c>
    </row>
    <row r="861" spans="1:245" x14ac:dyDescent="0.25">
      <c r="A861" s="1">
        <v>39106</v>
      </c>
      <c r="E861" s="13" t="s">
        <v>1232</v>
      </c>
      <c r="F861" s="4" t="s">
        <v>132</v>
      </c>
      <c r="G861" s="45" t="s">
        <v>5586</v>
      </c>
      <c r="H861" s="86"/>
      <c r="I861" s="86"/>
      <c r="J861" s="86"/>
      <c r="K861" s="86"/>
      <c r="L861" s="86"/>
      <c r="M861" s="30" t="s">
        <v>5170</v>
      </c>
      <c r="N861" s="4" t="s">
        <v>537</v>
      </c>
      <c r="O861" s="52" t="s">
        <v>6696</v>
      </c>
      <c r="P861" s="20"/>
      <c r="Q861" s="39" t="s">
        <v>1227</v>
      </c>
      <c r="R861" s="4" t="s">
        <v>474</v>
      </c>
      <c r="S861" s="52" t="s">
        <v>6694</v>
      </c>
      <c r="T861" s="39" t="s">
        <v>1227</v>
      </c>
      <c r="U861" s="4" t="s">
        <v>474</v>
      </c>
      <c r="V861" s="20"/>
      <c r="W861" s="20"/>
      <c r="X861" s="20"/>
      <c r="Y861" s="20"/>
      <c r="Z861" s="33" t="s">
        <v>3616</v>
      </c>
      <c r="AA861" s="33" t="s">
        <v>474</v>
      </c>
      <c r="AD861" s="20"/>
      <c r="AF861" s="14">
        <v>0</v>
      </c>
      <c r="AG861" s="14">
        <v>1</v>
      </c>
      <c r="AH861" s="14">
        <v>0</v>
      </c>
      <c r="AI861" s="14">
        <v>0</v>
      </c>
      <c r="AJ861" s="14">
        <v>1</v>
      </c>
      <c r="AK861" s="14">
        <v>0</v>
      </c>
      <c r="AL861" s="14">
        <v>1</v>
      </c>
      <c r="AM861" s="14">
        <v>0</v>
      </c>
      <c r="AO861" s="1">
        <v>32248</v>
      </c>
      <c r="AP861" s="1">
        <v>38118</v>
      </c>
      <c r="BM861" s="15"/>
      <c r="BO861" s="15"/>
      <c r="BP861" s="14">
        <f>22050000-BX861-CB861</f>
        <v>4500000</v>
      </c>
      <c r="BQ861" s="3">
        <v>0</v>
      </c>
      <c r="BR861" s="16">
        <v>9450000</v>
      </c>
      <c r="BS861" s="23">
        <f>22050000-CA861-CE861</f>
        <v>4500000</v>
      </c>
      <c r="BX861" s="14">
        <v>12600000</v>
      </c>
      <c r="BY861" s="3">
        <v>0</v>
      </c>
      <c r="BZ861" s="16">
        <v>10350000</v>
      </c>
      <c r="CA861" s="23">
        <v>12600000</v>
      </c>
      <c r="CB861" s="14">
        <f>17550000-BX861</f>
        <v>4950000</v>
      </c>
      <c r="CC861" s="3">
        <v>0</v>
      </c>
      <c r="CD861" s="16">
        <v>2250000</v>
      </c>
      <c r="CE861" s="23">
        <f>17550000-CA861</f>
        <v>4950000</v>
      </c>
      <c r="CS861">
        <v>1</v>
      </c>
      <c r="DA861" s="1">
        <v>38049</v>
      </c>
      <c r="DB861" s="1">
        <v>38118</v>
      </c>
      <c r="DC861" s="1">
        <v>38827</v>
      </c>
      <c r="DD861" s="14">
        <v>552</v>
      </c>
      <c r="DE861" s="14">
        <v>4</v>
      </c>
      <c r="DF861" t="s">
        <v>508</v>
      </c>
      <c r="DG861" t="s">
        <v>1232</v>
      </c>
      <c r="DJ861">
        <v>1</v>
      </c>
      <c r="DO861" s="49" t="s">
        <v>4580</v>
      </c>
      <c r="DP861" s="1"/>
      <c r="DQ861" s="1"/>
      <c r="DR861" s="1"/>
      <c r="DS861" s="1"/>
      <c r="DT861" s="1"/>
      <c r="DU861" s="1"/>
      <c r="DV861" s="1"/>
      <c r="DY861" t="s">
        <v>2323</v>
      </c>
      <c r="DZ861" s="1">
        <v>39189</v>
      </c>
      <c r="EA861" s="1">
        <v>40605</v>
      </c>
      <c r="EC861" s="7" t="s">
        <v>3961</v>
      </c>
      <c r="EL861" s="7">
        <v>1</v>
      </c>
      <c r="EO861" s="7">
        <v>269</v>
      </c>
      <c r="EP861" s="7">
        <v>7</v>
      </c>
      <c r="ER861" s="49" t="s">
        <v>4989</v>
      </c>
      <c r="ES861" s="1"/>
      <c r="ET861" s="1"/>
      <c r="EU861" s="1"/>
      <c r="EV861" s="1"/>
      <c r="EW861" s="1"/>
      <c r="EX861" s="1"/>
      <c r="FB861">
        <v>1</v>
      </c>
      <c r="FC861" t="s">
        <v>2891</v>
      </c>
      <c r="FD861" s="1">
        <v>40679</v>
      </c>
      <c r="FE861" s="1">
        <v>41739</v>
      </c>
      <c r="FH861" s="7" t="s">
        <v>3962</v>
      </c>
      <c r="FJ861" s="7" t="s">
        <v>3887</v>
      </c>
      <c r="FN861">
        <v>1</v>
      </c>
      <c r="FT861">
        <v>1</v>
      </c>
      <c r="FY861">
        <v>140</v>
      </c>
      <c r="FZ861">
        <v>8</v>
      </c>
      <c r="GY861" s="44" t="s">
        <v>5698</v>
      </c>
      <c r="GZ861" s="1">
        <v>38120</v>
      </c>
      <c r="HA861">
        <v>18</v>
      </c>
      <c r="HB861">
        <v>372</v>
      </c>
      <c r="HC861">
        <v>7</v>
      </c>
      <c r="HD861">
        <v>1</v>
      </c>
      <c r="HH861" s="44" t="s">
        <v>5814</v>
      </c>
      <c r="HI861">
        <v>1</v>
      </c>
      <c r="HJ861">
        <v>166</v>
      </c>
      <c r="HK861">
        <v>577</v>
      </c>
      <c r="HL861">
        <v>8</v>
      </c>
      <c r="HM861">
        <v>1</v>
      </c>
      <c r="HQ861" s="44" t="s">
        <v>5945</v>
      </c>
      <c r="HR861">
        <v>0</v>
      </c>
      <c r="HS861">
        <v>14</v>
      </c>
      <c r="HT861">
        <v>1094</v>
      </c>
      <c r="HU861">
        <v>15</v>
      </c>
      <c r="HW861">
        <v>1</v>
      </c>
      <c r="HZ861" s="44" t="s">
        <v>6038</v>
      </c>
      <c r="IA861">
        <v>0</v>
      </c>
      <c r="IB861">
        <v>1</v>
      </c>
      <c r="IC861">
        <v>1245</v>
      </c>
      <c r="ID861">
        <v>1</v>
      </c>
      <c r="IF861">
        <v>1</v>
      </c>
      <c r="II861" s="1">
        <v>38118</v>
      </c>
      <c r="IJ861" s="1">
        <v>39106</v>
      </c>
      <c r="IK861" s="14">
        <v>10</v>
      </c>
    </row>
    <row r="862" spans="1:245" x14ac:dyDescent="0.25">
      <c r="A862" s="1">
        <v>39106</v>
      </c>
      <c r="E862" s="13" t="s">
        <v>1232</v>
      </c>
      <c r="F862" s="4" t="s">
        <v>132</v>
      </c>
      <c r="G862" s="45" t="s">
        <v>5586</v>
      </c>
      <c r="H862" s="86"/>
      <c r="I862" s="86"/>
      <c r="J862" s="86"/>
      <c r="K862" s="86"/>
      <c r="L862" s="86"/>
      <c r="M862" s="30" t="s">
        <v>1229</v>
      </c>
      <c r="N862" s="4" t="s">
        <v>474</v>
      </c>
      <c r="O862" s="52" t="s">
        <v>6697</v>
      </c>
      <c r="P862" s="20"/>
      <c r="Q862" s="39" t="s">
        <v>1227</v>
      </c>
      <c r="R862" s="4" t="s">
        <v>474</v>
      </c>
      <c r="S862" s="52" t="s">
        <v>6694</v>
      </c>
      <c r="T862" s="39" t="s">
        <v>1227</v>
      </c>
      <c r="U862" s="4" t="s">
        <v>474</v>
      </c>
      <c r="V862" s="20"/>
      <c r="W862" s="20"/>
      <c r="X862" s="20"/>
      <c r="Y862" s="20"/>
      <c r="Z862" s="33" t="s">
        <v>3616</v>
      </c>
      <c r="AA862" s="33" t="s">
        <v>474</v>
      </c>
      <c r="AD862" s="20"/>
      <c r="AF862" s="14">
        <v>0</v>
      </c>
      <c r="AG862" s="14">
        <v>1</v>
      </c>
      <c r="AH862" s="14">
        <v>0</v>
      </c>
      <c r="AI862" s="14">
        <v>0</v>
      </c>
      <c r="AJ862" s="14">
        <v>1</v>
      </c>
      <c r="AK862" s="14">
        <v>0</v>
      </c>
      <c r="AL862" s="14">
        <v>1</v>
      </c>
      <c r="AM862" s="14">
        <v>0</v>
      </c>
      <c r="AO862" s="1">
        <v>32248</v>
      </c>
      <c r="AP862" s="1">
        <v>38118</v>
      </c>
      <c r="BM862" s="15"/>
      <c r="BT862" s="14">
        <v>4500000</v>
      </c>
      <c r="BU862" s="3">
        <v>0</v>
      </c>
      <c r="BV862" s="16">
        <v>8100000</v>
      </c>
      <c r="BW862" s="23">
        <v>4500000</v>
      </c>
      <c r="BX862" s="14">
        <v>12600000</v>
      </c>
      <c r="BY862" s="3">
        <v>0</v>
      </c>
      <c r="BZ862" s="16">
        <v>10350000</v>
      </c>
      <c r="CA862" s="23">
        <v>12600000</v>
      </c>
      <c r="CB862" s="14">
        <f>17550000-BX862</f>
        <v>4950000</v>
      </c>
      <c r="CC862" s="3">
        <v>0</v>
      </c>
      <c r="CD862" s="16">
        <v>0</v>
      </c>
      <c r="CE862" s="23">
        <f>17550000-CA862</f>
        <v>4950000</v>
      </c>
      <c r="CS862">
        <v>1</v>
      </c>
      <c r="DA862" s="1">
        <v>38049</v>
      </c>
      <c r="DB862" s="1">
        <v>38118</v>
      </c>
      <c r="DC862" s="1">
        <v>38827</v>
      </c>
      <c r="DD862" s="14">
        <v>552</v>
      </c>
      <c r="DE862" s="14">
        <v>4</v>
      </c>
      <c r="DF862" t="s">
        <v>508</v>
      </c>
      <c r="DG862" t="s">
        <v>1232</v>
      </c>
      <c r="DJ862">
        <v>1</v>
      </c>
      <c r="DO862" s="49" t="s">
        <v>4580</v>
      </c>
      <c r="DP862" s="1"/>
      <c r="DQ862" s="1"/>
      <c r="DR862" s="1"/>
      <c r="DS862" s="1"/>
      <c r="DT862" s="1"/>
      <c r="DU862" s="1"/>
      <c r="DV862" s="1"/>
      <c r="DY862" t="s">
        <v>2323</v>
      </c>
      <c r="DZ862" s="1">
        <v>39189</v>
      </c>
      <c r="EA862" s="1">
        <v>40605</v>
      </c>
      <c r="EC862" s="7" t="s">
        <v>3961</v>
      </c>
      <c r="EL862" s="7">
        <v>1</v>
      </c>
      <c r="EO862" s="7">
        <v>269</v>
      </c>
      <c r="EP862" s="7">
        <v>7</v>
      </c>
      <c r="ER862" s="49" t="s">
        <v>4989</v>
      </c>
      <c r="ES862" s="1"/>
      <c r="ET862" s="1"/>
      <c r="EU862" s="1"/>
      <c r="EV862" s="1"/>
      <c r="EW862" s="1"/>
      <c r="EX862" s="1"/>
      <c r="FB862">
        <v>1</v>
      </c>
      <c r="FC862" t="s">
        <v>2891</v>
      </c>
      <c r="FD862" s="1">
        <v>40679</v>
      </c>
      <c r="FE862" s="1">
        <v>41739</v>
      </c>
      <c r="FH862" s="7" t="s">
        <v>3962</v>
      </c>
      <c r="FJ862" s="7" t="s">
        <v>3887</v>
      </c>
      <c r="FN862">
        <v>1</v>
      </c>
      <c r="FT862">
        <v>1</v>
      </c>
      <c r="FY862">
        <v>140</v>
      </c>
      <c r="FZ862">
        <v>8</v>
      </c>
      <c r="GY862" s="44" t="s">
        <v>5698</v>
      </c>
      <c r="GZ862" s="1">
        <v>38120</v>
      </c>
      <c r="HA862">
        <v>18</v>
      </c>
      <c r="HB862">
        <v>372</v>
      </c>
      <c r="HC862">
        <v>7</v>
      </c>
      <c r="HD862">
        <v>1</v>
      </c>
      <c r="HH862" s="44" t="s">
        <v>5814</v>
      </c>
      <c r="HI862">
        <v>1</v>
      </c>
      <c r="HJ862">
        <v>166</v>
      </c>
      <c r="HK862">
        <v>577</v>
      </c>
      <c r="HL862">
        <v>8</v>
      </c>
      <c r="HM862">
        <v>1</v>
      </c>
      <c r="HQ862" s="44" t="s">
        <v>5945</v>
      </c>
      <c r="HR862">
        <v>0</v>
      </c>
      <c r="HS862">
        <v>14</v>
      </c>
      <c r="HT862">
        <v>1094</v>
      </c>
      <c r="HU862">
        <v>15</v>
      </c>
      <c r="HW862">
        <v>1</v>
      </c>
      <c r="HZ862" s="44" t="s">
        <v>6038</v>
      </c>
      <c r="IA862">
        <v>0</v>
      </c>
      <c r="IB862">
        <v>1</v>
      </c>
      <c r="IC862">
        <v>1245</v>
      </c>
      <c r="ID862">
        <v>1</v>
      </c>
      <c r="IF862">
        <v>1</v>
      </c>
      <c r="II862" s="1">
        <v>38118</v>
      </c>
      <c r="IJ862" s="1">
        <v>39106</v>
      </c>
      <c r="IK862" s="14">
        <v>10</v>
      </c>
    </row>
    <row r="863" spans="1:245" x14ac:dyDescent="0.25">
      <c r="A863" s="1">
        <v>39106</v>
      </c>
      <c r="E863" s="13" t="s">
        <v>1232</v>
      </c>
      <c r="F863" s="4" t="s">
        <v>132</v>
      </c>
      <c r="G863" s="45" t="s">
        <v>5586</v>
      </c>
      <c r="H863" s="86"/>
      <c r="I863" s="86"/>
      <c r="J863" s="86"/>
      <c r="K863" s="86"/>
      <c r="L863" s="86"/>
      <c r="M863" s="30" t="s">
        <v>1231</v>
      </c>
      <c r="N863" s="4" t="s">
        <v>570</v>
      </c>
      <c r="O863" s="52" t="s">
        <v>6698</v>
      </c>
      <c r="P863" s="20"/>
      <c r="Q863" s="39" t="s">
        <v>1227</v>
      </c>
      <c r="R863" s="4" t="s">
        <v>474</v>
      </c>
      <c r="S863" s="52" t="s">
        <v>6694</v>
      </c>
      <c r="T863" s="39" t="s">
        <v>1227</v>
      </c>
      <c r="U863" s="4" t="s">
        <v>474</v>
      </c>
      <c r="V863" s="20"/>
      <c r="W863" s="20"/>
      <c r="X863" s="20"/>
      <c r="Y863" s="20"/>
      <c r="Z863" s="33" t="s">
        <v>3616</v>
      </c>
      <c r="AA863" s="33" t="s">
        <v>474</v>
      </c>
      <c r="AD863" s="20"/>
      <c r="AF863" s="14">
        <v>0</v>
      </c>
      <c r="AG863" s="14">
        <v>1</v>
      </c>
      <c r="AH863" s="14">
        <v>0</v>
      </c>
      <c r="AI863" s="14">
        <v>0</v>
      </c>
      <c r="AJ863" s="14">
        <v>1</v>
      </c>
      <c r="AK863" s="14">
        <v>0</v>
      </c>
      <c r="AL863" s="14">
        <v>1</v>
      </c>
      <c r="AM863" s="14">
        <v>0</v>
      </c>
      <c r="AO863" s="1">
        <v>36058</v>
      </c>
      <c r="AP863" s="1">
        <v>38118</v>
      </c>
      <c r="BX863" s="14">
        <v>12600000</v>
      </c>
      <c r="BY863" s="3">
        <v>0</v>
      </c>
      <c r="BZ863" s="16">
        <v>10350000</v>
      </c>
      <c r="CA863" s="23">
        <v>12600000</v>
      </c>
      <c r="CS863">
        <v>1</v>
      </c>
      <c r="DA863" s="1">
        <v>38049</v>
      </c>
      <c r="DB863" s="1">
        <v>38118</v>
      </c>
      <c r="DC863" s="1">
        <v>38827</v>
      </c>
      <c r="DD863" s="14">
        <v>552</v>
      </c>
      <c r="DE863" s="14">
        <v>4</v>
      </c>
      <c r="DF863" t="s">
        <v>508</v>
      </c>
      <c r="DG863" t="s">
        <v>1232</v>
      </c>
      <c r="DJ863">
        <v>1</v>
      </c>
      <c r="DK863" s="1">
        <v>38118</v>
      </c>
      <c r="DO863" s="49" t="s">
        <v>4580</v>
      </c>
      <c r="DP863" s="1"/>
      <c r="DQ863" s="1"/>
      <c r="DR863" s="1"/>
      <c r="DS863" s="1"/>
      <c r="DT863" s="1"/>
      <c r="DU863" s="1"/>
      <c r="DV863" s="1"/>
      <c r="DY863" t="s">
        <v>2323</v>
      </c>
      <c r="DZ863" s="1">
        <v>39189</v>
      </c>
      <c r="EA863" s="1">
        <v>40605</v>
      </c>
      <c r="EC863" s="7" t="s">
        <v>3961</v>
      </c>
      <c r="EL863" s="7">
        <v>1</v>
      </c>
      <c r="EO863" s="7">
        <v>269</v>
      </c>
      <c r="EP863" s="7">
        <v>7</v>
      </c>
      <c r="ER863" s="49" t="s">
        <v>4989</v>
      </c>
      <c r="ES863" s="1"/>
      <c r="ET863" s="1"/>
      <c r="EU863" s="1"/>
      <c r="EV863" s="1"/>
      <c r="EW863" s="1"/>
      <c r="EX863" s="1"/>
      <c r="FA863">
        <v>1</v>
      </c>
      <c r="FC863" t="s">
        <v>2891</v>
      </c>
      <c r="FD863" s="1">
        <v>40679</v>
      </c>
      <c r="FE863" s="1">
        <v>41739</v>
      </c>
      <c r="FH863" s="7" t="s">
        <v>3962</v>
      </c>
      <c r="FJ863" s="7" t="s">
        <v>3887</v>
      </c>
      <c r="FN863">
        <v>1</v>
      </c>
      <c r="FT863">
        <v>1</v>
      </c>
      <c r="FY863">
        <v>140</v>
      </c>
      <c r="FZ863">
        <v>8</v>
      </c>
      <c r="GY863" s="44" t="s">
        <v>5698</v>
      </c>
      <c r="GZ863" s="1">
        <v>38120</v>
      </c>
      <c r="HA863">
        <v>18</v>
      </c>
      <c r="HB863">
        <v>372</v>
      </c>
      <c r="HC863">
        <v>7</v>
      </c>
      <c r="HD863">
        <v>1</v>
      </c>
      <c r="HH863" s="44" t="s">
        <v>5814</v>
      </c>
      <c r="HI863">
        <v>1</v>
      </c>
      <c r="HJ863">
        <v>166</v>
      </c>
      <c r="HK863">
        <v>577</v>
      </c>
      <c r="HL863">
        <v>8</v>
      </c>
      <c r="HM863">
        <v>1</v>
      </c>
      <c r="HQ863" s="44" t="s">
        <v>5945</v>
      </c>
      <c r="HR863">
        <v>0</v>
      </c>
      <c r="HS863">
        <v>14</v>
      </c>
      <c r="HT863">
        <v>1094</v>
      </c>
      <c r="HU863">
        <v>15</v>
      </c>
      <c r="HW863">
        <v>1</v>
      </c>
      <c r="HZ863" s="44" t="s">
        <v>6038</v>
      </c>
      <c r="IA863">
        <v>0</v>
      </c>
      <c r="IB863">
        <v>1</v>
      </c>
      <c r="IC863">
        <v>1245</v>
      </c>
      <c r="ID863">
        <v>1</v>
      </c>
      <c r="IF863">
        <v>1</v>
      </c>
      <c r="II863" s="1">
        <v>38118</v>
      </c>
      <c r="IJ863" s="1">
        <v>39106</v>
      </c>
      <c r="IK863" s="14">
        <v>10</v>
      </c>
    </row>
    <row r="864" spans="1:245" x14ac:dyDescent="0.25">
      <c r="A864" s="1">
        <v>39106</v>
      </c>
      <c r="E864" s="13" t="s">
        <v>1232</v>
      </c>
      <c r="F864" s="4" t="s">
        <v>132</v>
      </c>
      <c r="G864" s="45" t="s">
        <v>5586</v>
      </c>
      <c r="H864" s="86"/>
      <c r="I864" s="86"/>
      <c r="J864" s="86"/>
      <c r="K864" s="86"/>
      <c r="L864" s="86"/>
      <c r="M864" s="30" t="s">
        <v>2455</v>
      </c>
      <c r="N864" s="4" t="s">
        <v>520</v>
      </c>
      <c r="O864" s="52" t="s">
        <v>6699</v>
      </c>
      <c r="P864" s="20"/>
      <c r="Q864" s="39" t="s">
        <v>1227</v>
      </c>
      <c r="R864" s="4" t="s">
        <v>474</v>
      </c>
      <c r="S864" s="52" t="s">
        <v>6694</v>
      </c>
      <c r="T864" s="39" t="s">
        <v>1227</v>
      </c>
      <c r="U864" s="4" t="s">
        <v>474</v>
      </c>
      <c r="V864" s="20"/>
      <c r="W864" s="20"/>
      <c r="X864" s="20"/>
      <c r="Y864" s="20"/>
      <c r="Z864" s="33" t="s">
        <v>3616</v>
      </c>
      <c r="AA864" s="33" t="s">
        <v>474</v>
      </c>
      <c r="AD864" s="20"/>
      <c r="AF864" s="14">
        <v>0</v>
      </c>
      <c r="AG864" s="14">
        <v>1</v>
      </c>
      <c r="AH864" s="14">
        <v>0</v>
      </c>
      <c r="AI864" s="14">
        <v>0</v>
      </c>
      <c r="AJ864" s="14">
        <v>1</v>
      </c>
      <c r="AK864" s="14">
        <v>0</v>
      </c>
      <c r="AL864" s="14">
        <v>1</v>
      </c>
      <c r="AM864" s="14">
        <v>0</v>
      </c>
      <c r="AO864" s="1">
        <v>32248</v>
      </c>
      <c r="AP864" s="1">
        <v>38118</v>
      </c>
      <c r="BT864" s="14">
        <v>4500000</v>
      </c>
      <c r="BU864" s="3">
        <v>0</v>
      </c>
      <c r="BV864" s="16">
        <v>8100000</v>
      </c>
      <c r="BW864" s="23">
        <v>4500000</v>
      </c>
      <c r="BX864" s="14">
        <v>12600000</v>
      </c>
      <c r="BY864" s="3">
        <v>0</v>
      </c>
      <c r="BZ864" s="16">
        <v>10350000</v>
      </c>
      <c r="CA864" s="23">
        <v>12600000</v>
      </c>
      <c r="CB864" s="14">
        <f>17550000-BX864</f>
        <v>4950000</v>
      </c>
      <c r="CC864" s="3">
        <v>0</v>
      </c>
      <c r="CD864" s="16">
        <v>0</v>
      </c>
      <c r="CE864" s="23">
        <f>17550000-CA864</f>
        <v>4950000</v>
      </c>
      <c r="CS864">
        <v>1</v>
      </c>
      <c r="DA864" s="1">
        <v>38049</v>
      </c>
      <c r="DB864" s="1">
        <v>38118</v>
      </c>
      <c r="DC864" s="1">
        <v>38827</v>
      </c>
      <c r="DD864" s="14">
        <v>552</v>
      </c>
      <c r="DE864" s="14">
        <v>4</v>
      </c>
      <c r="DF864" t="s">
        <v>508</v>
      </c>
      <c r="DG864" t="s">
        <v>1232</v>
      </c>
      <c r="DJ864">
        <v>1</v>
      </c>
      <c r="DO864" s="49" t="s">
        <v>4580</v>
      </c>
      <c r="DP864" s="1"/>
      <c r="DQ864" s="1"/>
      <c r="DR864" s="1"/>
      <c r="DS864" s="1"/>
      <c r="DT864" s="1"/>
      <c r="DU864" s="1"/>
      <c r="DV864" s="1"/>
      <c r="DY864" t="s">
        <v>2323</v>
      </c>
      <c r="DZ864" s="1">
        <v>39189</v>
      </c>
      <c r="EA864" s="1">
        <v>40605</v>
      </c>
      <c r="EC864" s="7" t="s">
        <v>3961</v>
      </c>
      <c r="EL864" s="7">
        <v>1</v>
      </c>
      <c r="EO864" s="7">
        <v>269</v>
      </c>
      <c r="EP864" s="7">
        <v>7</v>
      </c>
      <c r="ER864" s="49" t="s">
        <v>4989</v>
      </c>
      <c r="ES864" s="1"/>
      <c r="ET864" s="1"/>
      <c r="EU864" s="1"/>
      <c r="EV864" s="1"/>
      <c r="EW864" s="1"/>
      <c r="EX864" s="1"/>
      <c r="FB864">
        <v>1</v>
      </c>
      <c r="FC864" t="s">
        <v>2891</v>
      </c>
      <c r="FD864" s="1">
        <v>40679</v>
      </c>
      <c r="FE864" s="1">
        <v>41739</v>
      </c>
      <c r="FH864" s="7" t="s">
        <v>3962</v>
      </c>
      <c r="FJ864" s="7" t="s">
        <v>3887</v>
      </c>
      <c r="FN864">
        <v>1</v>
      </c>
      <c r="FT864">
        <v>1</v>
      </c>
      <c r="FY864">
        <v>140</v>
      </c>
      <c r="FZ864">
        <v>8</v>
      </c>
      <c r="GY864" s="44" t="s">
        <v>5698</v>
      </c>
      <c r="GZ864" s="1">
        <v>38120</v>
      </c>
      <c r="HA864">
        <v>18</v>
      </c>
      <c r="HB864">
        <v>372</v>
      </c>
      <c r="HC864">
        <v>7</v>
      </c>
      <c r="HD864">
        <v>1</v>
      </c>
      <c r="HH864" s="44" t="s">
        <v>5814</v>
      </c>
      <c r="HI864">
        <v>1</v>
      </c>
      <c r="HJ864">
        <v>166</v>
      </c>
      <c r="HK864">
        <v>577</v>
      </c>
      <c r="HL864">
        <v>8</v>
      </c>
      <c r="HM864">
        <v>1</v>
      </c>
      <c r="HQ864" s="44" t="s">
        <v>5945</v>
      </c>
      <c r="HR864">
        <v>0</v>
      </c>
      <c r="HS864">
        <v>14</v>
      </c>
      <c r="HT864">
        <v>1094</v>
      </c>
      <c r="HU864">
        <v>15</v>
      </c>
      <c r="HW864">
        <v>1</v>
      </c>
      <c r="HZ864" s="44" t="s">
        <v>6038</v>
      </c>
      <c r="IA864">
        <v>0</v>
      </c>
      <c r="IB864">
        <v>1</v>
      </c>
      <c r="IC864">
        <v>1245</v>
      </c>
      <c r="ID864">
        <v>1</v>
      </c>
      <c r="IF864">
        <v>1</v>
      </c>
      <c r="II864" s="1">
        <v>38118</v>
      </c>
      <c r="IJ864" s="1">
        <v>39106</v>
      </c>
      <c r="IK864" s="14">
        <v>10</v>
      </c>
    </row>
    <row r="865" spans="1:245" x14ac:dyDescent="0.25">
      <c r="A865" s="1">
        <v>39134</v>
      </c>
      <c r="B865" s="1"/>
      <c r="C865" s="1" t="s">
        <v>426</v>
      </c>
      <c r="D865" s="1"/>
      <c r="E865" s="13" t="s">
        <v>3191</v>
      </c>
      <c r="F865" s="4" t="s">
        <v>131</v>
      </c>
      <c r="G865" s="45" t="s">
        <v>5596</v>
      </c>
      <c r="H865" s="86"/>
      <c r="I865" s="86"/>
      <c r="J865" s="86"/>
      <c r="K865" s="86"/>
      <c r="L865" s="86"/>
      <c r="M865" s="31" t="s">
        <v>1013</v>
      </c>
      <c r="N865" s="13" t="s">
        <v>546</v>
      </c>
      <c r="O865" s="56" t="s">
        <v>6754</v>
      </c>
      <c r="P865" s="20"/>
      <c r="Q865" s="39" t="s">
        <v>1013</v>
      </c>
      <c r="R865" s="13" t="s">
        <v>546</v>
      </c>
      <c r="S865" s="56" t="s">
        <v>6754</v>
      </c>
      <c r="T865" s="39" t="s">
        <v>1013</v>
      </c>
      <c r="U865" s="13" t="s">
        <v>546</v>
      </c>
      <c r="V865" s="20"/>
      <c r="W865" s="20"/>
      <c r="X865" s="33" t="s">
        <v>3638</v>
      </c>
      <c r="Y865" s="33" t="s">
        <v>546</v>
      </c>
      <c r="Z865" s="33" t="s">
        <v>3638</v>
      </c>
      <c r="AA865" s="33" t="s">
        <v>546</v>
      </c>
      <c r="AB865" s="20"/>
      <c r="AC865" s="20"/>
      <c r="AD865" s="20"/>
      <c r="AF865" s="14">
        <v>0</v>
      </c>
      <c r="AG865" s="14">
        <v>1</v>
      </c>
      <c r="AH865" s="14">
        <v>0</v>
      </c>
      <c r="AI865" s="14">
        <v>0</v>
      </c>
      <c r="AJ865" s="14">
        <v>1</v>
      </c>
      <c r="AK865" s="14">
        <v>0</v>
      </c>
      <c r="AL865" s="14">
        <v>1</v>
      </c>
      <c r="AM865" s="14">
        <v>0</v>
      </c>
      <c r="AO865" s="1">
        <v>35194</v>
      </c>
      <c r="AP865" s="1">
        <v>38015</v>
      </c>
      <c r="AQ865" s="1">
        <v>34912</v>
      </c>
      <c r="AR865" s="1">
        <v>37960</v>
      </c>
      <c r="AS865" s="1">
        <v>35040</v>
      </c>
      <c r="AT865" s="6">
        <v>38015</v>
      </c>
      <c r="AU865" s="1">
        <v>36312</v>
      </c>
      <c r="AV865" s="1">
        <v>38051</v>
      </c>
      <c r="BO865" s="11">
        <v>1</v>
      </c>
      <c r="BT865" s="14">
        <f>0</f>
        <v>0</v>
      </c>
      <c r="BU865" s="11">
        <v>1</v>
      </c>
      <c r="BX865" s="14">
        <v>62370000</v>
      </c>
      <c r="BY865" s="11">
        <v>0.01</v>
      </c>
      <c r="CB865" s="14">
        <v>0</v>
      </c>
      <c r="CC865" s="11">
        <v>1</v>
      </c>
      <c r="CF865" s="14">
        <v>79750000</v>
      </c>
      <c r="CV865" s="1">
        <v>37803</v>
      </c>
      <c r="DB865" s="6">
        <v>38014</v>
      </c>
      <c r="DC865" s="1">
        <v>38632</v>
      </c>
      <c r="DD865" s="14">
        <v>858</v>
      </c>
      <c r="DE865" s="14">
        <v>4</v>
      </c>
      <c r="DF865" s="5" t="s">
        <v>513</v>
      </c>
      <c r="DG865" s="5" t="s">
        <v>1028</v>
      </c>
      <c r="DJ865">
        <v>1</v>
      </c>
      <c r="DK865" s="6"/>
      <c r="DO865" s="1"/>
      <c r="DP865" s="1"/>
      <c r="DQ865" s="1"/>
      <c r="DR865" s="1"/>
      <c r="DS865" s="1"/>
      <c r="DT865" s="1"/>
      <c r="DU865" s="1"/>
      <c r="DV865" s="1"/>
      <c r="DY865" t="s">
        <v>2314</v>
      </c>
      <c r="DZ865" s="1">
        <v>39210</v>
      </c>
      <c r="EA865" s="1">
        <v>40737</v>
      </c>
      <c r="EC865" s="7" t="s">
        <v>3980</v>
      </c>
      <c r="EF865" s="7">
        <v>1</v>
      </c>
      <c r="EO865" s="7">
        <v>254</v>
      </c>
      <c r="EP865" s="7">
        <v>2</v>
      </c>
      <c r="ER865" s="49" t="s">
        <v>5006</v>
      </c>
      <c r="ES865" s="1"/>
      <c r="ET865" s="1"/>
      <c r="EU865" s="1"/>
      <c r="EV865" s="1"/>
      <c r="EW865" s="1"/>
      <c r="EX865" s="1"/>
      <c r="FC865" t="s">
        <v>2793</v>
      </c>
      <c r="FD865" s="1">
        <v>40809</v>
      </c>
      <c r="FE865" s="1">
        <v>41571</v>
      </c>
      <c r="FG865" s="7" t="s">
        <v>3981</v>
      </c>
      <c r="FK865">
        <v>1</v>
      </c>
      <c r="FY865">
        <v>106</v>
      </c>
      <c r="FZ865">
        <v>2</v>
      </c>
      <c r="GY865" s="44" t="s">
        <v>5702</v>
      </c>
      <c r="GZ865" s="1">
        <v>38015</v>
      </c>
      <c r="HA865">
        <v>12</v>
      </c>
      <c r="HB865">
        <v>56</v>
      </c>
      <c r="HC865">
        <v>2</v>
      </c>
      <c r="HD865">
        <v>1</v>
      </c>
      <c r="HH865" s="44" t="s">
        <v>5823</v>
      </c>
      <c r="HI865">
        <v>1</v>
      </c>
      <c r="HJ865">
        <v>104</v>
      </c>
      <c r="HK865">
        <v>61</v>
      </c>
      <c r="HL865">
        <v>2</v>
      </c>
      <c r="HM865">
        <v>1</v>
      </c>
      <c r="HQ865" s="44" t="s">
        <v>5954</v>
      </c>
      <c r="HR865">
        <v>0</v>
      </c>
      <c r="HS865">
        <v>28</v>
      </c>
      <c r="HT865">
        <v>99</v>
      </c>
      <c r="HU865">
        <v>6</v>
      </c>
      <c r="HV865">
        <v>1</v>
      </c>
      <c r="HZ865" s="44" t="s">
        <v>6045</v>
      </c>
      <c r="IA865">
        <v>0</v>
      </c>
      <c r="IB865">
        <v>5</v>
      </c>
      <c r="IC865">
        <v>185</v>
      </c>
      <c r="ID865">
        <v>11</v>
      </c>
      <c r="IE865">
        <v>1</v>
      </c>
      <c r="II865" s="6">
        <v>38014</v>
      </c>
      <c r="IJ865" s="1">
        <v>39134</v>
      </c>
      <c r="IK865" s="14">
        <v>5</v>
      </c>
    </row>
    <row r="866" spans="1:245" x14ac:dyDescent="0.25">
      <c r="A866" s="1">
        <v>39134</v>
      </c>
      <c r="E866" s="13" t="s">
        <v>3191</v>
      </c>
      <c r="F866" s="4" t="s">
        <v>131</v>
      </c>
      <c r="G866" s="45" t="s">
        <v>5596</v>
      </c>
      <c r="H866" s="86"/>
      <c r="I866" s="86"/>
      <c r="J866" s="86"/>
      <c r="K866" s="86"/>
      <c r="L866" s="86"/>
      <c r="M866" s="30" t="s">
        <v>2510</v>
      </c>
      <c r="N866" s="4" t="s">
        <v>517</v>
      </c>
      <c r="O866" s="52" t="s">
        <v>6755</v>
      </c>
      <c r="P866" s="20"/>
      <c r="Q866" s="39" t="s">
        <v>1013</v>
      </c>
      <c r="R866" s="13" t="s">
        <v>546</v>
      </c>
      <c r="S866" s="56" t="s">
        <v>6754</v>
      </c>
      <c r="T866" s="39" t="s">
        <v>1013</v>
      </c>
      <c r="U866" s="13" t="s">
        <v>546</v>
      </c>
      <c r="V866" s="20"/>
      <c r="W866" s="20"/>
      <c r="X866" s="20"/>
      <c r="Y866" s="20"/>
      <c r="Z866" s="33" t="s">
        <v>3638</v>
      </c>
      <c r="AA866" s="33" t="s">
        <v>546</v>
      </c>
      <c r="AD866" s="20"/>
      <c r="AF866" s="14">
        <v>0</v>
      </c>
      <c r="AG866" s="14">
        <v>1</v>
      </c>
      <c r="AH866" s="14">
        <v>0</v>
      </c>
      <c r="AI866" s="14">
        <v>0</v>
      </c>
      <c r="AJ866" s="14">
        <v>1</v>
      </c>
      <c r="AK866" s="14">
        <v>0</v>
      </c>
      <c r="AL866" s="14">
        <v>1</v>
      </c>
      <c r="AM866" s="14">
        <v>0</v>
      </c>
      <c r="AO866" s="1">
        <v>35194</v>
      </c>
      <c r="AP866" s="1">
        <v>38015</v>
      </c>
      <c r="BO866" s="11">
        <v>1</v>
      </c>
      <c r="BT866" s="14">
        <f>0</f>
        <v>0</v>
      </c>
      <c r="BU866" s="11">
        <v>1</v>
      </c>
      <c r="CV866" s="1">
        <v>37803</v>
      </c>
      <c r="DB866" s="6">
        <v>38014</v>
      </c>
      <c r="DC866" s="1">
        <v>38632</v>
      </c>
      <c r="DD866" s="14">
        <v>858</v>
      </c>
      <c r="DE866" s="14">
        <v>4</v>
      </c>
      <c r="DF866" s="5" t="s">
        <v>513</v>
      </c>
      <c r="DG866" s="5" t="s">
        <v>1028</v>
      </c>
      <c r="DJ866">
        <v>1</v>
      </c>
      <c r="GY866" s="44" t="s">
        <v>5702</v>
      </c>
      <c r="GZ866" s="1">
        <v>38015</v>
      </c>
      <c r="HA866">
        <v>12</v>
      </c>
      <c r="HB866">
        <v>56</v>
      </c>
      <c r="HC866">
        <v>2</v>
      </c>
      <c r="HD866">
        <v>1</v>
      </c>
      <c r="HH866" s="44" t="s">
        <v>5823</v>
      </c>
      <c r="HI866">
        <v>1</v>
      </c>
      <c r="HJ866">
        <v>104</v>
      </c>
      <c r="HK866">
        <v>61</v>
      </c>
      <c r="HL866">
        <v>2</v>
      </c>
      <c r="HM866">
        <v>1</v>
      </c>
      <c r="II866" s="6">
        <v>38014</v>
      </c>
      <c r="IJ866" s="1">
        <v>39134</v>
      </c>
      <c r="IK866" s="14">
        <v>5</v>
      </c>
    </row>
    <row r="867" spans="1:245" x14ac:dyDescent="0.25">
      <c r="A867" s="1">
        <v>39134</v>
      </c>
      <c r="E867" s="13" t="s">
        <v>3191</v>
      </c>
      <c r="F867" s="4" t="s">
        <v>131</v>
      </c>
      <c r="G867" s="45" t="s">
        <v>5596</v>
      </c>
      <c r="H867" s="86"/>
      <c r="I867" s="86"/>
      <c r="J867" s="86"/>
      <c r="K867" s="86"/>
      <c r="L867" s="86"/>
      <c r="M867" s="30" t="s">
        <v>1014</v>
      </c>
      <c r="N867" s="4" t="s">
        <v>479</v>
      </c>
      <c r="O867" s="52" t="s">
        <v>6756</v>
      </c>
      <c r="P867" s="20"/>
      <c r="Q867" s="39" t="s">
        <v>1013</v>
      </c>
      <c r="R867" s="13" t="s">
        <v>546</v>
      </c>
      <c r="S867" s="56" t="s">
        <v>6754</v>
      </c>
      <c r="T867" s="39" t="s">
        <v>1013</v>
      </c>
      <c r="U867" s="13" t="s">
        <v>546</v>
      </c>
      <c r="V867" s="20"/>
      <c r="W867" s="20"/>
      <c r="X867" s="20"/>
      <c r="Y867" s="20"/>
      <c r="Z867" s="33" t="s">
        <v>3638</v>
      </c>
      <c r="AA867" s="33" t="s">
        <v>546</v>
      </c>
      <c r="AD867" s="20"/>
      <c r="AF867" s="14">
        <v>0</v>
      </c>
      <c r="AG867" s="14">
        <v>1</v>
      </c>
      <c r="AH867" s="14">
        <v>0</v>
      </c>
      <c r="AI867" s="14">
        <v>0</v>
      </c>
      <c r="AJ867" s="14">
        <v>1</v>
      </c>
      <c r="AK867" s="14">
        <v>0</v>
      </c>
      <c r="AL867" s="14">
        <v>1</v>
      </c>
      <c r="AM867" s="14">
        <v>0</v>
      </c>
      <c r="AQ867" s="1">
        <v>34912</v>
      </c>
      <c r="AR867" s="1">
        <v>37960</v>
      </c>
      <c r="BO867" s="11">
        <v>1</v>
      </c>
      <c r="BX867" s="14">
        <v>62370000</v>
      </c>
      <c r="BY867" s="11">
        <v>0.01</v>
      </c>
      <c r="CV867" s="1">
        <v>37803</v>
      </c>
      <c r="DB867" s="6">
        <v>38014</v>
      </c>
      <c r="DC867" s="1">
        <v>38632</v>
      </c>
      <c r="DD867" s="14">
        <v>858</v>
      </c>
      <c r="DE867" s="14">
        <v>4</v>
      </c>
      <c r="DF867" s="5" t="s">
        <v>513</v>
      </c>
      <c r="DG867" s="5" t="s">
        <v>1028</v>
      </c>
      <c r="DJ867">
        <v>1</v>
      </c>
      <c r="DO867" s="49" t="s">
        <v>4598</v>
      </c>
      <c r="DP867" s="1"/>
      <c r="DQ867" s="1"/>
      <c r="DR867" s="1"/>
      <c r="DS867" s="1"/>
      <c r="DT867" s="1"/>
      <c r="DU867" s="1"/>
      <c r="DV867" s="1"/>
      <c r="DY867" t="s">
        <v>2314</v>
      </c>
      <c r="DZ867" s="1">
        <v>39210</v>
      </c>
      <c r="EA867" s="1">
        <v>40737</v>
      </c>
      <c r="EC867" s="7" t="s">
        <v>3980</v>
      </c>
      <c r="EF867" s="7">
        <v>1</v>
      </c>
      <c r="EO867" s="7">
        <v>254</v>
      </c>
      <c r="EP867" s="7">
        <v>2</v>
      </c>
      <c r="ER867" s="49" t="s">
        <v>5006</v>
      </c>
      <c r="ES867" s="1"/>
      <c r="ET867" s="1"/>
      <c r="EU867" s="1"/>
      <c r="EV867" s="1"/>
      <c r="EW867" s="1"/>
      <c r="EX867" s="1"/>
      <c r="FC867" t="s">
        <v>2793</v>
      </c>
      <c r="FD867" s="1">
        <v>40809</v>
      </c>
      <c r="FE867" s="1">
        <v>41571</v>
      </c>
      <c r="FG867" s="7" t="s">
        <v>3981</v>
      </c>
      <c r="FK867">
        <v>1</v>
      </c>
      <c r="FY867">
        <v>106</v>
      </c>
      <c r="FZ867">
        <v>2</v>
      </c>
      <c r="GY867" s="44" t="s">
        <v>5702</v>
      </c>
      <c r="GZ867" s="1">
        <v>38015</v>
      </c>
      <c r="HA867">
        <v>12</v>
      </c>
      <c r="HB867">
        <v>56</v>
      </c>
      <c r="HC867">
        <v>2</v>
      </c>
      <c r="HD867">
        <v>1</v>
      </c>
      <c r="HH867" s="44" t="s">
        <v>5823</v>
      </c>
      <c r="HI867">
        <v>1</v>
      </c>
      <c r="HJ867">
        <v>104</v>
      </c>
      <c r="HK867">
        <v>61</v>
      </c>
      <c r="HL867">
        <v>2</v>
      </c>
      <c r="HM867">
        <v>1</v>
      </c>
      <c r="HQ867" s="44" t="s">
        <v>5954</v>
      </c>
      <c r="HR867">
        <v>0</v>
      </c>
      <c r="HS867">
        <v>28</v>
      </c>
      <c r="HT867">
        <v>99</v>
      </c>
      <c r="HU867">
        <v>6</v>
      </c>
      <c r="HV867">
        <v>1</v>
      </c>
      <c r="HZ867" s="44" t="s">
        <v>6045</v>
      </c>
      <c r="IA867">
        <v>0</v>
      </c>
      <c r="IB867">
        <v>5</v>
      </c>
      <c r="IC867">
        <v>185</v>
      </c>
      <c r="ID867">
        <v>11</v>
      </c>
      <c r="IE867">
        <v>1</v>
      </c>
      <c r="II867" s="6">
        <v>38014</v>
      </c>
      <c r="IJ867" s="1">
        <v>39134</v>
      </c>
      <c r="IK867" s="14">
        <v>5</v>
      </c>
    </row>
    <row r="868" spans="1:245" x14ac:dyDescent="0.25">
      <c r="A868" s="1">
        <v>39134</v>
      </c>
      <c r="E868" s="13" t="s">
        <v>3191</v>
      </c>
      <c r="F868" s="4" t="s">
        <v>131</v>
      </c>
      <c r="G868" s="45" t="s">
        <v>5596</v>
      </c>
      <c r="H868" s="86"/>
      <c r="I868" s="86"/>
      <c r="J868" s="86"/>
      <c r="K868" s="86"/>
      <c r="L868" s="86"/>
      <c r="M868" s="30" t="s">
        <v>1015</v>
      </c>
      <c r="N868" s="4" t="s">
        <v>496</v>
      </c>
      <c r="O868" s="52" t="s">
        <v>6757</v>
      </c>
      <c r="P868" s="20"/>
      <c r="Q868" s="39" t="s">
        <v>1013</v>
      </c>
      <c r="R868" s="13" t="s">
        <v>546</v>
      </c>
      <c r="S868" s="56" t="s">
        <v>6754</v>
      </c>
      <c r="T868" s="39" t="s">
        <v>1013</v>
      </c>
      <c r="U868" s="13" t="s">
        <v>546</v>
      </c>
      <c r="V868" s="20"/>
      <c r="W868" s="20"/>
      <c r="X868" s="20"/>
      <c r="Y868" s="20"/>
      <c r="Z868" s="33" t="s">
        <v>3638</v>
      </c>
      <c r="AA868" s="33" t="s">
        <v>546</v>
      </c>
      <c r="AD868" s="20"/>
      <c r="AF868" s="14">
        <v>0</v>
      </c>
      <c r="AG868" s="14">
        <v>1</v>
      </c>
      <c r="AH868" s="14">
        <v>0</v>
      </c>
      <c r="AI868" s="14">
        <v>0</v>
      </c>
      <c r="AJ868" s="14">
        <v>1</v>
      </c>
      <c r="AK868" s="14">
        <v>0</v>
      </c>
      <c r="AL868" s="14">
        <v>1</v>
      </c>
      <c r="AM868" s="14">
        <v>0</v>
      </c>
      <c r="AS868" s="1">
        <v>35040</v>
      </c>
      <c r="AT868" s="6">
        <v>38015</v>
      </c>
      <c r="BO868" s="11">
        <v>1</v>
      </c>
      <c r="CB868" s="14">
        <v>0</v>
      </c>
      <c r="CC868" s="11">
        <v>1</v>
      </c>
      <c r="CV868" s="1">
        <v>37803</v>
      </c>
      <c r="DB868" s="6">
        <v>38014</v>
      </c>
      <c r="DC868" s="1">
        <v>38632</v>
      </c>
      <c r="DD868" s="14">
        <v>858</v>
      </c>
      <c r="DE868" s="14">
        <v>4</v>
      </c>
      <c r="DF868" s="5" t="s">
        <v>513</v>
      </c>
      <c r="DG868" s="5" t="s">
        <v>1028</v>
      </c>
      <c r="DJ868">
        <v>1</v>
      </c>
      <c r="GY868" s="44" t="s">
        <v>5702</v>
      </c>
      <c r="GZ868" s="1">
        <v>38015</v>
      </c>
      <c r="HA868">
        <v>12</v>
      </c>
      <c r="HB868">
        <v>56</v>
      </c>
      <c r="HC868">
        <v>2</v>
      </c>
      <c r="HD868">
        <v>1</v>
      </c>
      <c r="HH868" s="44" t="s">
        <v>5823</v>
      </c>
      <c r="HI868">
        <v>1</v>
      </c>
      <c r="HJ868">
        <v>104</v>
      </c>
      <c r="HK868">
        <v>61</v>
      </c>
      <c r="HL868">
        <v>2</v>
      </c>
      <c r="HM868">
        <v>1</v>
      </c>
      <c r="II868" s="6">
        <v>38014</v>
      </c>
      <c r="IJ868" s="1">
        <v>39134</v>
      </c>
      <c r="IK868" s="14">
        <v>5</v>
      </c>
    </row>
    <row r="869" spans="1:245" x14ac:dyDescent="0.25">
      <c r="A869" s="1">
        <v>39134</v>
      </c>
      <c r="E869" s="13" t="s">
        <v>3191</v>
      </c>
      <c r="F869" s="4" t="s">
        <v>131</v>
      </c>
      <c r="G869" s="45" t="s">
        <v>5596</v>
      </c>
      <c r="H869" s="86"/>
      <c r="I869" s="86"/>
      <c r="J869" s="86"/>
      <c r="K869" s="86"/>
      <c r="L869" s="86"/>
      <c r="M869" s="30" t="s">
        <v>2631</v>
      </c>
      <c r="N869" s="27" t="s">
        <v>502</v>
      </c>
      <c r="O869" s="52" t="s">
        <v>6758</v>
      </c>
      <c r="P869" s="20"/>
      <c r="Q869" s="39" t="s">
        <v>1013</v>
      </c>
      <c r="R869" s="13" t="s">
        <v>546</v>
      </c>
      <c r="S869" s="56" t="s">
        <v>6754</v>
      </c>
      <c r="T869" s="39" t="s">
        <v>1013</v>
      </c>
      <c r="U869" s="13" t="s">
        <v>546</v>
      </c>
      <c r="V869" s="20"/>
      <c r="W869" s="20"/>
      <c r="X869" s="20"/>
      <c r="Y869" s="20"/>
      <c r="Z869" s="33" t="s">
        <v>3638</v>
      </c>
      <c r="AA869" s="33" t="s">
        <v>546</v>
      </c>
      <c r="AD869" s="20"/>
      <c r="AF869" s="14">
        <v>0</v>
      </c>
      <c r="AG869" s="14">
        <v>1</v>
      </c>
      <c r="AH869" s="14">
        <v>0</v>
      </c>
      <c r="AI869" s="14">
        <v>0</v>
      </c>
      <c r="AJ869" s="14">
        <v>1</v>
      </c>
      <c r="AK869" s="14">
        <v>0</v>
      </c>
      <c r="AL869" s="14">
        <v>1</v>
      </c>
      <c r="AM869" s="14">
        <v>0</v>
      </c>
      <c r="AS869" s="1"/>
      <c r="AT869" s="6"/>
      <c r="AU869" s="1">
        <v>36312</v>
      </c>
      <c r="AV869" s="1">
        <v>38051</v>
      </c>
      <c r="CF869" s="14">
        <v>79750000</v>
      </c>
      <c r="CV869" s="1">
        <v>37803</v>
      </c>
      <c r="DB869" s="6">
        <v>38014</v>
      </c>
      <c r="DC869" s="1">
        <v>38632</v>
      </c>
      <c r="DD869" s="14">
        <v>858</v>
      </c>
      <c r="DE869" s="14">
        <v>4</v>
      </c>
      <c r="DF869" s="5" t="s">
        <v>513</v>
      </c>
      <c r="DG869" s="5" t="s">
        <v>1028</v>
      </c>
      <c r="DJ869">
        <v>1</v>
      </c>
      <c r="DO869" s="49" t="s">
        <v>4598</v>
      </c>
      <c r="DP869" s="1"/>
      <c r="DQ869" s="1"/>
      <c r="DR869" s="1"/>
      <c r="DS869" s="1"/>
      <c r="DT869" s="1"/>
      <c r="DU869" s="1"/>
      <c r="DV869" s="1"/>
      <c r="DY869" t="s">
        <v>2314</v>
      </c>
      <c r="DZ869" s="1">
        <v>39210</v>
      </c>
      <c r="EA869" s="1">
        <v>40737</v>
      </c>
      <c r="EC869" s="7" t="s">
        <v>3980</v>
      </c>
      <c r="EF869" s="7">
        <v>1</v>
      </c>
      <c r="EO869" s="7">
        <v>254</v>
      </c>
      <c r="EP869" s="7">
        <v>2</v>
      </c>
      <c r="ER869" s="49" t="s">
        <v>5006</v>
      </c>
      <c r="ES869" s="1"/>
      <c r="ET869" s="1"/>
      <c r="EU869" s="1"/>
      <c r="EV869" s="1"/>
      <c r="EW869" s="1"/>
      <c r="EX869" s="1"/>
      <c r="FC869" t="s">
        <v>2793</v>
      </c>
      <c r="FD869" s="1">
        <v>40809</v>
      </c>
      <c r="FE869" s="1">
        <v>41571</v>
      </c>
      <c r="FG869" s="7" t="s">
        <v>3981</v>
      </c>
      <c r="FK869">
        <v>1</v>
      </c>
      <c r="FY869">
        <v>106</v>
      </c>
      <c r="FZ869">
        <v>2</v>
      </c>
      <c r="GY869" s="44" t="s">
        <v>5702</v>
      </c>
      <c r="GZ869" s="1">
        <v>38015</v>
      </c>
      <c r="HA869">
        <v>12</v>
      </c>
      <c r="HB869">
        <v>56</v>
      </c>
      <c r="HC869">
        <v>2</v>
      </c>
      <c r="HD869">
        <v>1</v>
      </c>
      <c r="HH869" s="44" t="s">
        <v>5823</v>
      </c>
      <c r="HI869">
        <v>1</v>
      </c>
      <c r="HJ869">
        <v>104</v>
      </c>
      <c r="HK869">
        <v>61</v>
      </c>
      <c r="HL869">
        <v>2</v>
      </c>
      <c r="HM869">
        <v>1</v>
      </c>
      <c r="HQ869" s="44" t="s">
        <v>5954</v>
      </c>
      <c r="HR869">
        <v>0</v>
      </c>
      <c r="HS869">
        <v>28</v>
      </c>
      <c r="HT869">
        <v>99</v>
      </c>
      <c r="HU869">
        <v>6</v>
      </c>
      <c r="HV869">
        <v>1</v>
      </c>
      <c r="II869" s="6">
        <v>38014</v>
      </c>
      <c r="IJ869" s="1">
        <v>39134</v>
      </c>
      <c r="IK869" s="14">
        <v>5</v>
      </c>
    </row>
    <row r="870" spans="1:245" x14ac:dyDescent="0.25">
      <c r="A870" s="1">
        <v>39134</v>
      </c>
      <c r="E870" s="13" t="s">
        <v>3191</v>
      </c>
      <c r="F870" s="4" t="s">
        <v>131</v>
      </c>
      <c r="G870" s="45" t="s">
        <v>5596</v>
      </c>
      <c r="H870" s="86"/>
      <c r="I870" s="86"/>
      <c r="J870" s="86"/>
      <c r="K870" s="86"/>
      <c r="L870" s="86"/>
      <c r="M870" s="30" t="s">
        <v>1016</v>
      </c>
      <c r="N870" s="4" t="s">
        <v>500</v>
      </c>
      <c r="O870" s="52" t="s">
        <v>6759</v>
      </c>
      <c r="P870" s="20"/>
      <c r="Q870" s="39" t="s">
        <v>1016</v>
      </c>
      <c r="R870" s="4" t="s">
        <v>500</v>
      </c>
      <c r="S870" s="52" t="s">
        <v>6759</v>
      </c>
      <c r="T870" s="39" t="s">
        <v>1016</v>
      </c>
      <c r="U870" s="4" t="s">
        <v>500</v>
      </c>
      <c r="V870" s="20"/>
      <c r="W870" s="20"/>
      <c r="X870" s="33" t="s">
        <v>7433</v>
      </c>
      <c r="Y870" s="33" t="s">
        <v>500</v>
      </c>
      <c r="Z870" s="33" t="s">
        <v>7433</v>
      </c>
      <c r="AA870" s="33" t="s">
        <v>500</v>
      </c>
      <c r="AD870" s="20"/>
      <c r="AF870" s="14">
        <v>0</v>
      </c>
      <c r="AG870" s="14">
        <v>1</v>
      </c>
      <c r="AH870" s="14">
        <v>0</v>
      </c>
      <c r="AI870" s="14">
        <v>0</v>
      </c>
      <c r="AJ870" s="14">
        <v>1</v>
      </c>
      <c r="AK870" s="14">
        <v>0</v>
      </c>
      <c r="AL870" s="14">
        <v>1</v>
      </c>
      <c r="AM870" s="14">
        <v>0</v>
      </c>
      <c r="AO870" s="1">
        <v>35194</v>
      </c>
      <c r="AP870" s="1">
        <v>38015</v>
      </c>
      <c r="AQ870" s="1">
        <v>34912</v>
      </c>
      <c r="AR870" s="1">
        <v>37960</v>
      </c>
      <c r="AS870" s="1">
        <v>35040</v>
      </c>
      <c r="AT870" s="1">
        <v>38055</v>
      </c>
      <c r="AU870" s="1">
        <v>35900</v>
      </c>
      <c r="AV870" s="1">
        <v>38051</v>
      </c>
      <c r="BO870" s="11">
        <v>1</v>
      </c>
      <c r="BT870" s="14">
        <v>47713050</v>
      </c>
      <c r="BU870" s="11">
        <v>0.4</v>
      </c>
      <c r="BX870" s="14">
        <v>159043500</v>
      </c>
      <c r="BY870" s="11">
        <v>0.25</v>
      </c>
      <c r="CB870" s="14">
        <v>18176400</v>
      </c>
      <c r="CC870" s="11">
        <v>0.4</v>
      </c>
      <c r="CF870" s="14">
        <v>0</v>
      </c>
      <c r="CG870" s="11">
        <v>1</v>
      </c>
      <c r="CV870" s="1">
        <v>37803</v>
      </c>
      <c r="DB870" s="6">
        <v>38014</v>
      </c>
      <c r="DC870" s="1">
        <v>38632</v>
      </c>
      <c r="DD870" s="14">
        <v>858</v>
      </c>
      <c r="DE870" s="14">
        <v>4</v>
      </c>
      <c r="DF870" s="5" t="s">
        <v>513</v>
      </c>
      <c r="DG870" s="5" t="s">
        <v>1028</v>
      </c>
      <c r="DJ870">
        <v>1</v>
      </c>
      <c r="DO870" s="49" t="s">
        <v>4599</v>
      </c>
      <c r="DP870" s="1"/>
      <c r="DQ870" s="1"/>
      <c r="DR870" s="1"/>
      <c r="DS870" s="1"/>
      <c r="DT870" s="1"/>
      <c r="DU870" s="1"/>
      <c r="DV870" s="1"/>
      <c r="DY870" t="s">
        <v>2316</v>
      </c>
      <c r="DZ870" s="1">
        <v>39209</v>
      </c>
      <c r="EA870" s="1">
        <v>40737</v>
      </c>
      <c r="EC870" s="7" t="s">
        <v>3980</v>
      </c>
      <c r="EF870" s="7">
        <v>1</v>
      </c>
      <c r="EO870" s="7">
        <v>390</v>
      </c>
      <c r="EP870" s="7">
        <v>6</v>
      </c>
      <c r="ER870" s="49" t="s">
        <v>5007</v>
      </c>
      <c r="ES870" s="1"/>
      <c r="ET870" s="1"/>
      <c r="EU870" s="1"/>
      <c r="EV870" s="1"/>
      <c r="EW870" s="1"/>
      <c r="EX870" s="1"/>
      <c r="FC870" t="s">
        <v>2805</v>
      </c>
      <c r="FD870" s="1">
        <v>40809</v>
      </c>
      <c r="FE870" s="1">
        <v>41075</v>
      </c>
      <c r="FG870" s="7" t="s">
        <v>3983</v>
      </c>
      <c r="FK870">
        <v>1</v>
      </c>
      <c r="FY870">
        <v>57</v>
      </c>
      <c r="FZ870">
        <v>2</v>
      </c>
      <c r="GY870" s="44" t="s">
        <v>5702</v>
      </c>
      <c r="GZ870" s="1">
        <v>38015</v>
      </c>
      <c r="HA870">
        <v>12</v>
      </c>
      <c r="HB870">
        <v>1062</v>
      </c>
      <c r="HC870">
        <v>18</v>
      </c>
      <c r="HD870">
        <v>1</v>
      </c>
      <c r="HH870" s="44" t="s">
        <v>5823</v>
      </c>
      <c r="HI870">
        <v>1</v>
      </c>
      <c r="HJ870">
        <v>104</v>
      </c>
      <c r="HK870">
        <v>1104</v>
      </c>
      <c r="HL870">
        <v>41</v>
      </c>
      <c r="HM870">
        <v>1</v>
      </c>
      <c r="HQ870" s="44" t="s">
        <v>5954</v>
      </c>
      <c r="HR870">
        <v>0</v>
      </c>
      <c r="HS870">
        <v>28</v>
      </c>
      <c r="HT870">
        <v>1762</v>
      </c>
      <c r="HU870">
        <v>25</v>
      </c>
      <c r="HV870">
        <v>1</v>
      </c>
      <c r="HZ870" s="44"/>
      <c r="IA870">
        <v>0</v>
      </c>
      <c r="IB870">
        <v>0</v>
      </c>
      <c r="IC870">
        <v>1550</v>
      </c>
      <c r="ID870">
        <v>35</v>
      </c>
      <c r="IE870">
        <v>1</v>
      </c>
      <c r="II870" s="6">
        <v>38014</v>
      </c>
      <c r="IJ870" s="1">
        <v>39134</v>
      </c>
      <c r="IK870" s="14">
        <v>5</v>
      </c>
    </row>
    <row r="871" spans="1:245" x14ac:dyDescent="0.25">
      <c r="A871" s="1">
        <v>39134</v>
      </c>
      <c r="E871" s="13" t="s">
        <v>3191</v>
      </c>
      <c r="F871" s="4" t="s">
        <v>131</v>
      </c>
      <c r="G871" s="45" t="s">
        <v>5596</v>
      </c>
      <c r="H871" s="86"/>
      <c r="I871" s="86"/>
      <c r="J871" s="86"/>
      <c r="K871" s="86"/>
      <c r="L871" s="86"/>
      <c r="M871" s="32" t="s">
        <v>2609</v>
      </c>
      <c r="N871" s="4" t="s">
        <v>500</v>
      </c>
      <c r="O871" s="52" t="s">
        <v>6760</v>
      </c>
      <c r="P871" s="33"/>
      <c r="Q871" s="39" t="s">
        <v>1016</v>
      </c>
      <c r="R871" s="4" t="s">
        <v>500</v>
      </c>
      <c r="S871" s="52" t="s">
        <v>6759</v>
      </c>
      <c r="T871" s="39" t="s">
        <v>1016</v>
      </c>
      <c r="U871" s="4" t="s">
        <v>500</v>
      </c>
      <c r="V871" s="33"/>
      <c r="W871" s="33"/>
      <c r="X871" s="20"/>
      <c r="Y871" s="20"/>
      <c r="Z871" s="33" t="s">
        <v>7433</v>
      </c>
      <c r="AA871" s="33" t="s">
        <v>500</v>
      </c>
      <c r="AD871" s="20"/>
      <c r="AF871" s="14">
        <v>0</v>
      </c>
      <c r="AG871" s="14">
        <v>1</v>
      </c>
      <c r="AH871" s="14">
        <v>0</v>
      </c>
      <c r="AI871" s="14">
        <v>0</v>
      </c>
      <c r="AJ871" s="14">
        <v>1</v>
      </c>
      <c r="AK871" s="14">
        <v>0</v>
      </c>
      <c r="AL871" s="14">
        <v>1</v>
      </c>
      <c r="AM871" s="14">
        <v>0</v>
      </c>
      <c r="AO871" s="1">
        <v>35194</v>
      </c>
      <c r="AP871" s="1">
        <v>38015</v>
      </c>
      <c r="AQ871" s="1">
        <v>34912</v>
      </c>
      <c r="AR871" s="1">
        <v>37960</v>
      </c>
      <c r="AS871" s="1">
        <v>35040</v>
      </c>
      <c r="AT871" s="1">
        <v>38055</v>
      </c>
      <c r="AU871" s="1">
        <v>35900</v>
      </c>
      <c r="AV871" s="1">
        <v>38051</v>
      </c>
      <c r="BO871" s="11">
        <v>1</v>
      </c>
      <c r="BT871" s="14">
        <v>47713050</v>
      </c>
      <c r="BU871" s="11">
        <v>0.4</v>
      </c>
      <c r="BX871" s="14">
        <v>159043500</v>
      </c>
      <c r="BY871" s="11">
        <v>0.25</v>
      </c>
      <c r="CB871" s="14">
        <v>18176400</v>
      </c>
      <c r="CC871" s="11">
        <v>0.4</v>
      </c>
      <c r="CF871" s="14">
        <v>0</v>
      </c>
      <c r="CG871" s="11">
        <v>1</v>
      </c>
      <c r="CV871" s="1">
        <v>37803</v>
      </c>
      <c r="DB871" s="6">
        <v>38014</v>
      </c>
      <c r="DC871" s="1">
        <v>38632</v>
      </c>
      <c r="DD871" s="14">
        <v>858</v>
      </c>
      <c r="DE871" s="14">
        <v>4</v>
      </c>
      <c r="DF871" s="5" t="s">
        <v>513</v>
      </c>
      <c r="DG871" s="5" t="s">
        <v>1028</v>
      </c>
      <c r="DJ871">
        <v>1</v>
      </c>
      <c r="DO871" s="49" t="s">
        <v>4599</v>
      </c>
      <c r="DP871" s="1"/>
      <c r="DQ871" s="1"/>
      <c r="DR871" s="1"/>
      <c r="DS871" s="1"/>
      <c r="DT871" s="1"/>
      <c r="DU871" s="1"/>
      <c r="DV871" s="1"/>
      <c r="DY871" t="s">
        <v>2316</v>
      </c>
      <c r="DZ871" s="1">
        <v>39209</v>
      </c>
      <c r="EA871" s="1">
        <v>40737</v>
      </c>
      <c r="EC871" s="7" t="s">
        <v>3980</v>
      </c>
      <c r="EF871" s="7">
        <v>1</v>
      </c>
      <c r="EO871" s="7">
        <v>390</v>
      </c>
      <c r="EP871" s="7">
        <v>6</v>
      </c>
      <c r="ER871" s="49" t="s">
        <v>5008</v>
      </c>
      <c r="ES871" s="1"/>
      <c r="ET871" s="1"/>
      <c r="EU871" s="1"/>
      <c r="EV871" s="1"/>
      <c r="EW871" s="1"/>
      <c r="EX871" s="1"/>
      <c r="FC871" t="s">
        <v>2803</v>
      </c>
      <c r="FD871" s="1">
        <v>40809</v>
      </c>
      <c r="FE871" s="1">
        <v>41075</v>
      </c>
      <c r="FG871" s="7" t="s">
        <v>3983</v>
      </c>
      <c r="FK871">
        <v>1</v>
      </c>
      <c r="FY871">
        <v>100</v>
      </c>
      <c r="FZ871">
        <v>2</v>
      </c>
      <c r="GY871" s="44" t="s">
        <v>5702</v>
      </c>
      <c r="GZ871" s="1">
        <v>38015</v>
      </c>
      <c r="HA871">
        <v>12</v>
      </c>
      <c r="HB871">
        <v>1062</v>
      </c>
      <c r="HC871">
        <v>18</v>
      </c>
      <c r="HD871">
        <v>1</v>
      </c>
      <c r="HH871" s="44" t="s">
        <v>5823</v>
      </c>
      <c r="HI871">
        <v>1</v>
      </c>
      <c r="HJ871">
        <v>104</v>
      </c>
      <c r="HK871">
        <v>1104</v>
      </c>
      <c r="HL871">
        <v>41</v>
      </c>
      <c r="HM871">
        <v>1</v>
      </c>
      <c r="HQ871" s="44" t="s">
        <v>5954</v>
      </c>
      <c r="HR871">
        <v>0</v>
      </c>
      <c r="HS871">
        <v>28</v>
      </c>
      <c r="HT871">
        <v>1762</v>
      </c>
      <c r="HU871">
        <v>25</v>
      </c>
      <c r="HV871">
        <v>1</v>
      </c>
      <c r="HZ871" s="44"/>
      <c r="IA871">
        <v>0</v>
      </c>
      <c r="IB871">
        <v>0</v>
      </c>
      <c r="IC871">
        <v>1550</v>
      </c>
      <c r="ID871">
        <v>35</v>
      </c>
      <c r="IE871">
        <v>1</v>
      </c>
      <c r="II871" s="6">
        <v>38014</v>
      </c>
      <c r="IJ871" s="1">
        <v>39134</v>
      </c>
      <c r="IK871" s="14">
        <v>5</v>
      </c>
    </row>
    <row r="872" spans="1:245" x14ac:dyDescent="0.25">
      <c r="A872" s="1">
        <v>39134</v>
      </c>
      <c r="E872" s="13" t="s">
        <v>3191</v>
      </c>
      <c r="F872" s="4" t="s">
        <v>131</v>
      </c>
      <c r="G872" s="45" t="s">
        <v>5596</v>
      </c>
      <c r="H872" s="86"/>
      <c r="I872" s="86"/>
      <c r="J872" s="86"/>
      <c r="K872" s="86"/>
      <c r="L872" s="86"/>
      <c r="M872" s="32" t="s">
        <v>2511</v>
      </c>
      <c r="N872" s="4" t="s">
        <v>517</v>
      </c>
      <c r="O872" s="52" t="s">
        <v>6761</v>
      </c>
      <c r="P872" s="33"/>
      <c r="Q872" s="39" t="s">
        <v>1016</v>
      </c>
      <c r="R872" s="4" t="s">
        <v>500</v>
      </c>
      <c r="S872" s="52" t="s">
        <v>6759</v>
      </c>
      <c r="T872" s="39" t="s">
        <v>1016</v>
      </c>
      <c r="U872" s="4" t="s">
        <v>500</v>
      </c>
      <c r="V872" s="33"/>
      <c r="W872" s="33"/>
      <c r="X872" s="20"/>
      <c r="Y872" s="20"/>
      <c r="Z872" s="33" t="s">
        <v>7433</v>
      </c>
      <c r="AA872" s="33" t="s">
        <v>500</v>
      </c>
      <c r="AD872" s="20"/>
      <c r="AF872" s="14">
        <v>0</v>
      </c>
      <c r="AG872" s="14">
        <v>1</v>
      </c>
      <c r="AH872" s="14">
        <v>0</v>
      </c>
      <c r="AI872" s="14">
        <v>0</v>
      </c>
      <c r="AJ872" s="14">
        <v>1</v>
      </c>
      <c r="AK872" s="14">
        <v>0</v>
      </c>
      <c r="AL872" s="14">
        <v>1</v>
      </c>
      <c r="AM872" s="14">
        <v>0</v>
      </c>
      <c r="AO872" s="1">
        <v>35194</v>
      </c>
      <c r="AP872" s="1">
        <v>38015</v>
      </c>
      <c r="AS872" s="1">
        <v>35040</v>
      </c>
      <c r="AT872" s="1">
        <v>38055</v>
      </c>
      <c r="BT872" s="14">
        <v>47713050</v>
      </c>
      <c r="BU872" s="11">
        <v>0.4</v>
      </c>
      <c r="CB872" s="14">
        <v>18176400</v>
      </c>
      <c r="CC872" s="11">
        <v>0.4</v>
      </c>
      <c r="CV872" s="1">
        <v>37803</v>
      </c>
      <c r="DB872" s="6">
        <v>38014</v>
      </c>
      <c r="DC872" s="1">
        <v>38632</v>
      </c>
      <c r="DD872" s="14">
        <v>858</v>
      </c>
      <c r="DE872" s="14">
        <v>4</v>
      </c>
      <c r="DF872" s="5" t="s">
        <v>513</v>
      </c>
      <c r="DG872" s="5" t="s">
        <v>1028</v>
      </c>
      <c r="DJ872">
        <v>1</v>
      </c>
      <c r="DO872" s="49" t="s">
        <v>4599</v>
      </c>
      <c r="DP872" s="1"/>
      <c r="DQ872" s="1"/>
      <c r="DR872" s="1"/>
      <c r="DS872" s="1"/>
      <c r="DT872" s="1"/>
      <c r="DU872" s="1"/>
      <c r="DV872" s="1"/>
      <c r="DY872" t="s">
        <v>2316</v>
      </c>
      <c r="DZ872" s="1">
        <v>39209</v>
      </c>
      <c r="EA872" s="1">
        <v>40737</v>
      </c>
      <c r="EC872" s="7" t="s">
        <v>3980</v>
      </c>
      <c r="EF872" s="7">
        <v>1</v>
      </c>
      <c r="EO872" s="7">
        <v>390</v>
      </c>
      <c r="EP872" s="7">
        <v>6</v>
      </c>
      <c r="ER872" s="49" t="s">
        <v>5008</v>
      </c>
      <c r="ES872" s="1"/>
      <c r="ET872" s="1"/>
      <c r="EU872" s="1"/>
      <c r="EV872" s="1"/>
      <c r="EW872" s="1"/>
      <c r="EX872" s="1"/>
      <c r="FC872" t="s">
        <v>2803</v>
      </c>
      <c r="FD872" s="1">
        <v>40809</v>
      </c>
      <c r="FE872" s="1">
        <v>41075</v>
      </c>
      <c r="FG872" s="7" t="s">
        <v>3983</v>
      </c>
      <c r="FK872">
        <v>1</v>
      </c>
      <c r="FY872">
        <v>100</v>
      </c>
      <c r="FZ872">
        <v>2</v>
      </c>
      <c r="GY872" s="44" t="s">
        <v>5702</v>
      </c>
      <c r="GZ872" s="1">
        <v>38015</v>
      </c>
      <c r="HA872">
        <v>12</v>
      </c>
      <c r="HB872">
        <v>1062</v>
      </c>
      <c r="HC872">
        <v>18</v>
      </c>
      <c r="HD872">
        <v>1</v>
      </c>
      <c r="HH872" s="44" t="s">
        <v>5823</v>
      </c>
      <c r="HI872">
        <v>1</v>
      </c>
      <c r="HJ872">
        <v>104</v>
      </c>
      <c r="HK872">
        <v>1104</v>
      </c>
      <c r="HL872">
        <v>41</v>
      </c>
      <c r="HM872">
        <v>1</v>
      </c>
      <c r="HQ872" s="44" t="s">
        <v>5954</v>
      </c>
      <c r="HR872">
        <v>0</v>
      </c>
      <c r="HS872">
        <v>28</v>
      </c>
      <c r="HT872">
        <v>1762</v>
      </c>
      <c r="HU872">
        <v>25</v>
      </c>
      <c r="HV872">
        <v>1</v>
      </c>
      <c r="HZ872" s="44"/>
      <c r="IA872">
        <v>0</v>
      </c>
      <c r="IB872">
        <v>0</v>
      </c>
      <c r="IC872">
        <v>1550</v>
      </c>
      <c r="ID872">
        <v>35</v>
      </c>
      <c r="IE872">
        <v>1</v>
      </c>
      <c r="II872" s="6">
        <v>38014</v>
      </c>
      <c r="IJ872" s="1">
        <v>39134</v>
      </c>
      <c r="IK872" s="14">
        <v>5</v>
      </c>
    </row>
    <row r="873" spans="1:245" x14ac:dyDescent="0.25">
      <c r="A873" s="1">
        <v>39134</v>
      </c>
      <c r="E873" s="13" t="s">
        <v>3191</v>
      </c>
      <c r="F873" s="4" t="s">
        <v>131</v>
      </c>
      <c r="G873" s="45" t="s">
        <v>5596</v>
      </c>
      <c r="H873" s="86"/>
      <c r="I873" s="86"/>
      <c r="J873" s="86"/>
      <c r="K873" s="86"/>
      <c r="L873" s="86"/>
      <c r="M873" s="30" t="s">
        <v>1017</v>
      </c>
      <c r="N873" s="4" t="s">
        <v>479</v>
      </c>
      <c r="O873" s="52" t="s">
        <v>6762</v>
      </c>
      <c r="P873" s="20"/>
      <c r="Q873" s="39" t="s">
        <v>1016</v>
      </c>
      <c r="R873" s="4" t="s">
        <v>500</v>
      </c>
      <c r="S873" s="52" t="s">
        <v>6759</v>
      </c>
      <c r="T873" s="39" t="s">
        <v>1016</v>
      </c>
      <c r="U873" s="4" t="s">
        <v>500</v>
      </c>
      <c r="V873" s="20"/>
      <c r="W873" s="20"/>
      <c r="X873" s="20"/>
      <c r="Y873" s="20"/>
      <c r="Z873" s="33" t="s">
        <v>7433</v>
      </c>
      <c r="AA873" s="33" t="s">
        <v>500</v>
      </c>
      <c r="AD873" s="20"/>
      <c r="AF873" s="14">
        <v>0</v>
      </c>
      <c r="AG873" s="14">
        <v>1</v>
      </c>
      <c r="AH873" s="14">
        <v>0</v>
      </c>
      <c r="AI873" s="14">
        <v>0</v>
      </c>
      <c r="AJ873" s="14">
        <v>1</v>
      </c>
      <c r="AK873" s="14">
        <v>0</v>
      </c>
      <c r="AL873" s="14">
        <v>1</v>
      </c>
      <c r="AM873" s="14">
        <v>0</v>
      </c>
      <c r="AQ873" s="1">
        <v>34912</v>
      </c>
      <c r="AR873" s="1">
        <v>37960</v>
      </c>
      <c r="BX873" s="14">
        <v>159043500</v>
      </c>
      <c r="BY873" s="11">
        <v>0.25</v>
      </c>
      <c r="CV873" s="1">
        <v>37803</v>
      </c>
      <c r="DB873" s="6">
        <v>38014</v>
      </c>
      <c r="DC873" s="1">
        <v>38632</v>
      </c>
      <c r="DD873" s="14">
        <v>858</v>
      </c>
      <c r="DE873" s="14">
        <v>4</v>
      </c>
      <c r="DF873" s="5" t="s">
        <v>513</v>
      </c>
      <c r="DG873" s="5" t="s">
        <v>1028</v>
      </c>
      <c r="DJ873">
        <v>1</v>
      </c>
      <c r="DO873" s="49" t="s">
        <v>4599</v>
      </c>
      <c r="DP873" s="1"/>
      <c r="DQ873" s="1"/>
      <c r="DR873" s="1"/>
      <c r="DS873" s="1"/>
      <c r="DT873" s="1"/>
      <c r="DU873" s="1"/>
      <c r="DV873" s="1"/>
      <c r="DY873" t="s">
        <v>2316</v>
      </c>
      <c r="DZ873" s="1">
        <v>39209</v>
      </c>
      <c r="EA873" s="1">
        <v>40737</v>
      </c>
      <c r="EC873" s="7" t="s">
        <v>3980</v>
      </c>
      <c r="EF873" s="7">
        <v>1</v>
      </c>
      <c r="EO873" s="7">
        <v>390</v>
      </c>
      <c r="EP873" s="7">
        <v>6</v>
      </c>
      <c r="ER873" s="49" t="s">
        <v>5008</v>
      </c>
      <c r="ES873" s="1"/>
      <c r="ET873" s="1"/>
      <c r="EU873" s="1"/>
      <c r="EV873" s="1"/>
      <c r="EW873" s="1"/>
      <c r="EX873" s="1"/>
      <c r="FC873" t="s">
        <v>2803</v>
      </c>
      <c r="FD873" s="1">
        <v>40809</v>
      </c>
      <c r="FE873" s="1">
        <v>41075</v>
      </c>
      <c r="FG873" s="7" t="s">
        <v>3983</v>
      </c>
      <c r="FK873">
        <v>1</v>
      </c>
      <c r="FY873">
        <v>100</v>
      </c>
      <c r="FZ873">
        <v>2</v>
      </c>
      <c r="GY873" s="44" t="s">
        <v>5702</v>
      </c>
      <c r="GZ873" s="1">
        <v>38015</v>
      </c>
      <c r="HA873">
        <v>12</v>
      </c>
      <c r="HB873">
        <v>1062</v>
      </c>
      <c r="HC873">
        <v>18</v>
      </c>
      <c r="HD873">
        <v>1</v>
      </c>
      <c r="HH873" s="44" t="s">
        <v>5823</v>
      </c>
      <c r="HI873">
        <v>1</v>
      </c>
      <c r="HJ873">
        <v>104</v>
      </c>
      <c r="HK873">
        <v>1104</v>
      </c>
      <c r="HL873">
        <v>41</v>
      </c>
      <c r="HM873">
        <v>1</v>
      </c>
      <c r="HQ873" s="44" t="s">
        <v>5954</v>
      </c>
      <c r="HR873">
        <v>0</v>
      </c>
      <c r="HS873">
        <v>28</v>
      </c>
      <c r="HT873">
        <v>1762</v>
      </c>
      <c r="HU873">
        <v>25</v>
      </c>
      <c r="HV873">
        <v>1</v>
      </c>
      <c r="HZ873" s="44"/>
      <c r="IA873">
        <v>0</v>
      </c>
      <c r="IB873">
        <v>0</v>
      </c>
      <c r="IC873">
        <v>1550</v>
      </c>
      <c r="ID873">
        <v>35</v>
      </c>
      <c r="IE873">
        <v>1</v>
      </c>
      <c r="II873" s="6">
        <v>38014</v>
      </c>
      <c r="IJ873" s="1">
        <v>39134</v>
      </c>
      <c r="IK873" s="14">
        <v>5</v>
      </c>
    </row>
    <row r="874" spans="1:245" x14ac:dyDescent="0.25">
      <c r="A874" s="1">
        <v>39134</v>
      </c>
      <c r="E874" s="13" t="s">
        <v>3191</v>
      </c>
      <c r="F874" s="4" t="s">
        <v>131</v>
      </c>
      <c r="G874" s="45" t="s">
        <v>5596</v>
      </c>
      <c r="H874" s="86"/>
      <c r="I874" s="86"/>
      <c r="J874" s="86"/>
      <c r="K874" s="86"/>
      <c r="L874" s="86"/>
      <c r="M874" s="30" t="s">
        <v>2632</v>
      </c>
      <c r="N874" s="4" t="s">
        <v>502</v>
      </c>
      <c r="O874" s="52" t="s">
        <v>6763</v>
      </c>
      <c r="P874" s="20"/>
      <c r="Q874" s="39" t="s">
        <v>1016</v>
      </c>
      <c r="R874" s="4" t="s">
        <v>500</v>
      </c>
      <c r="S874" s="52" t="s">
        <v>6759</v>
      </c>
      <c r="T874" s="39" t="s">
        <v>1016</v>
      </c>
      <c r="U874" s="4" t="s">
        <v>500</v>
      </c>
      <c r="V874" s="20"/>
      <c r="W874" s="20"/>
      <c r="X874" s="20"/>
      <c r="Y874" s="20"/>
      <c r="Z874" s="33" t="s">
        <v>7433</v>
      </c>
      <c r="AA874" s="33" t="s">
        <v>500</v>
      </c>
      <c r="AD874" s="20"/>
      <c r="AF874" s="14">
        <v>0</v>
      </c>
      <c r="AG874" s="14">
        <v>1</v>
      </c>
      <c r="AH874" s="14">
        <v>0</v>
      </c>
      <c r="AI874" s="14">
        <v>0</v>
      </c>
      <c r="AJ874" s="14">
        <v>1</v>
      </c>
      <c r="AK874" s="14">
        <v>0</v>
      </c>
      <c r="AL874" s="14">
        <v>1</v>
      </c>
      <c r="AM874" s="14">
        <v>0</v>
      </c>
      <c r="AU874" s="1">
        <v>35900</v>
      </c>
      <c r="AV874" s="1">
        <v>38051</v>
      </c>
      <c r="BO874" s="11">
        <v>1</v>
      </c>
      <c r="CF874" s="14">
        <v>0</v>
      </c>
      <c r="CG874" s="11">
        <v>1</v>
      </c>
      <c r="CV874" s="1">
        <v>37803</v>
      </c>
      <c r="DB874" s="6">
        <v>38014</v>
      </c>
      <c r="DC874" s="1">
        <v>38632</v>
      </c>
      <c r="DD874" s="14">
        <v>858</v>
      </c>
      <c r="DE874" s="14">
        <v>4</v>
      </c>
      <c r="DF874" s="5" t="s">
        <v>513</v>
      </c>
      <c r="DG874" s="5" t="s">
        <v>1028</v>
      </c>
      <c r="DJ874">
        <v>1</v>
      </c>
      <c r="DO874" s="49" t="s">
        <v>4599</v>
      </c>
      <c r="DP874" s="1"/>
      <c r="DQ874" s="1"/>
      <c r="DR874" s="1"/>
      <c r="DS874" s="1"/>
      <c r="DT874" s="1"/>
      <c r="DU874" s="1"/>
      <c r="DV874" s="1"/>
      <c r="DY874" t="s">
        <v>2316</v>
      </c>
      <c r="DZ874" s="1">
        <v>39209</v>
      </c>
      <c r="EA874" s="1">
        <v>40737</v>
      </c>
      <c r="EC874" s="7" t="s">
        <v>3980</v>
      </c>
      <c r="EF874" s="7">
        <v>1</v>
      </c>
      <c r="EO874" s="7">
        <v>390</v>
      </c>
      <c r="EP874" s="7">
        <v>6</v>
      </c>
      <c r="ER874" s="49" t="s">
        <v>5008</v>
      </c>
      <c r="ES874" s="1"/>
      <c r="ET874" s="1"/>
      <c r="EU874" s="1"/>
      <c r="EV874" s="1"/>
      <c r="EW874" s="1"/>
      <c r="EX874" s="1"/>
      <c r="FC874" t="s">
        <v>2803</v>
      </c>
      <c r="FD874" s="1">
        <v>40809</v>
      </c>
      <c r="FE874" s="1">
        <v>41075</v>
      </c>
      <c r="FG874" s="7" t="s">
        <v>3983</v>
      </c>
      <c r="FK874">
        <v>1</v>
      </c>
      <c r="FY874">
        <v>100</v>
      </c>
      <c r="FZ874">
        <v>2</v>
      </c>
      <c r="GY874" s="44" t="s">
        <v>5702</v>
      </c>
      <c r="GZ874" s="1">
        <v>38015</v>
      </c>
      <c r="HA874">
        <v>12</v>
      </c>
      <c r="HB874">
        <v>1062</v>
      </c>
      <c r="HC874">
        <v>18</v>
      </c>
      <c r="HD874">
        <v>1</v>
      </c>
      <c r="HH874" s="44" t="s">
        <v>5823</v>
      </c>
      <c r="HI874">
        <v>1</v>
      </c>
      <c r="HJ874">
        <v>104</v>
      </c>
      <c r="HK874">
        <v>1104</v>
      </c>
      <c r="HL874">
        <v>41</v>
      </c>
      <c r="HM874">
        <v>1</v>
      </c>
      <c r="HQ874" s="44" t="s">
        <v>5954</v>
      </c>
      <c r="HR874">
        <v>0</v>
      </c>
      <c r="HS874">
        <v>28</v>
      </c>
      <c r="HT874">
        <v>1762</v>
      </c>
      <c r="HU874">
        <v>25</v>
      </c>
      <c r="HV874">
        <v>1</v>
      </c>
      <c r="HZ874" s="44"/>
      <c r="IA874">
        <v>0</v>
      </c>
      <c r="IB874">
        <v>0</v>
      </c>
      <c r="IC874">
        <v>1550</v>
      </c>
      <c r="ID874">
        <v>35</v>
      </c>
      <c r="IE874">
        <v>1</v>
      </c>
      <c r="II874" s="6">
        <v>38014</v>
      </c>
      <c r="IJ874" s="1">
        <v>39134</v>
      </c>
      <c r="IK874" s="14">
        <v>5</v>
      </c>
    </row>
    <row r="875" spans="1:245" x14ac:dyDescent="0.25">
      <c r="A875" s="1">
        <v>39134</v>
      </c>
      <c r="E875" s="13" t="s">
        <v>3191</v>
      </c>
      <c r="F875" s="4" t="s">
        <v>131</v>
      </c>
      <c r="G875" s="45" t="s">
        <v>5596</v>
      </c>
      <c r="H875" s="86"/>
      <c r="I875" s="86"/>
      <c r="J875" s="86"/>
      <c r="K875" s="86"/>
      <c r="L875" s="86"/>
      <c r="M875" s="30" t="s">
        <v>5147</v>
      </c>
      <c r="N875" s="4" t="s">
        <v>496</v>
      </c>
      <c r="O875" s="52" t="s">
        <v>6764</v>
      </c>
      <c r="P875" s="20"/>
      <c r="Q875" s="39" t="s">
        <v>1016</v>
      </c>
      <c r="R875" s="4" t="s">
        <v>500</v>
      </c>
      <c r="S875" s="52" t="s">
        <v>6759</v>
      </c>
      <c r="T875" s="39" t="s">
        <v>1016</v>
      </c>
      <c r="U875" s="4" t="s">
        <v>500</v>
      </c>
      <c r="V875" s="20"/>
      <c r="W875" s="20"/>
      <c r="X875" s="20"/>
      <c r="Y875" s="20"/>
      <c r="Z875" s="33" t="s">
        <v>7433</v>
      </c>
      <c r="AA875" s="33" t="s">
        <v>500</v>
      </c>
      <c r="AD875" s="20"/>
      <c r="AF875" s="14">
        <v>0</v>
      </c>
      <c r="AG875" s="14">
        <v>1</v>
      </c>
      <c r="AH875" s="14">
        <v>0</v>
      </c>
      <c r="AI875" s="14">
        <v>0</v>
      </c>
      <c r="AJ875" s="14">
        <v>1</v>
      </c>
      <c r="AK875" s="14">
        <v>0</v>
      </c>
      <c r="AL875" s="14">
        <v>1</v>
      </c>
      <c r="AM875" s="14">
        <v>0</v>
      </c>
      <c r="AS875" s="1">
        <v>35040</v>
      </c>
      <c r="AT875" s="1">
        <v>38055</v>
      </c>
      <c r="CB875" s="14">
        <v>18176400</v>
      </c>
      <c r="CC875" s="11">
        <v>0.4</v>
      </c>
      <c r="CV875" s="1">
        <v>37803</v>
      </c>
      <c r="DB875" s="6">
        <v>38014</v>
      </c>
      <c r="DC875" s="1">
        <v>38632</v>
      </c>
      <c r="DD875" s="14">
        <v>858</v>
      </c>
      <c r="DE875" s="14">
        <v>4</v>
      </c>
      <c r="DF875" s="5" t="s">
        <v>513</v>
      </c>
      <c r="DG875" s="5" t="s">
        <v>1028</v>
      </c>
      <c r="DJ875">
        <v>1</v>
      </c>
      <c r="DO875" s="49" t="s">
        <v>4599</v>
      </c>
      <c r="DP875" s="1"/>
      <c r="DQ875" s="1"/>
      <c r="DR875" s="1"/>
      <c r="DS875" s="1"/>
      <c r="DT875" s="1"/>
      <c r="DU875" s="1"/>
      <c r="DV875" s="1"/>
      <c r="DY875" t="s">
        <v>2316</v>
      </c>
      <c r="DZ875" s="1">
        <v>39206</v>
      </c>
      <c r="EA875" s="1">
        <v>40737</v>
      </c>
      <c r="EC875" s="7" t="s">
        <v>3980</v>
      </c>
      <c r="EF875" s="7">
        <v>1</v>
      </c>
      <c r="EO875" s="7">
        <v>390</v>
      </c>
      <c r="EP875" s="7">
        <v>6</v>
      </c>
      <c r="ER875" s="49" t="s">
        <v>5008</v>
      </c>
      <c r="ES875" s="1"/>
      <c r="ET875" s="1"/>
      <c r="EU875" s="1"/>
      <c r="EV875" s="1"/>
      <c r="EW875" s="1"/>
      <c r="EX875" s="1"/>
      <c r="EY875" t="s">
        <v>2804</v>
      </c>
      <c r="EZ875" t="s">
        <v>496</v>
      </c>
      <c r="FC875" t="s">
        <v>2803</v>
      </c>
      <c r="FD875" s="1">
        <v>40809</v>
      </c>
      <c r="FE875" s="1">
        <v>41075</v>
      </c>
      <c r="FG875" s="7" t="s">
        <v>3983</v>
      </c>
      <c r="FK875">
        <v>1</v>
      </c>
      <c r="FY875">
        <v>100</v>
      </c>
      <c r="FZ875">
        <v>2</v>
      </c>
      <c r="GY875" s="44" t="s">
        <v>5702</v>
      </c>
      <c r="GZ875" s="1">
        <v>38015</v>
      </c>
      <c r="HA875">
        <v>12</v>
      </c>
      <c r="HB875">
        <v>1062</v>
      </c>
      <c r="HC875">
        <v>18</v>
      </c>
      <c r="HD875">
        <v>1</v>
      </c>
      <c r="HH875" s="44" t="s">
        <v>5823</v>
      </c>
      <c r="HI875">
        <v>1</v>
      </c>
      <c r="HJ875">
        <v>104</v>
      </c>
      <c r="HK875">
        <v>1104</v>
      </c>
      <c r="HL875">
        <v>41</v>
      </c>
      <c r="HM875">
        <v>1</v>
      </c>
      <c r="HQ875" s="44" t="s">
        <v>5954</v>
      </c>
      <c r="HR875">
        <v>0</v>
      </c>
      <c r="HS875">
        <v>28</v>
      </c>
      <c r="HT875">
        <v>1762</v>
      </c>
      <c r="HU875">
        <v>25</v>
      </c>
      <c r="HV875">
        <v>1</v>
      </c>
      <c r="HZ875" s="44"/>
      <c r="IA875">
        <v>0</v>
      </c>
      <c r="IB875">
        <v>0</v>
      </c>
      <c r="IC875">
        <v>1550</v>
      </c>
      <c r="ID875">
        <v>35</v>
      </c>
      <c r="IE875">
        <v>1</v>
      </c>
      <c r="II875" s="6">
        <v>38014</v>
      </c>
      <c r="IJ875" s="1">
        <v>39134</v>
      </c>
      <c r="IK875" s="14">
        <v>5</v>
      </c>
    </row>
    <row r="876" spans="1:245" x14ac:dyDescent="0.25">
      <c r="A876" s="1">
        <v>39134</v>
      </c>
      <c r="E876" s="13" t="s">
        <v>3191</v>
      </c>
      <c r="F876" s="4" t="s">
        <v>131</v>
      </c>
      <c r="G876" s="45" t="s">
        <v>5596</v>
      </c>
      <c r="H876" s="86"/>
      <c r="I876" s="86"/>
      <c r="J876" s="86"/>
      <c r="K876" s="86"/>
      <c r="L876" s="86"/>
      <c r="M876" s="30" t="s">
        <v>1018</v>
      </c>
      <c r="N876" s="4" t="s">
        <v>496</v>
      </c>
      <c r="O876" s="52" t="s">
        <v>6764</v>
      </c>
      <c r="P876" s="20"/>
      <c r="Q876" s="39" t="s">
        <v>1016</v>
      </c>
      <c r="R876" s="4" t="s">
        <v>500</v>
      </c>
      <c r="S876" s="52" t="s">
        <v>6759</v>
      </c>
      <c r="T876" s="39" t="s">
        <v>1016</v>
      </c>
      <c r="U876" s="4" t="s">
        <v>500</v>
      </c>
      <c r="V876" s="20"/>
      <c r="W876" s="20"/>
      <c r="X876" s="20"/>
      <c r="Y876" s="20"/>
      <c r="Z876" s="33" t="s">
        <v>7433</v>
      </c>
      <c r="AA876" s="33" t="s">
        <v>500</v>
      </c>
      <c r="AD876" s="20"/>
      <c r="AF876" s="14">
        <v>0</v>
      </c>
      <c r="AG876" s="14">
        <v>1</v>
      </c>
      <c r="AH876" s="14">
        <v>0</v>
      </c>
      <c r="AI876" s="14">
        <v>0</v>
      </c>
      <c r="AJ876" s="14">
        <v>1</v>
      </c>
      <c r="AK876" s="14">
        <v>0</v>
      </c>
      <c r="AL876" s="14">
        <v>1</v>
      </c>
      <c r="AM876" s="14">
        <v>0</v>
      </c>
      <c r="AS876" s="1">
        <v>35040</v>
      </c>
      <c r="AT876" s="1">
        <v>38055</v>
      </c>
      <c r="CB876" s="14">
        <v>18176400</v>
      </c>
      <c r="CC876" s="11">
        <v>0.4</v>
      </c>
      <c r="CV876" s="1">
        <v>37803</v>
      </c>
      <c r="DB876" s="6">
        <v>38014</v>
      </c>
      <c r="DC876" s="1">
        <v>38632</v>
      </c>
      <c r="DD876" s="14">
        <v>858</v>
      </c>
      <c r="DE876" s="14">
        <v>4</v>
      </c>
      <c r="DF876" s="5" t="s">
        <v>513</v>
      </c>
      <c r="DG876" s="5" t="s">
        <v>1028</v>
      </c>
      <c r="DJ876">
        <v>1</v>
      </c>
      <c r="DO876" s="49" t="s">
        <v>4599</v>
      </c>
      <c r="DP876" s="1"/>
      <c r="DQ876" s="1"/>
      <c r="DR876" s="1"/>
      <c r="DS876" s="1"/>
      <c r="DT876" s="1"/>
      <c r="DU876" s="1"/>
      <c r="DV876" s="1"/>
      <c r="DY876" t="s">
        <v>2316</v>
      </c>
      <c r="DZ876" s="1">
        <v>39206</v>
      </c>
      <c r="EA876" s="1">
        <v>40737</v>
      </c>
      <c r="EC876" s="7" t="s">
        <v>3980</v>
      </c>
      <c r="EF876" s="7">
        <v>1</v>
      </c>
      <c r="EO876" s="7">
        <v>390</v>
      </c>
      <c r="EP876" s="7">
        <v>6</v>
      </c>
      <c r="GY876" s="44" t="s">
        <v>5702</v>
      </c>
      <c r="GZ876" s="1">
        <v>38015</v>
      </c>
      <c r="HA876">
        <v>12</v>
      </c>
      <c r="HB876">
        <v>1062</v>
      </c>
      <c r="HC876">
        <v>18</v>
      </c>
      <c r="HD876">
        <v>1</v>
      </c>
      <c r="HH876" s="44" t="s">
        <v>5823</v>
      </c>
      <c r="HI876">
        <v>1</v>
      </c>
      <c r="HJ876">
        <v>104</v>
      </c>
      <c r="HK876">
        <v>1104</v>
      </c>
      <c r="HL876">
        <v>41</v>
      </c>
      <c r="HM876">
        <v>1</v>
      </c>
      <c r="HQ876" s="44" t="s">
        <v>5954</v>
      </c>
      <c r="HR876">
        <v>0</v>
      </c>
      <c r="HS876">
        <v>28</v>
      </c>
      <c r="HT876">
        <v>1762</v>
      </c>
      <c r="HU876">
        <v>25</v>
      </c>
      <c r="HV876">
        <v>1</v>
      </c>
      <c r="II876" s="6">
        <v>38014</v>
      </c>
      <c r="IJ876" s="1">
        <v>39134</v>
      </c>
      <c r="IK876" s="14">
        <v>5</v>
      </c>
    </row>
    <row r="877" spans="1:245" x14ac:dyDescent="0.25">
      <c r="A877" s="1">
        <v>39134</v>
      </c>
      <c r="E877" s="13" t="s">
        <v>3191</v>
      </c>
      <c r="F877" s="4" t="s">
        <v>131</v>
      </c>
      <c r="G877" s="45" t="s">
        <v>5596</v>
      </c>
      <c r="H877" s="86"/>
      <c r="I877" s="86"/>
      <c r="J877" s="86"/>
      <c r="K877" s="86"/>
      <c r="L877" s="86"/>
      <c r="M877" s="30" t="s">
        <v>1019</v>
      </c>
      <c r="N877" s="4" t="s">
        <v>501</v>
      </c>
      <c r="O877" s="52" t="s">
        <v>6765</v>
      </c>
      <c r="P877" s="20"/>
      <c r="Q877" s="39" t="s">
        <v>1019</v>
      </c>
      <c r="R877" s="4" t="s">
        <v>501</v>
      </c>
      <c r="S877" s="52" t="s">
        <v>6765</v>
      </c>
      <c r="T877" s="39" t="s">
        <v>1019</v>
      </c>
      <c r="U877" s="4" t="s">
        <v>501</v>
      </c>
      <c r="V877" s="20"/>
      <c r="W877" s="20"/>
      <c r="X877" s="33" t="s">
        <v>3639</v>
      </c>
      <c r="Y877" s="33" t="s">
        <v>501</v>
      </c>
      <c r="Z877" s="33" t="s">
        <v>3639</v>
      </c>
      <c r="AA877" s="33" t="s">
        <v>501</v>
      </c>
      <c r="AD877" s="20"/>
      <c r="AF877" s="14">
        <v>0</v>
      </c>
      <c r="AG877" s="14">
        <v>1</v>
      </c>
      <c r="AH877" s="14">
        <v>0</v>
      </c>
      <c r="AI877" s="14">
        <v>0</v>
      </c>
      <c r="AJ877" s="14">
        <v>1</v>
      </c>
      <c r="AK877" s="14">
        <v>0</v>
      </c>
      <c r="AL877" s="14">
        <v>1</v>
      </c>
      <c r="AM877" s="14">
        <v>0</v>
      </c>
      <c r="AO877" s="1">
        <v>35194</v>
      </c>
      <c r="AP877" s="1">
        <v>38015</v>
      </c>
      <c r="AQ877" s="1">
        <v>34912</v>
      </c>
      <c r="AR877" s="1">
        <v>36866</v>
      </c>
      <c r="AS877" s="1">
        <v>35040</v>
      </c>
      <c r="AT877" s="1">
        <v>38055</v>
      </c>
      <c r="AU877" s="1">
        <v>36312</v>
      </c>
      <c r="AV877" s="1">
        <v>38051</v>
      </c>
      <c r="BT877" s="14">
        <v>69300000</v>
      </c>
      <c r="BU877" s="11">
        <v>0.01</v>
      </c>
      <c r="BX877" s="14">
        <v>21458250</v>
      </c>
      <c r="BY877" s="11">
        <v>0.16</v>
      </c>
      <c r="CB877" s="14">
        <v>17820000</v>
      </c>
      <c r="CC877" s="11">
        <v>0.01</v>
      </c>
      <c r="CF877" s="14">
        <v>35169750</v>
      </c>
      <c r="CG877" s="11">
        <v>0.01</v>
      </c>
      <c r="CV877" s="1">
        <v>37803</v>
      </c>
      <c r="DB877" s="6">
        <v>38014</v>
      </c>
      <c r="DC877" s="1">
        <v>38632</v>
      </c>
      <c r="DD877" s="14">
        <v>858</v>
      </c>
      <c r="DE877" s="14">
        <v>4</v>
      </c>
      <c r="DF877" s="5" t="s">
        <v>513</v>
      </c>
      <c r="DG877" s="5" t="s">
        <v>1028</v>
      </c>
      <c r="DJ877">
        <v>1</v>
      </c>
      <c r="DO877" s="49" t="s">
        <v>4600</v>
      </c>
      <c r="DP877" s="1"/>
      <c r="DQ877" s="1"/>
      <c r="DR877" s="1"/>
      <c r="DS877" s="1"/>
      <c r="DT877" s="1"/>
      <c r="DU877" s="1"/>
      <c r="DV877" s="1"/>
      <c r="DY877" t="s">
        <v>2317</v>
      </c>
      <c r="DZ877" s="1">
        <v>39206</v>
      </c>
      <c r="EA877" s="1">
        <v>40737</v>
      </c>
      <c r="EC877" s="7" t="s">
        <v>3980</v>
      </c>
      <c r="EF877" s="7">
        <v>1</v>
      </c>
      <c r="EO877" s="7">
        <v>374</v>
      </c>
      <c r="EP877" s="7">
        <v>5</v>
      </c>
      <c r="ER877" s="49" t="s">
        <v>5009</v>
      </c>
      <c r="ES877" s="1"/>
      <c r="ET877" s="1"/>
      <c r="EU877" s="1"/>
      <c r="EV877" s="1"/>
      <c r="EW877" s="1"/>
      <c r="EX877" s="1"/>
      <c r="FC877" t="s">
        <v>2796</v>
      </c>
      <c r="FD877" s="1">
        <v>40813</v>
      </c>
      <c r="FE877" s="1">
        <v>41473</v>
      </c>
      <c r="FH877" s="7" t="s">
        <v>3982</v>
      </c>
      <c r="FJ877" s="7" t="s">
        <v>3798</v>
      </c>
      <c r="FK877">
        <v>1</v>
      </c>
      <c r="FY877">
        <v>173</v>
      </c>
      <c r="FZ877">
        <v>3</v>
      </c>
      <c r="GY877" s="44" t="s">
        <v>5702</v>
      </c>
      <c r="GZ877" s="1">
        <v>38015</v>
      </c>
      <c r="HA877">
        <v>12</v>
      </c>
      <c r="HB877">
        <v>102</v>
      </c>
      <c r="HC877">
        <v>4</v>
      </c>
      <c r="HD877">
        <v>1</v>
      </c>
      <c r="HH877" s="44" t="s">
        <v>5823</v>
      </c>
      <c r="HI877">
        <v>1</v>
      </c>
      <c r="HJ877">
        <v>104</v>
      </c>
      <c r="HK877">
        <v>217</v>
      </c>
      <c r="HL877">
        <v>21</v>
      </c>
      <c r="HM877">
        <v>1</v>
      </c>
      <c r="HQ877" s="44" t="s">
        <v>5954</v>
      </c>
      <c r="HR877">
        <v>0</v>
      </c>
      <c r="HS877">
        <v>28</v>
      </c>
      <c r="HT877">
        <v>61</v>
      </c>
      <c r="HU877">
        <v>3</v>
      </c>
      <c r="HV877">
        <v>1</v>
      </c>
      <c r="HZ877" s="44" t="s">
        <v>6046</v>
      </c>
      <c r="IA877">
        <v>0</v>
      </c>
      <c r="IB877">
        <v>22</v>
      </c>
      <c r="IC877">
        <v>211</v>
      </c>
      <c r="ID877">
        <v>15</v>
      </c>
      <c r="IE877">
        <v>1</v>
      </c>
      <c r="II877" s="6">
        <v>38014</v>
      </c>
      <c r="IJ877" s="1">
        <v>39134</v>
      </c>
      <c r="IK877" s="14">
        <v>5</v>
      </c>
    </row>
    <row r="878" spans="1:245" x14ac:dyDescent="0.25">
      <c r="A878" s="1">
        <v>39134</v>
      </c>
      <c r="E878" s="13" t="s">
        <v>3191</v>
      </c>
      <c r="F878" s="4" t="s">
        <v>131</v>
      </c>
      <c r="G878" s="45" t="s">
        <v>5596</v>
      </c>
      <c r="H878" s="86"/>
      <c r="I878" s="86"/>
      <c r="J878" s="86"/>
      <c r="K878" s="86"/>
      <c r="L878" s="86"/>
      <c r="M878" s="32" t="s">
        <v>2610</v>
      </c>
      <c r="N878" s="27" t="s">
        <v>517</v>
      </c>
      <c r="O878" s="52" t="s">
        <v>6766</v>
      </c>
      <c r="P878" s="33"/>
      <c r="Q878" s="39" t="s">
        <v>1019</v>
      </c>
      <c r="R878" s="4" t="s">
        <v>501</v>
      </c>
      <c r="S878" s="52" t="s">
        <v>6765</v>
      </c>
      <c r="T878" s="39" t="s">
        <v>1019</v>
      </c>
      <c r="U878" s="4" t="s">
        <v>501</v>
      </c>
      <c r="V878" s="33"/>
      <c r="W878" s="33"/>
      <c r="X878" s="20"/>
      <c r="Y878" s="20"/>
      <c r="Z878" s="33" t="s">
        <v>3639</v>
      </c>
      <c r="AA878" s="33" t="s">
        <v>501</v>
      </c>
      <c r="AD878" s="20"/>
      <c r="AF878" s="14">
        <v>0</v>
      </c>
      <c r="AG878" s="14">
        <v>1</v>
      </c>
      <c r="AH878" s="14">
        <v>0</v>
      </c>
      <c r="AI878" s="14">
        <v>0</v>
      </c>
      <c r="AJ878" s="14">
        <v>1</v>
      </c>
      <c r="AK878" s="14">
        <v>0</v>
      </c>
      <c r="AL878" s="14">
        <v>1</v>
      </c>
      <c r="AM878" s="14">
        <v>0</v>
      </c>
      <c r="AO878" s="1">
        <v>35194</v>
      </c>
      <c r="AP878" s="1">
        <v>38015</v>
      </c>
      <c r="BT878" s="14">
        <v>69300000</v>
      </c>
      <c r="BU878" s="11">
        <v>0.01</v>
      </c>
      <c r="CV878" s="1">
        <v>37803</v>
      </c>
      <c r="DB878" s="6">
        <v>38014</v>
      </c>
      <c r="DC878" s="1">
        <v>38632</v>
      </c>
      <c r="DD878" s="14">
        <v>858</v>
      </c>
      <c r="DE878" s="14">
        <v>4</v>
      </c>
      <c r="DF878" s="5" t="s">
        <v>513</v>
      </c>
      <c r="DG878" s="5" t="s">
        <v>1028</v>
      </c>
      <c r="DJ878">
        <v>1</v>
      </c>
      <c r="DO878" s="49" t="s">
        <v>4600</v>
      </c>
      <c r="DP878" s="1"/>
      <c r="DQ878" s="1"/>
      <c r="DR878" s="1"/>
      <c r="DS878" s="1"/>
      <c r="DT878" s="1"/>
      <c r="DU878" s="1"/>
      <c r="DV878" s="1"/>
      <c r="DY878" t="s">
        <v>2317</v>
      </c>
      <c r="DZ878" s="1">
        <v>39206</v>
      </c>
      <c r="EA878" s="1">
        <v>40737</v>
      </c>
      <c r="EC878" s="7" t="s">
        <v>3980</v>
      </c>
      <c r="EF878" s="7">
        <v>1</v>
      </c>
      <c r="EO878" s="7">
        <v>374</v>
      </c>
      <c r="EP878" s="7">
        <v>5</v>
      </c>
      <c r="ER878" s="49" t="s">
        <v>5009</v>
      </c>
      <c r="ES878" s="1"/>
      <c r="ET878" s="1"/>
      <c r="EU878" s="1"/>
      <c r="EV878" s="1"/>
      <c r="EW878" s="1"/>
      <c r="EX878" s="1"/>
      <c r="FC878" t="s">
        <v>2796</v>
      </c>
      <c r="FD878" s="1">
        <v>40813</v>
      </c>
      <c r="FE878" s="1">
        <v>41473</v>
      </c>
      <c r="FH878" s="7" t="s">
        <v>3982</v>
      </c>
      <c r="FJ878" s="7" t="s">
        <v>3798</v>
      </c>
      <c r="FK878">
        <v>1</v>
      </c>
      <c r="FY878">
        <v>173</v>
      </c>
      <c r="FZ878">
        <v>3</v>
      </c>
      <c r="GY878" s="44" t="s">
        <v>5702</v>
      </c>
      <c r="GZ878" s="1">
        <v>38015</v>
      </c>
      <c r="HA878">
        <v>12</v>
      </c>
      <c r="HB878">
        <v>102</v>
      </c>
      <c r="HC878">
        <v>4</v>
      </c>
      <c r="HD878">
        <v>1</v>
      </c>
      <c r="HH878" s="44" t="s">
        <v>5823</v>
      </c>
      <c r="HI878">
        <v>1</v>
      </c>
      <c r="HJ878">
        <v>104</v>
      </c>
      <c r="HK878">
        <v>217</v>
      </c>
      <c r="HL878">
        <v>21</v>
      </c>
      <c r="HM878">
        <v>1</v>
      </c>
      <c r="HQ878" s="44" t="s">
        <v>5954</v>
      </c>
      <c r="HR878">
        <v>0</v>
      </c>
      <c r="HS878">
        <v>28</v>
      </c>
      <c r="HT878">
        <v>61</v>
      </c>
      <c r="HU878">
        <v>3</v>
      </c>
      <c r="HV878">
        <v>1</v>
      </c>
      <c r="HZ878" s="44" t="s">
        <v>6046</v>
      </c>
      <c r="IA878">
        <v>0</v>
      </c>
      <c r="IB878">
        <v>22</v>
      </c>
      <c r="IC878">
        <v>211</v>
      </c>
      <c r="ID878">
        <v>15</v>
      </c>
      <c r="IE878">
        <v>1</v>
      </c>
      <c r="II878" s="6">
        <v>38014</v>
      </c>
      <c r="IJ878" s="1">
        <v>39134</v>
      </c>
      <c r="IK878" s="14">
        <v>5</v>
      </c>
    </row>
    <row r="879" spans="1:245" x14ac:dyDescent="0.25">
      <c r="A879" s="1">
        <v>39134</v>
      </c>
      <c r="E879" s="13" t="s">
        <v>3191</v>
      </c>
      <c r="F879" s="4" t="s">
        <v>131</v>
      </c>
      <c r="G879" s="45" t="s">
        <v>5596</v>
      </c>
      <c r="H879" s="86"/>
      <c r="I879" s="86"/>
      <c r="J879" s="86"/>
      <c r="K879" s="86"/>
      <c r="L879" s="86"/>
      <c r="M879" s="30" t="s">
        <v>1020</v>
      </c>
      <c r="N879" s="27" t="s">
        <v>479</v>
      </c>
      <c r="O879" s="52" t="s">
        <v>6767</v>
      </c>
      <c r="P879" s="20"/>
      <c r="Q879" s="39" t="s">
        <v>1019</v>
      </c>
      <c r="R879" s="4" t="s">
        <v>501</v>
      </c>
      <c r="S879" s="52" t="s">
        <v>6765</v>
      </c>
      <c r="T879" s="39" t="s">
        <v>1019</v>
      </c>
      <c r="U879" s="4" t="s">
        <v>501</v>
      </c>
      <c r="V879" s="20"/>
      <c r="W879" s="20"/>
      <c r="X879" s="20"/>
      <c r="Y879" s="20"/>
      <c r="Z879" s="33" t="s">
        <v>3639</v>
      </c>
      <c r="AA879" s="33" t="s">
        <v>501</v>
      </c>
      <c r="AD879" s="20"/>
      <c r="AF879" s="14">
        <v>0</v>
      </c>
      <c r="AG879" s="14">
        <v>1</v>
      </c>
      <c r="AH879" s="14">
        <v>0</v>
      </c>
      <c r="AI879" s="14">
        <v>0</v>
      </c>
      <c r="AJ879" s="14">
        <v>1</v>
      </c>
      <c r="AK879" s="14">
        <v>0</v>
      </c>
      <c r="AL879" s="14">
        <v>1</v>
      </c>
      <c r="AM879" s="14">
        <v>0</v>
      </c>
      <c r="AQ879" s="1">
        <v>34912</v>
      </c>
      <c r="AR879" s="1">
        <v>36866</v>
      </c>
      <c r="BX879" s="14">
        <v>21458250</v>
      </c>
      <c r="BY879" s="11">
        <v>0.16</v>
      </c>
      <c r="CV879" s="1">
        <v>37803</v>
      </c>
      <c r="DB879" s="6">
        <v>38014</v>
      </c>
      <c r="DC879" s="1">
        <v>38632</v>
      </c>
      <c r="DD879" s="14">
        <v>858</v>
      </c>
      <c r="DE879" s="14">
        <v>4</v>
      </c>
      <c r="DF879" s="5" t="s">
        <v>513</v>
      </c>
      <c r="DG879" s="5" t="s">
        <v>1028</v>
      </c>
      <c r="DJ879">
        <v>1</v>
      </c>
      <c r="DO879" s="49" t="s">
        <v>4600</v>
      </c>
      <c r="DP879" s="1"/>
      <c r="DQ879" s="1"/>
      <c r="DR879" s="1"/>
      <c r="DS879" s="1"/>
      <c r="DT879" s="1"/>
      <c r="DU879" s="1"/>
      <c r="DV879" s="1"/>
      <c r="DY879" t="s">
        <v>2317</v>
      </c>
      <c r="DZ879" s="1">
        <v>39206</v>
      </c>
      <c r="EA879" s="1">
        <v>40737</v>
      </c>
      <c r="EC879" s="7" t="s">
        <v>3980</v>
      </c>
      <c r="EF879" s="7">
        <v>1</v>
      </c>
      <c r="EO879" s="7">
        <v>374</v>
      </c>
      <c r="EP879" s="7">
        <v>5</v>
      </c>
      <c r="ER879" s="49" t="s">
        <v>5009</v>
      </c>
      <c r="ES879" s="1"/>
      <c r="ET879" s="1"/>
      <c r="EU879" s="1"/>
      <c r="EV879" s="1"/>
      <c r="EW879" s="1"/>
      <c r="EX879" s="1"/>
      <c r="FC879" t="s">
        <v>2796</v>
      </c>
      <c r="FD879" s="1">
        <v>40813</v>
      </c>
      <c r="FE879" s="1">
        <v>41473</v>
      </c>
      <c r="FH879" s="7" t="s">
        <v>3982</v>
      </c>
      <c r="FJ879" s="7" t="s">
        <v>3798</v>
      </c>
      <c r="FK879">
        <v>1</v>
      </c>
      <c r="FY879">
        <v>173</v>
      </c>
      <c r="FZ879">
        <v>3</v>
      </c>
      <c r="GY879" s="44" t="s">
        <v>5702</v>
      </c>
      <c r="GZ879" s="1">
        <v>38015</v>
      </c>
      <c r="HA879">
        <v>12</v>
      </c>
      <c r="HB879">
        <v>102</v>
      </c>
      <c r="HC879">
        <v>4</v>
      </c>
      <c r="HD879">
        <v>1</v>
      </c>
      <c r="HH879" s="44" t="s">
        <v>5823</v>
      </c>
      <c r="HI879">
        <v>1</v>
      </c>
      <c r="HJ879">
        <v>104</v>
      </c>
      <c r="HK879">
        <v>217</v>
      </c>
      <c r="HL879">
        <v>21</v>
      </c>
      <c r="HM879">
        <v>1</v>
      </c>
      <c r="HQ879" s="44" t="s">
        <v>5954</v>
      </c>
      <c r="HR879">
        <v>0</v>
      </c>
      <c r="HS879">
        <v>28</v>
      </c>
      <c r="HT879">
        <v>61</v>
      </c>
      <c r="HU879">
        <v>3</v>
      </c>
      <c r="HV879">
        <v>1</v>
      </c>
      <c r="HZ879" s="44" t="s">
        <v>6046</v>
      </c>
      <c r="IA879">
        <v>0</v>
      </c>
      <c r="IB879">
        <v>22</v>
      </c>
      <c r="IC879">
        <v>211</v>
      </c>
      <c r="ID879">
        <v>15</v>
      </c>
      <c r="IE879">
        <v>1</v>
      </c>
      <c r="II879" s="6">
        <v>38014</v>
      </c>
      <c r="IJ879" s="1">
        <v>39134</v>
      </c>
      <c r="IK879" s="14">
        <v>5</v>
      </c>
    </row>
    <row r="880" spans="1:245" x14ac:dyDescent="0.25">
      <c r="A880" s="1">
        <v>39134</v>
      </c>
      <c r="E880" s="13" t="s">
        <v>3191</v>
      </c>
      <c r="F880" s="4" t="s">
        <v>131</v>
      </c>
      <c r="G880" s="45" t="s">
        <v>5596</v>
      </c>
      <c r="H880" s="86"/>
      <c r="I880" s="86"/>
      <c r="J880" s="86"/>
      <c r="K880" s="86"/>
      <c r="L880" s="86"/>
      <c r="M880" s="30" t="s">
        <v>2797</v>
      </c>
      <c r="N880" s="27" t="s">
        <v>496</v>
      </c>
      <c r="O880" s="52" t="s">
        <v>6768</v>
      </c>
      <c r="P880" s="20"/>
      <c r="Q880" s="39" t="s">
        <v>1019</v>
      </c>
      <c r="R880" s="4" t="s">
        <v>501</v>
      </c>
      <c r="S880" s="52" t="s">
        <v>6765</v>
      </c>
      <c r="T880" s="39" t="s">
        <v>1019</v>
      </c>
      <c r="U880" s="4" t="s">
        <v>501</v>
      </c>
      <c r="V880" s="20"/>
      <c r="W880" s="20"/>
      <c r="X880" s="20"/>
      <c r="Y880" s="20"/>
      <c r="Z880" s="33" t="s">
        <v>3639</v>
      </c>
      <c r="AA880" s="33" t="s">
        <v>501</v>
      </c>
      <c r="AD880" s="20"/>
      <c r="AF880" s="14">
        <v>0</v>
      </c>
      <c r="AG880" s="14">
        <v>1</v>
      </c>
      <c r="AH880" s="14">
        <v>0</v>
      </c>
      <c r="AI880" s="14">
        <v>0</v>
      </c>
      <c r="AJ880" s="14">
        <v>1</v>
      </c>
      <c r="AK880" s="14">
        <v>0</v>
      </c>
      <c r="AL880" s="14">
        <v>1</v>
      </c>
      <c r="AM880" s="14">
        <v>0</v>
      </c>
      <c r="AS880" s="1">
        <v>35040</v>
      </c>
      <c r="AT880" s="1">
        <v>38055</v>
      </c>
      <c r="CB880" s="14">
        <v>17820000</v>
      </c>
      <c r="CC880" s="11">
        <v>0.01</v>
      </c>
      <c r="CV880" s="1">
        <v>37803</v>
      </c>
      <c r="DB880" s="6">
        <v>38014</v>
      </c>
      <c r="DC880" s="1">
        <v>38632</v>
      </c>
      <c r="DD880" s="14">
        <v>858</v>
      </c>
      <c r="DE880" s="14">
        <v>4</v>
      </c>
      <c r="DF880" s="5" t="s">
        <v>513</v>
      </c>
      <c r="DG880" s="5" t="s">
        <v>1028</v>
      </c>
      <c r="DJ880">
        <v>1</v>
      </c>
      <c r="DO880" s="49" t="s">
        <v>4600</v>
      </c>
      <c r="DP880" s="1"/>
      <c r="DQ880" s="1"/>
      <c r="DR880" s="1"/>
      <c r="DS880" s="1"/>
      <c r="DT880" s="1"/>
      <c r="DU880" s="1"/>
      <c r="DV880" s="1"/>
      <c r="DY880" t="s">
        <v>2317</v>
      </c>
      <c r="DZ880" s="1">
        <v>39206</v>
      </c>
      <c r="EA880" s="1">
        <v>40737</v>
      </c>
      <c r="EC880" s="7" t="s">
        <v>3980</v>
      </c>
      <c r="EF880" s="7">
        <v>1</v>
      </c>
      <c r="EO880" s="7">
        <v>374</v>
      </c>
      <c r="EP880" s="7">
        <v>5</v>
      </c>
      <c r="ER880" s="49" t="s">
        <v>5009</v>
      </c>
      <c r="ES880" s="1"/>
      <c r="ET880" s="1"/>
      <c r="EU880" s="1"/>
      <c r="EV880" s="1"/>
      <c r="EW880" s="1"/>
      <c r="EX880" s="1"/>
      <c r="FC880" t="s">
        <v>2796</v>
      </c>
      <c r="FD880" s="1">
        <v>40813</v>
      </c>
      <c r="FE880" s="1">
        <v>41473</v>
      </c>
      <c r="FH880" s="7" t="s">
        <v>3982</v>
      </c>
      <c r="FJ880" s="7" t="s">
        <v>3798</v>
      </c>
      <c r="FK880">
        <v>1</v>
      </c>
      <c r="FY880">
        <v>173</v>
      </c>
      <c r="FZ880">
        <v>3</v>
      </c>
      <c r="GY880" s="44" t="s">
        <v>5702</v>
      </c>
      <c r="GZ880" s="1">
        <v>38015</v>
      </c>
      <c r="HA880">
        <v>12</v>
      </c>
      <c r="HB880">
        <v>102</v>
      </c>
      <c r="HC880">
        <v>4</v>
      </c>
      <c r="HD880">
        <v>1</v>
      </c>
      <c r="HH880" s="44" t="s">
        <v>5823</v>
      </c>
      <c r="HI880">
        <v>1</v>
      </c>
      <c r="HJ880">
        <v>104</v>
      </c>
      <c r="HK880">
        <v>217</v>
      </c>
      <c r="HL880">
        <v>21</v>
      </c>
      <c r="HM880">
        <v>1</v>
      </c>
      <c r="HQ880" s="44" t="s">
        <v>5954</v>
      </c>
      <c r="HR880">
        <v>0</v>
      </c>
      <c r="HS880">
        <v>28</v>
      </c>
      <c r="HT880">
        <v>61</v>
      </c>
      <c r="HU880">
        <v>3</v>
      </c>
      <c r="HV880">
        <v>1</v>
      </c>
      <c r="HZ880" s="44" t="s">
        <v>6046</v>
      </c>
      <c r="IA880">
        <v>0</v>
      </c>
      <c r="IB880">
        <v>22</v>
      </c>
      <c r="IC880">
        <v>211</v>
      </c>
      <c r="ID880">
        <v>15</v>
      </c>
      <c r="IE880">
        <v>1</v>
      </c>
      <c r="II880" s="6">
        <v>38014</v>
      </c>
      <c r="IJ880" s="1">
        <v>39134</v>
      </c>
      <c r="IK880" s="14">
        <v>5</v>
      </c>
    </row>
    <row r="881" spans="1:245" x14ac:dyDescent="0.25">
      <c r="A881" s="1">
        <v>39134</v>
      </c>
      <c r="E881" s="13" t="s">
        <v>3191</v>
      </c>
      <c r="F881" s="4" t="s">
        <v>131</v>
      </c>
      <c r="G881" s="45" t="s">
        <v>5596</v>
      </c>
      <c r="H881" s="86"/>
      <c r="I881" s="86"/>
      <c r="J881" s="86"/>
      <c r="K881" s="86"/>
      <c r="L881" s="86"/>
      <c r="M881" s="30" t="s">
        <v>2633</v>
      </c>
      <c r="N881" s="27" t="s">
        <v>502</v>
      </c>
      <c r="O881" s="52" t="s">
        <v>6769</v>
      </c>
      <c r="P881" s="20"/>
      <c r="Q881" s="39" t="s">
        <v>1019</v>
      </c>
      <c r="R881" s="4" t="s">
        <v>501</v>
      </c>
      <c r="S881" s="52" t="s">
        <v>6765</v>
      </c>
      <c r="T881" s="39" t="s">
        <v>1019</v>
      </c>
      <c r="U881" s="4" t="s">
        <v>501</v>
      </c>
      <c r="V881" s="20"/>
      <c r="W881" s="20"/>
      <c r="X881" s="20"/>
      <c r="Y881" s="20"/>
      <c r="Z881" s="33" t="s">
        <v>3639</v>
      </c>
      <c r="AA881" s="33" t="s">
        <v>501</v>
      </c>
      <c r="AD881" s="20"/>
      <c r="AF881" s="14">
        <v>0</v>
      </c>
      <c r="AG881" s="14">
        <v>1</v>
      </c>
      <c r="AH881" s="14">
        <v>0</v>
      </c>
      <c r="AI881" s="14">
        <v>0</v>
      </c>
      <c r="AJ881" s="14">
        <v>1</v>
      </c>
      <c r="AK881" s="14">
        <v>0</v>
      </c>
      <c r="AL881" s="14">
        <v>1</v>
      </c>
      <c r="AM881" s="14">
        <v>0</v>
      </c>
      <c r="AU881" s="1">
        <v>36312</v>
      </c>
      <c r="AV881" s="1">
        <v>38051</v>
      </c>
      <c r="CF881" s="14">
        <v>35169750</v>
      </c>
      <c r="CG881" s="11">
        <v>0.01</v>
      </c>
      <c r="CV881" s="1">
        <v>37803</v>
      </c>
      <c r="DB881" s="6">
        <v>38014</v>
      </c>
      <c r="DC881" s="1">
        <v>38632</v>
      </c>
      <c r="DD881" s="14">
        <v>858</v>
      </c>
      <c r="DE881" s="14">
        <v>4</v>
      </c>
      <c r="DF881" s="5" t="s">
        <v>513</v>
      </c>
      <c r="DG881" s="5" t="s">
        <v>1028</v>
      </c>
      <c r="DJ881">
        <v>1</v>
      </c>
      <c r="DO881" s="49" t="s">
        <v>4600</v>
      </c>
      <c r="DP881" s="1"/>
      <c r="DQ881" s="1"/>
      <c r="DR881" s="1"/>
      <c r="DS881" s="1"/>
      <c r="DT881" s="1"/>
      <c r="DU881" s="1"/>
      <c r="DV881" s="1"/>
      <c r="DY881" t="s">
        <v>2317</v>
      </c>
      <c r="DZ881" s="1">
        <v>39206</v>
      </c>
      <c r="EA881" s="1">
        <v>40737</v>
      </c>
      <c r="EC881" s="7" t="s">
        <v>3980</v>
      </c>
      <c r="EF881" s="7">
        <v>1</v>
      </c>
      <c r="EO881" s="7">
        <v>374</v>
      </c>
      <c r="EP881" s="7">
        <v>5</v>
      </c>
      <c r="ER881" s="49" t="s">
        <v>5009</v>
      </c>
      <c r="ES881" s="1"/>
      <c r="ET881" s="1"/>
      <c r="EU881" s="1"/>
      <c r="EV881" s="1"/>
      <c r="EW881" s="1"/>
      <c r="EX881" s="1"/>
      <c r="FC881" t="s">
        <v>2796</v>
      </c>
      <c r="FD881" s="1">
        <v>40813</v>
      </c>
      <c r="FE881" s="1">
        <v>41473</v>
      </c>
      <c r="FH881" s="7" t="s">
        <v>3982</v>
      </c>
      <c r="FJ881" s="7" t="s">
        <v>3798</v>
      </c>
      <c r="FK881">
        <v>1</v>
      </c>
      <c r="FY881">
        <v>173</v>
      </c>
      <c r="FZ881">
        <v>3</v>
      </c>
      <c r="GY881" s="44" t="s">
        <v>5702</v>
      </c>
      <c r="GZ881" s="1">
        <v>38015</v>
      </c>
      <c r="HA881">
        <v>12</v>
      </c>
      <c r="HB881">
        <v>102</v>
      </c>
      <c r="HC881">
        <v>4</v>
      </c>
      <c r="HD881">
        <v>1</v>
      </c>
      <c r="HH881" s="44" t="s">
        <v>5823</v>
      </c>
      <c r="HI881">
        <v>1</v>
      </c>
      <c r="HJ881">
        <v>104</v>
      </c>
      <c r="HK881">
        <v>217</v>
      </c>
      <c r="HL881">
        <v>21</v>
      </c>
      <c r="HM881">
        <v>1</v>
      </c>
      <c r="HQ881" s="44" t="s">
        <v>5954</v>
      </c>
      <c r="HR881">
        <v>0</v>
      </c>
      <c r="HS881">
        <v>28</v>
      </c>
      <c r="HT881">
        <v>61</v>
      </c>
      <c r="HU881">
        <v>3</v>
      </c>
      <c r="HV881">
        <v>1</v>
      </c>
      <c r="HZ881" s="44" t="s">
        <v>6046</v>
      </c>
      <c r="IA881">
        <v>0</v>
      </c>
      <c r="IB881">
        <v>22</v>
      </c>
      <c r="IC881">
        <v>211</v>
      </c>
      <c r="ID881">
        <v>15</v>
      </c>
      <c r="IE881">
        <v>1</v>
      </c>
      <c r="II881" s="6">
        <v>38014</v>
      </c>
      <c r="IJ881" s="1">
        <v>39134</v>
      </c>
      <c r="IK881" s="14">
        <v>5</v>
      </c>
    </row>
    <row r="882" spans="1:245" x14ac:dyDescent="0.25">
      <c r="A882" s="1">
        <v>39134</v>
      </c>
      <c r="E882" s="13" t="s">
        <v>3191</v>
      </c>
      <c r="F882" s="4" t="s">
        <v>131</v>
      </c>
      <c r="G882" s="45" t="s">
        <v>5596</v>
      </c>
      <c r="H882" s="86"/>
      <c r="I882" s="86"/>
      <c r="J882" s="86"/>
      <c r="K882" s="86"/>
      <c r="L882" s="86"/>
      <c r="M882" s="30" t="s">
        <v>1021</v>
      </c>
      <c r="N882" s="27" t="s">
        <v>479</v>
      </c>
      <c r="O882" s="52" t="s">
        <v>6770</v>
      </c>
      <c r="P882" s="20"/>
      <c r="Q882" s="39" t="s">
        <v>1021</v>
      </c>
      <c r="R882" s="27" t="s">
        <v>479</v>
      </c>
      <c r="S882" s="52" t="s">
        <v>6770</v>
      </c>
      <c r="T882" s="39" t="s">
        <v>1021</v>
      </c>
      <c r="U882" s="27" t="s">
        <v>479</v>
      </c>
      <c r="V882" s="20"/>
      <c r="W882" s="20"/>
      <c r="X882" s="33" t="s">
        <v>3290</v>
      </c>
      <c r="Y882" s="33" t="s">
        <v>479</v>
      </c>
      <c r="Z882" s="33" t="s">
        <v>3290</v>
      </c>
      <c r="AA882" s="33" t="s">
        <v>479</v>
      </c>
      <c r="AD882" s="20"/>
      <c r="AF882" s="14">
        <v>0</v>
      </c>
      <c r="AG882" s="14">
        <v>1</v>
      </c>
      <c r="AH882" s="14">
        <v>0</v>
      </c>
      <c r="AI882" s="14">
        <v>0</v>
      </c>
      <c r="AJ882" s="14">
        <v>1</v>
      </c>
      <c r="AK882" s="14">
        <v>0</v>
      </c>
      <c r="AL882" s="14">
        <v>1</v>
      </c>
      <c r="AM882" s="14">
        <v>0</v>
      </c>
      <c r="AO882" s="1">
        <v>35194</v>
      </c>
      <c r="AP882" s="1">
        <v>38015</v>
      </c>
      <c r="AQ882" s="1">
        <v>34912</v>
      </c>
      <c r="AR882" s="1">
        <v>37960</v>
      </c>
      <c r="AS882" s="1">
        <v>35040</v>
      </c>
      <c r="AT882" s="1">
        <v>38055</v>
      </c>
      <c r="AU882" s="1">
        <v>35900</v>
      </c>
      <c r="AV882" s="1">
        <v>38051</v>
      </c>
      <c r="BT882" s="14">
        <v>68607000</v>
      </c>
      <c r="BU882" s="11">
        <v>0.26</v>
      </c>
      <c r="BV882" s="16">
        <v>45738000</v>
      </c>
      <c r="BX882" s="14">
        <v>374220000</v>
      </c>
      <c r="BY882" s="11">
        <v>0.01</v>
      </c>
      <c r="BZ882" s="16">
        <v>249480000</v>
      </c>
      <c r="CB882" s="14">
        <v>13365000</v>
      </c>
      <c r="CC882" s="11">
        <v>0.01</v>
      </c>
      <c r="CD882" s="16">
        <v>8910000</v>
      </c>
      <c r="CF882" s="14">
        <v>23477850</v>
      </c>
      <c r="CG882" s="11">
        <v>0.41</v>
      </c>
      <c r="CH882" s="16">
        <v>15651900</v>
      </c>
      <c r="CV882" s="1">
        <v>37803</v>
      </c>
      <c r="DB882" s="6">
        <v>38014</v>
      </c>
      <c r="DC882" s="1">
        <v>38632</v>
      </c>
      <c r="DD882" s="14">
        <v>858</v>
      </c>
      <c r="DE882" s="14">
        <v>4</v>
      </c>
      <c r="DF882" s="5" t="s">
        <v>513</v>
      </c>
      <c r="DG882" s="5" t="s">
        <v>1028</v>
      </c>
      <c r="DJ882">
        <v>1</v>
      </c>
      <c r="DO882" s="49" t="s">
        <v>4601</v>
      </c>
      <c r="DP882" s="1"/>
      <c r="DQ882" s="1"/>
      <c r="DR882" s="1"/>
      <c r="DS882" s="1"/>
      <c r="DT882" s="1"/>
      <c r="DU882" s="1"/>
      <c r="DV882" s="1"/>
      <c r="DY882" t="s">
        <v>2315</v>
      </c>
      <c r="DZ882" s="1">
        <v>39209</v>
      </c>
      <c r="EA882" s="1">
        <v>40737</v>
      </c>
      <c r="EC882" s="7" t="s">
        <v>3980</v>
      </c>
      <c r="EL882" s="7">
        <v>1</v>
      </c>
      <c r="EO882" s="7">
        <v>463</v>
      </c>
      <c r="EP882" s="7">
        <v>8</v>
      </c>
      <c r="GY882" s="44" t="s">
        <v>5702</v>
      </c>
      <c r="GZ882" s="1">
        <v>38015</v>
      </c>
      <c r="HA882">
        <v>12</v>
      </c>
      <c r="HB882">
        <v>801</v>
      </c>
      <c r="HC882">
        <v>13</v>
      </c>
      <c r="HD882">
        <v>1</v>
      </c>
      <c r="HH882" s="44" t="s">
        <v>5823</v>
      </c>
      <c r="HI882">
        <v>1</v>
      </c>
      <c r="HJ882">
        <v>104</v>
      </c>
      <c r="HK882">
        <v>1288</v>
      </c>
      <c r="HL882">
        <v>35</v>
      </c>
      <c r="HM882">
        <v>1</v>
      </c>
      <c r="HQ882" s="44" t="s">
        <v>5954</v>
      </c>
      <c r="HR882">
        <v>0</v>
      </c>
      <c r="HS882">
        <v>28</v>
      </c>
      <c r="HT882">
        <v>1775</v>
      </c>
      <c r="HU882">
        <v>14</v>
      </c>
      <c r="HV882">
        <v>1</v>
      </c>
      <c r="II882" s="6">
        <v>38014</v>
      </c>
      <c r="IJ882" s="1">
        <v>39134</v>
      </c>
      <c r="IK882" s="14">
        <v>5</v>
      </c>
    </row>
    <row r="883" spans="1:245" x14ac:dyDescent="0.25">
      <c r="A883" s="1">
        <v>39134</v>
      </c>
      <c r="E883" s="13" t="s">
        <v>3191</v>
      </c>
      <c r="F883" s="4" t="s">
        <v>131</v>
      </c>
      <c r="G883" s="45" t="s">
        <v>5596</v>
      </c>
      <c r="H883" s="86"/>
      <c r="I883" s="86"/>
      <c r="J883" s="86"/>
      <c r="K883" s="86"/>
      <c r="L883" s="86"/>
      <c r="M883" s="30" t="s">
        <v>1022</v>
      </c>
      <c r="N883" s="27" t="s">
        <v>479</v>
      </c>
      <c r="O883" s="52" t="s">
        <v>6770</v>
      </c>
      <c r="P883" s="20"/>
      <c r="Q883" s="39" t="s">
        <v>1021</v>
      </c>
      <c r="R883" s="27" t="s">
        <v>479</v>
      </c>
      <c r="S883" s="52" t="s">
        <v>6770</v>
      </c>
      <c r="T883" s="39" t="s">
        <v>1021</v>
      </c>
      <c r="U883" s="27" t="s">
        <v>479</v>
      </c>
      <c r="V883" s="20"/>
      <c r="W883" s="20"/>
      <c r="X883" s="20"/>
      <c r="Y883" s="20"/>
      <c r="Z883" s="33" t="s">
        <v>3290</v>
      </c>
      <c r="AA883" s="33" t="s">
        <v>479</v>
      </c>
      <c r="AD883" s="20"/>
      <c r="AF883" s="14">
        <v>0</v>
      </c>
      <c r="AG883" s="14">
        <v>1</v>
      </c>
      <c r="AH883" s="14">
        <v>0</v>
      </c>
      <c r="AI883" s="14">
        <v>0</v>
      </c>
      <c r="AJ883" s="14">
        <v>1</v>
      </c>
      <c r="AK883" s="14">
        <v>0</v>
      </c>
      <c r="AL883" s="14">
        <v>1</v>
      </c>
      <c r="AM883" s="14">
        <v>0</v>
      </c>
      <c r="AO883" s="1">
        <v>35194</v>
      </c>
      <c r="AP883" s="1">
        <v>38015</v>
      </c>
      <c r="AQ883" s="1">
        <v>34912</v>
      </c>
      <c r="AR883" s="1">
        <v>37960</v>
      </c>
      <c r="AS883" s="1">
        <v>35040</v>
      </c>
      <c r="AT883" s="1">
        <v>38055</v>
      </c>
      <c r="BT883" s="14">
        <v>68607000</v>
      </c>
      <c r="BU883" s="11">
        <v>0.26</v>
      </c>
      <c r="BV883" s="16">
        <v>45738000</v>
      </c>
      <c r="BX883" s="14">
        <v>374220000</v>
      </c>
      <c r="BY883" s="11">
        <v>0.01</v>
      </c>
      <c r="BZ883" s="16">
        <v>249480000</v>
      </c>
      <c r="CB883" s="14">
        <v>13365000</v>
      </c>
      <c r="CC883" s="11">
        <v>0.01</v>
      </c>
      <c r="CD883" s="16">
        <v>8910000</v>
      </c>
      <c r="CV883" s="1">
        <v>37803</v>
      </c>
      <c r="DB883" s="6">
        <v>38014</v>
      </c>
      <c r="DC883" s="1">
        <v>38632</v>
      </c>
      <c r="DD883" s="14">
        <v>858</v>
      </c>
      <c r="DE883" s="14">
        <v>4</v>
      </c>
      <c r="DF883" s="5" t="s">
        <v>513</v>
      </c>
      <c r="DG883" s="5" t="s">
        <v>1028</v>
      </c>
      <c r="DJ883">
        <v>1</v>
      </c>
      <c r="DO883" s="49" t="s">
        <v>4601</v>
      </c>
      <c r="DP883" s="1"/>
      <c r="DQ883" s="1"/>
      <c r="DR883" s="1"/>
      <c r="DS883" s="1"/>
      <c r="DT883" s="1"/>
      <c r="DU883" s="1"/>
      <c r="DV883" s="1"/>
      <c r="DY883" t="s">
        <v>2315</v>
      </c>
      <c r="DZ883" s="1">
        <v>39209</v>
      </c>
      <c r="EA883" s="1">
        <v>40737</v>
      </c>
      <c r="EC883" s="7" t="s">
        <v>3980</v>
      </c>
      <c r="EL883" s="7">
        <v>1</v>
      </c>
      <c r="EO883" s="7">
        <v>463</v>
      </c>
      <c r="EP883" s="7">
        <v>8</v>
      </c>
      <c r="GY883" s="44" t="s">
        <v>5702</v>
      </c>
      <c r="GZ883" s="1">
        <v>38015</v>
      </c>
      <c r="HA883">
        <v>12</v>
      </c>
      <c r="HB883">
        <v>801</v>
      </c>
      <c r="HC883">
        <v>13</v>
      </c>
      <c r="HD883">
        <v>1</v>
      </c>
      <c r="HH883" s="44" t="s">
        <v>5823</v>
      </c>
      <c r="HI883">
        <v>1</v>
      </c>
      <c r="HJ883">
        <v>104</v>
      </c>
      <c r="HK883">
        <v>1288</v>
      </c>
      <c r="HL883">
        <v>35</v>
      </c>
      <c r="HM883">
        <v>1</v>
      </c>
      <c r="HQ883" s="44" t="s">
        <v>5954</v>
      </c>
      <c r="HR883">
        <v>0</v>
      </c>
      <c r="HS883">
        <v>28</v>
      </c>
      <c r="HT883">
        <v>1775</v>
      </c>
      <c r="HU883">
        <v>14</v>
      </c>
      <c r="HV883">
        <v>1</v>
      </c>
      <c r="II883" s="6">
        <v>38014</v>
      </c>
      <c r="IJ883" s="1">
        <v>39134</v>
      </c>
      <c r="IK883" s="14">
        <v>5</v>
      </c>
    </row>
    <row r="884" spans="1:245" x14ac:dyDescent="0.25">
      <c r="A884" s="1">
        <v>39134</v>
      </c>
      <c r="E884" s="13" t="s">
        <v>3191</v>
      </c>
      <c r="F884" s="4" t="s">
        <v>131</v>
      </c>
      <c r="G884" s="45" t="s">
        <v>5596</v>
      </c>
      <c r="H884" s="86"/>
      <c r="I884" s="86"/>
      <c r="J884" s="86"/>
      <c r="K884" s="86"/>
      <c r="L884" s="86"/>
      <c r="M884" s="30" t="s">
        <v>2611</v>
      </c>
      <c r="N884" s="27" t="s">
        <v>517</v>
      </c>
      <c r="O884" s="52" t="s">
        <v>6771</v>
      </c>
      <c r="P884" s="20"/>
      <c r="Q884" s="39" t="s">
        <v>1021</v>
      </c>
      <c r="R884" s="27" t="s">
        <v>479</v>
      </c>
      <c r="S884" s="52" t="s">
        <v>6770</v>
      </c>
      <c r="T884" s="39" t="s">
        <v>1021</v>
      </c>
      <c r="U884" s="27" t="s">
        <v>479</v>
      </c>
      <c r="V884" s="20"/>
      <c r="W884" s="20"/>
      <c r="X884" s="20"/>
      <c r="Y884" s="20"/>
      <c r="Z884" s="33" t="s">
        <v>3290</v>
      </c>
      <c r="AA884" s="33" t="s">
        <v>479</v>
      </c>
      <c r="AD884" s="20"/>
      <c r="AF884" s="14">
        <v>0</v>
      </c>
      <c r="AG884" s="14">
        <v>1</v>
      </c>
      <c r="AH884" s="14">
        <v>0</v>
      </c>
      <c r="AI884" s="14">
        <v>0</v>
      </c>
      <c r="AJ884" s="14">
        <v>1</v>
      </c>
      <c r="AK884" s="14">
        <v>0</v>
      </c>
      <c r="AL884" s="14">
        <v>1</v>
      </c>
      <c r="AM884" s="14">
        <v>0</v>
      </c>
      <c r="AO884" s="1">
        <v>35194</v>
      </c>
      <c r="AP884" s="1">
        <v>38015</v>
      </c>
      <c r="BT884" s="14">
        <v>68607000</v>
      </c>
      <c r="BU884" s="11">
        <v>0.26</v>
      </c>
      <c r="BV884" s="16">
        <v>45738000</v>
      </c>
      <c r="CV884" s="1">
        <v>37803</v>
      </c>
      <c r="DB884" s="6">
        <v>38014</v>
      </c>
      <c r="DC884" s="1">
        <v>38632</v>
      </c>
      <c r="DD884" s="14">
        <v>858</v>
      </c>
      <c r="DE884" s="14">
        <v>4</v>
      </c>
      <c r="DF884" s="5" t="s">
        <v>513</v>
      </c>
      <c r="DG884" s="5" t="s">
        <v>1028</v>
      </c>
      <c r="DJ884">
        <v>1</v>
      </c>
      <c r="DO884" s="49" t="s">
        <v>4601</v>
      </c>
      <c r="DP884" s="1"/>
      <c r="DQ884" s="1"/>
      <c r="DR884" s="1"/>
      <c r="DS884" s="1"/>
      <c r="DT884" s="1"/>
      <c r="DU884" s="1"/>
      <c r="DV884" s="1"/>
      <c r="DY884" t="s">
        <v>2315</v>
      </c>
      <c r="DZ884" s="1">
        <v>39209</v>
      </c>
      <c r="EA884" s="1">
        <v>40737</v>
      </c>
      <c r="EC884" s="7" t="s">
        <v>3980</v>
      </c>
      <c r="EL884" s="7">
        <v>1</v>
      </c>
      <c r="EO884" s="7">
        <v>463</v>
      </c>
      <c r="EP884" s="7">
        <v>8</v>
      </c>
      <c r="GY884" s="44" t="s">
        <v>5702</v>
      </c>
      <c r="GZ884" s="1">
        <v>38015</v>
      </c>
      <c r="HA884">
        <v>12</v>
      </c>
      <c r="HB884">
        <v>801</v>
      </c>
      <c r="HC884">
        <v>13</v>
      </c>
      <c r="HD884">
        <v>1</v>
      </c>
      <c r="HH884" s="44" t="s">
        <v>5823</v>
      </c>
      <c r="HI884">
        <v>1</v>
      </c>
      <c r="HJ884">
        <v>104</v>
      </c>
      <c r="HK884">
        <v>1288</v>
      </c>
      <c r="HL884">
        <v>35</v>
      </c>
      <c r="HM884">
        <v>1</v>
      </c>
      <c r="HQ884" s="44" t="s">
        <v>5954</v>
      </c>
      <c r="HR884">
        <v>0</v>
      </c>
      <c r="HS884">
        <v>28</v>
      </c>
      <c r="HT884">
        <v>1775</v>
      </c>
      <c r="HU884">
        <v>14</v>
      </c>
      <c r="HV884">
        <v>1</v>
      </c>
      <c r="II884" s="6">
        <v>38014</v>
      </c>
      <c r="IJ884" s="1">
        <v>39134</v>
      </c>
      <c r="IK884" s="14">
        <v>5</v>
      </c>
    </row>
    <row r="885" spans="1:245" x14ac:dyDescent="0.25">
      <c r="A885" s="1">
        <v>39134</v>
      </c>
      <c r="B885" s="1"/>
      <c r="C885" s="1"/>
      <c r="D885" s="1"/>
      <c r="E885" s="13" t="s">
        <v>3191</v>
      </c>
      <c r="F885" s="4" t="s">
        <v>131</v>
      </c>
      <c r="G885" s="45" t="s">
        <v>5596</v>
      </c>
      <c r="H885" s="86"/>
      <c r="I885" s="86"/>
      <c r="J885" s="86"/>
      <c r="K885" s="86"/>
      <c r="L885" s="86"/>
      <c r="M885" s="31" t="s">
        <v>1023</v>
      </c>
      <c r="N885" s="27" t="s">
        <v>479</v>
      </c>
      <c r="O885" s="52" t="s">
        <v>6772</v>
      </c>
      <c r="P885" s="20"/>
      <c r="Q885" s="39" t="s">
        <v>1021</v>
      </c>
      <c r="R885" s="27" t="s">
        <v>479</v>
      </c>
      <c r="S885" s="52" t="s">
        <v>6770</v>
      </c>
      <c r="T885" s="39" t="s">
        <v>1021</v>
      </c>
      <c r="U885" s="27" t="s">
        <v>479</v>
      </c>
      <c r="V885" s="20"/>
      <c r="W885" s="20"/>
      <c r="X885" s="20"/>
      <c r="Y885" s="20"/>
      <c r="Z885" s="33" t="s">
        <v>3290</v>
      </c>
      <c r="AA885" s="33" t="s">
        <v>479</v>
      </c>
      <c r="AD885" s="20"/>
      <c r="AF885" s="14">
        <v>0</v>
      </c>
      <c r="AG885" s="14">
        <v>1</v>
      </c>
      <c r="AH885" s="14">
        <v>0</v>
      </c>
      <c r="AI885" s="14">
        <v>0</v>
      </c>
      <c r="AJ885" s="14">
        <v>1</v>
      </c>
      <c r="AK885" s="14">
        <v>0</v>
      </c>
      <c r="AL885" s="14">
        <v>1</v>
      </c>
      <c r="AM885" s="14">
        <v>0</v>
      </c>
      <c r="AQ885" s="1">
        <v>34912</v>
      </c>
      <c r="AR885" s="1">
        <v>37960</v>
      </c>
      <c r="BX885" s="14">
        <v>374220000</v>
      </c>
      <c r="BY885" s="11">
        <v>0.01</v>
      </c>
      <c r="BZ885" s="16">
        <v>249480000</v>
      </c>
      <c r="CV885" s="1">
        <v>37803</v>
      </c>
      <c r="DB885" s="6">
        <v>38014</v>
      </c>
      <c r="DC885" s="1">
        <v>38632</v>
      </c>
      <c r="DD885" s="14">
        <v>858</v>
      </c>
      <c r="DE885" s="14">
        <v>4</v>
      </c>
      <c r="DF885" s="5" t="s">
        <v>513</v>
      </c>
      <c r="DG885" s="5" t="s">
        <v>1028</v>
      </c>
      <c r="DJ885">
        <v>1</v>
      </c>
      <c r="DO885" s="49" t="s">
        <v>4601</v>
      </c>
      <c r="DP885" s="1"/>
      <c r="DQ885" s="1"/>
      <c r="DR885" s="1"/>
      <c r="DS885" s="1"/>
      <c r="DT885" s="1"/>
      <c r="DU885" s="1"/>
      <c r="DV885" s="1"/>
      <c r="DY885" t="s">
        <v>2315</v>
      </c>
      <c r="DZ885" s="1">
        <v>39209</v>
      </c>
      <c r="EA885" s="1">
        <v>40737</v>
      </c>
      <c r="EC885" s="7" t="s">
        <v>3980</v>
      </c>
      <c r="EL885" s="7">
        <v>1</v>
      </c>
      <c r="EO885" s="7">
        <v>463</v>
      </c>
      <c r="EP885" s="7">
        <v>8</v>
      </c>
      <c r="GY885" s="44" t="s">
        <v>5702</v>
      </c>
      <c r="GZ885" s="1">
        <v>38015</v>
      </c>
      <c r="HA885">
        <v>12</v>
      </c>
      <c r="HB885">
        <v>801</v>
      </c>
      <c r="HC885">
        <v>13</v>
      </c>
      <c r="HD885">
        <v>1</v>
      </c>
      <c r="HH885" s="44" t="s">
        <v>5823</v>
      </c>
      <c r="HI885">
        <v>1</v>
      </c>
      <c r="HJ885">
        <v>104</v>
      </c>
      <c r="HK885">
        <v>1288</v>
      </c>
      <c r="HL885">
        <v>35</v>
      </c>
      <c r="HM885">
        <v>1</v>
      </c>
      <c r="HQ885" s="44" t="s">
        <v>5954</v>
      </c>
      <c r="HR885">
        <v>0</v>
      </c>
      <c r="HS885">
        <v>28</v>
      </c>
      <c r="HT885">
        <v>1775</v>
      </c>
      <c r="HU885">
        <v>14</v>
      </c>
      <c r="HV885">
        <v>1</v>
      </c>
      <c r="II885" s="6">
        <v>38014</v>
      </c>
      <c r="IJ885" s="1">
        <v>39134</v>
      </c>
      <c r="IK885" s="14">
        <v>5</v>
      </c>
    </row>
    <row r="886" spans="1:245" x14ac:dyDescent="0.25">
      <c r="A886" s="1">
        <v>39134</v>
      </c>
      <c r="B886" s="1"/>
      <c r="C886" s="1"/>
      <c r="D886" s="1"/>
      <c r="E886" s="13" t="s">
        <v>3191</v>
      </c>
      <c r="F886" s="4" t="s">
        <v>131</v>
      </c>
      <c r="G886" s="45" t="s">
        <v>5596</v>
      </c>
      <c r="H886" s="86"/>
      <c r="I886" s="86"/>
      <c r="J886" s="86"/>
      <c r="K886" s="86"/>
      <c r="L886" s="86"/>
      <c r="M886" s="31" t="s">
        <v>1024</v>
      </c>
      <c r="N886" s="27" t="s">
        <v>479</v>
      </c>
      <c r="O886" s="52" t="s">
        <v>6773</v>
      </c>
      <c r="P886" s="20"/>
      <c r="Q886" s="39" t="s">
        <v>1021</v>
      </c>
      <c r="R886" s="27" t="s">
        <v>479</v>
      </c>
      <c r="S886" s="52" t="s">
        <v>6770</v>
      </c>
      <c r="T886" s="39" t="s">
        <v>1021</v>
      </c>
      <c r="U886" s="27" t="s">
        <v>479</v>
      </c>
      <c r="V886" s="20"/>
      <c r="W886" s="20"/>
      <c r="X886" s="20"/>
      <c r="Y886" s="20"/>
      <c r="Z886" s="33" t="s">
        <v>3290</v>
      </c>
      <c r="AA886" s="33" t="s">
        <v>479</v>
      </c>
      <c r="AD886" s="20"/>
      <c r="AF886" s="14">
        <v>0</v>
      </c>
      <c r="AG886" s="14">
        <v>1</v>
      </c>
      <c r="AH886" s="14">
        <v>0</v>
      </c>
      <c r="AI886" s="14">
        <v>0</v>
      </c>
      <c r="AJ886" s="14">
        <v>1</v>
      </c>
      <c r="AK886" s="14">
        <v>0</v>
      </c>
      <c r="AL886" s="14">
        <v>1</v>
      </c>
      <c r="AM886" s="14">
        <v>0</v>
      </c>
      <c r="AQ886" s="1">
        <v>34912</v>
      </c>
      <c r="AR886" s="1">
        <v>37960</v>
      </c>
      <c r="BX886" s="14">
        <v>374220000</v>
      </c>
      <c r="BY886" s="11">
        <v>0.01</v>
      </c>
      <c r="BZ886" s="16">
        <v>249480000</v>
      </c>
      <c r="CV886" s="1">
        <v>37803</v>
      </c>
      <c r="DB886" s="6">
        <v>38014</v>
      </c>
      <c r="DC886" s="1">
        <v>38632</v>
      </c>
      <c r="DD886" s="14">
        <v>858</v>
      </c>
      <c r="DE886" s="14">
        <v>4</v>
      </c>
      <c r="DF886" s="5" t="s">
        <v>513</v>
      </c>
      <c r="DG886" s="5" t="s">
        <v>1028</v>
      </c>
      <c r="DJ886">
        <v>1</v>
      </c>
      <c r="DO886" s="49" t="s">
        <v>4601</v>
      </c>
      <c r="DP886" s="1"/>
      <c r="DQ886" s="1"/>
      <c r="DR886" s="1"/>
      <c r="DS886" s="1"/>
      <c r="DT886" s="1"/>
      <c r="DU886" s="1"/>
      <c r="DV886" s="1"/>
      <c r="DY886" t="s">
        <v>2315</v>
      </c>
      <c r="DZ886" s="1">
        <v>39209</v>
      </c>
      <c r="EA886" s="1">
        <v>40737</v>
      </c>
      <c r="EC886" s="7" t="s">
        <v>3980</v>
      </c>
      <c r="EL886" s="7">
        <v>1</v>
      </c>
      <c r="EO886" s="7">
        <v>463</v>
      </c>
      <c r="EP886" s="7">
        <v>8</v>
      </c>
      <c r="GY886" s="44" t="s">
        <v>5702</v>
      </c>
      <c r="GZ886" s="1">
        <v>38015</v>
      </c>
      <c r="HA886">
        <v>12</v>
      </c>
      <c r="HB886">
        <v>801</v>
      </c>
      <c r="HC886">
        <v>13</v>
      </c>
      <c r="HD886">
        <v>1</v>
      </c>
      <c r="HH886" s="44" t="s">
        <v>5823</v>
      </c>
      <c r="HI886">
        <v>1</v>
      </c>
      <c r="HJ886">
        <v>104</v>
      </c>
      <c r="HK886">
        <v>1288</v>
      </c>
      <c r="HL886">
        <v>35</v>
      </c>
      <c r="HM886">
        <v>1</v>
      </c>
      <c r="HQ886" s="44" t="s">
        <v>5954</v>
      </c>
      <c r="HR886">
        <v>0</v>
      </c>
      <c r="HS886">
        <v>28</v>
      </c>
      <c r="HT886">
        <v>1775</v>
      </c>
      <c r="HU886">
        <v>14</v>
      </c>
      <c r="HV886">
        <v>1</v>
      </c>
      <c r="II886" s="6">
        <v>38014</v>
      </c>
      <c r="IJ886" s="1">
        <v>39134</v>
      </c>
      <c r="IK886" s="14">
        <v>5</v>
      </c>
    </row>
    <row r="887" spans="1:245" x14ac:dyDescent="0.25">
      <c r="A887" s="1">
        <v>39134</v>
      </c>
      <c r="B887" s="1"/>
      <c r="C887" s="1"/>
      <c r="D887" s="1"/>
      <c r="E887" s="13" t="s">
        <v>3191</v>
      </c>
      <c r="F887" s="4" t="s">
        <v>131</v>
      </c>
      <c r="G887" s="45" t="s">
        <v>5596</v>
      </c>
      <c r="H887" s="86"/>
      <c r="I887" s="86"/>
      <c r="J887" s="86"/>
      <c r="K887" s="86"/>
      <c r="L887" s="86"/>
      <c r="M887" s="31" t="s">
        <v>1025</v>
      </c>
      <c r="N887" s="27" t="s">
        <v>496</v>
      </c>
      <c r="O887" s="52" t="s">
        <v>6774</v>
      </c>
      <c r="P887" s="20"/>
      <c r="Q887" s="39" t="s">
        <v>1021</v>
      </c>
      <c r="R887" s="27" t="s">
        <v>479</v>
      </c>
      <c r="S887" s="52" t="s">
        <v>6770</v>
      </c>
      <c r="T887" s="39" t="s">
        <v>1021</v>
      </c>
      <c r="U887" s="27" t="s">
        <v>479</v>
      </c>
      <c r="V887" s="20"/>
      <c r="W887" s="20"/>
      <c r="X887" s="20"/>
      <c r="Y887" s="20"/>
      <c r="Z887" s="33" t="s">
        <v>3290</v>
      </c>
      <c r="AA887" s="33" t="s">
        <v>479</v>
      </c>
      <c r="AD887" s="20"/>
      <c r="AF887" s="14">
        <v>0</v>
      </c>
      <c r="AG887" s="14">
        <v>1</v>
      </c>
      <c r="AH887" s="14">
        <v>0</v>
      </c>
      <c r="AI887" s="14">
        <v>0</v>
      </c>
      <c r="AJ887" s="14">
        <v>1</v>
      </c>
      <c r="AK887" s="14">
        <v>0</v>
      </c>
      <c r="AL887" s="14">
        <v>1</v>
      </c>
      <c r="AM887" s="14">
        <v>0</v>
      </c>
      <c r="AS887" s="1">
        <v>35040</v>
      </c>
      <c r="AT887" s="1">
        <v>38055</v>
      </c>
      <c r="CB887" s="14">
        <v>13365000</v>
      </c>
      <c r="CC887" s="11">
        <v>0.01</v>
      </c>
      <c r="CD887" s="16">
        <v>8910000</v>
      </c>
      <c r="CV887" s="1">
        <v>37803</v>
      </c>
      <c r="DB887" s="6">
        <v>38014</v>
      </c>
      <c r="DC887" s="1">
        <v>38632</v>
      </c>
      <c r="DD887" s="14">
        <v>858</v>
      </c>
      <c r="DE887" s="14">
        <v>4</v>
      </c>
      <c r="DF887" s="5" t="s">
        <v>513</v>
      </c>
      <c r="DG887" s="5" t="s">
        <v>1028</v>
      </c>
      <c r="DJ887">
        <v>1</v>
      </c>
      <c r="DO887" s="49" t="s">
        <v>4601</v>
      </c>
      <c r="DP887" s="1"/>
      <c r="DQ887" s="1"/>
      <c r="DR887" s="1"/>
      <c r="DS887" s="1"/>
      <c r="DT887" s="1"/>
      <c r="DU887" s="1"/>
      <c r="DV887" s="1"/>
      <c r="DY887" t="s">
        <v>2315</v>
      </c>
      <c r="DZ887" s="1">
        <v>39209</v>
      </c>
      <c r="EA887" s="1">
        <v>40737</v>
      </c>
      <c r="EC887" s="7" t="s">
        <v>3980</v>
      </c>
      <c r="EL887" s="7">
        <v>1</v>
      </c>
      <c r="EO887" s="7">
        <v>463</v>
      </c>
      <c r="EP887" s="7">
        <v>8</v>
      </c>
      <c r="GY887" s="44" t="s">
        <v>5702</v>
      </c>
      <c r="GZ887" s="1">
        <v>38015</v>
      </c>
      <c r="HA887">
        <v>12</v>
      </c>
      <c r="HB887">
        <v>801</v>
      </c>
      <c r="HC887">
        <v>13</v>
      </c>
      <c r="HD887">
        <v>1</v>
      </c>
      <c r="HH887" s="44" t="s">
        <v>5823</v>
      </c>
      <c r="HI887">
        <v>1</v>
      </c>
      <c r="HJ887">
        <v>104</v>
      </c>
      <c r="HK887">
        <v>1288</v>
      </c>
      <c r="HL887">
        <v>35</v>
      </c>
      <c r="HM887">
        <v>1</v>
      </c>
      <c r="HQ887" s="44" t="s">
        <v>5954</v>
      </c>
      <c r="HR887">
        <v>0</v>
      </c>
      <c r="HS887">
        <v>28</v>
      </c>
      <c r="HT887">
        <v>1775</v>
      </c>
      <c r="HU887">
        <v>14</v>
      </c>
      <c r="HV887">
        <v>1</v>
      </c>
      <c r="II887" s="6">
        <v>38014</v>
      </c>
      <c r="IJ887" s="1">
        <v>39134</v>
      </c>
      <c r="IK887" s="14">
        <v>5</v>
      </c>
    </row>
    <row r="888" spans="1:245" x14ac:dyDescent="0.25">
      <c r="A888" s="1">
        <v>39134</v>
      </c>
      <c r="B888" s="1"/>
      <c r="C888" s="1"/>
      <c r="D888" s="1"/>
      <c r="E888" s="13" t="s">
        <v>3191</v>
      </c>
      <c r="F888" s="4" t="s">
        <v>131</v>
      </c>
      <c r="G888" s="45" t="s">
        <v>5596</v>
      </c>
      <c r="H888" s="86"/>
      <c r="I888" s="86"/>
      <c r="J888" s="86"/>
      <c r="K888" s="86"/>
      <c r="L888" s="86"/>
      <c r="M888" s="31" t="s">
        <v>1026</v>
      </c>
      <c r="N888" s="27" t="s">
        <v>502</v>
      </c>
      <c r="O888" s="52" t="s">
        <v>6775</v>
      </c>
      <c r="P888" s="20"/>
      <c r="Q888" s="39" t="s">
        <v>1021</v>
      </c>
      <c r="R888" s="27" t="s">
        <v>479</v>
      </c>
      <c r="S888" s="52" t="s">
        <v>6770</v>
      </c>
      <c r="T888" s="39" t="s">
        <v>1021</v>
      </c>
      <c r="U888" s="27" t="s">
        <v>479</v>
      </c>
      <c r="V888" s="20"/>
      <c r="W888" s="20"/>
      <c r="X888" s="20"/>
      <c r="Y888" s="20"/>
      <c r="Z888" s="33" t="s">
        <v>3290</v>
      </c>
      <c r="AA888" s="33" t="s">
        <v>479</v>
      </c>
      <c r="AD888" s="20"/>
      <c r="AF888" s="14">
        <v>0</v>
      </c>
      <c r="AG888" s="14">
        <v>1</v>
      </c>
      <c r="AH888" s="14">
        <v>0</v>
      </c>
      <c r="AI888" s="14">
        <v>0</v>
      </c>
      <c r="AJ888" s="14">
        <v>1</v>
      </c>
      <c r="AK888" s="14">
        <v>0</v>
      </c>
      <c r="AL888" s="14">
        <v>1</v>
      </c>
      <c r="AM888" s="14">
        <v>0</v>
      </c>
      <c r="AU888" s="1">
        <v>35900</v>
      </c>
      <c r="AV888" s="1">
        <v>38051</v>
      </c>
      <c r="CF888" s="14">
        <v>23477850</v>
      </c>
      <c r="CG888" s="11">
        <v>0.41</v>
      </c>
      <c r="CH888" s="16">
        <v>15651900</v>
      </c>
      <c r="CV888" s="1">
        <v>37803</v>
      </c>
      <c r="DB888" s="6">
        <v>38014</v>
      </c>
      <c r="DC888" s="1">
        <v>38632</v>
      </c>
      <c r="DD888" s="14">
        <v>858</v>
      </c>
      <c r="DE888" s="14">
        <v>4</v>
      </c>
      <c r="DF888" s="5" t="s">
        <v>513</v>
      </c>
      <c r="DG888" s="5" t="s">
        <v>1028</v>
      </c>
      <c r="DJ888">
        <v>1</v>
      </c>
      <c r="DO888" s="49" t="s">
        <v>4601</v>
      </c>
      <c r="DP888" s="1"/>
      <c r="DQ888" s="1"/>
      <c r="DR888" s="1"/>
      <c r="DS888" s="1"/>
      <c r="DT888" s="1"/>
      <c r="DU888" s="1"/>
      <c r="DV888" s="1"/>
      <c r="DY888" t="s">
        <v>2315</v>
      </c>
      <c r="DZ888" s="1">
        <v>39210</v>
      </c>
      <c r="EA888" s="1">
        <v>40737</v>
      </c>
      <c r="EC888" s="7" t="s">
        <v>3980</v>
      </c>
      <c r="EL888" s="7">
        <v>1</v>
      </c>
      <c r="EO888" s="7">
        <v>463</v>
      </c>
      <c r="EP888" s="7">
        <v>8</v>
      </c>
      <c r="GY888" s="44" t="s">
        <v>5702</v>
      </c>
      <c r="GZ888" s="1">
        <v>38015</v>
      </c>
      <c r="HA888">
        <v>12</v>
      </c>
      <c r="HB888">
        <v>801</v>
      </c>
      <c r="HC888">
        <v>13</v>
      </c>
      <c r="HD888">
        <v>1</v>
      </c>
      <c r="HH888" s="44" t="s">
        <v>5823</v>
      </c>
      <c r="HI888">
        <v>1</v>
      </c>
      <c r="HJ888">
        <v>104</v>
      </c>
      <c r="HK888">
        <v>1288</v>
      </c>
      <c r="HL888">
        <v>35</v>
      </c>
      <c r="HM888">
        <v>1</v>
      </c>
      <c r="HQ888" s="44" t="s">
        <v>5954</v>
      </c>
      <c r="HR888">
        <v>0</v>
      </c>
      <c r="HS888">
        <v>28</v>
      </c>
      <c r="HT888">
        <v>1775</v>
      </c>
      <c r="HU888">
        <v>14</v>
      </c>
      <c r="HV888">
        <v>1</v>
      </c>
      <c r="II888" s="6">
        <v>38014</v>
      </c>
      <c r="IJ888" s="1">
        <v>39134</v>
      </c>
      <c r="IK888" s="14">
        <v>5</v>
      </c>
    </row>
    <row r="889" spans="1:245" x14ac:dyDescent="0.25">
      <c r="A889" s="1">
        <v>39134</v>
      </c>
      <c r="B889" s="1"/>
      <c r="C889" s="1"/>
      <c r="D889" s="1"/>
      <c r="E889" s="13" t="s">
        <v>3191</v>
      </c>
      <c r="F889" s="4" t="s">
        <v>131</v>
      </c>
      <c r="G889" s="45" t="s">
        <v>5596</v>
      </c>
      <c r="H889" s="86"/>
      <c r="I889" s="86"/>
      <c r="J889" s="86"/>
      <c r="K889" s="86"/>
      <c r="L889" s="86"/>
      <c r="M889" s="31" t="s">
        <v>1027</v>
      </c>
      <c r="N889" s="27" t="s">
        <v>502</v>
      </c>
      <c r="O889" s="52" t="s">
        <v>6776</v>
      </c>
      <c r="P889" s="20"/>
      <c r="Q889" s="31" t="s">
        <v>1027</v>
      </c>
      <c r="R889" s="27" t="s">
        <v>502</v>
      </c>
      <c r="S889" s="52" t="s">
        <v>6776</v>
      </c>
      <c r="T889" s="20"/>
      <c r="U889" s="20"/>
      <c r="V889" s="58" t="s">
        <v>987</v>
      </c>
      <c r="W889" s="20" t="s">
        <v>498</v>
      </c>
      <c r="X889" s="20"/>
      <c r="Y889" s="20"/>
      <c r="Z889" s="20"/>
      <c r="AA889" s="20"/>
      <c r="AB889" s="33" t="s">
        <v>3612</v>
      </c>
      <c r="AC889" s="33" t="s">
        <v>498</v>
      </c>
      <c r="AD889" s="20"/>
      <c r="AF889" s="14">
        <v>0</v>
      </c>
      <c r="AG889" s="14">
        <v>1</v>
      </c>
      <c r="AH889" s="14">
        <v>0</v>
      </c>
      <c r="AI889" s="14">
        <v>0</v>
      </c>
      <c r="AJ889" s="14">
        <v>1</v>
      </c>
      <c r="AK889" s="14">
        <v>0</v>
      </c>
      <c r="AL889" s="14">
        <v>1</v>
      </c>
      <c r="AM889" s="14">
        <v>0</v>
      </c>
      <c r="AU889" s="1">
        <v>36536</v>
      </c>
      <c r="AV889" s="1">
        <v>38051</v>
      </c>
      <c r="BP889" s="14">
        <v>1841400</v>
      </c>
      <c r="BQ889" s="3">
        <v>0.01</v>
      </c>
      <c r="CV889" s="1">
        <v>37803</v>
      </c>
      <c r="DB889" s="6">
        <v>38014</v>
      </c>
      <c r="DC889" s="1">
        <v>38632</v>
      </c>
      <c r="DD889" s="14">
        <v>858</v>
      </c>
      <c r="DE889" s="14">
        <v>4</v>
      </c>
      <c r="DF889" s="5" t="s">
        <v>513</v>
      </c>
      <c r="DG889" s="5" t="s">
        <v>1028</v>
      </c>
      <c r="GY889" s="44" t="s">
        <v>5702</v>
      </c>
      <c r="GZ889" s="1">
        <v>38015</v>
      </c>
      <c r="HA889">
        <v>12</v>
      </c>
      <c r="HB889">
        <v>620</v>
      </c>
      <c r="HC889">
        <v>9</v>
      </c>
      <c r="HE889">
        <v>1</v>
      </c>
      <c r="HH889" s="44" t="s">
        <v>5823</v>
      </c>
      <c r="HI889">
        <v>1</v>
      </c>
      <c r="HJ889">
        <v>104</v>
      </c>
      <c r="HK889">
        <v>0</v>
      </c>
      <c r="HL889">
        <v>0</v>
      </c>
      <c r="II889" s="6">
        <v>38014</v>
      </c>
      <c r="IJ889" s="1">
        <v>39134</v>
      </c>
      <c r="IK889" s="14">
        <v>5</v>
      </c>
    </row>
    <row r="890" spans="1:245" x14ac:dyDescent="0.25">
      <c r="A890" s="1">
        <v>39358</v>
      </c>
      <c r="B890" s="1"/>
      <c r="C890" s="1" t="s">
        <v>420</v>
      </c>
      <c r="D890" s="1"/>
      <c r="E890" s="13" t="s">
        <v>3186</v>
      </c>
      <c r="F890" s="4" t="s">
        <v>169</v>
      </c>
      <c r="G890" s="45" t="s">
        <v>5590</v>
      </c>
      <c r="H890" s="86"/>
      <c r="I890" s="86"/>
      <c r="J890" s="86"/>
      <c r="K890" s="86"/>
      <c r="L890" s="86"/>
      <c r="M890" s="31" t="s">
        <v>1477</v>
      </c>
      <c r="N890" s="13" t="s">
        <v>500</v>
      </c>
      <c r="O890" s="56" t="s">
        <v>6705</v>
      </c>
      <c r="P890" s="20"/>
      <c r="Q890" s="39" t="s">
        <v>1477</v>
      </c>
      <c r="R890" s="13" t="s">
        <v>500</v>
      </c>
      <c r="S890" s="56" t="s">
        <v>6705</v>
      </c>
      <c r="T890" s="39" t="s">
        <v>1477</v>
      </c>
      <c r="U890" s="13" t="s">
        <v>500</v>
      </c>
      <c r="V890" s="20" t="s">
        <v>3620</v>
      </c>
      <c r="W890" s="33" t="s">
        <v>500</v>
      </c>
      <c r="X890" s="20"/>
      <c r="Y890" s="20"/>
      <c r="Z890" s="20"/>
      <c r="AA890" s="20"/>
      <c r="AB890" s="33" t="s">
        <v>3621</v>
      </c>
      <c r="AC890" s="33" t="s">
        <v>500</v>
      </c>
      <c r="AD890" s="20"/>
      <c r="AE890" s="13">
        <v>39526</v>
      </c>
      <c r="AF890" s="14">
        <v>0</v>
      </c>
      <c r="AG890" s="14">
        <v>1</v>
      </c>
      <c r="AH890" s="14">
        <v>0</v>
      </c>
      <c r="AI890" s="14">
        <v>0</v>
      </c>
      <c r="AJ890" s="14">
        <v>1</v>
      </c>
      <c r="AK890" s="14">
        <v>0</v>
      </c>
      <c r="AL890" s="14">
        <v>0</v>
      </c>
      <c r="AN890" t="s">
        <v>5140</v>
      </c>
      <c r="AO890" s="1">
        <v>36607</v>
      </c>
      <c r="AP890" s="1">
        <v>38982</v>
      </c>
      <c r="BT890" s="14">
        <v>10200000</v>
      </c>
      <c r="CY890" s="1">
        <v>36628</v>
      </c>
      <c r="CZ890" s="1"/>
      <c r="DC890" s="1">
        <v>38201</v>
      </c>
      <c r="DD890" s="14">
        <v>370</v>
      </c>
      <c r="DE890" s="14">
        <v>4</v>
      </c>
      <c r="DF890" t="s">
        <v>562</v>
      </c>
      <c r="DG890" t="s">
        <v>1479</v>
      </c>
      <c r="DM890">
        <v>1</v>
      </c>
      <c r="DO890" s="49" t="s">
        <v>4585</v>
      </c>
      <c r="DP890" s="1"/>
      <c r="DQ890" s="1"/>
      <c r="DR890" s="1"/>
      <c r="DS890" s="1"/>
      <c r="DT890" s="1"/>
      <c r="DU890" s="1"/>
      <c r="DV890" s="1"/>
      <c r="DY890" t="s">
        <v>2086</v>
      </c>
      <c r="DZ890" s="1">
        <v>39435</v>
      </c>
      <c r="EA890" s="1">
        <v>40647</v>
      </c>
      <c r="EC890" s="7" t="s">
        <v>3968</v>
      </c>
      <c r="EF890" s="7">
        <v>1</v>
      </c>
      <c r="EO890" s="7">
        <v>317</v>
      </c>
      <c r="EP890" s="7">
        <v>2</v>
      </c>
      <c r="HH890" s="44" t="s">
        <v>5817</v>
      </c>
      <c r="HI890">
        <v>0</v>
      </c>
      <c r="HJ890">
        <v>21</v>
      </c>
      <c r="HK890">
        <v>621</v>
      </c>
      <c r="HL890">
        <v>7</v>
      </c>
      <c r="HM890">
        <v>1</v>
      </c>
      <c r="HQ890" s="44" t="s">
        <v>5950</v>
      </c>
      <c r="HR890">
        <v>0</v>
      </c>
      <c r="HS890">
        <v>9</v>
      </c>
      <c r="HT890">
        <v>1038</v>
      </c>
      <c r="HU890">
        <v>11</v>
      </c>
      <c r="HV890">
        <v>1</v>
      </c>
    </row>
    <row r="891" spans="1:245" x14ac:dyDescent="0.25">
      <c r="A891" s="1">
        <v>39358</v>
      </c>
      <c r="B891" s="1"/>
      <c r="C891" s="1"/>
      <c r="D891" s="1"/>
      <c r="E891" s="13" t="s">
        <v>3186</v>
      </c>
      <c r="F891" s="4" t="s">
        <v>169</v>
      </c>
      <c r="G891" s="45" t="s">
        <v>5590</v>
      </c>
      <c r="H891" s="86"/>
      <c r="I891" s="86"/>
      <c r="J891" s="86"/>
      <c r="K891" s="86"/>
      <c r="L891" s="86"/>
      <c r="M891" s="31" t="s">
        <v>1478</v>
      </c>
      <c r="N891" s="4" t="s">
        <v>537</v>
      </c>
      <c r="O891" s="52" t="s">
        <v>6706</v>
      </c>
      <c r="P891" s="20"/>
      <c r="Q891" s="39" t="s">
        <v>1477</v>
      </c>
      <c r="R891" s="13" t="s">
        <v>500</v>
      </c>
      <c r="S891" s="56" t="s">
        <v>6705</v>
      </c>
      <c r="T891" s="39" t="s">
        <v>1477</v>
      </c>
      <c r="U891" s="13" t="s">
        <v>500</v>
      </c>
      <c r="V891" s="20" t="s">
        <v>3620</v>
      </c>
      <c r="W891" s="33" t="s">
        <v>500</v>
      </c>
      <c r="X891" s="20"/>
      <c r="Y891" s="20"/>
      <c r="Z891" s="20"/>
      <c r="AA891" s="20"/>
      <c r="AB891" s="33" t="s">
        <v>3621</v>
      </c>
      <c r="AC891" s="33" t="s">
        <v>500</v>
      </c>
      <c r="AD891" s="20"/>
      <c r="AE891" s="13">
        <v>39526</v>
      </c>
      <c r="AF891" s="14">
        <v>0</v>
      </c>
      <c r="AG891" s="14">
        <v>1</v>
      </c>
      <c r="AH891" s="14">
        <v>0</v>
      </c>
      <c r="AI891" s="14">
        <v>0</v>
      </c>
      <c r="AJ891" s="14">
        <v>1</v>
      </c>
      <c r="AK891" s="14">
        <v>0</v>
      </c>
      <c r="AL891" s="14">
        <v>0</v>
      </c>
      <c r="AO891" s="1">
        <v>38169</v>
      </c>
      <c r="AP891" s="1">
        <v>38982</v>
      </c>
      <c r="BT891" s="14">
        <v>10200000</v>
      </c>
      <c r="CY891" s="1">
        <v>36628</v>
      </c>
      <c r="CZ891" s="1"/>
      <c r="DC891" s="1">
        <v>38201</v>
      </c>
      <c r="DD891" s="14">
        <v>370</v>
      </c>
      <c r="DE891" s="14">
        <v>4</v>
      </c>
      <c r="DF891" t="s">
        <v>562</v>
      </c>
      <c r="DG891" t="s">
        <v>1479</v>
      </c>
      <c r="DM891">
        <v>1</v>
      </c>
      <c r="DO891" s="49" t="s">
        <v>4585</v>
      </c>
      <c r="DP891" s="1"/>
      <c r="DQ891" s="1"/>
      <c r="DR891" s="1"/>
      <c r="DS891" s="1"/>
      <c r="DT891" s="1"/>
      <c r="DU891" s="1"/>
      <c r="DV891" s="1"/>
      <c r="DY891" t="s">
        <v>2086</v>
      </c>
      <c r="DZ891" s="1">
        <v>39435</v>
      </c>
      <c r="EA891" s="1">
        <v>40647</v>
      </c>
      <c r="EC891" s="7" t="s">
        <v>3968</v>
      </c>
      <c r="EF891" s="7">
        <v>1</v>
      </c>
      <c r="EO891" s="7">
        <v>317</v>
      </c>
      <c r="EP891" s="7">
        <v>2</v>
      </c>
      <c r="HH891" s="44" t="s">
        <v>5817</v>
      </c>
      <c r="HI891">
        <v>0</v>
      </c>
      <c r="HJ891">
        <v>21</v>
      </c>
      <c r="HK891">
        <v>621</v>
      </c>
      <c r="HL891">
        <v>7</v>
      </c>
      <c r="HM891">
        <v>1</v>
      </c>
      <c r="HQ891" s="44" t="s">
        <v>5950</v>
      </c>
      <c r="HR891">
        <v>0</v>
      </c>
      <c r="HS891">
        <v>9</v>
      </c>
      <c r="HT891">
        <v>1038</v>
      </c>
      <c r="HU891">
        <v>11</v>
      </c>
      <c r="HV891">
        <v>1</v>
      </c>
    </row>
    <row r="892" spans="1:245" x14ac:dyDescent="0.25">
      <c r="A892" s="1">
        <v>39190</v>
      </c>
      <c r="B892" s="1"/>
      <c r="C892" s="1" t="s">
        <v>418</v>
      </c>
      <c r="D892" s="1"/>
      <c r="E892" s="13" t="s">
        <v>3184</v>
      </c>
      <c r="F892" s="4" t="s">
        <v>117</v>
      </c>
      <c r="H892" s="45" t="s">
        <v>5587</v>
      </c>
      <c r="I892" s="45"/>
      <c r="J892" s="45"/>
      <c r="K892" s="45"/>
      <c r="L892" s="45" t="s">
        <v>5588</v>
      </c>
      <c r="M892" s="31" t="s">
        <v>1505</v>
      </c>
      <c r="N892" s="13" t="s">
        <v>517</v>
      </c>
      <c r="O892" s="56" t="s">
        <v>6700</v>
      </c>
      <c r="P892" s="20"/>
      <c r="Q892" s="39" t="s">
        <v>1505</v>
      </c>
      <c r="R892" s="13" t="s">
        <v>517</v>
      </c>
      <c r="S892" s="56" t="s">
        <v>6700</v>
      </c>
      <c r="T892" s="39" t="s">
        <v>1505</v>
      </c>
      <c r="U892" s="13" t="s">
        <v>517</v>
      </c>
      <c r="V892" s="20"/>
      <c r="W892" s="20"/>
      <c r="X892" s="33" t="s">
        <v>3540</v>
      </c>
      <c r="Y892" s="33" t="s">
        <v>517</v>
      </c>
      <c r="Z892" s="33" t="s">
        <v>3540</v>
      </c>
      <c r="AA892" s="33" t="s">
        <v>517</v>
      </c>
      <c r="AB892" s="20"/>
      <c r="AC892" s="20"/>
      <c r="AD892" s="20"/>
      <c r="AF892" s="14">
        <v>0</v>
      </c>
      <c r="AG892" s="14">
        <v>1</v>
      </c>
      <c r="AH892" s="14">
        <v>0</v>
      </c>
      <c r="AI892" s="14">
        <v>0</v>
      </c>
      <c r="AJ892" s="14">
        <v>1</v>
      </c>
      <c r="AK892" s="14">
        <v>0</v>
      </c>
      <c r="AL892" s="14">
        <v>1</v>
      </c>
      <c r="AM892" s="14">
        <v>0</v>
      </c>
      <c r="AN892" t="s">
        <v>1511</v>
      </c>
      <c r="AO892" s="1">
        <v>35122</v>
      </c>
      <c r="AP892" s="1">
        <v>36467</v>
      </c>
      <c r="BO892" s="3">
        <v>1</v>
      </c>
      <c r="BT892" s="14">
        <v>0</v>
      </c>
      <c r="BU892" s="3">
        <v>1</v>
      </c>
      <c r="CS892">
        <v>1</v>
      </c>
      <c r="DA892" s="1">
        <v>36539</v>
      </c>
      <c r="DB892" s="1">
        <v>36607</v>
      </c>
      <c r="DC892" s="1">
        <v>38594</v>
      </c>
      <c r="DD892" s="14">
        <v>501</v>
      </c>
      <c r="DE892" s="14">
        <v>4</v>
      </c>
      <c r="DF892" t="s">
        <v>562</v>
      </c>
      <c r="DG892" t="s">
        <v>719</v>
      </c>
      <c r="DI892" s="1">
        <v>36539</v>
      </c>
      <c r="DK892" s="1"/>
      <c r="GY892" s="44" t="s">
        <v>5699</v>
      </c>
      <c r="GZ892" s="1">
        <v>36609</v>
      </c>
      <c r="HA892">
        <v>5</v>
      </c>
      <c r="HB892">
        <v>78</v>
      </c>
      <c r="HC892">
        <v>6</v>
      </c>
      <c r="HE892">
        <v>1</v>
      </c>
      <c r="HH892" s="44" t="s">
        <v>5815</v>
      </c>
      <c r="HI892">
        <v>1</v>
      </c>
      <c r="HJ892">
        <v>64</v>
      </c>
      <c r="HK892">
        <v>1518</v>
      </c>
      <c r="HL892">
        <v>13</v>
      </c>
      <c r="HM892">
        <v>1</v>
      </c>
      <c r="II892" s="1">
        <v>36354</v>
      </c>
      <c r="IJ892" s="1">
        <v>39190</v>
      </c>
      <c r="IK892" s="14">
        <v>4</v>
      </c>
    </row>
    <row r="893" spans="1:245" x14ac:dyDescent="0.25">
      <c r="A893" s="1">
        <v>39190</v>
      </c>
      <c r="B893" s="1"/>
      <c r="C893" s="1"/>
      <c r="D893" s="1"/>
      <c r="E893" s="13" t="s">
        <v>3184</v>
      </c>
      <c r="F893" s="4" t="s">
        <v>117</v>
      </c>
      <c r="G893" s="86"/>
      <c r="H893" s="45" t="s">
        <v>5587</v>
      </c>
      <c r="I893" s="45"/>
      <c r="J893" s="45"/>
      <c r="K893" s="45"/>
      <c r="L893" s="45" t="s">
        <v>5588</v>
      </c>
      <c r="M893" s="31" t="s">
        <v>1506</v>
      </c>
      <c r="N893" s="4" t="s">
        <v>502</v>
      </c>
      <c r="O893" s="52" t="s">
        <v>6701</v>
      </c>
      <c r="P893" s="20"/>
      <c r="Q893" s="39" t="s">
        <v>1505</v>
      </c>
      <c r="R893" s="13" t="s">
        <v>517</v>
      </c>
      <c r="S893" s="56" t="s">
        <v>6700</v>
      </c>
      <c r="T893" s="39" t="s">
        <v>1505</v>
      </c>
      <c r="U893" s="13" t="s">
        <v>517</v>
      </c>
      <c r="V893" s="20"/>
      <c r="W893" s="20"/>
      <c r="X893" s="20"/>
      <c r="Y893" s="20"/>
      <c r="Z893" s="33" t="s">
        <v>3540</v>
      </c>
      <c r="AA893" s="33" t="s">
        <v>517</v>
      </c>
      <c r="AD893" s="20"/>
      <c r="AF893" s="14">
        <v>0</v>
      </c>
      <c r="AG893" s="14">
        <v>1</v>
      </c>
      <c r="AH893" s="14">
        <v>0</v>
      </c>
      <c r="AI893" s="14">
        <v>0</v>
      </c>
      <c r="AJ893" s="14">
        <v>1</v>
      </c>
      <c r="AK893" s="14">
        <v>0</v>
      </c>
      <c r="AL893" s="14">
        <v>1</v>
      </c>
      <c r="AM893" s="14">
        <v>0</v>
      </c>
      <c r="AO893" s="1">
        <v>35122</v>
      </c>
      <c r="AP893" s="1">
        <v>36467</v>
      </c>
      <c r="BO893" s="3">
        <v>1</v>
      </c>
      <c r="BT893" s="14">
        <v>0</v>
      </c>
      <c r="BU893" s="3">
        <v>1</v>
      </c>
      <c r="CS893">
        <v>1</v>
      </c>
      <c r="DA893" s="1">
        <v>36539</v>
      </c>
      <c r="DB893" s="1">
        <v>36607</v>
      </c>
      <c r="DC893" s="1">
        <v>38594</v>
      </c>
      <c r="DD893" s="14">
        <v>501</v>
      </c>
      <c r="DE893" s="14">
        <v>4</v>
      </c>
      <c r="DF893" t="s">
        <v>562</v>
      </c>
      <c r="DG893" t="s">
        <v>719</v>
      </c>
      <c r="DI893" s="1">
        <v>36539</v>
      </c>
      <c r="GY893" s="44" t="s">
        <v>5699</v>
      </c>
      <c r="GZ893" s="1">
        <v>36609</v>
      </c>
      <c r="HA893">
        <v>5</v>
      </c>
      <c r="HB893">
        <v>78</v>
      </c>
      <c r="HC893">
        <v>6</v>
      </c>
      <c r="HE893">
        <v>1</v>
      </c>
      <c r="HH893" s="44" t="s">
        <v>5815</v>
      </c>
      <c r="HI893">
        <v>1</v>
      </c>
      <c r="HJ893">
        <v>64</v>
      </c>
      <c r="HK893">
        <v>1518</v>
      </c>
      <c r="HL893">
        <v>13</v>
      </c>
      <c r="HM893">
        <v>1</v>
      </c>
      <c r="II893" s="1">
        <v>36354</v>
      </c>
      <c r="IJ893" s="1">
        <v>39190</v>
      </c>
      <c r="IK893" s="14">
        <v>4</v>
      </c>
    </row>
    <row r="894" spans="1:245" x14ac:dyDescent="0.25">
      <c r="A894" s="1">
        <v>39190</v>
      </c>
      <c r="B894" s="1"/>
      <c r="C894" s="1"/>
      <c r="D894" s="1"/>
      <c r="E894" s="13" t="s">
        <v>3184</v>
      </c>
      <c r="F894" s="4" t="s">
        <v>117</v>
      </c>
      <c r="G894" s="86"/>
      <c r="H894" s="45" t="s">
        <v>5587</v>
      </c>
      <c r="I894" s="45"/>
      <c r="J894" s="45"/>
      <c r="K894" s="45"/>
      <c r="L894" s="45" t="s">
        <v>5588</v>
      </c>
      <c r="M894" s="31" t="s">
        <v>1507</v>
      </c>
      <c r="N894" s="4" t="s">
        <v>502</v>
      </c>
      <c r="O894" s="4" t="s">
        <v>6518</v>
      </c>
      <c r="P894" s="20"/>
      <c r="Q894" s="39" t="s">
        <v>1507</v>
      </c>
      <c r="R894" s="4" t="s">
        <v>502</v>
      </c>
      <c r="S894" s="4" t="s">
        <v>6518</v>
      </c>
      <c r="T894" s="39" t="s">
        <v>1507</v>
      </c>
      <c r="U894" s="4" t="s">
        <v>502</v>
      </c>
      <c r="V894" s="20"/>
      <c r="W894" s="20"/>
      <c r="X894" s="33" t="s">
        <v>3618</v>
      </c>
      <c r="Y894" s="33" t="s">
        <v>479</v>
      </c>
      <c r="Z894" s="33" t="s">
        <v>3618</v>
      </c>
      <c r="AA894" s="33" t="s">
        <v>479</v>
      </c>
      <c r="AB894" s="20"/>
      <c r="AC894" s="20"/>
      <c r="AD894" s="20"/>
      <c r="AF894" s="14">
        <v>0</v>
      </c>
      <c r="AG894" s="14">
        <v>1</v>
      </c>
      <c r="AH894" s="14">
        <v>0</v>
      </c>
      <c r="AI894" s="14">
        <v>0</v>
      </c>
      <c r="AJ894" s="14">
        <v>1</v>
      </c>
      <c r="AK894" s="14">
        <v>0</v>
      </c>
      <c r="AL894" s="14">
        <v>1</v>
      </c>
      <c r="AM894" s="14">
        <v>0</v>
      </c>
      <c r="AO894" s="1">
        <v>35122</v>
      </c>
      <c r="AP894" s="1">
        <v>36467</v>
      </c>
      <c r="BT894" s="14">
        <v>219275000</v>
      </c>
      <c r="BV894" s="16">
        <v>197985937.5</v>
      </c>
      <c r="CS894">
        <v>1</v>
      </c>
      <c r="DA894" s="1">
        <v>36539</v>
      </c>
      <c r="DB894" s="1">
        <v>36607</v>
      </c>
      <c r="DC894" s="1">
        <v>38594</v>
      </c>
      <c r="DD894" s="14">
        <v>501</v>
      </c>
      <c r="DE894" s="14">
        <v>4</v>
      </c>
      <c r="DF894" t="s">
        <v>562</v>
      </c>
      <c r="DG894" t="s">
        <v>719</v>
      </c>
      <c r="DO894" s="49" t="s">
        <v>4581</v>
      </c>
      <c r="DP894" s="1"/>
      <c r="DQ894" s="1"/>
      <c r="DR894" s="1"/>
      <c r="DS894" s="1"/>
      <c r="DT894" s="1"/>
      <c r="DU894" s="1"/>
      <c r="DV894" s="1"/>
      <c r="DY894" t="s">
        <v>2249</v>
      </c>
      <c r="DZ894" s="1">
        <v>39267</v>
      </c>
      <c r="EA894" s="1">
        <v>40710</v>
      </c>
      <c r="EC894" s="7" t="s">
        <v>3947</v>
      </c>
      <c r="EL894" s="7">
        <v>1</v>
      </c>
      <c r="EO894" s="7">
        <v>438</v>
      </c>
      <c r="EP894" s="7">
        <v>5</v>
      </c>
      <c r="ES894" s="49" t="s">
        <v>4990</v>
      </c>
      <c r="ET894" s="49" t="s">
        <v>4991</v>
      </c>
      <c r="EU894" s="1"/>
      <c r="EV894" s="1"/>
      <c r="EW894" s="1"/>
      <c r="EX894" s="1"/>
      <c r="FC894" t="s">
        <v>2810</v>
      </c>
      <c r="FD894" s="1">
        <v>40781</v>
      </c>
      <c r="FE894" s="1">
        <v>41262</v>
      </c>
      <c r="FG894" s="7" t="s">
        <v>3964</v>
      </c>
      <c r="FK894">
        <v>1</v>
      </c>
      <c r="FY894">
        <v>154</v>
      </c>
      <c r="FZ894">
        <v>2</v>
      </c>
      <c r="GA894">
        <v>1</v>
      </c>
      <c r="GY894" s="44" t="s">
        <v>5699</v>
      </c>
      <c r="GZ894" s="1">
        <v>36609</v>
      </c>
      <c r="HA894">
        <v>5</v>
      </c>
      <c r="HB894">
        <v>259</v>
      </c>
      <c r="HC894">
        <v>34</v>
      </c>
      <c r="HE894">
        <v>1</v>
      </c>
      <c r="HH894" s="44" t="s">
        <v>5815</v>
      </c>
      <c r="HI894">
        <v>1</v>
      </c>
      <c r="HJ894">
        <v>64</v>
      </c>
      <c r="HK894">
        <v>544</v>
      </c>
      <c r="HL894">
        <v>18</v>
      </c>
      <c r="HM894">
        <v>1</v>
      </c>
      <c r="HQ894" s="44" t="s">
        <v>5947</v>
      </c>
      <c r="HR894">
        <v>0</v>
      </c>
      <c r="HS894">
        <v>37</v>
      </c>
      <c r="HT894">
        <v>1022</v>
      </c>
      <c r="HU894">
        <v>12</v>
      </c>
      <c r="HV894">
        <v>1</v>
      </c>
      <c r="HZ894" s="44" t="s">
        <v>6040</v>
      </c>
      <c r="IA894">
        <v>0</v>
      </c>
      <c r="IB894">
        <v>10</v>
      </c>
      <c r="IC894">
        <v>581</v>
      </c>
      <c r="ID894">
        <v>9</v>
      </c>
      <c r="IE894">
        <v>1</v>
      </c>
      <c r="II894" s="1">
        <v>36354</v>
      </c>
      <c r="IJ894" s="1">
        <v>39190</v>
      </c>
      <c r="IK894" s="14">
        <v>4</v>
      </c>
    </row>
    <row r="895" spans="1:245" x14ac:dyDescent="0.25">
      <c r="A895" s="1">
        <v>39190</v>
      </c>
      <c r="B895" s="1"/>
      <c r="C895" s="1"/>
      <c r="D895" s="1"/>
      <c r="E895" s="13" t="s">
        <v>3184</v>
      </c>
      <c r="F895" s="4" t="s">
        <v>117</v>
      </c>
      <c r="G895" s="86"/>
      <c r="H895" s="45" t="s">
        <v>5587</v>
      </c>
      <c r="I895" s="45"/>
      <c r="J895" s="45"/>
      <c r="K895" s="45"/>
      <c r="L895" s="45" t="s">
        <v>5588</v>
      </c>
      <c r="M895" s="59" t="s">
        <v>1508</v>
      </c>
      <c r="N895" s="4" t="s">
        <v>502</v>
      </c>
      <c r="O895" s="52" t="s">
        <v>6702</v>
      </c>
      <c r="P895" s="20"/>
      <c r="Q895" s="39" t="s">
        <v>1507</v>
      </c>
      <c r="R895" s="4" t="s">
        <v>502</v>
      </c>
      <c r="S895" s="4" t="s">
        <v>6518</v>
      </c>
      <c r="T895" s="39" t="s">
        <v>1507</v>
      </c>
      <c r="U895" s="4" t="s">
        <v>502</v>
      </c>
      <c r="V895" s="20"/>
      <c r="W895" s="20"/>
      <c r="X895" s="20"/>
      <c r="Y895" s="20"/>
      <c r="Z895" s="33" t="s">
        <v>3618</v>
      </c>
      <c r="AA895" s="33" t="s">
        <v>479</v>
      </c>
      <c r="AD895" s="20"/>
      <c r="AF895" s="14">
        <v>0</v>
      </c>
      <c r="AG895" s="14">
        <v>1</v>
      </c>
      <c r="AH895" s="14">
        <v>0</v>
      </c>
      <c r="AI895" s="14">
        <v>0</v>
      </c>
      <c r="AJ895" s="14">
        <v>1</v>
      </c>
      <c r="AK895" s="14">
        <v>0</v>
      </c>
      <c r="AL895" s="14">
        <v>1</v>
      </c>
      <c r="AM895" s="14">
        <v>0</v>
      </c>
      <c r="AO895" s="1">
        <v>35122</v>
      </c>
      <c r="AP895" s="1">
        <v>36467</v>
      </c>
      <c r="BT895" s="14">
        <v>219275000</v>
      </c>
      <c r="BV895" s="16">
        <v>197985937.5</v>
      </c>
      <c r="CS895">
        <v>1</v>
      </c>
      <c r="DA895" s="1">
        <v>36539</v>
      </c>
      <c r="DB895" s="1">
        <v>36607</v>
      </c>
      <c r="DC895" s="1">
        <v>38594</v>
      </c>
      <c r="DD895" s="14">
        <v>501</v>
      </c>
      <c r="DE895" s="14">
        <v>4</v>
      </c>
      <c r="DF895" t="s">
        <v>562</v>
      </c>
      <c r="DG895" t="s">
        <v>719</v>
      </c>
      <c r="DO895" s="49" t="s">
        <v>4581</v>
      </c>
      <c r="DP895" s="1"/>
      <c r="DQ895" s="1"/>
      <c r="DR895" s="1"/>
      <c r="DS895" s="1"/>
      <c r="DT895" s="1"/>
      <c r="DU895" s="1"/>
      <c r="DV895" s="1"/>
      <c r="DY895" t="s">
        <v>2249</v>
      </c>
      <c r="DZ895" s="1">
        <v>39267</v>
      </c>
      <c r="EA895" s="1">
        <v>40710</v>
      </c>
      <c r="EC895" s="7" t="s">
        <v>3947</v>
      </c>
      <c r="EL895" s="7">
        <v>1</v>
      </c>
      <c r="EO895" s="7">
        <v>438</v>
      </c>
      <c r="EP895" s="7">
        <v>5</v>
      </c>
      <c r="ER895" s="1"/>
      <c r="ES895" s="49" t="s">
        <v>4990</v>
      </c>
      <c r="ET895" s="49" t="s">
        <v>4991</v>
      </c>
      <c r="EU895" s="1"/>
      <c r="EV895" s="1"/>
      <c r="EW895" s="1"/>
      <c r="EX895" s="1"/>
      <c r="FC895" t="s">
        <v>2810</v>
      </c>
      <c r="FD895" s="1">
        <v>40781</v>
      </c>
      <c r="FE895" s="1">
        <v>41262</v>
      </c>
      <c r="FG895" s="7" t="s">
        <v>3964</v>
      </c>
      <c r="FK895">
        <v>1</v>
      </c>
      <c r="FY895">
        <v>154</v>
      </c>
      <c r="FZ895">
        <v>2</v>
      </c>
      <c r="GA895">
        <v>1</v>
      </c>
      <c r="GY895" s="44" t="s">
        <v>5699</v>
      </c>
      <c r="GZ895" s="1">
        <v>36609</v>
      </c>
      <c r="HA895">
        <v>5</v>
      </c>
      <c r="HB895">
        <v>259</v>
      </c>
      <c r="HC895">
        <v>34</v>
      </c>
      <c r="HE895">
        <v>1</v>
      </c>
      <c r="HH895" s="44" t="s">
        <v>5815</v>
      </c>
      <c r="HI895">
        <v>1</v>
      </c>
      <c r="HJ895">
        <v>64</v>
      </c>
      <c r="HK895">
        <v>544</v>
      </c>
      <c r="HL895">
        <v>18</v>
      </c>
      <c r="HM895">
        <v>1</v>
      </c>
      <c r="HQ895" s="44" t="s">
        <v>5947</v>
      </c>
      <c r="HR895">
        <v>0</v>
      </c>
      <c r="HS895">
        <v>37</v>
      </c>
      <c r="HT895">
        <v>1022</v>
      </c>
      <c r="HU895">
        <v>12</v>
      </c>
      <c r="HV895">
        <v>1</v>
      </c>
      <c r="HZ895" s="44" t="s">
        <v>6040</v>
      </c>
      <c r="IA895">
        <v>0</v>
      </c>
      <c r="IB895">
        <v>10</v>
      </c>
      <c r="IC895">
        <v>581</v>
      </c>
      <c r="ID895">
        <v>9</v>
      </c>
      <c r="IE895">
        <v>1</v>
      </c>
      <c r="II895" s="1">
        <v>36354</v>
      </c>
      <c r="IJ895" s="1">
        <v>39190</v>
      </c>
      <c r="IK895" s="14">
        <v>4</v>
      </c>
    </row>
    <row r="896" spans="1:245" x14ac:dyDescent="0.25">
      <c r="A896" s="1">
        <v>39190</v>
      </c>
      <c r="B896" s="1"/>
      <c r="C896" s="1"/>
      <c r="D896" s="1"/>
      <c r="E896" s="13" t="s">
        <v>3184</v>
      </c>
      <c r="F896" s="4" t="s">
        <v>117</v>
      </c>
      <c r="G896" s="86"/>
      <c r="H896" s="45" t="s">
        <v>5587</v>
      </c>
      <c r="I896" s="45"/>
      <c r="J896" s="45"/>
      <c r="K896" s="45"/>
      <c r="L896" s="45" t="s">
        <v>5588</v>
      </c>
      <c r="M896" s="31" t="s">
        <v>1509</v>
      </c>
      <c r="N896" s="4" t="s">
        <v>502</v>
      </c>
      <c r="O896" s="52" t="s">
        <v>6703</v>
      </c>
      <c r="P896" s="20"/>
      <c r="Q896" s="31" t="s">
        <v>1509</v>
      </c>
      <c r="R896" s="4" t="s">
        <v>502</v>
      </c>
      <c r="S896" s="52" t="s">
        <v>6703</v>
      </c>
      <c r="T896" s="20"/>
      <c r="U896" s="20"/>
      <c r="V896" s="20"/>
      <c r="W896" s="20"/>
      <c r="X896" s="33" t="s">
        <v>3617</v>
      </c>
      <c r="Y896" s="20" t="s">
        <v>502</v>
      </c>
      <c r="Z896" s="33" t="s">
        <v>3617</v>
      </c>
      <c r="AA896" s="20" t="s">
        <v>502</v>
      </c>
      <c r="AB896" s="20"/>
      <c r="AC896" s="20"/>
      <c r="AD896" s="20"/>
      <c r="AF896" s="14">
        <v>0</v>
      </c>
      <c r="AG896" s="14">
        <v>1</v>
      </c>
      <c r="AH896" s="14">
        <v>0</v>
      </c>
      <c r="AI896" s="14">
        <v>0</v>
      </c>
      <c r="AJ896" s="14">
        <v>1</v>
      </c>
      <c r="AK896" s="14">
        <v>0</v>
      </c>
      <c r="AL896" s="14">
        <v>1</v>
      </c>
      <c r="AM896" s="14">
        <v>0</v>
      </c>
      <c r="AO896" s="1">
        <v>35122</v>
      </c>
      <c r="AP896" s="1">
        <v>36467</v>
      </c>
      <c r="BT896" s="14">
        <v>31658000</v>
      </c>
      <c r="BV896" s="16">
        <v>0</v>
      </c>
      <c r="CS896">
        <v>1</v>
      </c>
      <c r="DA896" s="1">
        <v>36539</v>
      </c>
      <c r="DB896" s="1">
        <v>36607</v>
      </c>
      <c r="DC896" s="1">
        <v>38594</v>
      </c>
      <c r="DD896" s="14">
        <v>501</v>
      </c>
      <c r="DE896" s="14">
        <v>4</v>
      </c>
      <c r="DF896" t="s">
        <v>562</v>
      </c>
      <c r="DG896" t="s">
        <v>719</v>
      </c>
      <c r="DO896" s="49" t="s">
        <v>4582</v>
      </c>
      <c r="DP896" s="1"/>
      <c r="DQ896" s="1"/>
      <c r="DR896" s="1"/>
      <c r="DS896" s="1"/>
      <c r="DT896" s="1"/>
      <c r="DU896" s="1"/>
      <c r="DV896" s="1"/>
      <c r="DY896" t="s">
        <v>2251</v>
      </c>
      <c r="DZ896" s="1">
        <v>39266</v>
      </c>
      <c r="EA896" s="1">
        <v>40801</v>
      </c>
      <c r="EC896" s="7" t="s">
        <v>3963</v>
      </c>
      <c r="EK896" s="7">
        <v>1</v>
      </c>
      <c r="EO896" s="7">
        <v>95</v>
      </c>
      <c r="EP896" s="7">
        <v>2</v>
      </c>
      <c r="GY896" s="44" t="s">
        <v>5699</v>
      </c>
      <c r="GZ896" s="1">
        <v>36609</v>
      </c>
      <c r="HA896">
        <v>5</v>
      </c>
      <c r="HB896">
        <v>24</v>
      </c>
      <c r="HC896">
        <v>3</v>
      </c>
      <c r="HE896">
        <v>1</v>
      </c>
      <c r="HH896" s="44" t="s">
        <v>5815</v>
      </c>
      <c r="HI896">
        <v>1</v>
      </c>
      <c r="HJ896">
        <v>64</v>
      </c>
      <c r="HK896">
        <v>197</v>
      </c>
      <c r="HL896">
        <v>7</v>
      </c>
      <c r="HM896">
        <v>1</v>
      </c>
      <c r="HQ896" s="44" t="s">
        <v>5948</v>
      </c>
      <c r="HR896">
        <v>0</v>
      </c>
      <c r="HS896">
        <v>18</v>
      </c>
      <c r="HT896">
        <v>89</v>
      </c>
      <c r="HU896">
        <v>2</v>
      </c>
      <c r="HW896">
        <v>1</v>
      </c>
      <c r="II896" s="1">
        <v>36354</v>
      </c>
      <c r="IJ896" s="1">
        <v>39190</v>
      </c>
      <c r="IK896" s="14">
        <v>4</v>
      </c>
    </row>
    <row r="897" spans="1:245" x14ac:dyDescent="0.25">
      <c r="A897" s="1">
        <v>39190</v>
      </c>
      <c r="B897" s="1"/>
      <c r="C897" s="1"/>
      <c r="D897" s="1"/>
      <c r="E897" s="13" t="s">
        <v>3184</v>
      </c>
      <c r="F897" s="4" t="s">
        <v>117</v>
      </c>
      <c r="G897" s="86"/>
      <c r="H897" s="45" t="s">
        <v>5587</v>
      </c>
      <c r="I897" s="45"/>
      <c r="J897" s="45"/>
      <c r="K897" s="45"/>
      <c r="L897" s="45" t="s">
        <v>5588</v>
      </c>
      <c r="M897" s="31" t="s">
        <v>1510</v>
      </c>
      <c r="N897" s="4" t="s">
        <v>502</v>
      </c>
      <c r="O897" s="52" t="s">
        <v>6704</v>
      </c>
      <c r="P897" s="20"/>
      <c r="Q897" s="31" t="s">
        <v>1510</v>
      </c>
      <c r="R897" s="4" t="s">
        <v>502</v>
      </c>
      <c r="S897" s="52" t="s">
        <v>6704</v>
      </c>
      <c r="T897" s="20"/>
      <c r="U897" s="20"/>
      <c r="V897" s="20"/>
      <c r="W897" s="20"/>
      <c r="AB897" s="20"/>
      <c r="AC897" s="20"/>
      <c r="AD897" s="20"/>
      <c r="AF897" s="14">
        <v>0</v>
      </c>
      <c r="AG897" s="14">
        <v>1</v>
      </c>
      <c r="AH897" s="14">
        <v>0</v>
      </c>
      <c r="AI897" s="14">
        <v>0</v>
      </c>
      <c r="AJ897" s="14">
        <v>1</v>
      </c>
      <c r="AK897" s="14">
        <v>0</v>
      </c>
      <c r="AL897" s="14">
        <v>1</v>
      </c>
      <c r="AM897" s="14">
        <v>0</v>
      </c>
      <c r="AO897" s="1">
        <v>35122</v>
      </c>
      <c r="AP897" s="1">
        <v>36467</v>
      </c>
      <c r="BT897" s="14">
        <v>22850000</v>
      </c>
      <c r="BV897" s="16">
        <v>20712375</v>
      </c>
      <c r="CS897">
        <v>1</v>
      </c>
      <c r="DA897" s="1">
        <v>36539</v>
      </c>
      <c r="DB897" s="1">
        <v>36607</v>
      </c>
      <c r="DC897" s="1">
        <v>38594</v>
      </c>
      <c r="DD897" s="14">
        <v>501</v>
      </c>
      <c r="DE897" s="14">
        <v>4</v>
      </c>
      <c r="DF897" t="s">
        <v>562</v>
      </c>
      <c r="DG897" t="s">
        <v>719</v>
      </c>
      <c r="DO897" s="49" t="s">
        <v>4583</v>
      </c>
      <c r="DP897" s="1"/>
      <c r="DQ897" s="1"/>
      <c r="DR897" s="1"/>
      <c r="DS897" s="1"/>
      <c r="DT897" s="1"/>
      <c r="DU897" s="1"/>
      <c r="DV897" s="1"/>
      <c r="DY897" t="s">
        <v>2250</v>
      </c>
      <c r="DZ897" s="1">
        <v>39267</v>
      </c>
      <c r="EA897" s="1">
        <v>40710</v>
      </c>
      <c r="EC897" s="7" t="s">
        <v>3947</v>
      </c>
      <c r="EL897" s="7">
        <v>1</v>
      </c>
      <c r="EO897" s="7">
        <v>347</v>
      </c>
      <c r="EP897" s="7">
        <v>5</v>
      </c>
      <c r="ER897" s="1"/>
      <c r="ES897" s="49" t="s">
        <v>4992</v>
      </c>
      <c r="ET897" s="49" t="s">
        <v>4993</v>
      </c>
      <c r="EU897" s="1"/>
      <c r="EV897" s="1"/>
      <c r="EW897" s="1"/>
      <c r="EX897" s="1"/>
      <c r="FC897" t="s">
        <v>2815</v>
      </c>
      <c r="FD897" s="1">
        <v>40781</v>
      </c>
      <c r="FE897" s="1">
        <v>41262</v>
      </c>
      <c r="FG897" s="7" t="s">
        <v>3964</v>
      </c>
      <c r="FK897">
        <v>1</v>
      </c>
      <c r="FY897">
        <v>128</v>
      </c>
      <c r="FZ897">
        <v>2</v>
      </c>
      <c r="GA897">
        <v>1</v>
      </c>
      <c r="II897" s="1">
        <v>36354</v>
      </c>
      <c r="IJ897" s="1">
        <v>39190</v>
      </c>
      <c r="IK897" s="14">
        <v>4</v>
      </c>
    </row>
    <row r="898" spans="1:245" x14ac:dyDescent="0.25">
      <c r="A898" s="1">
        <v>39421</v>
      </c>
      <c r="B898" s="1"/>
      <c r="C898" s="1" t="s">
        <v>422</v>
      </c>
      <c r="D898" s="1"/>
      <c r="E898" s="56" t="s">
        <v>3188</v>
      </c>
      <c r="F898" s="4" t="s">
        <v>126</v>
      </c>
      <c r="G898" s="45" t="s">
        <v>5592</v>
      </c>
      <c r="H898" s="86"/>
      <c r="I898" s="86"/>
      <c r="J898" s="86"/>
      <c r="K898" s="86"/>
      <c r="L898" s="86"/>
      <c r="M898" s="31" t="s">
        <v>478</v>
      </c>
      <c r="N898" s="13" t="s">
        <v>479</v>
      </c>
      <c r="O898" s="13" t="s">
        <v>6079</v>
      </c>
      <c r="P898" s="20"/>
      <c r="Q898" s="31" t="s">
        <v>478</v>
      </c>
      <c r="R898" s="13" t="s">
        <v>479</v>
      </c>
      <c r="S898" s="13" t="s">
        <v>6079</v>
      </c>
      <c r="T898" s="20"/>
      <c r="U898" s="20"/>
      <c r="V898" s="20"/>
      <c r="W898" s="20"/>
      <c r="X898" s="20" t="s">
        <v>3292</v>
      </c>
      <c r="Y898" s="33" t="s">
        <v>479</v>
      </c>
      <c r="Z898" s="20" t="s">
        <v>3292</v>
      </c>
      <c r="AA898" s="33" t="s">
        <v>479</v>
      </c>
      <c r="AB898" s="20"/>
      <c r="AC898" s="20"/>
      <c r="AD898" s="20"/>
      <c r="AF898" s="14">
        <v>0</v>
      </c>
      <c r="AG898" s="14">
        <v>1</v>
      </c>
      <c r="AH898" s="14">
        <v>0</v>
      </c>
      <c r="AI898" s="14">
        <v>0</v>
      </c>
      <c r="AJ898" s="14">
        <v>1</v>
      </c>
      <c r="AK898" s="14">
        <v>0</v>
      </c>
      <c r="AL898" s="14">
        <v>1</v>
      </c>
      <c r="AM898" s="14">
        <v>0</v>
      </c>
      <c r="AN898" t="s">
        <v>874</v>
      </c>
      <c r="AO898" s="1">
        <v>34102</v>
      </c>
      <c r="AP898" s="1">
        <v>37389</v>
      </c>
      <c r="BO898" s="3">
        <v>1</v>
      </c>
      <c r="BP898" s="14">
        <v>0</v>
      </c>
      <c r="BQ898" s="3">
        <v>1</v>
      </c>
      <c r="DA898" s="1">
        <v>37608</v>
      </c>
      <c r="DB898" s="1">
        <v>37707</v>
      </c>
      <c r="DC898" s="1">
        <v>39156</v>
      </c>
      <c r="DD898" s="14">
        <v>655</v>
      </c>
      <c r="DE898" s="14">
        <v>4</v>
      </c>
      <c r="DF898" t="s">
        <v>508</v>
      </c>
      <c r="DG898" t="s">
        <v>873</v>
      </c>
      <c r="DI898">
        <v>1</v>
      </c>
      <c r="DM898">
        <v>1</v>
      </c>
      <c r="GY898" s="44"/>
      <c r="HA898">
        <v>0</v>
      </c>
      <c r="HB898">
        <v>1327</v>
      </c>
      <c r="HC898">
        <v>14</v>
      </c>
      <c r="HD898">
        <v>1</v>
      </c>
      <c r="HH898" s="44" t="s">
        <v>5819</v>
      </c>
      <c r="HI898">
        <v>1</v>
      </c>
      <c r="HJ898">
        <v>55</v>
      </c>
      <c r="HK898">
        <v>1966</v>
      </c>
      <c r="HL898">
        <v>23</v>
      </c>
      <c r="HM898">
        <v>1</v>
      </c>
      <c r="II898" s="1">
        <v>37707</v>
      </c>
      <c r="IJ898" s="1">
        <v>39420</v>
      </c>
      <c r="IK898" s="14">
        <v>6</v>
      </c>
    </row>
    <row r="899" spans="1:245" x14ac:dyDescent="0.25">
      <c r="A899" s="1">
        <v>39421</v>
      </c>
      <c r="E899" s="13" t="s">
        <v>3188</v>
      </c>
      <c r="F899" s="4" t="s">
        <v>126</v>
      </c>
      <c r="G899" s="45" t="s">
        <v>5592</v>
      </c>
      <c r="H899" s="86"/>
      <c r="I899" s="86"/>
      <c r="J899" s="86"/>
      <c r="K899" s="86"/>
      <c r="L899" s="86"/>
      <c r="M899" s="30" t="s">
        <v>867</v>
      </c>
      <c r="N899" s="4" t="s">
        <v>500</v>
      </c>
      <c r="O899" s="52" t="s">
        <v>6713</v>
      </c>
      <c r="P899" s="20"/>
      <c r="Q899" s="30" t="s">
        <v>867</v>
      </c>
      <c r="R899" s="4" t="s">
        <v>500</v>
      </c>
      <c r="S899" s="52" t="s">
        <v>6713</v>
      </c>
      <c r="T899" s="30" t="s">
        <v>867</v>
      </c>
      <c r="U899" s="4" t="s">
        <v>500</v>
      </c>
      <c r="V899" s="20"/>
      <c r="W899" s="20"/>
      <c r="X899" s="20">
        <v>902199</v>
      </c>
      <c r="Y899" s="20" t="s">
        <v>500</v>
      </c>
      <c r="Z899" s="20">
        <v>902199</v>
      </c>
      <c r="AA899" s="20" t="s">
        <v>500</v>
      </c>
      <c r="AB899" s="20"/>
      <c r="AC899" s="20"/>
      <c r="AD899" s="20"/>
      <c r="AF899" s="14">
        <v>0</v>
      </c>
      <c r="AG899" s="14">
        <v>1</v>
      </c>
      <c r="AH899" s="14">
        <v>0</v>
      </c>
      <c r="AI899" s="14">
        <v>0</v>
      </c>
      <c r="AJ899" s="14">
        <v>1</v>
      </c>
      <c r="AK899" s="14">
        <v>0</v>
      </c>
      <c r="AL899" s="14">
        <v>1</v>
      </c>
      <c r="AM899" s="14">
        <v>0</v>
      </c>
      <c r="AO899" s="1">
        <v>34102</v>
      </c>
      <c r="AP899" s="1">
        <v>37389</v>
      </c>
      <c r="BP899" s="14">
        <f>59250000-48675000</f>
        <v>10575000</v>
      </c>
      <c r="BQ899" s="3">
        <v>0.25</v>
      </c>
      <c r="BT899" s="14">
        <v>44250000</v>
      </c>
      <c r="BU899" s="3">
        <v>0.25</v>
      </c>
      <c r="BX899" s="14">
        <f>48675000-44250000</f>
        <v>4425000</v>
      </c>
      <c r="BY899" s="3">
        <v>0.25</v>
      </c>
      <c r="DA899" s="1">
        <v>37608</v>
      </c>
      <c r="DB899" s="1">
        <v>37707</v>
      </c>
      <c r="DC899" s="1">
        <v>39156</v>
      </c>
      <c r="DD899" s="14">
        <v>655</v>
      </c>
      <c r="DE899" s="14">
        <v>4</v>
      </c>
      <c r="DF899" t="s">
        <v>508</v>
      </c>
      <c r="DG899" t="s">
        <v>873</v>
      </c>
      <c r="DJ899">
        <v>1</v>
      </c>
      <c r="DM899">
        <v>1</v>
      </c>
      <c r="DO899" s="49" t="s">
        <v>4587</v>
      </c>
      <c r="DP899" s="1"/>
      <c r="DQ899" s="1"/>
      <c r="DR899" s="1"/>
      <c r="DS899" s="1"/>
      <c r="DT899" s="1"/>
      <c r="DU899" s="1"/>
      <c r="DV899" s="1"/>
      <c r="DY899" t="s">
        <v>2377</v>
      </c>
      <c r="DZ899" s="1">
        <v>39493</v>
      </c>
      <c r="EA899" s="1">
        <v>40941</v>
      </c>
      <c r="EC899" s="7" t="s">
        <v>3971</v>
      </c>
      <c r="EF899" s="7">
        <v>1</v>
      </c>
      <c r="EO899" s="7">
        <v>166</v>
      </c>
      <c r="EP899" s="7">
        <v>2</v>
      </c>
      <c r="ER899" s="49" t="s">
        <v>4996</v>
      </c>
      <c r="ES899" s="1"/>
      <c r="ET899" s="1"/>
      <c r="EU899" s="1"/>
      <c r="EV899" s="1"/>
      <c r="EW899" s="1"/>
      <c r="EX899" s="1"/>
      <c r="FC899" t="s">
        <v>2912</v>
      </c>
      <c r="FD899" s="1">
        <v>41004</v>
      </c>
      <c r="FE899" s="1">
        <v>41543</v>
      </c>
      <c r="FG899" s="7" t="s">
        <v>3920</v>
      </c>
      <c r="FK899">
        <v>1</v>
      </c>
      <c r="FY899">
        <v>68</v>
      </c>
      <c r="FZ899">
        <v>2</v>
      </c>
      <c r="GY899" s="44"/>
      <c r="HA899">
        <v>0</v>
      </c>
      <c r="HB899">
        <v>628</v>
      </c>
      <c r="HC899">
        <v>15</v>
      </c>
      <c r="HD899">
        <v>1</v>
      </c>
      <c r="HH899" s="44" t="s">
        <v>5819</v>
      </c>
      <c r="HI899">
        <v>1</v>
      </c>
      <c r="HJ899">
        <v>55</v>
      </c>
      <c r="HK899">
        <v>540</v>
      </c>
      <c r="HL899">
        <v>15</v>
      </c>
      <c r="HM899">
        <v>1</v>
      </c>
      <c r="HQ899" s="44" t="s">
        <v>5951</v>
      </c>
      <c r="HR899">
        <v>0</v>
      </c>
      <c r="HS899">
        <v>2</v>
      </c>
      <c r="HT899">
        <v>876</v>
      </c>
      <c r="HU899">
        <v>29</v>
      </c>
      <c r="HV899">
        <v>1</v>
      </c>
      <c r="HZ899" s="44" t="s">
        <v>6042</v>
      </c>
      <c r="IA899">
        <v>0</v>
      </c>
      <c r="IB899">
        <v>6</v>
      </c>
      <c r="IC899">
        <v>1020</v>
      </c>
      <c r="ID899">
        <v>8</v>
      </c>
      <c r="IE899">
        <v>1</v>
      </c>
      <c r="II899" s="1">
        <v>37707</v>
      </c>
      <c r="IJ899" s="1">
        <v>39420</v>
      </c>
      <c r="IK899" s="14">
        <v>6</v>
      </c>
    </row>
    <row r="900" spans="1:245" x14ac:dyDescent="0.25">
      <c r="A900" s="1">
        <v>39421</v>
      </c>
      <c r="E900" s="13" t="s">
        <v>3188</v>
      </c>
      <c r="F900" s="4" t="s">
        <v>126</v>
      </c>
      <c r="G900" s="45" t="s">
        <v>5592</v>
      </c>
      <c r="H900" s="86"/>
      <c r="I900" s="86"/>
      <c r="J900" s="86"/>
      <c r="K900" s="86"/>
      <c r="L900" s="86"/>
      <c r="M900" s="30" t="s">
        <v>2509</v>
      </c>
      <c r="N900" s="4" t="s">
        <v>501</v>
      </c>
      <c r="O900" s="52" t="s">
        <v>6714</v>
      </c>
      <c r="P900" s="20"/>
      <c r="Q900" s="30" t="s">
        <v>867</v>
      </c>
      <c r="R900" s="4" t="s">
        <v>500</v>
      </c>
      <c r="S900" s="52" t="s">
        <v>6713</v>
      </c>
      <c r="T900" s="30" t="s">
        <v>867</v>
      </c>
      <c r="U900" s="4" t="s">
        <v>500</v>
      </c>
      <c r="V900" s="20"/>
      <c r="W900" s="20"/>
      <c r="X900" s="20"/>
      <c r="Y900" s="20"/>
      <c r="Z900" s="20">
        <v>902199</v>
      </c>
      <c r="AA900" s="20" t="s">
        <v>500</v>
      </c>
      <c r="AD900" s="20"/>
      <c r="AF900" s="14">
        <v>0</v>
      </c>
      <c r="AG900" s="14">
        <v>1</v>
      </c>
      <c r="AH900" s="14">
        <v>0</v>
      </c>
      <c r="AI900" s="14">
        <v>0</v>
      </c>
      <c r="AJ900" s="14">
        <v>1</v>
      </c>
      <c r="AK900" s="14">
        <v>0</v>
      </c>
      <c r="AL900" s="14">
        <v>1</v>
      </c>
      <c r="AM900" s="14">
        <v>0</v>
      </c>
      <c r="AO900" s="1">
        <v>35156</v>
      </c>
      <c r="AP900" s="1">
        <v>37389</v>
      </c>
      <c r="BT900" s="14">
        <v>44250000</v>
      </c>
      <c r="BU900" s="3">
        <v>0.25</v>
      </c>
      <c r="DA900" s="1">
        <v>37608</v>
      </c>
      <c r="DB900" s="1">
        <v>37707</v>
      </c>
      <c r="DC900" s="1">
        <v>39156</v>
      </c>
      <c r="DD900" s="14">
        <v>655</v>
      </c>
      <c r="DE900" s="14">
        <v>4</v>
      </c>
      <c r="DF900" t="s">
        <v>508</v>
      </c>
      <c r="DG900" t="s">
        <v>873</v>
      </c>
      <c r="DJ900">
        <v>1</v>
      </c>
      <c r="DM900">
        <v>1</v>
      </c>
      <c r="DO900" s="49" t="s">
        <v>4587</v>
      </c>
      <c r="DP900" s="1"/>
      <c r="DQ900" s="1"/>
      <c r="DR900" s="1"/>
      <c r="DS900" s="1"/>
      <c r="DT900" s="1"/>
      <c r="DU900" s="1"/>
      <c r="DV900" s="1"/>
      <c r="DY900" t="s">
        <v>2377</v>
      </c>
      <c r="DZ900" s="1">
        <v>39493</v>
      </c>
      <c r="EA900" s="1">
        <v>40941</v>
      </c>
      <c r="EC900" s="7" t="s">
        <v>3971</v>
      </c>
      <c r="EF900" s="7">
        <v>1</v>
      </c>
      <c r="EO900" s="7">
        <v>166</v>
      </c>
      <c r="EP900" s="7">
        <v>2</v>
      </c>
      <c r="GY900" s="44"/>
      <c r="HA900">
        <v>0</v>
      </c>
      <c r="HB900">
        <v>628</v>
      </c>
      <c r="HC900">
        <v>15</v>
      </c>
      <c r="HD900">
        <v>1</v>
      </c>
      <c r="HH900" s="44" t="s">
        <v>5819</v>
      </c>
      <c r="HI900">
        <v>1</v>
      </c>
      <c r="HJ900">
        <v>55</v>
      </c>
      <c r="HK900">
        <v>540</v>
      </c>
      <c r="HL900">
        <v>15</v>
      </c>
      <c r="HM900">
        <v>1</v>
      </c>
      <c r="HQ900" s="44" t="s">
        <v>5951</v>
      </c>
      <c r="HR900">
        <v>0</v>
      </c>
      <c r="HS900">
        <v>2</v>
      </c>
      <c r="HT900">
        <v>876</v>
      </c>
      <c r="HU900">
        <v>29</v>
      </c>
      <c r="HV900">
        <v>1</v>
      </c>
      <c r="II900" s="1">
        <v>37707</v>
      </c>
      <c r="IJ900" s="1">
        <v>39420</v>
      </c>
      <c r="IK900" s="14">
        <v>6</v>
      </c>
    </row>
    <row r="901" spans="1:245" x14ac:dyDescent="0.25">
      <c r="A901" s="1">
        <v>39421</v>
      </c>
      <c r="E901" s="13" t="s">
        <v>3188</v>
      </c>
      <c r="F901" s="4" t="s">
        <v>126</v>
      </c>
      <c r="G901" s="45" t="s">
        <v>5592</v>
      </c>
      <c r="H901" s="86"/>
      <c r="I901" s="86"/>
      <c r="J901" s="86"/>
      <c r="K901" s="86"/>
      <c r="L901" s="86"/>
      <c r="M901" s="30" t="s">
        <v>868</v>
      </c>
      <c r="N901" s="4" t="s">
        <v>500</v>
      </c>
      <c r="O901" s="52" t="s">
        <v>6715</v>
      </c>
      <c r="P901" s="20"/>
      <c r="Q901" s="30" t="s">
        <v>867</v>
      </c>
      <c r="R901" s="4" t="s">
        <v>500</v>
      </c>
      <c r="S901" s="52" t="s">
        <v>6713</v>
      </c>
      <c r="T901" s="30" t="s">
        <v>867</v>
      </c>
      <c r="U901" s="4" t="s">
        <v>500</v>
      </c>
      <c r="V901" s="20"/>
      <c r="W901" s="20"/>
      <c r="X901" s="20"/>
      <c r="Y901" s="20"/>
      <c r="Z901" s="20">
        <v>902199</v>
      </c>
      <c r="AA901" s="20" t="s">
        <v>500</v>
      </c>
      <c r="AD901" s="20"/>
      <c r="AF901" s="14">
        <v>0</v>
      </c>
      <c r="AG901" s="14">
        <v>1</v>
      </c>
      <c r="AH901" s="14">
        <v>0</v>
      </c>
      <c r="AI901" s="14">
        <v>0</v>
      </c>
      <c r="AJ901" s="14">
        <v>1</v>
      </c>
      <c r="AK901" s="14">
        <v>0</v>
      </c>
      <c r="AL901" s="14">
        <v>1</v>
      </c>
      <c r="AM901" s="14">
        <v>0</v>
      </c>
      <c r="AO901" s="1">
        <v>35156</v>
      </c>
      <c r="AP901" s="1">
        <v>37389</v>
      </c>
      <c r="BT901" s="14">
        <v>44250000</v>
      </c>
      <c r="BU901" s="3">
        <v>0.25</v>
      </c>
      <c r="DA901" s="1">
        <v>37608</v>
      </c>
      <c r="DB901" s="1">
        <v>37707</v>
      </c>
      <c r="DC901" s="1">
        <v>39156</v>
      </c>
      <c r="DD901" s="14">
        <v>655</v>
      </c>
      <c r="DE901" s="14">
        <v>4</v>
      </c>
      <c r="DF901" t="s">
        <v>508</v>
      </c>
      <c r="DG901" t="s">
        <v>873</v>
      </c>
      <c r="DJ901">
        <v>1</v>
      </c>
      <c r="DM901">
        <v>1</v>
      </c>
      <c r="DO901" s="49" t="s">
        <v>4587</v>
      </c>
      <c r="DP901" s="1"/>
      <c r="DQ901" s="1"/>
      <c r="DR901" s="1"/>
      <c r="DS901" s="1"/>
      <c r="DT901" s="1"/>
      <c r="DU901" s="1"/>
      <c r="DV901" s="1"/>
      <c r="DY901" t="s">
        <v>2377</v>
      </c>
      <c r="DZ901" s="1">
        <v>39493</v>
      </c>
      <c r="EA901" s="1">
        <v>40941</v>
      </c>
      <c r="EC901" s="7" t="s">
        <v>3971</v>
      </c>
      <c r="EF901" s="7">
        <v>1</v>
      </c>
      <c r="EO901" s="7">
        <v>166</v>
      </c>
      <c r="EP901" s="7">
        <v>2</v>
      </c>
      <c r="GY901" s="44"/>
      <c r="HA901">
        <v>0</v>
      </c>
      <c r="HB901">
        <v>628</v>
      </c>
      <c r="HC901">
        <v>15</v>
      </c>
      <c r="HD901">
        <v>1</v>
      </c>
      <c r="HH901" s="44" t="s">
        <v>5819</v>
      </c>
      <c r="HI901">
        <v>1</v>
      </c>
      <c r="HJ901">
        <v>55</v>
      </c>
      <c r="HK901">
        <v>540</v>
      </c>
      <c r="HL901">
        <v>15</v>
      </c>
      <c r="HM901">
        <v>1</v>
      </c>
      <c r="HQ901" s="44" t="s">
        <v>5951</v>
      </c>
      <c r="HR901">
        <v>0</v>
      </c>
      <c r="HS901">
        <v>2</v>
      </c>
      <c r="HT901">
        <v>876</v>
      </c>
      <c r="HU901">
        <v>29</v>
      </c>
      <c r="HV901">
        <v>1</v>
      </c>
      <c r="II901" s="1">
        <v>37707</v>
      </c>
      <c r="IJ901" s="1">
        <v>39420</v>
      </c>
      <c r="IK901" s="14">
        <v>6</v>
      </c>
    </row>
    <row r="902" spans="1:245" x14ac:dyDescent="0.25">
      <c r="A902" s="1">
        <v>39421</v>
      </c>
      <c r="E902" s="13" t="s">
        <v>3188</v>
      </c>
      <c r="F902" s="4" t="s">
        <v>126</v>
      </c>
      <c r="G902" s="45" t="s">
        <v>5592</v>
      </c>
      <c r="H902" s="86"/>
      <c r="I902" s="86"/>
      <c r="J902" s="86"/>
      <c r="K902" s="86"/>
      <c r="L902" s="86"/>
      <c r="M902" s="30" t="s">
        <v>869</v>
      </c>
      <c r="N902" s="4" t="s">
        <v>500</v>
      </c>
      <c r="O902" s="52" t="s">
        <v>6716</v>
      </c>
      <c r="P902" s="20"/>
      <c r="Q902" s="30" t="s">
        <v>867</v>
      </c>
      <c r="R902" s="4" t="s">
        <v>500</v>
      </c>
      <c r="S902" s="52" t="s">
        <v>6713</v>
      </c>
      <c r="T902" s="30" t="s">
        <v>867</v>
      </c>
      <c r="U902" s="4" t="s">
        <v>500</v>
      </c>
      <c r="V902" s="20"/>
      <c r="W902" s="20"/>
      <c r="X902" s="20">
        <v>905114</v>
      </c>
      <c r="Y902" s="20" t="s">
        <v>500</v>
      </c>
      <c r="Z902" s="20">
        <v>902199</v>
      </c>
      <c r="AA902" s="20" t="s">
        <v>500</v>
      </c>
      <c r="AD902" s="20"/>
      <c r="AE902" s="33" t="s">
        <v>3628</v>
      </c>
      <c r="AF902" s="14">
        <v>0</v>
      </c>
      <c r="AG902" s="14">
        <v>1</v>
      </c>
      <c r="AH902" s="14">
        <v>0</v>
      </c>
      <c r="AI902" s="14">
        <v>0</v>
      </c>
      <c r="AJ902" s="14">
        <v>1</v>
      </c>
      <c r="AK902" s="14">
        <v>0</v>
      </c>
      <c r="AL902" s="14">
        <v>1</v>
      </c>
      <c r="AM902" s="14">
        <v>0</v>
      </c>
      <c r="AO902" s="1">
        <v>35156</v>
      </c>
      <c r="AP902" s="1">
        <v>37389</v>
      </c>
      <c r="BT902" s="14">
        <v>44250000</v>
      </c>
      <c r="BU902" s="3">
        <v>0.25</v>
      </c>
      <c r="BX902" s="14">
        <f>48675000-44250000</f>
        <v>4425000</v>
      </c>
      <c r="BY902" s="3">
        <v>0.25</v>
      </c>
      <c r="DA902" s="1">
        <v>37608</v>
      </c>
      <c r="DB902" s="1">
        <v>37707</v>
      </c>
      <c r="DC902" s="1">
        <v>39156</v>
      </c>
      <c r="DD902" s="14">
        <v>655</v>
      </c>
      <c r="DE902" s="14">
        <v>4</v>
      </c>
      <c r="DF902" t="s">
        <v>508</v>
      </c>
      <c r="DG902" t="s">
        <v>873</v>
      </c>
      <c r="DJ902">
        <v>1</v>
      </c>
      <c r="DK902" s="1">
        <v>37707</v>
      </c>
      <c r="DM902">
        <v>1</v>
      </c>
      <c r="DO902" s="49" t="s">
        <v>4588</v>
      </c>
      <c r="DP902" s="1"/>
      <c r="DQ902" s="1"/>
      <c r="DR902" s="1"/>
      <c r="DS902" s="1"/>
      <c r="DT902" s="1"/>
      <c r="DU902" s="1"/>
      <c r="DV902" s="1"/>
      <c r="DY902" t="s">
        <v>2376</v>
      </c>
      <c r="DZ902" s="1">
        <v>39496</v>
      </c>
      <c r="EA902" s="1">
        <v>40941</v>
      </c>
      <c r="EC902" s="7" t="s">
        <v>3971</v>
      </c>
      <c r="EF902" s="7">
        <v>1</v>
      </c>
      <c r="EO902" s="7">
        <v>184</v>
      </c>
      <c r="EP902" s="7">
        <v>2</v>
      </c>
      <c r="ER902" s="49" t="s">
        <v>4997</v>
      </c>
      <c r="ES902" s="1"/>
      <c r="ET902" s="1"/>
      <c r="EU902" s="1"/>
      <c r="EV902" s="1"/>
      <c r="EW902" s="1"/>
      <c r="EX902" s="1"/>
      <c r="FC902" t="s">
        <v>2910</v>
      </c>
      <c r="FD902" s="1">
        <v>41015</v>
      </c>
      <c r="FE902" s="1">
        <v>41543</v>
      </c>
      <c r="FG902" s="7" t="s">
        <v>3920</v>
      </c>
      <c r="FK902">
        <v>1</v>
      </c>
      <c r="FY902">
        <v>85</v>
      </c>
      <c r="FZ902">
        <v>2</v>
      </c>
      <c r="GY902" s="44"/>
      <c r="HA902">
        <v>0</v>
      </c>
      <c r="HB902">
        <v>628</v>
      </c>
      <c r="HC902">
        <v>15</v>
      </c>
      <c r="HD902">
        <v>1</v>
      </c>
      <c r="HH902" s="44" t="s">
        <v>5819</v>
      </c>
      <c r="HI902">
        <v>1</v>
      </c>
      <c r="HJ902">
        <v>55</v>
      </c>
      <c r="HK902">
        <v>540</v>
      </c>
      <c r="HL902">
        <v>15</v>
      </c>
      <c r="HM902">
        <v>1</v>
      </c>
      <c r="HQ902" s="44" t="s">
        <v>5951</v>
      </c>
      <c r="HR902">
        <v>0</v>
      </c>
      <c r="HS902">
        <v>2</v>
      </c>
      <c r="HT902">
        <v>876</v>
      </c>
      <c r="HU902">
        <v>29</v>
      </c>
      <c r="HV902">
        <v>1</v>
      </c>
      <c r="HZ902" s="44" t="s">
        <v>6042</v>
      </c>
      <c r="IA902">
        <v>0</v>
      </c>
      <c r="IB902">
        <v>6</v>
      </c>
      <c r="IC902">
        <v>1020</v>
      </c>
      <c r="ID902">
        <v>8</v>
      </c>
      <c r="IE902">
        <v>1</v>
      </c>
      <c r="II902" s="1">
        <v>37707</v>
      </c>
      <c r="IJ902" s="1">
        <v>39420</v>
      </c>
      <c r="IK902" s="14">
        <v>6</v>
      </c>
    </row>
    <row r="903" spans="1:245" x14ac:dyDescent="0.25">
      <c r="A903" s="1">
        <v>39421</v>
      </c>
      <c r="E903" s="13" t="s">
        <v>3188</v>
      </c>
      <c r="F903" s="4" t="s">
        <v>126</v>
      </c>
      <c r="G903" s="45" t="s">
        <v>5592</v>
      </c>
      <c r="H903" s="86"/>
      <c r="I903" s="86"/>
      <c r="J903" s="86"/>
      <c r="K903" s="86"/>
      <c r="L903" s="86"/>
      <c r="M903" s="30" t="s">
        <v>870</v>
      </c>
      <c r="N903" s="4" t="s">
        <v>498</v>
      </c>
      <c r="O903" s="52" t="s">
        <v>6717</v>
      </c>
      <c r="P903" s="20"/>
      <c r="Q903" s="39" t="s">
        <v>870</v>
      </c>
      <c r="R903" s="4" t="s">
        <v>498</v>
      </c>
      <c r="S903" s="52" t="s">
        <v>6717</v>
      </c>
      <c r="T903" s="39" t="s">
        <v>870</v>
      </c>
      <c r="U903" s="4" t="s">
        <v>498</v>
      </c>
      <c r="V903" s="20"/>
      <c r="W903" s="20"/>
      <c r="X903" s="33" t="s">
        <v>3626</v>
      </c>
      <c r="Y903" s="20" t="s">
        <v>498</v>
      </c>
      <c r="Z903" s="33" t="s">
        <v>3626</v>
      </c>
      <c r="AA903" s="20" t="s">
        <v>498</v>
      </c>
      <c r="AB903" s="33"/>
      <c r="AC903" s="20"/>
      <c r="AD903" s="20"/>
      <c r="AF903" s="14">
        <v>0</v>
      </c>
      <c r="AG903" s="14">
        <v>1</v>
      </c>
      <c r="AH903" s="14">
        <v>0</v>
      </c>
      <c r="AI903" s="14">
        <v>0</v>
      </c>
      <c r="AJ903" s="14">
        <v>1</v>
      </c>
      <c r="AK903" s="14">
        <v>0</v>
      </c>
      <c r="AL903" s="14">
        <v>1</v>
      </c>
      <c r="AM903" s="14">
        <v>0</v>
      </c>
      <c r="AO903" s="1">
        <v>34102</v>
      </c>
      <c r="AP903" s="1">
        <v>37389</v>
      </c>
      <c r="BT903" s="14">
        <v>47000000</v>
      </c>
      <c r="DA903" s="1">
        <v>37608</v>
      </c>
      <c r="DB903" s="1">
        <v>37707</v>
      </c>
      <c r="DC903" s="1">
        <v>39156</v>
      </c>
      <c r="DD903" s="14">
        <v>655</v>
      </c>
      <c r="DE903" s="14">
        <v>4</v>
      </c>
      <c r="DF903" t="s">
        <v>508</v>
      </c>
      <c r="DG903" t="s">
        <v>873</v>
      </c>
      <c r="DK903" s="1">
        <v>37811</v>
      </c>
      <c r="DM903">
        <v>1</v>
      </c>
      <c r="DO903" s="49" t="s">
        <v>4589</v>
      </c>
      <c r="DP903" s="1"/>
      <c r="DQ903" s="1"/>
      <c r="DR903" s="1"/>
      <c r="DS903" s="1"/>
      <c r="DT903" s="1"/>
      <c r="DU903" s="1"/>
      <c r="DV903" s="1"/>
      <c r="DY903" t="s">
        <v>2371</v>
      </c>
      <c r="DZ903" s="1">
        <v>39497</v>
      </c>
      <c r="EA903" s="1">
        <v>40941</v>
      </c>
      <c r="EC903" s="7" t="s">
        <v>3971</v>
      </c>
      <c r="EF903" s="7">
        <v>1</v>
      </c>
      <c r="EO903" s="7">
        <v>266</v>
      </c>
      <c r="EP903" s="7">
        <v>2</v>
      </c>
      <c r="GY903" s="44"/>
      <c r="HA903">
        <v>0</v>
      </c>
      <c r="HB903">
        <v>42</v>
      </c>
      <c r="HC903">
        <v>0</v>
      </c>
      <c r="HH903" s="44" t="s">
        <v>5819</v>
      </c>
      <c r="HI903">
        <v>1</v>
      </c>
      <c r="HJ903">
        <v>55</v>
      </c>
      <c r="HK903">
        <v>105</v>
      </c>
      <c r="HL903">
        <v>4</v>
      </c>
      <c r="HM903">
        <v>1</v>
      </c>
      <c r="HQ903" s="44" t="s">
        <v>5951</v>
      </c>
      <c r="HR903">
        <v>0</v>
      </c>
      <c r="HS903">
        <v>2</v>
      </c>
      <c r="HT903">
        <v>108</v>
      </c>
      <c r="HU903">
        <v>1</v>
      </c>
      <c r="HV903">
        <v>1</v>
      </c>
      <c r="II903" s="1">
        <v>37707</v>
      </c>
      <c r="IJ903" s="1">
        <v>39420</v>
      </c>
      <c r="IK903" s="14">
        <v>6</v>
      </c>
    </row>
    <row r="904" spans="1:245" x14ac:dyDescent="0.25">
      <c r="A904" s="1">
        <v>39421</v>
      </c>
      <c r="E904" s="13" t="s">
        <v>3188</v>
      </c>
      <c r="F904" s="4" t="s">
        <v>126</v>
      </c>
      <c r="G904" s="45" t="s">
        <v>5592</v>
      </c>
      <c r="H904" s="86"/>
      <c r="I904" s="86"/>
      <c r="J904" s="86"/>
      <c r="K904" s="86"/>
      <c r="L904" s="86"/>
      <c r="M904" s="30" t="s">
        <v>871</v>
      </c>
      <c r="N904" s="4" t="s">
        <v>479</v>
      </c>
      <c r="O904" s="52" t="s">
        <v>6718</v>
      </c>
      <c r="P904" s="20"/>
      <c r="Q904" s="39" t="s">
        <v>870</v>
      </c>
      <c r="R904" s="4" t="s">
        <v>498</v>
      </c>
      <c r="S904" s="52" t="s">
        <v>6717</v>
      </c>
      <c r="T904" s="39" t="s">
        <v>870</v>
      </c>
      <c r="U904" s="4" t="s">
        <v>498</v>
      </c>
      <c r="V904" s="20"/>
      <c r="W904" s="20"/>
      <c r="X904" s="20"/>
      <c r="Y904" s="20"/>
      <c r="Z904" s="33" t="s">
        <v>3626</v>
      </c>
      <c r="AA904" s="20" t="s">
        <v>498</v>
      </c>
      <c r="AD904" s="20"/>
      <c r="AF904" s="14">
        <v>0</v>
      </c>
      <c r="AG904" s="14">
        <v>1</v>
      </c>
      <c r="AH904" s="14">
        <v>0</v>
      </c>
      <c r="AI904" s="14">
        <v>0</v>
      </c>
      <c r="AJ904" s="14">
        <v>1</v>
      </c>
      <c r="AK904" s="14">
        <v>0</v>
      </c>
      <c r="AL904" s="14">
        <v>1</v>
      </c>
      <c r="AM904" s="14">
        <v>0</v>
      </c>
      <c r="AO904" s="1">
        <v>34102</v>
      </c>
      <c r="AP904" s="1">
        <v>37389</v>
      </c>
      <c r="BT904" s="14">
        <v>47000000</v>
      </c>
      <c r="DA904" s="1">
        <v>37608</v>
      </c>
      <c r="DB904" s="1">
        <v>37707</v>
      </c>
      <c r="DC904" s="1">
        <v>39156</v>
      </c>
      <c r="DD904" s="14">
        <v>655</v>
      </c>
      <c r="DE904" s="14">
        <v>4</v>
      </c>
      <c r="DF904" t="s">
        <v>508</v>
      </c>
      <c r="DG904" t="s">
        <v>873</v>
      </c>
      <c r="DJ904">
        <v>1</v>
      </c>
      <c r="DK904" s="1">
        <v>37811</v>
      </c>
      <c r="DM904">
        <v>1</v>
      </c>
      <c r="DO904" s="49" t="s">
        <v>4589</v>
      </c>
      <c r="DP904" s="1"/>
      <c r="DQ904" s="1"/>
      <c r="DR904" s="1"/>
      <c r="DS904" s="1"/>
      <c r="DT904" s="1"/>
      <c r="DU904" s="1"/>
      <c r="DV904" s="1"/>
      <c r="DY904" t="s">
        <v>2371</v>
      </c>
      <c r="DZ904" s="1">
        <v>39497</v>
      </c>
      <c r="EA904" s="1">
        <v>40941</v>
      </c>
      <c r="EC904" s="7" t="s">
        <v>3971</v>
      </c>
      <c r="EF904" s="7">
        <v>1</v>
      </c>
      <c r="EO904" s="7">
        <v>266</v>
      </c>
      <c r="EP904" s="7">
        <v>2</v>
      </c>
      <c r="GY904" s="44"/>
      <c r="HA904">
        <v>0</v>
      </c>
      <c r="HB904">
        <v>42</v>
      </c>
      <c r="HC904">
        <v>0</v>
      </c>
      <c r="HH904" s="44" t="s">
        <v>5819</v>
      </c>
      <c r="HI904">
        <v>1</v>
      </c>
      <c r="HJ904">
        <v>55</v>
      </c>
      <c r="HK904">
        <v>105</v>
      </c>
      <c r="HL904">
        <v>4</v>
      </c>
      <c r="HM904">
        <v>1</v>
      </c>
      <c r="HQ904" s="44" t="s">
        <v>5951</v>
      </c>
      <c r="HR904">
        <v>0</v>
      </c>
      <c r="HS904">
        <v>2</v>
      </c>
      <c r="HT904">
        <v>108</v>
      </c>
      <c r="HU904">
        <v>1</v>
      </c>
      <c r="HV904">
        <v>1</v>
      </c>
      <c r="II904" s="1">
        <v>37707</v>
      </c>
      <c r="IJ904" s="1">
        <v>39420</v>
      </c>
      <c r="IK904" s="14">
        <v>6</v>
      </c>
    </row>
    <row r="905" spans="1:245" x14ac:dyDescent="0.25">
      <c r="A905" s="1">
        <v>39421</v>
      </c>
      <c r="E905" s="13" t="s">
        <v>3188</v>
      </c>
      <c r="F905" s="4" t="s">
        <v>126</v>
      </c>
      <c r="G905" s="45" t="s">
        <v>5592</v>
      </c>
      <c r="H905" s="86"/>
      <c r="I905" s="86"/>
      <c r="J905" s="86"/>
      <c r="K905" s="86"/>
      <c r="L905" s="86"/>
      <c r="M905" s="30" t="s">
        <v>2453</v>
      </c>
      <c r="N905" s="4" t="s">
        <v>520</v>
      </c>
      <c r="O905" s="52" t="s">
        <v>6532</v>
      </c>
      <c r="P905" s="20"/>
      <c r="Q905" s="39" t="s">
        <v>2453</v>
      </c>
      <c r="R905" s="4" t="s">
        <v>520</v>
      </c>
      <c r="S905" s="52" t="s">
        <v>6532</v>
      </c>
      <c r="T905" s="39" t="s">
        <v>2453</v>
      </c>
      <c r="U905" s="4" t="s">
        <v>520</v>
      </c>
      <c r="V905" s="20"/>
      <c r="W905" s="20"/>
      <c r="X905" s="20" t="s">
        <v>3353</v>
      </c>
      <c r="Y905" s="33" t="s">
        <v>520</v>
      </c>
      <c r="Z905" s="20" t="s">
        <v>3353</v>
      </c>
      <c r="AA905" s="33" t="s">
        <v>520</v>
      </c>
      <c r="AD905" s="20"/>
      <c r="AF905" s="14">
        <v>0</v>
      </c>
      <c r="AG905" s="14">
        <v>1</v>
      </c>
      <c r="AH905" s="14">
        <v>0</v>
      </c>
      <c r="AI905" s="14">
        <v>0</v>
      </c>
      <c r="AJ905" s="14">
        <v>1</v>
      </c>
      <c r="AK905" s="14">
        <v>0</v>
      </c>
      <c r="AL905" s="14">
        <v>1</v>
      </c>
      <c r="AM905" s="14">
        <v>0</v>
      </c>
      <c r="AO905" s="1">
        <v>34102</v>
      </c>
      <c r="AP905" s="1">
        <v>37389</v>
      </c>
      <c r="BT905" s="14">
        <v>132160000</v>
      </c>
      <c r="BU905" s="3">
        <v>0</v>
      </c>
      <c r="BV905" s="16">
        <v>106200000</v>
      </c>
      <c r="DA905" s="1">
        <v>37608</v>
      </c>
      <c r="DB905" s="1">
        <v>37707</v>
      </c>
      <c r="DC905" s="1">
        <v>39156</v>
      </c>
      <c r="DD905" s="14">
        <v>655</v>
      </c>
      <c r="DE905" s="14">
        <v>4</v>
      </c>
      <c r="DF905" t="s">
        <v>508</v>
      </c>
      <c r="DG905" t="s">
        <v>873</v>
      </c>
      <c r="DJ905">
        <v>1</v>
      </c>
      <c r="DM905">
        <v>1</v>
      </c>
      <c r="DP905" s="49" t="s">
        <v>4590</v>
      </c>
      <c r="DQ905" s="1"/>
      <c r="DR905" s="49" t="s">
        <v>4591</v>
      </c>
      <c r="DS905" s="1"/>
      <c r="DT905" s="1"/>
      <c r="DU905" s="1"/>
      <c r="DV905" s="1"/>
      <c r="DY905" s="5" t="s">
        <v>2351</v>
      </c>
      <c r="DZ905" s="1">
        <v>39498</v>
      </c>
      <c r="EA905" s="1">
        <v>41256</v>
      </c>
      <c r="EC905" s="7" t="s">
        <v>3971</v>
      </c>
      <c r="EM905" s="7">
        <v>1</v>
      </c>
      <c r="EO905" s="7">
        <v>370</v>
      </c>
      <c r="EP905" s="7">
        <v>3</v>
      </c>
      <c r="EQ905" s="7">
        <v>1</v>
      </c>
      <c r="ER905" s="49" t="s">
        <v>4998</v>
      </c>
      <c r="ES905" s="1"/>
      <c r="ET905" s="1"/>
      <c r="EU905" s="1"/>
      <c r="EV905" s="1"/>
      <c r="EW905" s="1"/>
      <c r="EX905" s="1"/>
      <c r="FB905">
        <v>1</v>
      </c>
      <c r="FC905" t="s">
        <v>2939</v>
      </c>
      <c r="FD905" s="1">
        <v>41345</v>
      </c>
      <c r="FE905" s="1">
        <v>42068</v>
      </c>
      <c r="FH905" s="7" t="s">
        <v>3972</v>
      </c>
      <c r="FJ905" s="7" t="s">
        <v>3973</v>
      </c>
      <c r="FK905">
        <v>1</v>
      </c>
      <c r="FL905">
        <v>1</v>
      </c>
      <c r="FY905">
        <v>141</v>
      </c>
      <c r="FZ905">
        <v>3</v>
      </c>
      <c r="GY905" s="44"/>
      <c r="HA905">
        <v>0</v>
      </c>
      <c r="HB905">
        <v>1534</v>
      </c>
      <c r="HC905">
        <v>24</v>
      </c>
      <c r="HE905">
        <v>1</v>
      </c>
      <c r="HH905" s="44" t="s">
        <v>5819</v>
      </c>
      <c r="HI905">
        <v>1</v>
      </c>
      <c r="HJ905">
        <v>55</v>
      </c>
      <c r="HK905">
        <v>3068</v>
      </c>
      <c r="HL905">
        <v>77</v>
      </c>
      <c r="HM905">
        <v>1</v>
      </c>
      <c r="HQ905" s="44" t="s">
        <v>5952</v>
      </c>
      <c r="HR905">
        <v>0</v>
      </c>
      <c r="HS905">
        <v>1</v>
      </c>
      <c r="HT905">
        <v>2367</v>
      </c>
      <c r="HU905">
        <v>57</v>
      </c>
      <c r="HV905">
        <v>1</v>
      </c>
      <c r="HZ905" s="44" t="s">
        <v>6043</v>
      </c>
      <c r="IA905">
        <v>0</v>
      </c>
      <c r="IB905">
        <v>1</v>
      </c>
      <c r="IC905">
        <v>2850</v>
      </c>
      <c r="ID905">
        <v>28</v>
      </c>
      <c r="IE905">
        <v>1</v>
      </c>
      <c r="II905" s="1">
        <v>37707</v>
      </c>
      <c r="IJ905" s="1">
        <v>39420</v>
      </c>
      <c r="IK905" s="14">
        <v>6</v>
      </c>
    </row>
    <row r="906" spans="1:245" x14ac:dyDescent="0.25">
      <c r="A906" s="1">
        <v>39421</v>
      </c>
      <c r="E906" s="13" t="s">
        <v>3188</v>
      </c>
      <c r="F906" s="4" t="s">
        <v>126</v>
      </c>
      <c r="G906" s="45" t="s">
        <v>5592</v>
      </c>
      <c r="H906" s="86"/>
      <c r="I906" s="86"/>
      <c r="J906" s="86"/>
      <c r="K906" s="86"/>
      <c r="L906" s="86"/>
      <c r="M906" s="30" t="s">
        <v>2456</v>
      </c>
      <c r="N906" s="4" t="s">
        <v>520</v>
      </c>
      <c r="O906" s="52" t="s">
        <v>6719</v>
      </c>
      <c r="P906" s="20"/>
      <c r="Q906" s="39" t="s">
        <v>2453</v>
      </c>
      <c r="R906" s="4" t="s">
        <v>520</v>
      </c>
      <c r="S906" s="52" t="s">
        <v>6532</v>
      </c>
      <c r="T906" s="39" t="s">
        <v>2453</v>
      </c>
      <c r="U906" s="4" t="s">
        <v>520</v>
      </c>
      <c r="V906" s="20"/>
      <c r="W906" s="20"/>
      <c r="X906" s="20"/>
      <c r="Y906" s="20"/>
      <c r="Z906" s="20" t="s">
        <v>3353</v>
      </c>
      <c r="AA906" s="20" t="s">
        <v>520</v>
      </c>
      <c r="AD906" s="20"/>
      <c r="AF906" s="14">
        <v>0</v>
      </c>
      <c r="AG906" s="14">
        <v>1</v>
      </c>
      <c r="AH906" s="14">
        <v>0</v>
      </c>
      <c r="AI906" s="14">
        <v>0</v>
      </c>
      <c r="AJ906" s="14">
        <v>1</v>
      </c>
      <c r="AK906" s="14">
        <v>0</v>
      </c>
      <c r="AL906" s="14">
        <v>1</v>
      </c>
      <c r="AM906" s="14">
        <v>0</v>
      </c>
      <c r="AO906" s="1">
        <v>34102</v>
      </c>
      <c r="AP906" s="1">
        <v>37389</v>
      </c>
      <c r="BT906" s="14">
        <v>132160000</v>
      </c>
      <c r="BU906" s="3">
        <v>0</v>
      </c>
      <c r="BV906" s="16">
        <v>106200000</v>
      </c>
      <c r="DA906" s="1">
        <v>37608</v>
      </c>
      <c r="DB906" s="1">
        <v>37707</v>
      </c>
      <c r="DC906" s="1">
        <v>39156</v>
      </c>
      <c r="DD906" s="14">
        <v>655</v>
      </c>
      <c r="DE906" s="14">
        <v>4</v>
      </c>
      <c r="DF906" t="s">
        <v>508</v>
      </c>
      <c r="DG906" t="s">
        <v>873</v>
      </c>
      <c r="DJ906">
        <v>1</v>
      </c>
      <c r="DM906">
        <v>1</v>
      </c>
      <c r="DP906" s="49" t="s">
        <v>4590</v>
      </c>
      <c r="DQ906" s="1"/>
      <c r="DR906" s="49" t="s">
        <v>4591</v>
      </c>
      <c r="DS906" s="1"/>
      <c r="DT906" s="1"/>
      <c r="DU906" s="1"/>
      <c r="DV906" s="1"/>
      <c r="DW906" t="s">
        <v>2352</v>
      </c>
      <c r="DX906" t="s">
        <v>520</v>
      </c>
      <c r="DY906" s="5" t="s">
        <v>2351</v>
      </c>
      <c r="DZ906" s="1">
        <v>39498</v>
      </c>
      <c r="EA906" s="1">
        <v>41256</v>
      </c>
      <c r="EC906" s="7" t="s">
        <v>3971</v>
      </c>
      <c r="EM906" s="7">
        <v>1</v>
      </c>
      <c r="EO906" s="7">
        <v>370</v>
      </c>
      <c r="EP906" s="7">
        <v>3</v>
      </c>
      <c r="EQ906" s="7">
        <v>1</v>
      </c>
      <c r="ER906" s="49" t="s">
        <v>4998</v>
      </c>
      <c r="ES906" s="1"/>
      <c r="ET906" s="1"/>
      <c r="EU906" s="1"/>
      <c r="EV906" s="1"/>
      <c r="EW906" s="1"/>
      <c r="EX906" s="1"/>
      <c r="FB906">
        <v>1</v>
      </c>
      <c r="FC906" t="s">
        <v>2939</v>
      </c>
      <c r="FD906" s="1">
        <v>41345</v>
      </c>
      <c r="FE906" s="1">
        <v>42068</v>
      </c>
      <c r="FH906" s="7" t="s">
        <v>3972</v>
      </c>
      <c r="FJ906" s="7" t="s">
        <v>3973</v>
      </c>
      <c r="FK906">
        <v>1</v>
      </c>
      <c r="FL906">
        <v>1</v>
      </c>
      <c r="FY906">
        <v>141</v>
      </c>
      <c r="FZ906">
        <v>3</v>
      </c>
      <c r="GY906" s="44"/>
      <c r="HA906">
        <v>0</v>
      </c>
      <c r="HB906">
        <v>1534</v>
      </c>
      <c r="HC906">
        <v>24</v>
      </c>
      <c r="HE906">
        <v>1</v>
      </c>
      <c r="HH906" s="44" t="s">
        <v>5819</v>
      </c>
      <c r="HI906">
        <v>1</v>
      </c>
      <c r="HJ906">
        <v>55</v>
      </c>
      <c r="HK906">
        <v>3068</v>
      </c>
      <c r="HL906">
        <v>77</v>
      </c>
      <c r="HM906">
        <v>1</v>
      </c>
      <c r="HQ906" s="44" t="s">
        <v>5952</v>
      </c>
      <c r="HR906">
        <v>0</v>
      </c>
      <c r="HS906">
        <v>1</v>
      </c>
      <c r="HT906">
        <v>2367</v>
      </c>
      <c r="HU906">
        <v>57</v>
      </c>
      <c r="HV906">
        <v>1</v>
      </c>
      <c r="HZ906" s="44" t="s">
        <v>6043</v>
      </c>
      <c r="IA906">
        <v>0</v>
      </c>
      <c r="IB906">
        <v>1</v>
      </c>
      <c r="IC906">
        <v>2850</v>
      </c>
      <c r="ID906">
        <v>28</v>
      </c>
      <c r="IE906">
        <v>1</v>
      </c>
      <c r="II906" s="1">
        <v>37707</v>
      </c>
      <c r="IJ906" s="1">
        <v>39420</v>
      </c>
      <c r="IK906" s="14">
        <v>6</v>
      </c>
    </row>
    <row r="907" spans="1:245" x14ac:dyDescent="0.25">
      <c r="A907" s="1">
        <v>39421</v>
      </c>
      <c r="E907" s="13" t="s">
        <v>3188</v>
      </c>
      <c r="F907" s="4" t="s">
        <v>126</v>
      </c>
      <c r="G907" s="45" t="s">
        <v>5592</v>
      </c>
      <c r="H907" s="86"/>
      <c r="I907" s="86"/>
      <c r="J907" s="86"/>
      <c r="K907" s="86"/>
      <c r="L907" s="86"/>
      <c r="M907" s="30" t="s">
        <v>872</v>
      </c>
      <c r="N907" s="4" t="s">
        <v>498</v>
      </c>
      <c r="O907" s="52" t="s">
        <v>6720</v>
      </c>
      <c r="P907" s="20"/>
      <c r="Q907" s="39" t="s">
        <v>872</v>
      </c>
      <c r="R907" s="4" t="s">
        <v>498</v>
      </c>
      <c r="S907" s="52" t="s">
        <v>6720</v>
      </c>
      <c r="T907" s="39" t="s">
        <v>872</v>
      </c>
      <c r="U907" s="4" t="s">
        <v>498</v>
      </c>
      <c r="V907" s="20"/>
      <c r="W907" s="20"/>
      <c r="X907" s="20" t="s">
        <v>3354</v>
      </c>
      <c r="Y907" s="20" t="s">
        <v>498</v>
      </c>
      <c r="Z907" s="20" t="s">
        <v>3354</v>
      </c>
      <c r="AA907" s="20" t="s">
        <v>498</v>
      </c>
      <c r="AD907" s="20"/>
      <c r="AF907" s="14">
        <v>0</v>
      </c>
      <c r="AG907" s="14">
        <v>1</v>
      </c>
      <c r="AH907" s="14">
        <v>0</v>
      </c>
      <c r="AI907" s="14">
        <v>0</v>
      </c>
      <c r="AJ907" s="14">
        <v>1</v>
      </c>
      <c r="AK907" s="14">
        <v>0</v>
      </c>
      <c r="AL907" s="14">
        <v>1</v>
      </c>
      <c r="AM907" s="14">
        <v>0</v>
      </c>
      <c r="AO907" s="1">
        <v>34102</v>
      </c>
      <c r="AP907" s="1">
        <v>37389</v>
      </c>
      <c r="BT907" s="14">
        <v>4800000</v>
      </c>
      <c r="BU907" s="3">
        <v>0.5</v>
      </c>
      <c r="DA907" s="1">
        <v>37608</v>
      </c>
      <c r="DB907" s="1">
        <v>37707</v>
      </c>
      <c r="DC907" s="1">
        <v>39156</v>
      </c>
      <c r="DD907" s="14">
        <v>655</v>
      </c>
      <c r="DE907" s="14">
        <v>4</v>
      </c>
      <c r="DF907" t="s">
        <v>508</v>
      </c>
      <c r="DG907" t="s">
        <v>873</v>
      </c>
      <c r="DJ907">
        <v>1</v>
      </c>
      <c r="DM907">
        <v>1</v>
      </c>
      <c r="GY907" s="44"/>
      <c r="HA907">
        <v>0</v>
      </c>
      <c r="HB907">
        <v>106</v>
      </c>
      <c r="HC907">
        <v>5</v>
      </c>
      <c r="HE907">
        <v>1</v>
      </c>
      <c r="HH907" s="44" t="s">
        <v>5819</v>
      </c>
      <c r="HI907">
        <v>1</v>
      </c>
      <c r="HJ907">
        <v>55</v>
      </c>
      <c r="HK907">
        <v>163</v>
      </c>
      <c r="HL907">
        <v>4</v>
      </c>
      <c r="HM907">
        <v>1</v>
      </c>
      <c r="II907" s="1">
        <v>37707</v>
      </c>
      <c r="IJ907" s="1">
        <v>39420</v>
      </c>
      <c r="IK907" s="14">
        <v>6</v>
      </c>
    </row>
    <row r="908" spans="1:245" x14ac:dyDescent="0.25">
      <c r="A908" s="1">
        <v>39421</v>
      </c>
      <c r="E908" s="13" t="s">
        <v>3188</v>
      </c>
      <c r="F908" s="4" t="s">
        <v>126</v>
      </c>
      <c r="G908" s="45" t="s">
        <v>5592</v>
      </c>
      <c r="H908" s="86"/>
      <c r="I908" s="86"/>
      <c r="J908" s="86"/>
      <c r="K908" s="86"/>
      <c r="L908" s="86"/>
      <c r="M908" s="30" t="s">
        <v>2630</v>
      </c>
      <c r="N908" s="4" t="s">
        <v>502</v>
      </c>
      <c r="O908" s="52" t="s">
        <v>6721</v>
      </c>
      <c r="P908" s="20"/>
      <c r="Q908" s="39" t="s">
        <v>872</v>
      </c>
      <c r="R908" s="4" t="s">
        <v>498</v>
      </c>
      <c r="S908" s="52" t="s">
        <v>6720</v>
      </c>
      <c r="T908" s="39" t="s">
        <v>872</v>
      </c>
      <c r="U908" s="4" t="s">
        <v>498</v>
      </c>
      <c r="V908" s="20"/>
      <c r="W908" s="20"/>
      <c r="X908" s="20"/>
      <c r="Y908" s="20"/>
      <c r="Z908" s="20" t="s">
        <v>3354</v>
      </c>
      <c r="AA908" s="20" t="s">
        <v>498</v>
      </c>
      <c r="AD908" s="20"/>
      <c r="AF908" s="14">
        <v>0</v>
      </c>
      <c r="AG908" s="14">
        <v>1</v>
      </c>
      <c r="AH908" s="14">
        <v>0</v>
      </c>
      <c r="AI908" s="14">
        <v>0</v>
      </c>
      <c r="AJ908" s="14">
        <v>1</v>
      </c>
      <c r="AK908" s="14">
        <v>0</v>
      </c>
      <c r="AL908" s="14">
        <v>1</v>
      </c>
      <c r="AM908" s="14">
        <v>0</v>
      </c>
      <c r="AO908" s="1">
        <v>34102</v>
      </c>
      <c r="AP908" s="1">
        <v>37389</v>
      </c>
      <c r="BT908" s="14">
        <v>4800000</v>
      </c>
      <c r="BU908" s="3">
        <v>0.5</v>
      </c>
      <c r="DA908" s="1">
        <v>37608</v>
      </c>
      <c r="DB908" s="1">
        <v>37707</v>
      </c>
      <c r="DC908" s="1">
        <v>39156</v>
      </c>
      <c r="DD908" s="14">
        <v>655</v>
      </c>
      <c r="DE908" s="14">
        <v>4</v>
      </c>
      <c r="DF908" t="s">
        <v>508</v>
      </c>
      <c r="DG908" t="s">
        <v>873</v>
      </c>
      <c r="DJ908">
        <v>1</v>
      </c>
      <c r="DM908">
        <v>1</v>
      </c>
      <c r="GY908" s="44"/>
      <c r="HA908">
        <v>0</v>
      </c>
      <c r="HB908">
        <v>106</v>
      </c>
      <c r="HC908">
        <v>5</v>
      </c>
      <c r="HE908">
        <v>1</v>
      </c>
      <c r="HH908" s="44" t="s">
        <v>5819</v>
      </c>
      <c r="HI908">
        <v>1</v>
      </c>
      <c r="HJ908">
        <v>55</v>
      </c>
      <c r="HK908">
        <v>163</v>
      </c>
      <c r="HL908">
        <v>4</v>
      </c>
      <c r="HM908">
        <v>1</v>
      </c>
      <c r="II908" s="1">
        <v>37707</v>
      </c>
      <c r="IJ908" s="1">
        <v>39420</v>
      </c>
      <c r="IK908" s="14">
        <v>6</v>
      </c>
    </row>
    <row r="909" spans="1:245" x14ac:dyDescent="0.25">
      <c r="A909" s="1">
        <v>39267</v>
      </c>
      <c r="B909" s="1"/>
      <c r="C909" s="1" t="s">
        <v>419</v>
      </c>
      <c r="D909" s="1"/>
      <c r="E909" s="13" t="s">
        <v>3185</v>
      </c>
      <c r="F909" s="4" t="s">
        <v>161</v>
      </c>
      <c r="G909" s="45" t="s">
        <v>5589</v>
      </c>
      <c r="H909" s="86"/>
      <c r="I909" s="86"/>
      <c r="J909" s="86"/>
      <c r="K909" s="86"/>
      <c r="L909" s="86"/>
      <c r="M909" s="31" t="s">
        <v>2507</v>
      </c>
      <c r="N909" s="13" t="s">
        <v>515</v>
      </c>
      <c r="O909" s="56" t="s">
        <v>7156</v>
      </c>
      <c r="P909" s="20"/>
      <c r="Q909" s="39" t="s">
        <v>2507</v>
      </c>
      <c r="R909" s="13" t="s">
        <v>515</v>
      </c>
      <c r="S909" s="56" t="s">
        <v>7156</v>
      </c>
      <c r="T909" s="39" t="s">
        <v>2507</v>
      </c>
      <c r="U909" s="13" t="s">
        <v>515</v>
      </c>
      <c r="V909" s="20"/>
      <c r="W909" s="20"/>
      <c r="X909" s="33" t="s">
        <v>3619</v>
      </c>
      <c r="Y909" s="20" t="s">
        <v>515</v>
      </c>
      <c r="Z909" s="33" t="s">
        <v>3619</v>
      </c>
      <c r="AA909" s="20" t="s">
        <v>515</v>
      </c>
      <c r="AB909" s="20"/>
      <c r="AC909" s="20"/>
      <c r="AD909" s="20"/>
      <c r="AF909" s="14">
        <v>0</v>
      </c>
      <c r="AG909" s="14">
        <v>0</v>
      </c>
      <c r="AH909" s="14">
        <v>1</v>
      </c>
      <c r="AI909" s="14">
        <v>0</v>
      </c>
      <c r="AJ909" s="14">
        <v>0</v>
      </c>
      <c r="AK909" s="14">
        <v>1</v>
      </c>
      <c r="AN909" t="s">
        <v>2009</v>
      </c>
      <c r="AO909" s="1">
        <v>37135</v>
      </c>
      <c r="AP909" s="1">
        <v>39072</v>
      </c>
      <c r="BT909" s="14">
        <v>151875000</v>
      </c>
      <c r="CY909" s="1">
        <v>37813</v>
      </c>
      <c r="CZ909" s="1"/>
      <c r="DC909" s="1">
        <v>38768</v>
      </c>
      <c r="DD909" s="14">
        <v>768</v>
      </c>
      <c r="DE909" s="14">
        <v>3</v>
      </c>
      <c r="DF909" t="s">
        <v>562</v>
      </c>
      <c r="DG909" t="s">
        <v>2008</v>
      </c>
      <c r="DO909" s="49" t="s">
        <v>4584</v>
      </c>
      <c r="DP909" s="1"/>
      <c r="DQ909" s="1"/>
      <c r="DR909" s="1"/>
      <c r="DS909" s="1"/>
      <c r="DT909" s="1"/>
      <c r="DU909" s="1"/>
      <c r="DV909" s="1"/>
      <c r="DY909" t="s">
        <v>2218</v>
      </c>
      <c r="DZ909" s="1">
        <v>39356</v>
      </c>
      <c r="EA909" s="1">
        <v>40997</v>
      </c>
      <c r="EC909" s="7" t="s">
        <v>3965</v>
      </c>
      <c r="EF909" s="7">
        <v>1</v>
      </c>
      <c r="EO909" s="7">
        <v>465</v>
      </c>
      <c r="EP909" s="7">
        <v>2</v>
      </c>
      <c r="ER909" s="49" t="s">
        <v>4994</v>
      </c>
      <c r="ES909" s="1"/>
      <c r="ET909" s="1"/>
      <c r="EU909" s="1"/>
      <c r="EV909" s="1"/>
      <c r="EW909" s="1"/>
      <c r="EX909" s="1"/>
      <c r="FC909" t="s">
        <v>2854</v>
      </c>
      <c r="FD909" s="1">
        <v>41073</v>
      </c>
      <c r="FE909" s="1">
        <v>41830</v>
      </c>
      <c r="FH909" s="7" t="s">
        <v>3967</v>
      </c>
      <c r="FJ909" s="7" t="s">
        <v>3966</v>
      </c>
      <c r="FK909">
        <v>1</v>
      </c>
      <c r="FY909">
        <v>237</v>
      </c>
      <c r="FZ909">
        <v>3</v>
      </c>
      <c r="HH909" s="44" t="s">
        <v>5816</v>
      </c>
      <c r="HI909">
        <v>1</v>
      </c>
      <c r="HJ909">
        <v>97</v>
      </c>
      <c r="HK909">
        <v>4797</v>
      </c>
      <c r="HL909">
        <v>41</v>
      </c>
      <c r="HM909">
        <v>1</v>
      </c>
      <c r="HQ909" s="44" t="s">
        <v>5949</v>
      </c>
      <c r="HR909">
        <v>0</v>
      </c>
      <c r="HS909">
        <v>14</v>
      </c>
      <c r="HT909">
        <v>3206</v>
      </c>
      <c r="HU909">
        <v>30</v>
      </c>
      <c r="HV909">
        <v>1</v>
      </c>
      <c r="HZ909" s="44" t="s">
        <v>6041</v>
      </c>
      <c r="IA909">
        <v>0</v>
      </c>
      <c r="IB909">
        <v>13</v>
      </c>
      <c r="IC909">
        <v>6020</v>
      </c>
      <c r="ID909">
        <v>27</v>
      </c>
      <c r="IE909">
        <v>1</v>
      </c>
    </row>
    <row r="910" spans="1:245" x14ac:dyDescent="0.25">
      <c r="A910" s="1">
        <v>39267</v>
      </c>
      <c r="B910" s="1"/>
      <c r="C910" s="1"/>
      <c r="D910" s="1"/>
      <c r="E910" s="13" t="s">
        <v>3185</v>
      </c>
      <c r="F910" s="4" t="s">
        <v>161</v>
      </c>
      <c r="G910" s="45" t="s">
        <v>5589</v>
      </c>
      <c r="H910" s="86"/>
      <c r="I910" s="86"/>
      <c r="J910" s="86"/>
      <c r="K910" s="86"/>
      <c r="L910" s="86"/>
      <c r="M910" s="31" t="s">
        <v>2508</v>
      </c>
      <c r="N910" s="13" t="s">
        <v>515</v>
      </c>
      <c r="O910" s="56" t="s">
        <v>7156</v>
      </c>
      <c r="P910" s="20"/>
      <c r="Q910" s="39" t="s">
        <v>2507</v>
      </c>
      <c r="R910" s="13" t="s">
        <v>515</v>
      </c>
      <c r="S910" s="56" t="s">
        <v>7156</v>
      </c>
      <c r="T910" s="39" t="s">
        <v>2507</v>
      </c>
      <c r="U910" s="13" t="s">
        <v>515</v>
      </c>
      <c r="V910" s="20"/>
      <c r="W910" s="20"/>
      <c r="X910" s="20"/>
      <c r="Y910" s="20"/>
      <c r="Z910" s="33" t="s">
        <v>3619</v>
      </c>
      <c r="AA910" s="20" t="s">
        <v>515</v>
      </c>
      <c r="AD910" s="20"/>
      <c r="AF910" s="14">
        <v>0</v>
      </c>
      <c r="AG910" s="14">
        <v>0</v>
      </c>
      <c r="AH910" s="14">
        <v>1</v>
      </c>
      <c r="AI910" s="14">
        <v>0</v>
      </c>
      <c r="AJ910" s="14">
        <v>0</v>
      </c>
      <c r="AK910" s="14">
        <v>1</v>
      </c>
      <c r="AO910" s="1">
        <v>37135</v>
      </c>
      <c r="AP910" s="1">
        <v>39072</v>
      </c>
      <c r="BT910" s="14">
        <v>151875000</v>
      </c>
      <c r="CY910" s="1">
        <v>37813</v>
      </c>
      <c r="CZ910" s="1"/>
      <c r="DC910" s="1">
        <v>38768</v>
      </c>
      <c r="DD910" s="14">
        <v>768</v>
      </c>
      <c r="DE910" s="14">
        <v>3</v>
      </c>
      <c r="DF910" t="s">
        <v>562</v>
      </c>
      <c r="DG910" t="s">
        <v>2008</v>
      </c>
      <c r="DO910" s="49" t="s">
        <v>4584</v>
      </c>
      <c r="DP910" s="1"/>
      <c r="DQ910" s="1"/>
      <c r="DR910" s="1"/>
      <c r="DS910" s="1"/>
      <c r="DT910" s="1"/>
      <c r="DU910" s="1"/>
      <c r="DV910" s="1"/>
      <c r="DY910" t="s">
        <v>2218</v>
      </c>
      <c r="DZ910" s="1">
        <v>39356</v>
      </c>
      <c r="EA910" s="1">
        <v>40997</v>
      </c>
      <c r="EC910" s="7" t="s">
        <v>3965</v>
      </c>
      <c r="EF910" s="7">
        <v>1</v>
      </c>
      <c r="EO910" s="7">
        <v>465</v>
      </c>
      <c r="EP910" s="7">
        <v>2</v>
      </c>
      <c r="ER910" s="49" t="s">
        <v>4994</v>
      </c>
      <c r="ES910" s="1"/>
      <c r="ET910" s="1"/>
      <c r="EU910" s="1"/>
      <c r="EV910" s="1"/>
      <c r="EW910" s="1"/>
      <c r="EX910" s="1"/>
      <c r="FC910" t="s">
        <v>2854</v>
      </c>
      <c r="FD910" s="1">
        <v>41073</v>
      </c>
      <c r="FE910" s="1">
        <v>41830</v>
      </c>
      <c r="FH910" s="7" t="s">
        <v>3967</v>
      </c>
      <c r="FJ910" s="7" t="s">
        <v>3966</v>
      </c>
      <c r="FK910">
        <v>1</v>
      </c>
      <c r="FY910">
        <v>237</v>
      </c>
      <c r="FZ910">
        <v>3</v>
      </c>
      <c r="HH910" s="44" t="s">
        <v>5816</v>
      </c>
      <c r="HI910">
        <v>1</v>
      </c>
      <c r="HJ910">
        <v>97</v>
      </c>
      <c r="HK910">
        <v>4797</v>
      </c>
      <c r="HL910">
        <v>41</v>
      </c>
      <c r="HM910">
        <v>1</v>
      </c>
      <c r="HQ910" s="44" t="s">
        <v>5949</v>
      </c>
      <c r="HR910">
        <v>0</v>
      </c>
      <c r="HS910">
        <v>14</v>
      </c>
      <c r="HT910">
        <v>3206</v>
      </c>
      <c r="HU910">
        <v>30</v>
      </c>
      <c r="HV910">
        <v>1</v>
      </c>
      <c r="HZ910" s="44" t="s">
        <v>6041</v>
      </c>
      <c r="IA910">
        <v>0</v>
      </c>
      <c r="IB910">
        <v>13</v>
      </c>
      <c r="IC910">
        <v>6020</v>
      </c>
      <c r="ID910">
        <v>27</v>
      </c>
      <c r="IE910">
        <v>1</v>
      </c>
    </row>
    <row r="911" spans="1:245" x14ac:dyDescent="0.25">
      <c r="A911" s="1">
        <v>39344</v>
      </c>
      <c r="B911" s="1"/>
      <c r="C911" s="1" t="s">
        <v>432</v>
      </c>
      <c r="D911" s="1"/>
      <c r="E911" s="13" t="s">
        <v>3202</v>
      </c>
      <c r="F911" s="4" t="s">
        <v>135</v>
      </c>
      <c r="G911" s="45" t="s">
        <v>5604</v>
      </c>
      <c r="H911" s="86"/>
      <c r="I911" s="86"/>
      <c r="J911" s="86"/>
      <c r="K911" s="86"/>
      <c r="L911" s="86"/>
      <c r="M911" s="31" t="s">
        <v>1276</v>
      </c>
      <c r="N911" s="13" t="s">
        <v>474</v>
      </c>
      <c r="O911" s="13" t="s">
        <v>6859</v>
      </c>
      <c r="P911" s="20"/>
      <c r="Q911" s="31" t="s">
        <v>1276</v>
      </c>
      <c r="R911" s="13" t="s">
        <v>474</v>
      </c>
      <c r="S911" s="13" t="s">
        <v>6859</v>
      </c>
      <c r="T911" s="20"/>
      <c r="U911" s="20"/>
      <c r="V911" s="20"/>
      <c r="W911" s="20"/>
      <c r="X911" s="20"/>
      <c r="Y911" s="20"/>
      <c r="Z911" s="20"/>
      <c r="AA911" s="20"/>
      <c r="AB911" s="20"/>
      <c r="AC911" s="20"/>
      <c r="AD911" s="20"/>
      <c r="AF911" s="14">
        <v>0</v>
      </c>
      <c r="AG911" s="14">
        <v>1</v>
      </c>
      <c r="AH911" s="14">
        <v>0</v>
      </c>
      <c r="AI911" s="14">
        <v>0</v>
      </c>
      <c r="AJ911" s="14">
        <v>1</v>
      </c>
      <c r="AK911" s="14">
        <v>0</v>
      </c>
      <c r="AL911" s="14">
        <v>1</v>
      </c>
      <c r="AM911" s="14">
        <v>0</v>
      </c>
      <c r="AN911" t="s">
        <v>1285</v>
      </c>
      <c r="AO911" s="1">
        <v>33382</v>
      </c>
      <c r="AP911" s="1">
        <v>36495</v>
      </c>
      <c r="BP911" s="14">
        <v>8325000</v>
      </c>
      <c r="CS911">
        <v>1</v>
      </c>
      <c r="CV911">
        <v>1</v>
      </c>
      <c r="DB911" s="1">
        <v>37202</v>
      </c>
      <c r="DC911" s="1">
        <v>38247</v>
      </c>
      <c r="DD911" s="14">
        <v>692</v>
      </c>
      <c r="DE911" s="14">
        <v>5</v>
      </c>
      <c r="DF911" t="s">
        <v>513</v>
      </c>
      <c r="DG911" t="s">
        <v>1286</v>
      </c>
      <c r="DK911" s="1"/>
      <c r="DO911" s="49" t="s">
        <v>4658</v>
      </c>
      <c r="DP911" s="1"/>
      <c r="DQ911" s="1"/>
      <c r="DR911" s="1"/>
      <c r="DS911" s="1"/>
      <c r="DT911" s="1"/>
      <c r="DU911" s="1"/>
      <c r="DV911" s="1"/>
      <c r="DY911" t="s">
        <v>2099</v>
      </c>
      <c r="DZ911" s="1">
        <v>39420</v>
      </c>
      <c r="EA911" s="1">
        <v>41087</v>
      </c>
      <c r="EC911" s="7" t="s">
        <v>3943</v>
      </c>
      <c r="EF911" s="7">
        <v>1</v>
      </c>
      <c r="EO911" s="7">
        <v>193</v>
      </c>
      <c r="EP911" s="7">
        <v>2</v>
      </c>
      <c r="II911" s="1">
        <v>37202</v>
      </c>
      <c r="IJ911" s="1">
        <v>39344</v>
      </c>
      <c r="IK911" s="14">
        <v>1</v>
      </c>
    </row>
    <row r="912" spans="1:245" x14ac:dyDescent="0.25">
      <c r="A912" s="1">
        <v>39344</v>
      </c>
      <c r="E912" s="13" t="s">
        <v>3202</v>
      </c>
      <c r="F912" s="4" t="s">
        <v>135</v>
      </c>
      <c r="G912" s="45" t="s">
        <v>5604</v>
      </c>
      <c r="H912" s="86"/>
      <c r="I912" s="86"/>
      <c r="J912" s="86"/>
      <c r="K912" s="86"/>
      <c r="L912" s="86"/>
      <c r="M912" s="30" t="s">
        <v>1277</v>
      </c>
      <c r="N912" s="4" t="s">
        <v>479</v>
      </c>
      <c r="O912" s="52" t="s">
        <v>6860</v>
      </c>
      <c r="P912" s="20"/>
      <c r="Q912" s="30" t="s">
        <v>1277</v>
      </c>
      <c r="R912" s="4" t="s">
        <v>479</v>
      </c>
      <c r="S912" s="52" t="s">
        <v>6860</v>
      </c>
      <c r="T912" s="20"/>
      <c r="U912" s="20"/>
      <c r="V912" s="20"/>
      <c r="W912" s="20"/>
      <c r="X912" s="20"/>
      <c r="Y912" s="20"/>
      <c r="Z912" s="20"/>
      <c r="AA912" s="20"/>
      <c r="AB912" s="20"/>
      <c r="AC912" s="20"/>
      <c r="AD912" s="20"/>
      <c r="AF912" s="14">
        <v>0</v>
      </c>
      <c r="AG912" s="14">
        <v>1</v>
      </c>
      <c r="AH912" s="14">
        <v>0</v>
      </c>
      <c r="AI912" s="14">
        <v>0</v>
      </c>
      <c r="AJ912" s="14">
        <v>1</v>
      </c>
      <c r="AK912" s="14">
        <v>0</v>
      </c>
      <c r="AL912" s="14">
        <v>1</v>
      </c>
      <c r="AM912" s="14">
        <v>0</v>
      </c>
      <c r="AO912" s="1">
        <v>33382</v>
      </c>
      <c r="AP912" s="1">
        <v>36757</v>
      </c>
      <c r="BP912" s="14">
        <v>1123000</v>
      </c>
      <c r="CS912">
        <v>1</v>
      </c>
      <c r="CV912">
        <v>1</v>
      </c>
      <c r="DB912" s="1">
        <v>37202</v>
      </c>
      <c r="DC912" s="1">
        <v>38247</v>
      </c>
      <c r="DD912" s="14">
        <v>692</v>
      </c>
      <c r="DE912" s="14">
        <v>5</v>
      </c>
      <c r="DF912" t="s">
        <v>513</v>
      </c>
      <c r="DG912" t="s">
        <v>1286</v>
      </c>
      <c r="DP912" s="49" t="s">
        <v>4659</v>
      </c>
      <c r="DQ912" s="49" t="s">
        <v>4660</v>
      </c>
      <c r="DR912" s="1"/>
      <c r="DS912" s="1"/>
      <c r="DT912" s="1"/>
      <c r="DU912" s="1"/>
      <c r="DV912" s="1"/>
      <c r="DY912" t="s">
        <v>2096</v>
      </c>
      <c r="DZ912" s="1">
        <v>39423</v>
      </c>
      <c r="EA912" s="1">
        <v>41087</v>
      </c>
      <c r="EC912" s="7" t="s">
        <v>3943</v>
      </c>
      <c r="EF912" s="7">
        <v>1</v>
      </c>
      <c r="EO912" s="7">
        <v>225</v>
      </c>
      <c r="EP912" s="7">
        <v>2</v>
      </c>
      <c r="EQ912" s="7">
        <v>1</v>
      </c>
      <c r="II912" s="1">
        <v>37202</v>
      </c>
      <c r="IJ912" s="1">
        <v>39344</v>
      </c>
      <c r="IK912" s="14">
        <v>1</v>
      </c>
    </row>
    <row r="913" spans="1:245" x14ac:dyDescent="0.25">
      <c r="A913" s="1">
        <v>39344</v>
      </c>
      <c r="E913" s="13" t="s">
        <v>3202</v>
      </c>
      <c r="F913" s="4" t="s">
        <v>135</v>
      </c>
      <c r="G913" s="45" t="s">
        <v>5604</v>
      </c>
      <c r="H913" s="86"/>
      <c r="I913" s="86"/>
      <c r="J913" s="86"/>
      <c r="K913" s="86"/>
      <c r="L913" s="86"/>
      <c r="M913" s="30" t="s">
        <v>1278</v>
      </c>
      <c r="N913" s="4" t="s">
        <v>537</v>
      </c>
      <c r="O913" s="52" t="s">
        <v>6861</v>
      </c>
      <c r="P913" s="20"/>
      <c r="Q913" s="39" t="s">
        <v>1278</v>
      </c>
      <c r="R913" s="4" t="s">
        <v>537</v>
      </c>
      <c r="S913" s="52" t="s">
        <v>6861</v>
      </c>
      <c r="T913" s="39" t="s">
        <v>1278</v>
      </c>
      <c r="U913" s="4" t="s">
        <v>537</v>
      </c>
      <c r="V913" s="20"/>
      <c r="W913" s="20"/>
      <c r="X913" s="33" t="s">
        <v>3580</v>
      </c>
      <c r="Y913" s="33" t="s">
        <v>537</v>
      </c>
      <c r="Z913" s="33" t="s">
        <v>3580</v>
      </c>
      <c r="AA913" s="33" t="s">
        <v>537</v>
      </c>
      <c r="AB913" s="20"/>
      <c r="AC913" s="20"/>
      <c r="AD913" s="20"/>
      <c r="AE913" s="20" t="s">
        <v>4206</v>
      </c>
      <c r="AF913" s="14">
        <v>0</v>
      </c>
      <c r="AG913" s="14">
        <v>1</v>
      </c>
      <c r="AH913" s="14">
        <v>0</v>
      </c>
      <c r="AI913" s="14">
        <v>0</v>
      </c>
      <c r="AJ913" s="14">
        <v>1</v>
      </c>
      <c r="AK913" s="14">
        <v>0</v>
      </c>
      <c r="AL913" s="14">
        <v>1</v>
      </c>
      <c r="AM913" s="14">
        <v>0</v>
      </c>
      <c r="AS913" s="1">
        <v>35913</v>
      </c>
      <c r="AT913" s="1">
        <v>36476</v>
      </c>
      <c r="AV913" s="1">
        <v>28140</v>
      </c>
      <c r="AW913" s="1">
        <v>35991</v>
      </c>
      <c r="BP913" s="14">
        <v>110250000</v>
      </c>
      <c r="BQ913" s="3">
        <v>0.35</v>
      </c>
      <c r="BT913" s="14">
        <v>12155000</v>
      </c>
      <c r="BU913" s="3">
        <v>0.35</v>
      </c>
      <c r="CS913">
        <v>1</v>
      </c>
      <c r="CV913">
        <v>1</v>
      </c>
      <c r="DB913" s="1">
        <v>37202</v>
      </c>
      <c r="DC913" s="1">
        <v>38247</v>
      </c>
      <c r="DD913" s="14">
        <v>692</v>
      </c>
      <c r="DE913" s="14">
        <v>5</v>
      </c>
      <c r="DF913" t="s">
        <v>513</v>
      </c>
      <c r="DG913" t="s">
        <v>1286</v>
      </c>
      <c r="DJ913">
        <v>1</v>
      </c>
      <c r="GY913" s="44" t="s">
        <v>5697</v>
      </c>
      <c r="GZ913" s="1">
        <v>37204</v>
      </c>
      <c r="HA913">
        <v>5</v>
      </c>
      <c r="HB913">
        <v>78</v>
      </c>
      <c r="HC913">
        <v>8</v>
      </c>
      <c r="HE913">
        <v>1</v>
      </c>
      <c r="HH913" s="44" t="s">
        <v>5830</v>
      </c>
      <c r="HI913">
        <v>0</v>
      </c>
      <c r="HJ913">
        <v>37</v>
      </c>
      <c r="HK913">
        <v>262</v>
      </c>
      <c r="HL913">
        <v>8</v>
      </c>
      <c r="HM913">
        <v>1</v>
      </c>
      <c r="II913" s="1">
        <v>37202</v>
      </c>
      <c r="IJ913" s="1">
        <v>39344</v>
      </c>
      <c r="IK913" s="14">
        <v>1</v>
      </c>
    </row>
    <row r="914" spans="1:245" x14ac:dyDescent="0.25">
      <c r="A914" s="1">
        <v>39344</v>
      </c>
      <c r="E914" s="13" t="s">
        <v>3202</v>
      </c>
      <c r="F914" s="4" t="s">
        <v>135</v>
      </c>
      <c r="G914" s="45" t="s">
        <v>5604</v>
      </c>
      <c r="H914" s="86"/>
      <c r="I914" s="86"/>
      <c r="J914" s="86"/>
      <c r="K914" s="86"/>
      <c r="L914" s="86"/>
      <c r="M914" s="30" t="s">
        <v>1279</v>
      </c>
      <c r="N914" s="4" t="s">
        <v>479</v>
      </c>
      <c r="O914" s="52" t="s">
        <v>6862</v>
      </c>
      <c r="P914" s="20"/>
      <c r="Q914" s="39" t="s">
        <v>1278</v>
      </c>
      <c r="R914" s="4" t="s">
        <v>537</v>
      </c>
      <c r="S914" s="52" t="s">
        <v>6861</v>
      </c>
      <c r="T914" s="39" t="s">
        <v>1278</v>
      </c>
      <c r="U914" s="4" t="s">
        <v>537</v>
      </c>
      <c r="V914" s="20"/>
      <c r="W914" s="20"/>
      <c r="X914" s="20"/>
      <c r="Y914" s="20"/>
      <c r="Z914" s="33" t="s">
        <v>3580</v>
      </c>
      <c r="AA914" s="33" t="s">
        <v>537</v>
      </c>
      <c r="AD914" s="20"/>
      <c r="AF914" s="14">
        <v>0</v>
      </c>
      <c r="AG914" s="14">
        <v>1</v>
      </c>
      <c r="AH914" s="14">
        <v>0</v>
      </c>
      <c r="AI914" s="14">
        <v>0</v>
      </c>
      <c r="AJ914" s="14">
        <v>1</v>
      </c>
      <c r="AK914" s="14">
        <v>0</v>
      </c>
      <c r="AL914" s="14">
        <v>1</v>
      </c>
      <c r="AM914" s="14">
        <v>0</v>
      </c>
      <c r="AS914" s="1">
        <v>35913</v>
      </c>
      <c r="AT914" s="1">
        <v>36476</v>
      </c>
      <c r="BT914" s="14">
        <v>12155000</v>
      </c>
      <c r="BU914" s="3">
        <v>0.35</v>
      </c>
      <c r="CS914">
        <v>1</v>
      </c>
      <c r="CV914">
        <v>1</v>
      </c>
      <c r="DB914" s="1">
        <v>37202</v>
      </c>
      <c r="DC914" s="1">
        <v>38247</v>
      </c>
      <c r="DD914" s="14">
        <v>692</v>
      </c>
      <c r="DE914" s="14">
        <v>5</v>
      </c>
      <c r="DF914" t="s">
        <v>513</v>
      </c>
      <c r="DG914" t="s">
        <v>1286</v>
      </c>
      <c r="DJ914">
        <v>1</v>
      </c>
      <c r="GY914" s="44" t="s">
        <v>5697</v>
      </c>
      <c r="GZ914" s="1">
        <v>37204</v>
      </c>
      <c r="HA914">
        <v>5</v>
      </c>
      <c r="HB914">
        <v>78</v>
      </c>
      <c r="HC914">
        <v>8</v>
      </c>
      <c r="HE914">
        <v>1</v>
      </c>
      <c r="HH914" s="44" t="s">
        <v>5830</v>
      </c>
      <c r="HI914">
        <v>0</v>
      </c>
      <c r="HJ914">
        <v>37</v>
      </c>
      <c r="HK914">
        <v>262</v>
      </c>
      <c r="HL914">
        <v>8</v>
      </c>
      <c r="HM914">
        <v>1</v>
      </c>
      <c r="II914" s="1">
        <v>37202</v>
      </c>
      <c r="IJ914" s="1">
        <v>39344</v>
      </c>
      <c r="IK914" s="14">
        <v>1</v>
      </c>
    </row>
    <row r="915" spans="1:245" x14ac:dyDescent="0.25">
      <c r="A915" s="1">
        <v>39344</v>
      </c>
      <c r="E915" s="13" t="s">
        <v>3202</v>
      </c>
      <c r="F915" s="4" t="s">
        <v>135</v>
      </c>
      <c r="G915" s="45" t="s">
        <v>5604</v>
      </c>
      <c r="H915" s="86"/>
      <c r="I915" s="86"/>
      <c r="J915" s="86"/>
      <c r="K915" s="86"/>
      <c r="L915" s="86"/>
      <c r="M915" s="30" t="s">
        <v>1280</v>
      </c>
      <c r="N915" s="4" t="s">
        <v>500</v>
      </c>
      <c r="O915" s="52" t="s">
        <v>6863</v>
      </c>
      <c r="P915" s="20"/>
      <c r="Q915" s="39" t="s">
        <v>1280</v>
      </c>
      <c r="R915" s="4" t="s">
        <v>500</v>
      </c>
      <c r="S915" s="52" t="s">
        <v>6863</v>
      </c>
      <c r="T915" s="39" t="s">
        <v>1280</v>
      </c>
      <c r="U915" s="4" t="s">
        <v>500</v>
      </c>
      <c r="V915" s="20"/>
      <c r="W915" s="20"/>
      <c r="X915" s="20"/>
      <c r="Y915" s="20"/>
      <c r="Z915" s="20"/>
      <c r="AA915" s="20"/>
      <c r="AB915" s="20"/>
      <c r="AC915" s="20"/>
      <c r="AD915" s="20"/>
      <c r="AE915" s="33" t="s">
        <v>3652</v>
      </c>
      <c r="AF915" s="14">
        <v>0</v>
      </c>
      <c r="AG915" s="14">
        <v>1</v>
      </c>
      <c r="AH915" s="14">
        <v>0</v>
      </c>
      <c r="AI915" s="14">
        <v>0</v>
      </c>
      <c r="AJ915" s="14">
        <v>1</v>
      </c>
      <c r="AK915" s="14">
        <v>0</v>
      </c>
      <c r="AL915" s="14">
        <v>1</v>
      </c>
      <c r="AM915" s="14">
        <v>0</v>
      </c>
      <c r="AO915" s="1">
        <v>35430</v>
      </c>
      <c r="AP915" s="1">
        <v>36965</v>
      </c>
      <c r="BT915" s="14">
        <v>6002000</v>
      </c>
      <c r="CS915">
        <v>1</v>
      </c>
      <c r="CV915">
        <v>1</v>
      </c>
      <c r="DB915" s="1">
        <v>37202</v>
      </c>
      <c r="DC915" s="1">
        <v>38247</v>
      </c>
      <c r="DD915" s="14">
        <v>692</v>
      </c>
      <c r="DE915" s="14">
        <v>5</v>
      </c>
      <c r="DF915" t="s">
        <v>513</v>
      </c>
      <c r="DG915" t="s">
        <v>1286</v>
      </c>
      <c r="II915" s="1">
        <v>37202</v>
      </c>
      <c r="IJ915" s="1">
        <v>39344</v>
      </c>
      <c r="IK915" s="14">
        <v>1</v>
      </c>
    </row>
    <row r="916" spans="1:245" x14ac:dyDescent="0.25">
      <c r="A916" s="1">
        <v>39344</v>
      </c>
      <c r="E916" s="13" t="s">
        <v>3202</v>
      </c>
      <c r="F916" s="4" t="s">
        <v>135</v>
      </c>
      <c r="G916" s="45" t="s">
        <v>5604</v>
      </c>
      <c r="H916" s="86"/>
      <c r="I916" s="86"/>
      <c r="J916" s="86"/>
      <c r="K916" s="86"/>
      <c r="L916" s="86"/>
      <c r="M916" s="30" t="s">
        <v>2517</v>
      </c>
      <c r="N916" s="4" t="s">
        <v>517</v>
      </c>
      <c r="O916" s="52" t="s">
        <v>6864</v>
      </c>
      <c r="P916" s="20"/>
      <c r="Q916" s="39" t="s">
        <v>1280</v>
      </c>
      <c r="R916" s="4" t="s">
        <v>500</v>
      </c>
      <c r="S916" s="52" t="s">
        <v>6863</v>
      </c>
      <c r="T916" s="39" t="s">
        <v>1280</v>
      </c>
      <c r="U916" s="4" t="s">
        <v>500</v>
      </c>
      <c r="V916" s="20"/>
      <c r="W916" s="20"/>
      <c r="X916" s="20"/>
      <c r="Y916" s="20"/>
      <c r="Z916" s="20"/>
      <c r="AA916" s="20"/>
      <c r="AB916" s="20"/>
      <c r="AC916" s="20"/>
      <c r="AD916" s="20"/>
      <c r="AE916" s="33" t="s">
        <v>3652</v>
      </c>
      <c r="AF916" s="14">
        <v>0</v>
      </c>
      <c r="AG916" s="14">
        <v>1</v>
      </c>
      <c r="AH916" s="14">
        <v>0</v>
      </c>
      <c r="AI916" s="14">
        <v>0</v>
      </c>
      <c r="AJ916" s="14">
        <v>1</v>
      </c>
      <c r="AK916" s="14">
        <v>0</v>
      </c>
      <c r="AL916" s="14">
        <v>1</v>
      </c>
      <c r="AM916" s="14">
        <v>0</v>
      </c>
      <c r="AO916" s="1">
        <v>33382</v>
      </c>
      <c r="AP916" s="1">
        <v>36965</v>
      </c>
      <c r="BT916" s="14">
        <v>6002000</v>
      </c>
      <c r="CS916">
        <v>1</v>
      </c>
      <c r="CV916">
        <v>1</v>
      </c>
      <c r="DB916" s="1">
        <v>37202</v>
      </c>
      <c r="DC916" s="1">
        <v>38247</v>
      </c>
      <c r="DD916" s="14">
        <v>692</v>
      </c>
      <c r="DE916" s="14">
        <v>5</v>
      </c>
      <c r="DF916" t="s">
        <v>513</v>
      </c>
      <c r="DG916" t="s">
        <v>1286</v>
      </c>
      <c r="II916" s="1">
        <v>37202</v>
      </c>
      <c r="IJ916" s="1">
        <v>39344</v>
      </c>
      <c r="IK916" s="14">
        <v>1</v>
      </c>
    </row>
    <row r="917" spans="1:245" x14ac:dyDescent="0.25">
      <c r="A917" s="1">
        <v>39344</v>
      </c>
      <c r="E917" s="13" t="s">
        <v>3202</v>
      </c>
      <c r="F917" s="4" t="s">
        <v>135</v>
      </c>
      <c r="G917" s="45" t="s">
        <v>5604</v>
      </c>
      <c r="H917" s="86"/>
      <c r="I917" s="86"/>
      <c r="J917" s="86"/>
      <c r="K917" s="86"/>
      <c r="L917" s="86"/>
      <c r="M917" s="31" t="s">
        <v>6871</v>
      </c>
      <c r="N917" s="4" t="s">
        <v>479</v>
      </c>
      <c r="O917" s="52" t="s">
        <v>6872</v>
      </c>
      <c r="P917" s="20"/>
      <c r="Q917" s="31" t="s">
        <v>6871</v>
      </c>
      <c r="R917" s="4" t="s">
        <v>479</v>
      </c>
      <c r="S917" s="52" t="s">
        <v>6872</v>
      </c>
      <c r="T917" s="31" t="s">
        <v>6871</v>
      </c>
      <c r="U917" s="4" t="s">
        <v>479</v>
      </c>
      <c r="V917" s="20"/>
      <c r="W917" s="20"/>
      <c r="X917" s="20"/>
      <c r="Y917" s="20"/>
      <c r="Z917" s="20"/>
      <c r="AA917" s="20"/>
      <c r="AB917" s="20"/>
      <c r="AC917" s="20"/>
      <c r="AD917" s="20"/>
      <c r="AF917" s="14">
        <v>0</v>
      </c>
      <c r="AG917" s="14">
        <v>1</v>
      </c>
      <c r="AH917" s="14">
        <v>0</v>
      </c>
      <c r="AI917" s="14">
        <v>0</v>
      </c>
      <c r="AJ917" s="14">
        <v>1</v>
      </c>
      <c r="AK917" s="14">
        <v>0</v>
      </c>
      <c r="AL917" s="14">
        <v>1</v>
      </c>
      <c r="AM917" s="14">
        <v>0</v>
      </c>
      <c r="AO917" s="1">
        <v>33382</v>
      </c>
      <c r="AP917" s="1">
        <v>36965</v>
      </c>
      <c r="AQ917" s="1">
        <v>36385</v>
      </c>
      <c r="AR917" s="1">
        <v>37634</v>
      </c>
      <c r="AS917" s="1">
        <v>35913</v>
      </c>
      <c r="AT917" s="1">
        <v>36476</v>
      </c>
      <c r="AV917" s="1">
        <v>28140</v>
      </c>
      <c r="AW917" s="1">
        <v>35991</v>
      </c>
      <c r="BT917" s="14">
        <v>24913000</v>
      </c>
      <c r="BU917" s="3">
        <v>0.35</v>
      </c>
      <c r="BX917" s="14">
        <v>5850000</v>
      </c>
      <c r="BY917" s="11">
        <v>0.75</v>
      </c>
      <c r="CB917" s="14">
        <f>6727500-BX917</f>
        <v>877500</v>
      </c>
      <c r="CC917" s="11">
        <v>0.75</v>
      </c>
      <c r="CF917" s="14">
        <v>8897500</v>
      </c>
      <c r="CG917" s="11">
        <v>0.3</v>
      </c>
      <c r="CS917">
        <v>1</v>
      </c>
      <c r="CV917">
        <v>1</v>
      </c>
      <c r="DB917" s="1">
        <v>37202</v>
      </c>
      <c r="DC917" s="1">
        <v>38247</v>
      </c>
      <c r="DD917" s="14">
        <v>692</v>
      </c>
      <c r="DE917" s="14">
        <v>5</v>
      </c>
      <c r="DF917" t="s">
        <v>513</v>
      </c>
      <c r="DG917" t="s">
        <v>1286</v>
      </c>
      <c r="DJ917">
        <v>1</v>
      </c>
      <c r="II917" s="1">
        <v>37202</v>
      </c>
      <c r="IJ917" s="1">
        <v>39344</v>
      </c>
      <c r="IK917" s="14">
        <v>1</v>
      </c>
    </row>
    <row r="918" spans="1:245" x14ac:dyDescent="0.25">
      <c r="A918" s="1">
        <v>39344</v>
      </c>
      <c r="E918" s="13" t="s">
        <v>3202</v>
      </c>
      <c r="F918" s="4" t="s">
        <v>135</v>
      </c>
      <c r="G918" s="45" t="s">
        <v>5604</v>
      </c>
      <c r="H918" s="86"/>
      <c r="I918" s="86"/>
      <c r="J918" s="86"/>
      <c r="K918" s="86"/>
      <c r="L918" s="86"/>
      <c r="M918" s="30" t="s">
        <v>1281</v>
      </c>
      <c r="N918" s="4" t="s">
        <v>479</v>
      </c>
      <c r="O918" s="52" t="s">
        <v>6872</v>
      </c>
      <c r="P918" s="20"/>
      <c r="Q918" s="31" t="s">
        <v>6871</v>
      </c>
      <c r="R918" s="4" t="s">
        <v>479</v>
      </c>
      <c r="S918" s="52" t="s">
        <v>6872</v>
      </c>
      <c r="T918" s="31" t="s">
        <v>6871</v>
      </c>
      <c r="U918" s="4" t="s">
        <v>479</v>
      </c>
      <c r="V918" s="20"/>
      <c r="W918" s="20"/>
      <c r="X918" s="20"/>
      <c r="Y918" s="20"/>
      <c r="Z918" s="20"/>
      <c r="AA918" s="20"/>
      <c r="AB918" s="20"/>
      <c r="AC918" s="20"/>
      <c r="AD918" s="20"/>
      <c r="AF918" s="14">
        <v>0</v>
      </c>
      <c r="AG918" s="14">
        <v>1</v>
      </c>
      <c r="AH918" s="14">
        <v>0</v>
      </c>
      <c r="AI918" s="14">
        <v>0</v>
      </c>
      <c r="AJ918" s="14">
        <v>1</v>
      </c>
      <c r="AK918" s="14">
        <v>0</v>
      </c>
      <c r="AL918" s="14">
        <v>1</v>
      </c>
      <c r="AM918" s="14">
        <v>0</v>
      </c>
      <c r="AO918" s="1">
        <v>34547</v>
      </c>
      <c r="AP918" s="1">
        <v>36965</v>
      </c>
      <c r="AQ918" s="1">
        <v>36385</v>
      </c>
      <c r="AR918" s="1">
        <v>37634</v>
      </c>
      <c r="AS918" s="1">
        <v>35913</v>
      </c>
      <c r="AT918" s="1">
        <v>36476</v>
      </c>
      <c r="AV918" s="1">
        <v>34547</v>
      </c>
      <c r="AW918" s="1">
        <v>35991</v>
      </c>
      <c r="BT918" s="14">
        <v>24913000</v>
      </c>
      <c r="BU918" s="3">
        <v>0.35</v>
      </c>
      <c r="BX918" s="14">
        <v>5850000</v>
      </c>
      <c r="BY918" s="11">
        <v>0.75</v>
      </c>
      <c r="CB918" s="14">
        <f>6727500-BX918</f>
        <v>877500</v>
      </c>
      <c r="CC918" s="11">
        <v>0.75</v>
      </c>
      <c r="CF918" s="14">
        <v>8897500</v>
      </c>
      <c r="CG918" s="11">
        <v>0.3</v>
      </c>
      <c r="CS918">
        <v>1</v>
      </c>
      <c r="CV918">
        <v>1</v>
      </c>
      <c r="DB918" s="1">
        <v>37202</v>
      </c>
      <c r="DC918" s="1">
        <v>38247</v>
      </c>
      <c r="DD918" s="14">
        <v>692</v>
      </c>
      <c r="DE918" s="14">
        <v>5</v>
      </c>
      <c r="DF918" t="s">
        <v>513</v>
      </c>
      <c r="DG918" t="s">
        <v>1286</v>
      </c>
      <c r="DJ918">
        <v>1</v>
      </c>
      <c r="II918" s="1">
        <v>37202</v>
      </c>
      <c r="IJ918" s="1">
        <v>39344</v>
      </c>
      <c r="IK918" s="14">
        <v>1</v>
      </c>
    </row>
    <row r="919" spans="1:245" x14ac:dyDescent="0.25">
      <c r="A919" s="1">
        <v>39344</v>
      </c>
      <c r="E919" s="13" t="s">
        <v>3202</v>
      </c>
      <c r="F919" s="4" t="s">
        <v>135</v>
      </c>
      <c r="G919" s="45" t="s">
        <v>5604</v>
      </c>
      <c r="H919" s="86"/>
      <c r="I919" s="86"/>
      <c r="J919" s="86"/>
      <c r="K919" s="86"/>
      <c r="L919" s="86"/>
      <c r="M919" s="30" t="s">
        <v>2518</v>
      </c>
      <c r="N919" s="4" t="s">
        <v>517</v>
      </c>
      <c r="O919" s="52" t="s">
        <v>6865</v>
      </c>
      <c r="P919" s="20"/>
      <c r="Q919" s="31" t="s">
        <v>6871</v>
      </c>
      <c r="R919" s="4" t="s">
        <v>479</v>
      </c>
      <c r="S919" s="52" t="s">
        <v>6865</v>
      </c>
      <c r="T919" s="31" t="s">
        <v>6871</v>
      </c>
      <c r="U919" s="4" t="s">
        <v>479</v>
      </c>
      <c r="V919" s="20"/>
      <c r="W919" s="20"/>
      <c r="X919" s="20"/>
      <c r="Y919" s="20"/>
      <c r="Z919" s="20"/>
      <c r="AA919" s="20"/>
      <c r="AB919" s="20"/>
      <c r="AC919" s="20"/>
      <c r="AD919" s="20"/>
      <c r="AF919" s="14">
        <v>0</v>
      </c>
      <c r="AG919" s="14">
        <v>1</v>
      </c>
      <c r="AH919" s="14">
        <v>0</v>
      </c>
      <c r="AI919" s="14">
        <v>0</v>
      </c>
      <c r="AJ919" s="14">
        <v>1</v>
      </c>
      <c r="AK919" s="14">
        <v>0</v>
      </c>
      <c r="AL919" s="14">
        <v>1</v>
      </c>
      <c r="AM919" s="14">
        <v>0</v>
      </c>
      <c r="AS919" s="1">
        <v>36173</v>
      </c>
      <c r="AT919" s="1">
        <v>36476</v>
      </c>
      <c r="BX919" s="14">
        <v>5850000</v>
      </c>
      <c r="BY919" s="11">
        <v>0.75</v>
      </c>
      <c r="CS919">
        <v>1</v>
      </c>
      <c r="CV919">
        <v>1</v>
      </c>
      <c r="DB919" s="1">
        <v>37202</v>
      </c>
      <c r="DC919" s="1">
        <v>38247</v>
      </c>
      <c r="DD919" s="14">
        <v>692</v>
      </c>
      <c r="DE919" s="14">
        <v>5</v>
      </c>
      <c r="DF919" t="s">
        <v>513</v>
      </c>
      <c r="DG919" t="s">
        <v>1286</v>
      </c>
      <c r="DJ919">
        <v>1</v>
      </c>
      <c r="II919" s="1">
        <v>37202</v>
      </c>
      <c r="IJ919" s="1">
        <v>39344</v>
      </c>
      <c r="IK919" s="14">
        <v>1</v>
      </c>
    </row>
    <row r="920" spans="1:245" x14ac:dyDescent="0.25">
      <c r="A920" s="1">
        <v>39344</v>
      </c>
      <c r="E920" s="13" t="s">
        <v>3202</v>
      </c>
      <c r="F920" s="4" t="s">
        <v>135</v>
      </c>
      <c r="G920" s="45" t="s">
        <v>5604</v>
      </c>
      <c r="H920" s="86"/>
      <c r="I920" s="86"/>
      <c r="J920" s="86"/>
      <c r="K920" s="86"/>
      <c r="L920" s="86"/>
      <c r="M920" s="30" t="s">
        <v>1282</v>
      </c>
      <c r="N920" s="4" t="s">
        <v>498</v>
      </c>
      <c r="O920" s="52" t="s">
        <v>6866</v>
      </c>
      <c r="P920" s="20"/>
      <c r="Q920" s="39" t="s">
        <v>1282</v>
      </c>
      <c r="R920" s="4" t="s">
        <v>498</v>
      </c>
      <c r="S920" s="52" t="s">
        <v>6866</v>
      </c>
      <c r="T920" s="39" t="s">
        <v>1282</v>
      </c>
      <c r="U920" s="4" t="s">
        <v>498</v>
      </c>
      <c r="V920" s="20"/>
      <c r="W920" s="20"/>
      <c r="X920" s="20"/>
      <c r="Y920" s="20"/>
      <c r="Z920" s="20"/>
      <c r="AA920" s="20"/>
      <c r="AB920" s="20"/>
      <c r="AC920" s="20"/>
      <c r="AD920" s="20"/>
      <c r="AF920" s="14">
        <v>0</v>
      </c>
      <c r="AG920" s="14">
        <v>1</v>
      </c>
      <c r="AH920" s="14">
        <v>0</v>
      </c>
      <c r="AI920" s="14">
        <v>0</v>
      </c>
      <c r="AJ920" s="14">
        <v>1</v>
      </c>
      <c r="AK920" s="14">
        <v>0</v>
      </c>
      <c r="AL920" s="14">
        <v>1</v>
      </c>
      <c r="AM920" s="14">
        <v>0</v>
      </c>
      <c r="AO920" s="1">
        <v>35490</v>
      </c>
      <c r="AP920" s="1">
        <v>36965</v>
      </c>
      <c r="AQ920" s="1">
        <v>36385</v>
      </c>
      <c r="AR920" s="1">
        <v>37634</v>
      </c>
      <c r="AS920" s="1">
        <v>35913</v>
      </c>
      <c r="AT920" s="1">
        <v>36476</v>
      </c>
      <c r="BT920" s="14">
        <v>49000000</v>
      </c>
      <c r="BU920" s="3">
        <v>0</v>
      </c>
      <c r="BX920" s="14">
        <v>19500000</v>
      </c>
      <c r="BY920" s="11">
        <v>0.2</v>
      </c>
      <c r="CB920" s="14">
        <v>62500000</v>
      </c>
      <c r="CC920" s="11">
        <v>0.4</v>
      </c>
      <c r="CS920">
        <v>1</v>
      </c>
      <c r="CV920">
        <v>1</v>
      </c>
      <c r="DB920" s="1">
        <v>37202</v>
      </c>
      <c r="DC920" s="1">
        <v>38247</v>
      </c>
      <c r="DD920" s="14">
        <v>692</v>
      </c>
      <c r="DE920" s="14">
        <v>5</v>
      </c>
      <c r="DF920" t="s">
        <v>513</v>
      </c>
      <c r="DG920" t="s">
        <v>1286</v>
      </c>
      <c r="DJ920">
        <v>1</v>
      </c>
      <c r="DO920" s="49" t="s">
        <v>4661</v>
      </c>
      <c r="DP920" s="1"/>
      <c r="DQ920" s="1"/>
      <c r="DR920" s="1"/>
      <c r="DS920" s="1"/>
      <c r="DT920" s="1"/>
      <c r="DU920" s="1"/>
      <c r="DV920" s="1"/>
      <c r="DY920" t="s">
        <v>2093</v>
      </c>
      <c r="DZ920" s="1">
        <v>39423</v>
      </c>
      <c r="EA920" s="1">
        <v>41087</v>
      </c>
      <c r="EC920" s="7" t="s">
        <v>3943</v>
      </c>
      <c r="EF920" s="7">
        <v>1</v>
      </c>
      <c r="EO920" s="7">
        <v>218</v>
      </c>
      <c r="EP920" s="7">
        <v>2</v>
      </c>
      <c r="ER920" s="49" t="s">
        <v>5026</v>
      </c>
      <c r="ES920" s="1"/>
      <c r="ET920" s="1"/>
      <c r="EU920" s="1"/>
      <c r="EV920" s="1"/>
      <c r="EW920" s="1"/>
      <c r="EX920" s="1"/>
      <c r="FC920" t="s">
        <v>2829</v>
      </c>
      <c r="FD920" s="1">
        <v>41155</v>
      </c>
      <c r="FE920" s="1">
        <v>41886</v>
      </c>
      <c r="FH920" s="7" t="s">
        <v>4003</v>
      </c>
      <c r="FJ920" s="7" t="s">
        <v>3966</v>
      </c>
      <c r="FK920">
        <v>1</v>
      </c>
      <c r="FY920">
        <v>102</v>
      </c>
      <c r="FZ920">
        <v>6</v>
      </c>
      <c r="II920" s="1">
        <v>37202</v>
      </c>
      <c r="IJ920" s="1">
        <v>39344</v>
      </c>
      <c r="IK920" s="14">
        <v>1</v>
      </c>
    </row>
    <row r="921" spans="1:245" x14ac:dyDescent="0.25">
      <c r="A921" s="1">
        <v>39344</v>
      </c>
      <c r="E921" s="13" t="s">
        <v>3202</v>
      </c>
      <c r="F921" s="4" t="s">
        <v>135</v>
      </c>
      <c r="G921" s="45" t="s">
        <v>5604</v>
      </c>
      <c r="H921" s="86"/>
      <c r="I921" s="86"/>
      <c r="J921" s="86"/>
      <c r="K921" s="86"/>
      <c r="L921" s="86"/>
      <c r="M921" s="30" t="s">
        <v>2634</v>
      </c>
      <c r="N921" s="4" t="s">
        <v>502</v>
      </c>
      <c r="O921" s="52" t="s">
        <v>6867</v>
      </c>
      <c r="P921" s="20"/>
      <c r="Q921" s="39" t="s">
        <v>1282</v>
      </c>
      <c r="R921" s="4" t="s">
        <v>498</v>
      </c>
      <c r="S921" s="52" t="s">
        <v>6866</v>
      </c>
      <c r="T921" s="39" t="s">
        <v>1282</v>
      </c>
      <c r="U921" s="4" t="s">
        <v>498</v>
      </c>
      <c r="V921" s="20"/>
      <c r="W921" s="20"/>
      <c r="X921" s="20"/>
      <c r="Y921" s="20"/>
      <c r="Z921" s="20"/>
      <c r="AA921" s="20"/>
      <c r="AB921" s="20"/>
      <c r="AC921" s="20"/>
      <c r="AD921" s="20"/>
      <c r="AF921" s="14">
        <v>0</v>
      </c>
      <c r="AG921" s="14">
        <v>1</v>
      </c>
      <c r="AH921" s="14">
        <v>0</v>
      </c>
      <c r="AI921" s="14">
        <v>0</v>
      </c>
      <c r="AJ921" s="14">
        <v>1</v>
      </c>
      <c r="AK921" s="14">
        <v>0</v>
      </c>
      <c r="AL921" s="14">
        <v>1</v>
      </c>
      <c r="AM921" s="14">
        <v>0</v>
      </c>
      <c r="AO921" s="1">
        <v>35490</v>
      </c>
      <c r="AP921" s="1">
        <v>36965</v>
      </c>
      <c r="AQ921" s="1">
        <v>36385</v>
      </c>
      <c r="AR921" s="1">
        <v>37634</v>
      </c>
      <c r="AS921" s="1">
        <v>35913</v>
      </c>
      <c r="AT921" s="1">
        <v>36476</v>
      </c>
      <c r="BT921" s="14">
        <v>49000000</v>
      </c>
      <c r="BU921" s="3">
        <v>0</v>
      </c>
      <c r="BX921" s="14">
        <v>19500000</v>
      </c>
      <c r="BY921" s="11">
        <v>0.2</v>
      </c>
      <c r="CB921" s="14">
        <v>62500000</v>
      </c>
      <c r="CC921" s="11">
        <v>0.4</v>
      </c>
      <c r="CS921">
        <v>1</v>
      </c>
      <c r="CV921">
        <v>1</v>
      </c>
      <c r="DB921" s="1">
        <v>37202</v>
      </c>
      <c r="DC921" s="1">
        <v>38247</v>
      </c>
      <c r="DD921" s="14">
        <v>692</v>
      </c>
      <c r="DE921" s="14">
        <v>5</v>
      </c>
      <c r="DF921" t="s">
        <v>513</v>
      </c>
      <c r="DG921" t="s">
        <v>1286</v>
      </c>
      <c r="DJ921">
        <v>1</v>
      </c>
      <c r="DO921" s="49" t="s">
        <v>4661</v>
      </c>
      <c r="DP921" s="1"/>
      <c r="DQ921" s="1"/>
      <c r="DR921" s="1"/>
      <c r="DS921" s="1"/>
      <c r="DT921" s="1"/>
      <c r="DU921" s="1"/>
      <c r="DV921" s="1"/>
      <c r="DY921" t="s">
        <v>2093</v>
      </c>
      <c r="DZ921" s="1">
        <v>39423</v>
      </c>
      <c r="EA921" s="1">
        <v>41087</v>
      </c>
      <c r="EC921" s="7" t="s">
        <v>3943</v>
      </c>
      <c r="EF921" s="7">
        <v>1</v>
      </c>
      <c r="EO921" s="7">
        <v>218</v>
      </c>
      <c r="EP921" s="7">
        <v>2</v>
      </c>
      <c r="ER921" s="49" t="s">
        <v>5026</v>
      </c>
      <c r="ES921" s="1"/>
      <c r="ET921" s="1"/>
      <c r="EU921" s="1"/>
      <c r="EV921" s="1"/>
      <c r="EW921" s="1"/>
      <c r="EX921" s="1"/>
      <c r="FC921" t="s">
        <v>2829</v>
      </c>
      <c r="FD921" s="1">
        <v>41155</v>
      </c>
      <c r="FE921" s="1">
        <v>41886</v>
      </c>
      <c r="FH921" s="7" t="s">
        <v>4003</v>
      </c>
      <c r="FJ921" s="7" t="s">
        <v>3966</v>
      </c>
      <c r="FK921">
        <v>1</v>
      </c>
      <c r="FY921">
        <v>102</v>
      </c>
      <c r="FZ921">
        <v>6</v>
      </c>
      <c r="II921" s="1">
        <v>37202</v>
      </c>
      <c r="IJ921" s="1">
        <v>39344</v>
      </c>
      <c r="IK921" s="14">
        <v>1</v>
      </c>
    </row>
    <row r="922" spans="1:245" x14ac:dyDescent="0.25">
      <c r="A922" s="1">
        <v>39344</v>
      </c>
      <c r="E922" s="13" t="s">
        <v>3202</v>
      </c>
      <c r="F922" s="4" t="s">
        <v>135</v>
      </c>
      <c r="G922" s="45" t="s">
        <v>5604</v>
      </c>
      <c r="H922" s="86"/>
      <c r="I922" s="86"/>
      <c r="J922" s="86"/>
      <c r="K922" s="86"/>
      <c r="L922" s="86"/>
      <c r="M922" s="30" t="s">
        <v>1283</v>
      </c>
      <c r="N922" s="4" t="s">
        <v>479</v>
      </c>
      <c r="O922" s="52" t="s">
        <v>6868</v>
      </c>
      <c r="P922" s="20"/>
      <c r="Q922" s="39" t="s">
        <v>1282</v>
      </c>
      <c r="R922" s="4" t="s">
        <v>498</v>
      </c>
      <c r="S922" s="52" t="s">
        <v>6866</v>
      </c>
      <c r="T922" s="39" t="s">
        <v>1282</v>
      </c>
      <c r="U922" s="4" t="s">
        <v>498</v>
      </c>
      <c r="V922" s="20"/>
      <c r="W922" s="20"/>
      <c r="X922" s="20"/>
      <c r="Y922" s="20"/>
      <c r="Z922" s="20"/>
      <c r="AA922" s="20"/>
      <c r="AB922" s="20"/>
      <c r="AC922" s="20"/>
      <c r="AD922" s="20"/>
      <c r="AF922" s="14">
        <v>0</v>
      </c>
      <c r="AG922" s="14">
        <v>1</v>
      </c>
      <c r="AH922" s="14">
        <v>0</v>
      </c>
      <c r="AI922" s="14">
        <v>0</v>
      </c>
      <c r="AJ922" s="14">
        <v>1</v>
      </c>
      <c r="AK922" s="14">
        <v>0</v>
      </c>
      <c r="AL922" s="14">
        <v>1</v>
      </c>
      <c r="AM922" s="14">
        <v>0</v>
      </c>
      <c r="AO922" s="1">
        <v>33382</v>
      </c>
      <c r="AP922" s="1">
        <v>36965</v>
      </c>
      <c r="AQ922" s="1">
        <v>36385</v>
      </c>
      <c r="AR922" s="1">
        <v>37634</v>
      </c>
      <c r="BP922" s="14">
        <f>68250000-BT922</f>
        <v>19250000</v>
      </c>
      <c r="BQ922" s="3">
        <v>0</v>
      </c>
      <c r="BS922" s="23">
        <v>2792800</v>
      </c>
      <c r="BT922" s="14">
        <v>49000000</v>
      </c>
      <c r="BU922" s="3">
        <v>0</v>
      </c>
      <c r="BX922" s="14">
        <v>19500000</v>
      </c>
      <c r="BY922" s="11">
        <v>0.2</v>
      </c>
      <c r="CS922">
        <v>1</v>
      </c>
      <c r="CV922">
        <v>1</v>
      </c>
      <c r="DB922" s="1">
        <v>37202</v>
      </c>
      <c r="DC922" s="1">
        <v>38247</v>
      </c>
      <c r="DD922" s="14">
        <v>692</v>
      </c>
      <c r="DE922" s="14">
        <v>5</v>
      </c>
      <c r="DF922" t="s">
        <v>513</v>
      </c>
      <c r="DG922" t="s">
        <v>1286</v>
      </c>
      <c r="DJ922">
        <v>1</v>
      </c>
      <c r="DO922" s="49" t="s">
        <v>4661</v>
      </c>
      <c r="DP922" s="1"/>
      <c r="DQ922" s="1"/>
      <c r="DR922" s="1"/>
      <c r="DS922" s="1"/>
      <c r="DT922" s="1"/>
      <c r="DU922" s="1"/>
      <c r="DV922" s="1"/>
      <c r="DY922" t="s">
        <v>2093</v>
      </c>
      <c r="DZ922" s="1">
        <v>39423</v>
      </c>
      <c r="EA922" s="1">
        <v>41087</v>
      </c>
      <c r="EC922" s="7" t="s">
        <v>3943</v>
      </c>
      <c r="EF922" s="7">
        <v>1</v>
      </c>
      <c r="EO922" s="7">
        <v>218</v>
      </c>
      <c r="EP922" s="7">
        <v>2</v>
      </c>
      <c r="ER922" s="49" t="s">
        <v>5026</v>
      </c>
      <c r="ES922" s="1"/>
      <c r="ET922" s="1"/>
      <c r="EU922" s="1"/>
      <c r="EV922" s="1"/>
      <c r="EW922" s="1"/>
      <c r="EX922" s="1"/>
      <c r="FC922" t="s">
        <v>2829</v>
      </c>
      <c r="FD922" s="1">
        <v>41155</v>
      </c>
      <c r="FE922" s="1">
        <v>41886</v>
      </c>
      <c r="FH922" s="7" t="s">
        <v>4003</v>
      </c>
      <c r="FJ922" s="7" t="s">
        <v>3966</v>
      </c>
      <c r="FS922">
        <v>1</v>
      </c>
      <c r="FV922">
        <v>1</v>
      </c>
      <c r="FY922">
        <v>102</v>
      </c>
      <c r="FZ922">
        <v>6</v>
      </c>
      <c r="II922" s="1">
        <v>37202</v>
      </c>
      <c r="IJ922" s="1">
        <v>39344</v>
      </c>
      <c r="IK922" s="14">
        <v>1</v>
      </c>
    </row>
    <row r="923" spans="1:245" x14ac:dyDescent="0.25">
      <c r="A923" s="1">
        <v>39344</v>
      </c>
      <c r="E923" s="13" t="s">
        <v>3202</v>
      </c>
      <c r="F923" s="4" t="s">
        <v>135</v>
      </c>
      <c r="G923" s="45" t="s">
        <v>5604</v>
      </c>
      <c r="H923" s="86"/>
      <c r="I923" s="86"/>
      <c r="J923" s="86"/>
      <c r="K923" s="86"/>
      <c r="L923" s="86"/>
      <c r="M923" s="30" t="s">
        <v>1284</v>
      </c>
      <c r="N923" s="4" t="s">
        <v>479</v>
      </c>
      <c r="O923" s="52" t="s">
        <v>6869</v>
      </c>
      <c r="P923" s="20"/>
      <c r="Q923" s="30" t="s">
        <v>1284</v>
      </c>
      <c r="R923" s="4" t="s">
        <v>479</v>
      </c>
      <c r="S923" s="52" t="s">
        <v>6869</v>
      </c>
      <c r="T923" s="20"/>
      <c r="U923" s="20"/>
      <c r="V923" s="20"/>
      <c r="W923" s="20"/>
      <c r="X923" s="20"/>
      <c r="Y923" s="20"/>
      <c r="Z923" s="20"/>
      <c r="AA923" s="20"/>
      <c r="AB923" s="20"/>
      <c r="AC923" s="20"/>
      <c r="AD923" s="20" t="s">
        <v>920</v>
      </c>
      <c r="AF923" s="14">
        <v>0</v>
      </c>
      <c r="AG923" s="14">
        <v>1</v>
      </c>
      <c r="AH923" s="14">
        <v>0</v>
      </c>
      <c r="AI923" s="14">
        <v>0</v>
      </c>
      <c r="AJ923" s="14">
        <v>1</v>
      </c>
      <c r="AK923" s="14">
        <v>0</v>
      </c>
      <c r="AL923" s="14">
        <v>1</v>
      </c>
      <c r="AM923" s="14">
        <v>0</v>
      </c>
      <c r="AO923" s="1">
        <v>33382</v>
      </c>
      <c r="AP923" s="1">
        <v>36757</v>
      </c>
      <c r="BP923" s="14">
        <v>1000</v>
      </c>
      <c r="CS923">
        <v>1</v>
      </c>
      <c r="CV923">
        <v>1</v>
      </c>
      <c r="DB923" s="1">
        <v>37202</v>
      </c>
      <c r="DC923" s="1">
        <v>38247</v>
      </c>
      <c r="DD923" s="14">
        <v>692</v>
      </c>
      <c r="DE923" s="14">
        <v>5</v>
      </c>
      <c r="DF923" t="s">
        <v>513</v>
      </c>
      <c r="DG923" t="s">
        <v>1286</v>
      </c>
      <c r="II923" s="1">
        <v>37202</v>
      </c>
      <c r="IJ923" s="1">
        <v>39344</v>
      </c>
      <c r="IK923" s="14">
        <v>1</v>
      </c>
    </row>
    <row r="924" spans="1:245" x14ac:dyDescent="0.25">
      <c r="A924" s="1">
        <v>39358</v>
      </c>
      <c r="B924" s="1"/>
      <c r="C924" s="1" t="s">
        <v>438</v>
      </c>
      <c r="D924" s="1"/>
      <c r="E924" s="13" t="s">
        <v>3208</v>
      </c>
      <c r="F924" s="4" t="s">
        <v>130</v>
      </c>
      <c r="G924" s="45" t="s">
        <v>5581</v>
      </c>
      <c r="H924" s="86"/>
      <c r="I924" s="86"/>
      <c r="J924" s="86"/>
      <c r="K924" s="86"/>
      <c r="L924" s="86"/>
      <c r="M924" s="31" t="s">
        <v>2514</v>
      </c>
      <c r="N924" s="4" t="s">
        <v>515</v>
      </c>
      <c r="O924" s="52" t="s">
        <v>6820</v>
      </c>
      <c r="P924" s="20"/>
      <c r="Q924" s="30" t="s">
        <v>1781</v>
      </c>
      <c r="R924" s="4" t="s">
        <v>515</v>
      </c>
      <c r="S924" s="52" t="s">
        <v>6819</v>
      </c>
      <c r="T924" s="30" t="s">
        <v>1781</v>
      </c>
      <c r="U924" s="4" t="s">
        <v>515</v>
      </c>
      <c r="V924" s="20"/>
      <c r="W924" s="20"/>
      <c r="X924" s="20"/>
      <c r="Y924" s="20"/>
      <c r="Z924" s="20" t="s">
        <v>3360</v>
      </c>
      <c r="AA924" s="20" t="s">
        <v>515</v>
      </c>
      <c r="AD924" s="20"/>
      <c r="AF924" s="14">
        <v>0</v>
      </c>
      <c r="AG924" s="14">
        <v>1</v>
      </c>
      <c r="AH924" s="14">
        <v>0</v>
      </c>
      <c r="AI924" s="14">
        <v>0</v>
      </c>
      <c r="AJ924" s="14">
        <v>1</v>
      </c>
      <c r="AK924" s="14">
        <v>0</v>
      </c>
      <c r="AL924" s="14">
        <v>1</v>
      </c>
      <c r="AM924" s="14">
        <v>1</v>
      </c>
      <c r="AN924" t="s">
        <v>704</v>
      </c>
      <c r="AO924" s="1">
        <v>33298</v>
      </c>
      <c r="AP924" s="1">
        <v>37530</v>
      </c>
      <c r="BT924" s="14">
        <v>80496000</v>
      </c>
      <c r="BU924" s="3">
        <v>0.4</v>
      </c>
      <c r="CS924">
        <v>1</v>
      </c>
      <c r="DA924" s="1">
        <v>37456</v>
      </c>
      <c r="DB924" s="1">
        <v>37530</v>
      </c>
      <c r="DC924" s="1">
        <v>38953</v>
      </c>
      <c r="DD924" s="14">
        <v>597</v>
      </c>
      <c r="DE924" s="14">
        <v>4</v>
      </c>
      <c r="DF924" t="s">
        <v>562</v>
      </c>
      <c r="DG924" t="s">
        <v>702</v>
      </c>
      <c r="DJ924">
        <v>1</v>
      </c>
      <c r="DK924" s="1"/>
      <c r="DO924" s="1"/>
      <c r="DP924" s="49" t="s">
        <v>4550</v>
      </c>
      <c r="DQ924" s="1"/>
      <c r="DR924" s="1"/>
      <c r="DS924" s="1"/>
      <c r="DT924" s="49" t="s">
        <v>4551</v>
      </c>
      <c r="DU924" s="1"/>
      <c r="DV924" s="1"/>
      <c r="DW924" t="s">
        <v>2057</v>
      </c>
      <c r="DX924" t="s">
        <v>515</v>
      </c>
      <c r="DY924" t="s">
        <v>2077</v>
      </c>
      <c r="DZ924" s="1">
        <v>39434</v>
      </c>
      <c r="EA924" s="1">
        <v>41533</v>
      </c>
      <c r="EC924" s="7" t="s">
        <v>4014</v>
      </c>
      <c r="EF924" s="7">
        <v>1</v>
      </c>
      <c r="EO924" s="7">
        <v>462</v>
      </c>
      <c r="EP924" s="7">
        <v>3</v>
      </c>
      <c r="EQ924" s="7">
        <v>1</v>
      </c>
      <c r="ER924" s="49" t="s">
        <v>4970</v>
      </c>
      <c r="ES924" s="1"/>
      <c r="ET924" s="1"/>
      <c r="EU924" s="1"/>
      <c r="EV924" s="1"/>
      <c r="EW924" s="1"/>
      <c r="EX924" s="1"/>
      <c r="FC924" t="s">
        <v>2988</v>
      </c>
      <c r="FD924" s="1">
        <v>41605</v>
      </c>
      <c r="FE924" s="1">
        <v>42530</v>
      </c>
      <c r="FH924" s="7" t="s">
        <v>4015</v>
      </c>
      <c r="FJ924" s="7" t="s">
        <v>4016</v>
      </c>
      <c r="FK924">
        <v>1</v>
      </c>
      <c r="FY924">
        <v>106</v>
      </c>
      <c r="FZ924">
        <v>2</v>
      </c>
      <c r="GY924" s="44" t="s">
        <v>7425</v>
      </c>
      <c r="GZ924" s="1">
        <v>37539</v>
      </c>
      <c r="HA924">
        <v>27</v>
      </c>
      <c r="HB924">
        <v>1016</v>
      </c>
      <c r="HC924">
        <v>20</v>
      </c>
      <c r="HE924">
        <v>1</v>
      </c>
      <c r="HH924" s="44" t="s">
        <v>5810</v>
      </c>
      <c r="HI924">
        <v>0</v>
      </c>
      <c r="HJ924">
        <v>36</v>
      </c>
      <c r="HK924">
        <v>1606</v>
      </c>
      <c r="HL924">
        <v>9</v>
      </c>
      <c r="HM924">
        <v>1</v>
      </c>
      <c r="HQ924" s="44" t="s">
        <v>5941</v>
      </c>
      <c r="HR924">
        <v>0</v>
      </c>
      <c r="HS924">
        <v>4</v>
      </c>
      <c r="HT924">
        <v>1305</v>
      </c>
      <c r="HU924">
        <v>85</v>
      </c>
      <c r="HV924">
        <v>1</v>
      </c>
      <c r="HZ924" s="44" t="s">
        <v>6033</v>
      </c>
      <c r="IA924">
        <v>0</v>
      </c>
      <c r="IB924">
        <v>1</v>
      </c>
      <c r="IC924">
        <v>1213</v>
      </c>
      <c r="ID924">
        <v>13</v>
      </c>
      <c r="IE924">
        <v>1</v>
      </c>
      <c r="II924" s="1">
        <v>37530</v>
      </c>
      <c r="IJ924" s="1">
        <v>39358</v>
      </c>
      <c r="IK924" s="14">
        <v>4</v>
      </c>
    </row>
    <row r="925" spans="1:245" x14ac:dyDescent="0.25">
      <c r="A925" s="1">
        <v>39358</v>
      </c>
      <c r="E925" s="13" t="s">
        <v>3208</v>
      </c>
      <c r="F925" s="4" t="s">
        <v>130</v>
      </c>
      <c r="G925" s="45" t="s">
        <v>5581</v>
      </c>
      <c r="H925" s="86"/>
      <c r="I925" s="86"/>
      <c r="J925" s="86"/>
      <c r="K925" s="86"/>
      <c r="L925" s="86"/>
      <c r="M925" s="58" t="s">
        <v>2515</v>
      </c>
      <c r="N925" s="4" t="s">
        <v>515</v>
      </c>
      <c r="O925" s="52" t="s">
        <v>6819</v>
      </c>
      <c r="P925" s="20"/>
      <c r="Q925" s="30" t="s">
        <v>1781</v>
      </c>
      <c r="R925" s="4" t="s">
        <v>515</v>
      </c>
      <c r="S925" s="52" t="s">
        <v>6819</v>
      </c>
      <c r="T925" s="30" t="s">
        <v>1781</v>
      </c>
      <c r="U925" s="4" t="s">
        <v>515</v>
      </c>
      <c r="V925" s="20"/>
      <c r="W925" s="20"/>
      <c r="X925" s="20"/>
      <c r="Y925" s="20"/>
      <c r="Z925" s="20" t="s">
        <v>3360</v>
      </c>
      <c r="AA925" s="20" t="s">
        <v>515</v>
      </c>
      <c r="AD925" s="20"/>
      <c r="AF925" s="14">
        <v>0</v>
      </c>
      <c r="AG925" s="14">
        <v>1</v>
      </c>
      <c r="AH925" s="14">
        <v>0</v>
      </c>
      <c r="AI925" s="14">
        <v>0</v>
      </c>
      <c r="AJ925" s="14">
        <v>1</v>
      </c>
      <c r="AK925" s="14">
        <v>0</v>
      </c>
      <c r="AL925" s="14">
        <v>1</v>
      </c>
      <c r="AM925" s="14">
        <v>1</v>
      </c>
      <c r="AO925" s="1">
        <v>33298</v>
      </c>
      <c r="AP925" s="1">
        <v>37530</v>
      </c>
      <c r="BT925" s="14">
        <v>80496000</v>
      </c>
      <c r="BU925" s="3">
        <v>0.4</v>
      </c>
      <c r="CS925">
        <v>1</v>
      </c>
      <c r="DA925" s="1">
        <v>37456</v>
      </c>
      <c r="DB925" s="1">
        <v>37530</v>
      </c>
      <c r="DC925" s="1">
        <v>38953</v>
      </c>
      <c r="DD925" s="14">
        <v>597</v>
      </c>
      <c r="DE925" s="14">
        <v>4</v>
      </c>
      <c r="DF925" t="s">
        <v>562</v>
      </c>
      <c r="DG925" t="s">
        <v>702</v>
      </c>
      <c r="DJ925">
        <v>1</v>
      </c>
      <c r="DO925" s="1"/>
      <c r="DP925" s="49" t="s">
        <v>4550</v>
      </c>
      <c r="DQ925" s="1"/>
      <c r="DR925" s="1"/>
      <c r="DS925" s="1"/>
      <c r="DT925" s="49" t="s">
        <v>4551</v>
      </c>
      <c r="DU925" s="1"/>
      <c r="DV925" s="1"/>
      <c r="DY925" t="s">
        <v>2077</v>
      </c>
      <c r="DZ925" s="1">
        <v>39434</v>
      </c>
      <c r="EA925" s="1">
        <v>41533</v>
      </c>
      <c r="EC925" s="7" t="s">
        <v>4014</v>
      </c>
      <c r="EF925" s="7">
        <v>1</v>
      </c>
      <c r="EO925" s="7">
        <v>462</v>
      </c>
      <c r="EP925" s="7">
        <v>3</v>
      </c>
      <c r="EQ925" s="7">
        <v>1</v>
      </c>
      <c r="ER925" s="49" t="s">
        <v>4970</v>
      </c>
      <c r="ES925" s="1"/>
      <c r="ET925" s="1"/>
      <c r="EU925" s="1"/>
      <c r="EV925" s="1"/>
      <c r="EW925" s="1"/>
      <c r="EX925" s="1"/>
      <c r="FC925" t="s">
        <v>2988</v>
      </c>
      <c r="FD925" s="1">
        <v>41605</v>
      </c>
      <c r="FE925" s="1">
        <v>42530</v>
      </c>
      <c r="FH925" s="7" t="s">
        <v>4015</v>
      </c>
      <c r="FJ925" s="7" t="s">
        <v>4016</v>
      </c>
      <c r="FK925">
        <v>1</v>
      </c>
      <c r="FY925">
        <v>106</v>
      </c>
      <c r="FZ925">
        <v>2</v>
      </c>
      <c r="GY925" s="44" t="s">
        <v>7425</v>
      </c>
      <c r="GZ925" s="1">
        <v>37539</v>
      </c>
      <c r="HA925">
        <v>27</v>
      </c>
      <c r="HB925">
        <v>1016</v>
      </c>
      <c r="HC925">
        <v>20</v>
      </c>
      <c r="HE925">
        <v>1</v>
      </c>
      <c r="HH925" s="44" t="s">
        <v>5810</v>
      </c>
      <c r="HI925">
        <v>0</v>
      </c>
      <c r="HJ925">
        <v>36</v>
      </c>
      <c r="HK925">
        <v>1606</v>
      </c>
      <c r="HL925">
        <v>9</v>
      </c>
      <c r="HM925">
        <v>1</v>
      </c>
      <c r="HQ925" s="44" t="s">
        <v>5941</v>
      </c>
      <c r="HR925">
        <v>0</v>
      </c>
      <c r="HS925">
        <v>4</v>
      </c>
      <c r="HT925">
        <v>1305</v>
      </c>
      <c r="HU925">
        <v>85</v>
      </c>
      <c r="HV925">
        <v>1</v>
      </c>
      <c r="HZ925" s="44" t="s">
        <v>6033</v>
      </c>
      <c r="IA925">
        <v>0</v>
      </c>
      <c r="IB925">
        <v>1</v>
      </c>
      <c r="IC925">
        <v>1213</v>
      </c>
      <c r="ID925">
        <v>13</v>
      </c>
      <c r="IE925">
        <v>1</v>
      </c>
      <c r="II925" s="1">
        <v>37530</v>
      </c>
      <c r="IJ925" s="1">
        <v>39358</v>
      </c>
      <c r="IK925" s="14">
        <v>4</v>
      </c>
    </row>
    <row r="926" spans="1:245" x14ac:dyDescent="0.25">
      <c r="A926" s="1">
        <v>39358</v>
      </c>
      <c r="E926" s="13" t="s">
        <v>3208</v>
      </c>
      <c r="F926" s="4" t="s">
        <v>130</v>
      </c>
      <c r="G926" s="45" t="s">
        <v>5581</v>
      </c>
      <c r="H926" s="86"/>
      <c r="I926" s="86"/>
      <c r="J926" s="86"/>
      <c r="K926" s="86"/>
      <c r="L926" s="86"/>
      <c r="M926" s="30" t="s">
        <v>1781</v>
      </c>
      <c r="N926" s="4" t="s">
        <v>515</v>
      </c>
      <c r="O926" s="52" t="s">
        <v>6819</v>
      </c>
      <c r="P926" s="20"/>
      <c r="Q926" s="30" t="s">
        <v>1781</v>
      </c>
      <c r="R926" s="4" t="s">
        <v>515</v>
      </c>
      <c r="S926" s="52" t="s">
        <v>6819</v>
      </c>
      <c r="T926" s="30" t="s">
        <v>1781</v>
      </c>
      <c r="U926" s="4" t="s">
        <v>515</v>
      </c>
      <c r="V926" s="20"/>
      <c r="W926" s="20"/>
      <c r="X926" s="20" t="s">
        <v>3360</v>
      </c>
      <c r="Y926" s="20" t="s">
        <v>515</v>
      </c>
      <c r="Z926" s="20" t="s">
        <v>3360</v>
      </c>
      <c r="AA926" s="20" t="s">
        <v>515</v>
      </c>
      <c r="AB926" s="20"/>
      <c r="AC926" s="20"/>
      <c r="AD926" s="20"/>
      <c r="AF926" s="14">
        <v>0</v>
      </c>
      <c r="AG926" s="14">
        <v>1</v>
      </c>
      <c r="AH926" s="14">
        <v>0</v>
      </c>
      <c r="AI926" s="14">
        <v>0</v>
      </c>
      <c r="AJ926" s="14">
        <v>1</v>
      </c>
      <c r="AK926" s="14">
        <v>0</v>
      </c>
      <c r="AL926" s="14">
        <v>1</v>
      </c>
      <c r="AM926" s="14">
        <v>1</v>
      </c>
      <c r="AO926" s="1">
        <v>33298</v>
      </c>
      <c r="AP926" s="1">
        <v>37530</v>
      </c>
      <c r="BT926" s="14">
        <v>80496000</v>
      </c>
      <c r="BU926" s="3">
        <v>0.4</v>
      </c>
      <c r="CS926">
        <v>1</v>
      </c>
      <c r="DA926" s="1">
        <v>37456</v>
      </c>
      <c r="DB926" s="1">
        <v>37530</v>
      </c>
      <c r="DC926" s="1">
        <v>38953</v>
      </c>
      <c r="DD926" s="14">
        <v>597</v>
      </c>
      <c r="DE926" s="14">
        <v>4</v>
      </c>
      <c r="DF926" t="s">
        <v>562</v>
      </c>
      <c r="DG926" t="s">
        <v>702</v>
      </c>
      <c r="DJ926">
        <v>1</v>
      </c>
      <c r="DO926" s="1"/>
      <c r="DP926" s="49" t="s">
        <v>4550</v>
      </c>
      <c r="DQ926" s="1"/>
      <c r="DR926" s="1"/>
      <c r="DS926" s="1"/>
      <c r="DT926" s="49" t="s">
        <v>4551</v>
      </c>
      <c r="DU926" s="1"/>
      <c r="DV926" s="1"/>
      <c r="DW926" t="s">
        <v>2056</v>
      </c>
      <c r="DX926" t="s">
        <v>515</v>
      </c>
      <c r="DY926" t="s">
        <v>2077</v>
      </c>
      <c r="DZ926" s="1">
        <v>39434</v>
      </c>
      <c r="EA926" s="1">
        <v>41533</v>
      </c>
      <c r="EC926" s="7" t="s">
        <v>4014</v>
      </c>
      <c r="EF926" s="7">
        <v>1</v>
      </c>
      <c r="EO926" s="7">
        <v>462</v>
      </c>
      <c r="EP926" s="7">
        <v>3</v>
      </c>
      <c r="EQ926" s="7">
        <v>1</v>
      </c>
      <c r="ER926" s="49" t="s">
        <v>4970</v>
      </c>
      <c r="ES926" s="1"/>
      <c r="ET926" s="1"/>
      <c r="EU926" s="1"/>
      <c r="EV926" s="1"/>
      <c r="EW926" s="1"/>
      <c r="EX926" s="1"/>
      <c r="FC926" t="s">
        <v>2988</v>
      </c>
      <c r="FD926" s="1">
        <v>41605</v>
      </c>
      <c r="FE926" s="1">
        <v>42530</v>
      </c>
      <c r="FH926" s="7" t="s">
        <v>4015</v>
      </c>
      <c r="FJ926" s="7" t="s">
        <v>4016</v>
      </c>
      <c r="FK926">
        <v>1</v>
      </c>
      <c r="FY926">
        <v>106</v>
      </c>
      <c r="FZ926">
        <v>2</v>
      </c>
      <c r="GY926" s="44" t="s">
        <v>7425</v>
      </c>
      <c r="GZ926" s="1">
        <v>37539</v>
      </c>
      <c r="HA926">
        <v>27</v>
      </c>
      <c r="HB926">
        <v>1016</v>
      </c>
      <c r="HC926">
        <v>20</v>
      </c>
      <c r="HE926">
        <v>1</v>
      </c>
      <c r="HH926" s="44" t="s">
        <v>5810</v>
      </c>
      <c r="HI926">
        <v>0</v>
      </c>
      <c r="HJ926">
        <v>36</v>
      </c>
      <c r="HK926">
        <v>1606</v>
      </c>
      <c r="HL926">
        <v>9</v>
      </c>
      <c r="HM926">
        <v>1</v>
      </c>
      <c r="HQ926" s="44" t="s">
        <v>5941</v>
      </c>
      <c r="HR926">
        <v>0</v>
      </c>
      <c r="HS926">
        <v>4</v>
      </c>
      <c r="HT926">
        <v>1305</v>
      </c>
      <c r="HU926">
        <v>85</v>
      </c>
      <c r="HV926">
        <v>1</v>
      </c>
      <c r="HZ926" s="44" t="s">
        <v>6033</v>
      </c>
      <c r="IA926">
        <v>0</v>
      </c>
      <c r="IB926">
        <v>1</v>
      </c>
      <c r="IC926">
        <v>1213</v>
      </c>
      <c r="ID926">
        <v>13</v>
      </c>
      <c r="IE926">
        <v>1</v>
      </c>
      <c r="II926" s="1">
        <v>37530</v>
      </c>
      <c r="IJ926" s="1">
        <v>39358</v>
      </c>
      <c r="IK926" s="14">
        <v>4</v>
      </c>
    </row>
    <row r="927" spans="1:245" x14ac:dyDescent="0.25">
      <c r="A927" s="1">
        <v>39358</v>
      </c>
      <c r="E927" s="13" t="s">
        <v>3208</v>
      </c>
      <c r="F927" s="4" t="s">
        <v>130</v>
      </c>
      <c r="G927" s="45" t="s">
        <v>5581</v>
      </c>
      <c r="H927" s="86"/>
      <c r="I927" s="86"/>
      <c r="J927" s="86"/>
      <c r="K927" s="86"/>
      <c r="L927" s="86"/>
      <c r="M927" s="58" t="s">
        <v>2520</v>
      </c>
      <c r="N927" s="4" t="s">
        <v>515</v>
      </c>
      <c r="O927" s="52" t="s">
        <v>6654</v>
      </c>
      <c r="P927" s="20"/>
      <c r="Q927" s="39" t="s">
        <v>4248</v>
      </c>
      <c r="R927" s="4" t="s">
        <v>515</v>
      </c>
      <c r="S927" s="52" t="s">
        <v>6655</v>
      </c>
      <c r="T927" s="39" t="s">
        <v>4248</v>
      </c>
      <c r="U927" s="4" t="s">
        <v>515</v>
      </c>
      <c r="V927" s="20"/>
      <c r="W927" s="20"/>
      <c r="X927" s="20"/>
      <c r="Y927" s="20"/>
      <c r="Z927" s="20" t="s">
        <v>3394</v>
      </c>
      <c r="AA927" s="20" t="s">
        <v>515</v>
      </c>
      <c r="AD927" s="20"/>
      <c r="AF927" s="14">
        <v>0</v>
      </c>
      <c r="AG927" s="14">
        <v>1</v>
      </c>
      <c r="AH927" s="14">
        <v>0</v>
      </c>
      <c r="AI927" s="14">
        <v>0</v>
      </c>
      <c r="AJ927" s="14">
        <v>1</v>
      </c>
      <c r="AK927" s="14">
        <v>0</v>
      </c>
      <c r="AL927" s="14">
        <v>1</v>
      </c>
      <c r="AM927" s="14">
        <v>1</v>
      </c>
      <c r="AO927" s="1">
        <v>33298</v>
      </c>
      <c r="AP927" s="1">
        <v>37530</v>
      </c>
      <c r="BT927" s="14">
        <v>83850000</v>
      </c>
      <c r="BU927" s="3">
        <v>0.25</v>
      </c>
      <c r="CS927">
        <v>1</v>
      </c>
      <c r="DA927" s="1">
        <v>37456</v>
      </c>
      <c r="DB927" s="1">
        <v>37530</v>
      </c>
      <c r="DC927" s="1">
        <v>38953</v>
      </c>
      <c r="DD927" s="14">
        <v>597</v>
      </c>
      <c r="DE927" s="14">
        <v>4</v>
      </c>
      <c r="DF927" t="s">
        <v>562</v>
      </c>
      <c r="DG927" t="s">
        <v>702</v>
      </c>
      <c r="DJ927">
        <v>1</v>
      </c>
      <c r="DO927" s="1"/>
      <c r="DP927" s="49" t="s">
        <v>4552</v>
      </c>
      <c r="DQ927" s="1"/>
      <c r="DR927" s="1"/>
      <c r="DS927" s="1"/>
      <c r="DT927" s="49" t="s">
        <v>4553</v>
      </c>
      <c r="DU927" s="1"/>
      <c r="DV927" s="1"/>
      <c r="DY927" t="s">
        <v>2078</v>
      </c>
      <c r="DZ927" s="1">
        <v>39436</v>
      </c>
      <c r="EA927" s="1">
        <v>41533</v>
      </c>
      <c r="EC927" s="7" t="s">
        <v>4014</v>
      </c>
      <c r="EF927" s="7">
        <v>1</v>
      </c>
      <c r="EO927" s="7">
        <v>474</v>
      </c>
      <c r="EP927" s="7">
        <v>3</v>
      </c>
      <c r="EQ927" s="7">
        <v>1</v>
      </c>
      <c r="ER927" s="49" t="s">
        <v>4972</v>
      </c>
      <c r="ES927" s="1"/>
      <c r="ET927" s="1"/>
      <c r="EU927" s="1"/>
      <c r="EV927" s="1"/>
      <c r="EW927" s="1"/>
      <c r="EX927" s="1"/>
      <c r="FC927" t="s">
        <v>2989</v>
      </c>
      <c r="FD927" s="1">
        <v>41605</v>
      </c>
      <c r="FE927" s="1">
        <v>42530</v>
      </c>
      <c r="FH927" s="7" t="s">
        <v>4015</v>
      </c>
      <c r="FK927">
        <v>1</v>
      </c>
      <c r="FY927">
        <v>93</v>
      </c>
      <c r="FZ927">
        <v>2</v>
      </c>
      <c r="GY927" s="44" t="s">
        <v>7425</v>
      </c>
      <c r="GZ927" s="1">
        <v>37539</v>
      </c>
      <c r="HA927">
        <v>27</v>
      </c>
      <c r="HB927">
        <v>260</v>
      </c>
      <c r="HC927">
        <v>4</v>
      </c>
      <c r="HE927">
        <v>1</v>
      </c>
      <c r="HH927" s="44" t="s">
        <v>5810</v>
      </c>
      <c r="HI927">
        <v>0</v>
      </c>
      <c r="HJ927">
        <v>36</v>
      </c>
      <c r="HK927">
        <v>263</v>
      </c>
      <c r="HL927">
        <v>6</v>
      </c>
      <c r="HN927">
        <v>1</v>
      </c>
      <c r="HQ927" s="44" t="s">
        <v>5941</v>
      </c>
      <c r="HR927">
        <v>0</v>
      </c>
      <c r="HS927">
        <v>4</v>
      </c>
      <c r="HT927">
        <v>124</v>
      </c>
      <c r="HU927">
        <v>5</v>
      </c>
      <c r="HV927">
        <v>1</v>
      </c>
      <c r="HZ927" s="44" t="s">
        <v>6033</v>
      </c>
      <c r="IA927">
        <v>0</v>
      </c>
      <c r="IB927">
        <v>1</v>
      </c>
      <c r="IC927">
        <v>160</v>
      </c>
      <c r="ID927">
        <v>0</v>
      </c>
      <c r="II927" s="1">
        <v>37530</v>
      </c>
      <c r="IJ927" s="1">
        <v>39358</v>
      </c>
      <c r="IK927" s="14">
        <v>4</v>
      </c>
    </row>
    <row r="928" spans="1:245" x14ac:dyDescent="0.25">
      <c r="A928" s="1">
        <v>39358</v>
      </c>
      <c r="E928" s="13" t="s">
        <v>3208</v>
      </c>
      <c r="F928" s="4" t="s">
        <v>130</v>
      </c>
      <c r="G928" s="45" t="s">
        <v>5581</v>
      </c>
      <c r="H928" s="86"/>
      <c r="I928" s="86"/>
      <c r="J928" s="86"/>
      <c r="K928" s="86"/>
      <c r="L928" s="86"/>
      <c r="M928" s="30" t="s">
        <v>4248</v>
      </c>
      <c r="N928" s="4" t="s">
        <v>515</v>
      </c>
      <c r="O928" s="52" t="s">
        <v>6655</v>
      </c>
      <c r="P928" s="20"/>
      <c r="Q928" s="39" t="s">
        <v>4248</v>
      </c>
      <c r="R928" s="4" t="s">
        <v>515</v>
      </c>
      <c r="S928" s="52" t="s">
        <v>6655</v>
      </c>
      <c r="T928" s="39" t="s">
        <v>4248</v>
      </c>
      <c r="U928" s="4" t="s">
        <v>515</v>
      </c>
      <c r="V928" s="20"/>
      <c r="W928" s="20"/>
      <c r="X928" s="20" t="s">
        <v>3394</v>
      </c>
      <c r="Y928" s="20" t="s">
        <v>515</v>
      </c>
      <c r="Z928" s="20" t="s">
        <v>3394</v>
      </c>
      <c r="AA928" s="20" t="s">
        <v>515</v>
      </c>
      <c r="AD928" s="20"/>
      <c r="AF928" s="14">
        <v>0</v>
      </c>
      <c r="AG928" s="14">
        <v>1</v>
      </c>
      <c r="AH928" s="14">
        <v>0</v>
      </c>
      <c r="AI928" s="14">
        <v>0</v>
      </c>
      <c r="AJ928" s="14">
        <v>1</v>
      </c>
      <c r="AK928" s="14">
        <v>0</v>
      </c>
      <c r="AL928" s="14">
        <v>1</v>
      </c>
      <c r="AM928" s="14">
        <v>1</v>
      </c>
      <c r="AO928" s="1">
        <v>33298</v>
      </c>
      <c r="AP928" s="1">
        <v>37530</v>
      </c>
      <c r="BT928" s="14">
        <v>83850000</v>
      </c>
      <c r="BU928" s="3">
        <v>0.25</v>
      </c>
      <c r="CS928">
        <v>1</v>
      </c>
      <c r="DA928" s="1">
        <v>37456</v>
      </c>
      <c r="DB928" s="1">
        <v>37530</v>
      </c>
      <c r="DC928" s="1">
        <v>38953</v>
      </c>
      <c r="DD928" s="14">
        <v>597</v>
      </c>
      <c r="DE928" s="14">
        <v>4</v>
      </c>
      <c r="DF928" t="s">
        <v>562</v>
      </c>
      <c r="DG928" t="s">
        <v>702</v>
      </c>
      <c r="DJ928">
        <v>1</v>
      </c>
      <c r="DO928" s="1"/>
      <c r="DP928" s="49" t="s">
        <v>4554</v>
      </c>
      <c r="DQ928" s="1"/>
      <c r="DR928" s="1"/>
      <c r="DS928" s="1"/>
      <c r="DT928" s="49" t="s">
        <v>4555</v>
      </c>
      <c r="DU928" s="1"/>
      <c r="DV928" s="1"/>
      <c r="DY928" t="s">
        <v>2076</v>
      </c>
      <c r="DZ928" s="1">
        <v>39436</v>
      </c>
      <c r="EA928" s="1">
        <v>41533</v>
      </c>
      <c r="EC928" s="7" t="s">
        <v>4014</v>
      </c>
      <c r="EF928" s="7">
        <v>1</v>
      </c>
      <c r="EO928" s="7">
        <v>373</v>
      </c>
      <c r="EP928" s="7">
        <v>3</v>
      </c>
      <c r="EQ928" s="7">
        <v>1</v>
      </c>
      <c r="ER928" s="49" t="s">
        <v>4973</v>
      </c>
      <c r="ES928" s="1"/>
      <c r="ET928" s="1"/>
      <c r="EU928" s="1"/>
      <c r="EV928" s="1"/>
      <c r="EW928" s="1"/>
      <c r="EX928" s="1"/>
      <c r="FC928" t="s">
        <v>2990</v>
      </c>
      <c r="FD928" s="1">
        <v>41603</v>
      </c>
      <c r="FE928" s="1">
        <v>42530</v>
      </c>
      <c r="FH928" s="7" t="s">
        <v>4015</v>
      </c>
      <c r="FK928">
        <v>1</v>
      </c>
      <c r="FY928">
        <v>80</v>
      </c>
      <c r="FZ928">
        <v>2</v>
      </c>
      <c r="GY928" s="44" t="s">
        <v>7425</v>
      </c>
      <c r="GZ928" s="1">
        <v>37539</v>
      </c>
      <c r="HA928">
        <v>27</v>
      </c>
      <c r="HB928">
        <v>260</v>
      </c>
      <c r="HC928">
        <v>4</v>
      </c>
      <c r="HE928">
        <v>1</v>
      </c>
      <c r="HH928" s="44" t="s">
        <v>5810</v>
      </c>
      <c r="HI928">
        <v>0</v>
      </c>
      <c r="HJ928">
        <v>36</v>
      </c>
      <c r="HK928">
        <v>263</v>
      </c>
      <c r="HL928">
        <v>6</v>
      </c>
      <c r="HN928">
        <v>1</v>
      </c>
      <c r="HQ928" s="44" t="s">
        <v>5941</v>
      </c>
      <c r="HR928">
        <v>0</v>
      </c>
      <c r="HS928">
        <v>4</v>
      </c>
      <c r="HT928">
        <v>124</v>
      </c>
      <c r="HU928">
        <v>5</v>
      </c>
      <c r="HV928">
        <v>1</v>
      </c>
      <c r="HZ928" s="44" t="s">
        <v>6033</v>
      </c>
      <c r="IA928">
        <v>0</v>
      </c>
      <c r="IB928">
        <v>1</v>
      </c>
      <c r="IC928">
        <v>160</v>
      </c>
      <c r="ID928">
        <v>0</v>
      </c>
      <c r="II928" s="1">
        <v>37530</v>
      </c>
      <c r="IJ928" s="1">
        <v>39358</v>
      </c>
      <c r="IK928" s="14">
        <v>4</v>
      </c>
    </row>
    <row r="929" spans="1:245" x14ac:dyDescent="0.25">
      <c r="A929" s="1">
        <v>39358</v>
      </c>
      <c r="E929" s="13" t="s">
        <v>3208</v>
      </c>
      <c r="F929" s="4" t="s">
        <v>130</v>
      </c>
      <c r="G929" s="45" t="s">
        <v>5581</v>
      </c>
      <c r="H929" s="86"/>
      <c r="I929" s="86"/>
      <c r="J929" s="86"/>
      <c r="K929" s="86"/>
      <c r="L929" s="86"/>
      <c r="M929" s="30" t="s">
        <v>2521</v>
      </c>
      <c r="N929" s="4" t="s">
        <v>515</v>
      </c>
      <c r="O929" s="52" t="s">
        <v>6656</v>
      </c>
      <c r="P929" s="20"/>
      <c r="Q929" s="39" t="s">
        <v>675</v>
      </c>
      <c r="R929" s="4" t="s">
        <v>537</v>
      </c>
      <c r="S929" s="56" t="s">
        <v>6631</v>
      </c>
      <c r="T929" s="39" t="s">
        <v>675</v>
      </c>
      <c r="U929" s="4" t="s">
        <v>537</v>
      </c>
      <c r="V929" s="20"/>
      <c r="W929" s="20"/>
      <c r="X929" s="20"/>
      <c r="Y929" s="20"/>
      <c r="Z929" s="20" t="s">
        <v>3349</v>
      </c>
      <c r="AA929" s="20" t="s">
        <v>515</v>
      </c>
      <c r="AD929" s="20"/>
      <c r="AF929" s="14">
        <v>0</v>
      </c>
      <c r="AG929" s="14">
        <v>1</v>
      </c>
      <c r="AH929" s="14">
        <v>0</v>
      </c>
      <c r="AI929" s="14">
        <v>0</v>
      </c>
      <c r="AJ929" s="14">
        <v>1</v>
      </c>
      <c r="AK929" s="14">
        <v>0</v>
      </c>
      <c r="AL929" s="14">
        <v>1</v>
      </c>
      <c r="AM929" s="14">
        <v>0</v>
      </c>
      <c r="AO929" s="1">
        <v>33451</v>
      </c>
      <c r="AP929" s="1">
        <v>37427</v>
      </c>
      <c r="BO929" s="3">
        <v>1</v>
      </c>
      <c r="BT929" s="14">
        <v>0</v>
      </c>
      <c r="BU929" s="3">
        <v>1</v>
      </c>
      <c r="CS929">
        <v>1</v>
      </c>
      <c r="DA929" s="1">
        <v>37456</v>
      </c>
      <c r="DB929" s="1">
        <v>37530</v>
      </c>
      <c r="DC929" s="1">
        <v>38953</v>
      </c>
      <c r="DD929" s="14">
        <v>597</v>
      </c>
      <c r="DE929" s="14">
        <v>4</v>
      </c>
      <c r="DF929" t="s">
        <v>562</v>
      </c>
      <c r="DG929" t="s">
        <v>702</v>
      </c>
      <c r="DI929">
        <v>1</v>
      </c>
      <c r="GY929" s="44" t="s">
        <v>7425</v>
      </c>
      <c r="GZ929" s="1">
        <v>37539</v>
      </c>
      <c r="HA929">
        <v>27</v>
      </c>
      <c r="HB929">
        <v>2583</v>
      </c>
      <c r="HC929">
        <v>65</v>
      </c>
      <c r="HE929">
        <v>1</v>
      </c>
      <c r="HH929" s="44" t="s">
        <v>5810</v>
      </c>
      <c r="HI929">
        <v>0</v>
      </c>
      <c r="HJ929">
        <v>36</v>
      </c>
      <c r="HK929">
        <v>3709</v>
      </c>
      <c r="HL929">
        <v>94</v>
      </c>
      <c r="HM929">
        <v>1</v>
      </c>
      <c r="II929" s="1">
        <v>37530</v>
      </c>
      <c r="IJ929" s="1">
        <v>39358</v>
      </c>
      <c r="IK929" s="14">
        <v>4</v>
      </c>
    </row>
    <row r="930" spans="1:245" x14ac:dyDescent="0.25">
      <c r="A930" s="1">
        <v>39358</v>
      </c>
      <c r="E930" s="13" t="s">
        <v>3208</v>
      </c>
      <c r="F930" s="4" t="s">
        <v>130</v>
      </c>
      <c r="G930" s="45" t="s">
        <v>5581</v>
      </c>
      <c r="H930" s="86"/>
      <c r="I930" s="86"/>
      <c r="J930" s="86"/>
      <c r="K930" s="86"/>
      <c r="L930" s="86"/>
      <c r="M930" s="30" t="s">
        <v>2522</v>
      </c>
      <c r="N930" s="4" t="s">
        <v>515</v>
      </c>
      <c r="O930" s="52" t="s">
        <v>6656</v>
      </c>
      <c r="P930" s="20"/>
      <c r="Q930" s="39" t="s">
        <v>675</v>
      </c>
      <c r="R930" s="4" t="s">
        <v>537</v>
      </c>
      <c r="S930" s="56" t="s">
        <v>6631</v>
      </c>
      <c r="T930" s="39" t="s">
        <v>675</v>
      </c>
      <c r="U930" s="4" t="s">
        <v>537</v>
      </c>
      <c r="V930" s="20"/>
      <c r="W930" s="20"/>
      <c r="X930" s="20"/>
      <c r="Y930" s="20"/>
      <c r="Z930" s="20" t="s">
        <v>3349</v>
      </c>
      <c r="AA930" s="20" t="s">
        <v>515</v>
      </c>
      <c r="AD930" s="20"/>
      <c r="AF930" s="14">
        <v>0</v>
      </c>
      <c r="AG930" s="14">
        <v>1</v>
      </c>
      <c r="AH930" s="14">
        <v>0</v>
      </c>
      <c r="AI930" s="14">
        <v>0</v>
      </c>
      <c r="AJ930" s="14">
        <v>1</v>
      </c>
      <c r="AK930" s="14">
        <v>0</v>
      </c>
      <c r="AL930" s="14">
        <v>1</v>
      </c>
      <c r="AM930" s="14">
        <v>0</v>
      </c>
      <c r="AO930" s="1">
        <v>33451</v>
      </c>
      <c r="AP930" s="1">
        <v>37427</v>
      </c>
      <c r="BO930" s="3">
        <v>1</v>
      </c>
      <c r="BT930" s="14">
        <v>0</v>
      </c>
      <c r="BU930" s="3">
        <v>1</v>
      </c>
      <c r="CS930">
        <v>1</v>
      </c>
      <c r="DA930" s="1">
        <v>37456</v>
      </c>
      <c r="DB930" s="1">
        <v>37530</v>
      </c>
      <c r="DC930" s="1">
        <v>38953</v>
      </c>
      <c r="DD930" s="14">
        <v>597</v>
      </c>
      <c r="DE930" s="14">
        <v>4</v>
      </c>
      <c r="DF930" t="s">
        <v>562</v>
      </c>
      <c r="DG930" t="s">
        <v>702</v>
      </c>
      <c r="DI930">
        <v>1</v>
      </c>
      <c r="GY930" s="44" t="s">
        <v>7425</v>
      </c>
      <c r="GZ930" s="1">
        <v>37539</v>
      </c>
      <c r="HA930">
        <v>27</v>
      </c>
      <c r="HB930">
        <v>2583</v>
      </c>
      <c r="HC930">
        <v>65</v>
      </c>
      <c r="HE930">
        <v>1</v>
      </c>
      <c r="HH930" s="44" t="s">
        <v>5810</v>
      </c>
      <c r="HI930">
        <v>0</v>
      </c>
      <c r="HJ930">
        <v>36</v>
      </c>
      <c r="HK930">
        <v>3709</v>
      </c>
      <c r="HL930">
        <v>94</v>
      </c>
      <c r="HM930">
        <v>1</v>
      </c>
      <c r="II930" s="1">
        <v>37530</v>
      </c>
      <c r="IJ930" s="1">
        <v>39358</v>
      </c>
      <c r="IK930" s="14">
        <v>4</v>
      </c>
    </row>
    <row r="931" spans="1:245" x14ac:dyDescent="0.25">
      <c r="A931" s="1">
        <v>39358</v>
      </c>
      <c r="E931" s="13" t="s">
        <v>3208</v>
      </c>
      <c r="F931" s="4" t="s">
        <v>130</v>
      </c>
      <c r="G931" s="45" t="s">
        <v>5581</v>
      </c>
      <c r="H931" s="86"/>
      <c r="I931" s="86"/>
      <c r="J931" s="86"/>
      <c r="K931" s="86"/>
      <c r="L931" s="86"/>
      <c r="M931" s="30" t="s">
        <v>675</v>
      </c>
      <c r="N931" s="4" t="s">
        <v>537</v>
      </c>
      <c r="O931" s="56" t="s">
        <v>6631</v>
      </c>
      <c r="P931" s="20"/>
      <c r="Q931" s="39" t="s">
        <v>675</v>
      </c>
      <c r="R931" s="4" t="s">
        <v>537</v>
      </c>
      <c r="S931" s="56" t="s">
        <v>6631</v>
      </c>
      <c r="T931" s="39" t="s">
        <v>675</v>
      </c>
      <c r="U931" s="4" t="s">
        <v>537</v>
      </c>
      <c r="V931" s="20"/>
      <c r="W931" s="20"/>
      <c r="X931" s="20" t="s">
        <v>3349</v>
      </c>
      <c r="Y931" s="20" t="s">
        <v>515</v>
      </c>
      <c r="Z931" s="20" t="s">
        <v>3349</v>
      </c>
      <c r="AA931" s="20" t="s">
        <v>515</v>
      </c>
      <c r="AD931" s="20"/>
      <c r="AF931" s="14">
        <v>0</v>
      </c>
      <c r="AG931" s="14">
        <v>1</v>
      </c>
      <c r="AH931" s="14">
        <v>0</v>
      </c>
      <c r="AI931" s="14">
        <v>0</v>
      </c>
      <c r="AJ931" s="14">
        <v>1</v>
      </c>
      <c r="AK931" s="14">
        <v>0</v>
      </c>
      <c r="AL931" s="14">
        <v>1</v>
      </c>
      <c r="AM931" s="14">
        <v>0</v>
      </c>
      <c r="AO931" s="1">
        <v>33451</v>
      </c>
      <c r="AP931" s="1">
        <v>37427</v>
      </c>
      <c r="BO931" s="3">
        <v>1</v>
      </c>
      <c r="BT931" s="14">
        <v>0</v>
      </c>
      <c r="BU931" s="3">
        <v>1</v>
      </c>
      <c r="CS931">
        <v>1</v>
      </c>
      <c r="DA931" s="1">
        <v>37456</v>
      </c>
      <c r="DB931" s="1">
        <v>37530</v>
      </c>
      <c r="DC931" s="1">
        <v>38953</v>
      </c>
      <c r="DD931" s="14">
        <v>597</v>
      </c>
      <c r="DE931" s="14">
        <v>4</v>
      </c>
      <c r="DF931" t="s">
        <v>562</v>
      </c>
      <c r="DG931" t="s">
        <v>702</v>
      </c>
      <c r="DI931">
        <v>1</v>
      </c>
      <c r="GY931" s="44" t="s">
        <v>7425</v>
      </c>
      <c r="GZ931" s="1">
        <v>37539</v>
      </c>
      <c r="HA931">
        <v>27</v>
      </c>
      <c r="HB931">
        <v>2583</v>
      </c>
      <c r="HC931">
        <v>65</v>
      </c>
      <c r="HE931">
        <v>1</v>
      </c>
      <c r="HH931" s="44" t="s">
        <v>5810</v>
      </c>
      <c r="HI931">
        <v>0</v>
      </c>
      <c r="HJ931">
        <v>36</v>
      </c>
      <c r="HK931">
        <v>3709</v>
      </c>
      <c r="HL931">
        <v>94</v>
      </c>
      <c r="HM931">
        <v>1</v>
      </c>
      <c r="II931" s="1">
        <v>37530</v>
      </c>
      <c r="IJ931" s="1">
        <v>39358</v>
      </c>
      <c r="IK931" s="14">
        <v>4</v>
      </c>
    </row>
    <row r="932" spans="1:245" x14ac:dyDescent="0.25">
      <c r="A932" s="1">
        <v>39358</v>
      </c>
      <c r="E932" s="13" t="s">
        <v>3208</v>
      </c>
      <c r="F932" s="4" t="s">
        <v>130</v>
      </c>
      <c r="G932" s="45" t="s">
        <v>5581</v>
      </c>
      <c r="H932" s="86"/>
      <c r="I932" s="86"/>
      <c r="J932" s="86"/>
      <c r="K932" s="86"/>
      <c r="L932" s="86"/>
      <c r="M932" s="30" t="s">
        <v>2523</v>
      </c>
      <c r="N932" s="4" t="s">
        <v>515</v>
      </c>
      <c r="O932" s="52" t="s">
        <v>6657</v>
      </c>
      <c r="P932" s="20"/>
      <c r="Q932" s="39" t="s">
        <v>2082</v>
      </c>
      <c r="R932" s="4" t="s">
        <v>504</v>
      </c>
      <c r="S932" s="52" t="s">
        <v>6647</v>
      </c>
      <c r="T932" s="39" t="s">
        <v>2082</v>
      </c>
      <c r="U932" s="4" t="s">
        <v>504</v>
      </c>
      <c r="V932" s="20"/>
      <c r="W932" s="20"/>
      <c r="X932" s="20"/>
      <c r="Y932" s="20"/>
      <c r="Z932" s="20" t="s">
        <v>3351</v>
      </c>
      <c r="AA932" s="20" t="s">
        <v>504</v>
      </c>
      <c r="AD932" s="20"/>
      <c r="AF932" s="14">
        <v>0</v>
      </c>
      <c r="AG932" s="14">
        <v>1</v>
      </c>
      <c r="AH932" s="14">
        <v>0</v>
      </c>
      <c r="AI932" s="14">
        <v>0</v>
      </c>
      <c r="AJ932" s="14">
        <v>1</v>
      </c>
      <c r="AK932" s="14">
        <v>0</v>
      </c>
      <c r="AL932" s="14">
        <v>1</v>
      </c>
      <c r="AM932" s="14">
        <v>0</v>
      </c>
      <c r="AO932" s="1">
        <v>33298</v>
      </c>
      <c r="AP932" s="1">
        <v>37530</v>
      </c>
      <c r="BP932" s="14">
        <v>247500</v>
      </c>
      <c r="BT932" s="14">
        <v>10395000</v>
      </c>
      <c r="BV932" s="16">
        <v>10164000</v>
      </c>
      <c r="CS932">
        <v>1</v>
      </c>
      <c r="DA932" s="1">
        <v>37456</v>
      </c>
      <c r="DB932" s="1">
        <v>37530</v>
      </c>
      <c r="DC932" s="1">
        <v>38953</v>
      </c>
      <c r="DD932" s="14">
        <v>597</v>
      </c>
      <c r="DE932" s="14">
        <v>4</v>
      </c>
      <c r="DF932" t="s">
        <v>562</v>
      </c>
      <c r="DG932" t="s">
        <v>702</v>
      </c>
      <c r="DO932" s="49" t="s">
        <v>4556</v>
      </c>
      <c r="DP932" s="1"/>
      <c r="DQ932" s="1"/>
      <c r="DR932" s="1"/>
      <c r="DS932" s="1"/>
      <c r="DT932" s="1"/>
      <c r="DU932" s="1"/>
      <c r="DV932" s="1"/>
      <c r="DY932" t="s">
        <v>2083</v>
      </c>
      <c r="DZ932" s="1">
        <v>39436</v>
      </c>
      <c r="EA932" s="1">
        <v>41533</v>
      </c>
      <c r="EC932" s="7" t="s">
        <v>4014</v>
      </c>
      <c r="EM932" s="7">
        <v>1</v>
      </c>
      <c r="EO932" s="7">
        <v>448</v>
      </c>
      <c r="EP932" s="7">
        <v>3</v>
      </c>
      <c r="GY932" s="44" t="s">
        <v>7425</v>
      </c>
      <c r="GZ932" s="1">
        <v>37539</v>
      </c>
      <c r="HA932">
        <v>27</v>
      </c>
      <c r="HB932">
        <v>4</v>
      </c>
      <c r="HC932">
        <v>0</v>
      </c>
      <c r="HH932" s="44" t="s">
        <v>5810</v>
      </c>
      <c r="HI932">
        <v>0</v>
      </c>
      <c r="HJ932">
        <v>36</v>
      </c>
      <c r="HK932">
        <v>23</v>
      </c>
      <c r="HL932">
        <v>4</v>
      </c>
      <c r="HN932">
        <v>1</v>
      </c>
      <c r="HQ932" s="44" t="s">
        <v>5941</v>
      </c>
      <c r="HR932">
        <v>0</v>
      </c>
      <c r="HS932">
        <v>4</v>
      </c>
      <c r="HT932">
        <v>22</v>
      </c>
      <c r="HU932">
        <v>0</v>
      </c>
      <c r="II932" s="1">
        <v>37530</v>
      </c>
      <c r="IJ932" s="1">
        <v>39358</v>
      </c>
      <c r="IK932" s="14">
        <v>4</v>
      </c>
    </row>
    <row r="933" spans="1:245" x14ac:dyDescent="0.25">
      <c r="A933" s="1">
        <v>39358</v>
      </c>
      <c r="E933" s="13" t="s">
        <v>3208</v>
      </c>
      <c r="F933" s="4" t="s">
        <v>130</v>
      </c>
      <c r="G933" s="45" t="s">
        <v>5581</v>
      </c>
      <c r="H933" s="86"/>
      <c r="I933" s="86"/>
      <c r="J933" s="86"/>
      <c r="K933" s="86"/>
      <c r="L933" s="86"/>
      <c r="M933" s="30" t="s">
        <v>2082</v>
      </c>
      <c r="N933" s="4" t="s">
        <v>504</v>
      </c>
      <c r="O933" s="52" t="s">
        <v>6647</v>
      </c>
      <c r="P933" s="20"/>
      <c r="Q933" s="39" t="s">
        <v>2082</v>
      </c>
      <c r="R933" s="4" t="s">
        <v>504</v>
      </c>
      <c r="S933" s="52" t="s">
        <v>6647</v>
      </c>
      <c r="T933" s="39" t="s">
        <v>2082</v>
      </c>
      <c r="U933" s="4" t="s">
        <v>504</v>
      </c>
      <c r="V933" s="20"/>
      <c r="W933" s="20"/>
      <c r="X933" s="20" t="s">
        <v>3351</v>
      </c>
      <c r="Y933" s="20" t="s">
        <v>504</v>
      </c>
      <c r="Z933" s="20" t="s">
        <v>3351</v>
      </c>
      <c r="AA933" s="20" t="s">
        <v>504</v>
      </c>
      <c r="AD933" s="20"/>
      <c r="AF933" s="14">
        <v>0</v>
      </c>
      <c r="AG933" s="14">
        <v>1</v>
      </c>
      <c r="AH933" s="14">
        <v>0</v>
      </c>
      <c r="AI933" s="14">
        <v>0</v>
      </c>
      <c r="AJ933" s="14">
        <v>1</v>
      </c>
      <c r="AK933" s="14">
        <v>0</v>
      </c>
      <c r="AL933" s="14">
        <v>1</v>
      </c>
      <c r="AM933" s="14">
        <v>0</v>
      </c>
      <c r="AO933" s="1">
        <v>33380</v>
      </c>
      <c r="AP933" s="1">
        <v>37530</v>
      </c>
      <c r="BT933" s="14">
        <v>10395000</v>
      </c>
      <c r="BV933" s="16">
        <v>10164000</v>
      </c>
      <c r="CS933">
        <v>1</v>
      </c>
      <c r="DA933" s="1">
        <v>37456</v>
      </c>
      <c r="DB933" s="1">
        <v>37530</v>
      </c>
      <c r="DC933" s="1">
        <v>38953</v>
      </c>
      <c r="DD933" s="14">
        <v>597</v>
      </c>
      <c r="DE933" s="14">
        <v>4</v>
      </c>
      <c r="DF933" t="s">
        <v>562</v>
      </c>
      <c r="DG933" t="s">
        <v>702</v>
      </c>
      <c r="DO933" s="49" t="s">
        <v>4556</v>
      </c>
      <c r="DP933" s="1"/>
      <c r="DQ933" s="1"/>
      <c r="DR933" s="1"/>
      <c r="DS933" s="1"/>
      <c r="DT933" s="1"/>
      <c r="DU933" s="1"/>
      <c r="DV933" s="1"/>
      <c r="DY933" t="s">
        <v>2083</v>
      </c>
      <c r="DZ933" s="1">
        <v>39436</v>
      </c>
      <c r="EA933" s="1">
        <v>41533</v>
      </c>
      <c r="EC933" s="7" t="s">
        <v>4014</v>
      </c>
      <c r="EM933" s="7">
        <v>1</v>
      </c>
      <c r="EO933" s="7">
        <v>448</v>
      </c>
      <c r="EP933" s="7">
        <v>3</v>
      </c>
      <c r="GY933" s="44" t="s">
        <v>7425</v>
      </c>
      <c r="GZ933" s="1">
        <v>37539</v>
      </c>
      <c r="HA933">
        <v>27</v>
      </c>
      <c r="HB933">
        <v>4</v>
      </c>
      <c r="HC933">
        <v>0</v>
      </c>
      <c r="HH933" s="44" t="s">
        <v>5810</v>
      </c>
      <c r="HI933">
        <v>0</v>
      </c>
      <c r="HJ933">
        <v>36</v>
      </c>
      <c r="HK933">
        <v>23</v>
      </c>
      <c r="HL933">
        <v>4</v>
      </c>
      <c r="HN933">
        <v>1</v>
      </c>
      <c r="HQ933" s="44" t="s">
        <v>5941</v>
      </c>
      <c r="HR933">
        <v>0</v>
      </c>
      <c r="HS933">
        <v>4</v>
      </c>
      <c r="HT933">
        <v>22</v>
      </c>
      <c r="HU933">
        <v>0</v>
      </c>
      <c r="II933" s="1">
        <v>37530</v>
      </c>
      <c r="IJ933" s="1">
        <v>39358</v>
      </c>
      <c r="IK933" s="14">
        <v>4</v>
      </c>
    </row>
    <row r="934" spans="1:245" x14ac:dyDescent="0.25">
      <c r="A934" s="1">
        <v>39358</v>
      </c>
      <c r="E934" s="13" t="s">
        <v>3208</v>
      </c>
      <c r="F934" s="4" t="s">
        <v>130</v>
      </c>
      <c r="G934" s="45" t="s">
        <v>5581</v>
      </c>
      <c r="H934" s="86"/>
      <c r="I934" s="86"/>
      <c r="J934" s="86"/>
      <c r="K934" s="86"/>
      <c r="L934" s="86"/>
      <c r="M934" s="30" t="s">
        <v>3658</v>
      </c>
      <c r="N934" s="4" t="s">
        <v>515</v>
      </c>
      <c r="O934" s="52" t="s">
        <v>6658</v>
      </c>
      <c r="P934" s="20"/>
      <c r="Q934" s="39" t="s">
        <v>2525</v>
      </c>
      <c r="R934" s="4" t="s">
        <v>550</v>
      </c>
      <c r="S934" s="52" t="s">
        <v>6659</v>
      </c>
      <c r="T934" s="39" t="s">
        <v>2525</v>
      </c>
      <c r="U934" s="4" t="s">
        <v>550</v>
      </c>
      <c r="V934" s="20"/>
      <c r="W934" s="20"/>
      <c r="X934" s="20"/>
      <c r="Y934" s="20"/>
      <c r="Z934" s="20" t="s">
        <v>3395</v>
      </c>
      <c r="AA934" s="20" t="s">
        <v>550</v>
      </c>
      <c r="AD934" s="20"/>
      <c r="AF934" s="14">
        <v>0</v>
      </c>
      <c r="AG934" s="14">
        <v>1</v>
      </c>
      <c r="AH934" s="14">
        <v>0</v>
      </c>
      <c r="AI934" s="14">
        <v>0</v>
      </c>
      <c r="AJ934" s="14">
        <v>1</v>
      </c>
      <c r="AK934" s="14">
        <v>0</v>
      </c>
      <c r="AL934" s="14">
        <v>1</v>
      </c>
      <c r="AM934" s="14">
        <v>0</v>
      </c>
      <c r="AO934" s="1">
        <v>34730</v>
      </c>
      <c r="AP934" s="1">
        <v>37530</v>
      </c>
      <c r="BT934" s="14">
        <v>6435000</v>
      </c>
      <c r="BV934" s="16">
        <v>6149000</v>
      </c>
      <c r="BW934" s="23">
        <v>5720000</v>
      </c>
      <c r="BX934" s="14">
        <v>2227500</v>
      </c>
      <c r="BZ934" s="16">
        <f>8277500-BT934</f>
        <v>1842500</v>
      </c>
      <c r="CA934" s="23">
        <f>7700000-BW934</f>
        <v>1980000</v>
      </c>
      <c r="CS934">
        <v>1</v>
      </c>
      <c r="DA934" s="1">
        <v>37456</v>
      </c>
      <c r="DB934" s="1">
        <v>37530</v>
      </c>
      <c r="DC934" s="1">
        <v>38953</v>
      </c>
      <c r="DD934" s="14">
        <v>597</v>
      </c>
      <c r="DE934" s="14">
        <v>4</v>
      </c>
      <c r="DF934" t="s">
        <v>562</v>
      </c>
      <c r="DG934" t="s">
        <v>702</v>
      </c>
      <c r="DO934" s="49" t="s">
        <v>4557</v>
      </c>
      <c r="DP934" s="1"/>
      <c r="DQ934" s="1"/>
      <c r="DR934" s="1"/>
      <c r="DS934" s="1"/>
      <c r="DT934" s="1"/>
      <c r="DU934" s="1"/>
      <c r="DV934" s="1"/>
      <c r="DY934" t="s">
        <v>2085</v>
      </c>
      <c r="DZ934" s="1">
        <v>39435</v>
      </c>
      <c r="EA934" s="1">
        <v>41533</v>
      </c>
      <c r="EC934" s="7" t="s">
        <v>4014</v>
      </c>
      <c r="EL934" s="7">
        <v>1</v>
      </c>
      <c r="EN934" s="7">
        <v>1</v>
      </c>
      <c r="EO934" s="7">
        <v>642</v>
      </c>
      <c r="EP934" s="7">
        <v>5</v>
      </c>
      <c r="ER934" s="49" t="s">
        <v>4974</v>
      </c>
      <c r="ES934" s="1"/>
      <c r="ET934" s="1"/>
      <c r="EU934" s="1"/>
      <c r="EV934" s="1"/>
      <c r="EW934" s="1"/>
      <c r="EX934" s="1"/>
      <c r="FC934" t="s">
        <v>2775</v>
      </c>
      <c r="FD934" s="1">
        <v>41600</v>
      </c>
      <c r="FE934" s="1">
        <v>42390</v>
      </c>
      <c r="FH934" s="7" t="s">
        <v>4015</v>
      </c>
      <c r="FJ934" s="7" t="s">
        <v>4016</v>
      </c>
      <c r="FS934">
        <v>1</v>
      </c>
      <c r="FW934">
        <v>1</v>
      </c>
      <c r="FY934">
        <v>97</v>
      </c>
      <c r="FZ934">
        <v>5</v>
      </c>
      <c r="GY934" s="44" t="s">
        <v>7425</v>
      </c>
      <c r="GZ934" s="1">
        <v>37539</v>
      </c>
      <c r="HA934">
        <v>27</v>
      </c>
      <c r="HB934">
        <v>65</v>
      </c>
      <c r="HC934">
        <v>1</v>
      </c>
      <c r="HE934">
        <v>1</v>
      </c>
      <c r="HH934" s="44" t="s">
        <v>5810</v>
      </c>
      <c r="HI934">
        <v>0</v>
      </c>
      <c r="HJ934">
        <v>36</v>
      </c>
      <c r="HK934">
        <v>188</v>
      </c>
      <c r="HL934">
        <v>3</v>
      </c>
      <c r="HN934">
        <v>1</v>
      </c>
      <c r="HQ934" s="44" t="s">
        <v>5941</v>
      </c>
      <c r="HR934">
        <v>0</v>
      </c>
      <c r="HS934">
        <v>4</v>
      </c>
      <c r="HT934">
        <v>286</v>
      </c>
      <c r="HU934">
        <v>29</v>
      </c>
      <c r="HV934">
        <v>1</v>
      </c>
      <c r="HZ934" s="44"/>
      <c r="IA934">
        <v>0</v>
      </c>
      <c r="IB934">
        <v>0</v>
      </c>
      <c r="IC934">
        <v>224</v>
      </c>
      <c r="ID934">
        <v>2</v>
      </c>
      <c r="IF934">
        <v>1</v>
      </c>
      <c r="II934" s="1">
        <v>37530</v>
      </c>
      <c r="IJ934" s="1">
        <v>39358</v>
      </c>
      <c r="IK934" s="14">
        <v>4</v>
      </c>
    </row>
    <row r="935" spans="1:245" x14ac:dyDescent="0.25">
      <c r="A935" s="1">
        <v>39358</v>
      </c>
      <c r="E935" s="13" t="s">
        <v>3208</v>
      </c>
      <c r="F935" s="4" t="s">
        <v>130</v>
      </c>
      <c r="G935" s="45" t="s">
        <v>5581</v>
      </c>
      <c r="H935" s="86"/>
      <c r="I935" s="86"/>
      <c r="J935" s="86"/>
      <c r="K935" s="86"/>
      <c r="L935" s="86"/>
      <c r="M935" s="30" t="s">
        <v>2524</v>
      </c>
      <c r="N935" s="4" t="s">
        <v>550</v>
      </c>
      <c r="O935" s="52" t="s">
        <v>6659</v>
      </c>
      <c r="P935" s="20"/>
      <c r="Q935" s="39" t="s">
        <v>2525</v>
      </c>
      <c r="R935" s="4" t="s">
        <v>550</v>
      </c>
      <c r="S935" s="52" t="s">
        <v>6659</v>
      </c>
      <c r="T935" s="39" t="s">
        <v>2525</v>
      </c>
      <c r="U935" s="4" t="s">
        <v>550</v>
      </c>
      <c r="V935" s="20"/>
      <c r="W935" s="20"/>
      <c r="X935" s="20"/>
      <c r="Y935" s="20"/>
      <c r="Z935" s="20" t="s">
        <v>3395</v>
      </c>
      <c r="AA935" s="20" t="s">
        <v>550</v>
      </c>
      <c r="AD935" s="20"/>
      <c r="AF935" s="14">
        <v>0</v>
      </c>
      <c r="AG935" s="14">
        <v>1</v>
      </c>
      <c r="AH935" s="14">
        <v>0</v>
      </c>
      <c r="AI935" s="14">
        <v>0</v>
      </c>
      <c r="AJ935" s="14">
        <v>1</v>
      </c>
      <c r="AK935" s="14">
        <v>0</v>
      </c>
      <c r="AL935" s="14">
        <v>1</v>
      </c>
      <c r="AM935" s="14">
        <v>0</v>
      </c>
      <c r="AO935" s="1">
        <v>34730</v>
      </c>
      <c r="AP935" s="1">
        <v>37530</v>
      </c>
      <c r="BT935" s="14">
        <v>6435000</v>
      </c>
      <c r="BV935" s="16">
        <v>6149000</v>
      </c>
      <c r="BW935" s="23">
        <v>5720000</v>
      </c>
      <c r="BX935" s="14">
        <v>2227500</v>
      </c>
      <c r="BZ935" s="16">
        <f>8277500-BT935</f>
        <v>1842500</v>
      </c>
      <c r="CA935" s="23">
        <f>7700000-BW935</f>
        <v>1980000</v>
      </c>
      <c r="CS935">
        <v>1</v>
      </c>
      <c r="DA935" s="1">
        <v>37456</v>
      </c>
      <c r="DB935" s="1">
        <v>37530</v>
      </c>
      <c r="DC935" s="1">
        <v>38953</v>
      </c>
      <c r="DD935" s="14">
        <v>597</v>
      </c>
      <c r="DE935" s="14">
        <v>4</v>
      </c>
      <c r="DF935" t="s">
        <v>562</v>
      </c>
      <c r="DG935" t="s">
        <v>702</v>
      </c>
      <c r="DO935" s="49" t="s">
        <v>4557</v>
      </c>
      <c r="DP935" s="1"/>
      <c r="DQ935" s="1"/>
      <c r="DR935" s="1"/>
      <c r="DS935" s="1"/>
      <c r="DT935" s="1"/>
      <c r="DU935" s="1"/>
      <c r="DV935" s="1"/>
      <c r="DY935" t="s">
        <v>2085</v>
      </c>
      <c r="DZ935" s="1">
        <v>39435</v>
      </c>
      <c r="EA935" s="1">
        <v>41533</v>
      </c>
      <c r="EC935" s="7" t="s">
        <v>4014</v>
      </c>
      <c r="EL935" s="7">
        <v>1</v>
      </c>
      <c r="EN935" s="7">
        <v>1</v>
      </c>
      <c r="EO935" s="7">
        <v>642</v>
      </c>
      <c r="EP935" s="7">
        <v>5</v>
      </c>
      <c r="ER935" s="49" t="s">
        <v>4974</v>
      </c>
      <c r="ES935" s="1"/>
      <c r="ET935" s="1"/>
      <c r="EU935" s="1"/>
      <c r="EV935" s="1"/>
      <c r="EW935" s="1"/>
      <c r="EX935" s="1"/>
      <c r="FC935" t="s">
        <v>2775</v>
      </c>
      <c r="FD935" s="1">
        <v>41600</v>
      </c>
      <c r="FE935" s="1">
        <v>42390</v>
      </c>
      <c r="FH935" s="7" t="s">
        <v>4015</v>
      </c>
      <c r="FJ935" s="7" t="s">
        <v>4016</v>
      </c>
      <c r="FS935">
        <v>1</v>
      </c>
      <c r="FW935">
        <v>1</v>
      </c>
      <c r="FY935">
        <v>97</v>
      </c>
      <c r="FZ935">
        <v>5</v>
      </c>
      <c r="GY935" s="44" t="s">
        <v>7425</v>
      </c>
      <c r="GZ935" s="1">
        <v>37539</v>
      </c>
      <c r="HA935">
        <v>27</v>
      </c>
      <c r="HB935">
        <v>65</v>
      </c>
      <c r="HC935">
        <v>1</v>
      </c>
      <c r="HE935">
        <v>1</v>
      </c>
      <c r="HH935" s="44" t="s">
        <v>5810</v>
      </c>
      <c r="HI935">
        <v>0</v>
      </c>
      <c r="HJ935">
        <v>36</v>
      </c>
      <c r="HK935">
        <v>188</v>
      </c>
      <c r="HL935">
        <v>3</v>
      </c>
      <c r="HN935">
        <v>1</v>
      </c>
      <c r="HQ935" s="44" t="s">
        <v>5941</v>
      </c>
      <c r="HR935">
        <v>0</v>
      </c>
      <c r="HS935">
        <v>4</v>
      </c>
      <c r="HT935">
        <v>286</v>
      </c>
      <c r="HU935">
        <v>29</v>
      </c>
      <c r="HV935">
        <v>1</v>
      </c>
      <c r="HZ935" s="44"/>
      <c r="IA935">
        <v>0</v>
      </c>
      <c r="IB935">
        <v>0</v>
      </c>
      <c r="IC935">
        <v>224</v>
      </c>
      <c r="ID935">
        <v>2</v>
      </c>
      <c r="IF935">
        <v>1</v>
      </c>
      <c r="II935" s="1">
        <v>37530</v>
      </c>
      <c r="IJ935" s="1">
        <v>39358</v>
      </c>
      <c r="IK935" s="14">
        <v>4</v>
      </c>
    </row>
    <row r="936" spans="1:245" x14ac:dyDescent="0.25">
      <c r="A936" s="1">
        <v>39358</v>
      </c>
      <c r="E936" s="13" t="s">
        <v>3208</v>
      </c>
      <c r="F936" s="4" t="s">
        <v>130</v>
      </c>
      <c r="G936" s="45" t="s">
        <v>5581</v>
      </c>
      <c r="H936" s="86"/>
      <c r="I936" s="86"/>
      <c r="J936" s="86"/>
      <c r="K936" s="86"/>
      <c r="L936" s="86"/>
      <c r="M936" s="30" t="s">
        <v>2525</v>
      </c>
      <c r="N936" s="4" t="s">
        <v>550</v>
      </c>
      <c r="O936" s="52" t="s">
        <v>6659</v>
      </c>
      <c r="P936" s="20"/>
      <c r="Q936" s="39" t="s">
        <v>2525</v>
      </c>
      <c r="R936" s="4" t="s">
        <v>550</v>
      </c>
      <c r="S936" s="52" t="s">
        <v>6659</v>
      </c>
      <c r="T936" s="39" t="s">
        <v>2525</v>
      </c>
      <c r="U936" s="4" t="s">
        <v>550</v>
      </c>
      <c r="V936" s="20"/>
      <c r="W936" s="20"/>
      <c r="X936" s="20" t="s">
        <v>3395</v>
      </c>
      <c r="Y936" s="20" t="s">
        <v>550</v>
      </c>
      <c r="Z936" s="20" t="s">
        <v>3395</v>
      </c>
      <c r="AA936" s="20" t="s">
        <v>550</v>
      </c>
      <c r="AD936" s="20"/>
      <c r="AF936" s="14">
        <v>0</v>
      </c>
      <c r="AG936" s="14">
        <v>1</v>
      </c>
      <c r="AH936" s="14">
        <v>0</v>
      </c>
      <c r="AI936" s="14">
        <v>0</v>
      </c>
      <c r="AJ936" s="14">
        <v>1</v>
      </c>
      <c r="AK936" s="14">
        <v>0</v>
      </c>
      <c r="AL936" s="14">
        <v>1</v>
      </c>
      <c r="AM936" s="14">
        <v>0</v>
      </c>
      <c r="AO936" s="1">
        <v>36272</v>
      </c>
      <c r="AP936" s="1">
        <v>37530</v>
      </c>
      <c r="BT936" s="14">
        <v>6435000</v>
      </c>
      <c r="BV936" s="16">
        <v>6149000</v>
      </c>
      <c r="BW936" s="23">
        <v>5720000</v>
      </c>
      <c r="CS936">
        <v>1</v>
      </c>
      <c r="DA936" s="1">
        <v>37456</v>
      </c>
      <c r="DB936" s="1">
        <v>37530</v>
      </c>
      <c r="DC936" s="1">
        <v>38953</v>
      </c>
      <c r="DD936" s="14">
        <v>597</v>
      </c>
      <c r="DE936" s="14">
        <v>4</v>
      </c>
      <c r="DF936" t="s">
        <v>562</v>
      </c>
      <c r="DG936" t="s">
        <v>702</v>
      </c>
      <c r="DO936" s="49" t="s">
        <v>4557</v>
      </c>
      <c r="DP936" s="1"/>
      <c r="DQ936" s="1"/>
      <c r="DR936" s="1"/>
      <c r="DS936" s="1"/>
      <c r="DT936" s="1"/>
      <c r="DU936" s="1"/>
      <c r="DV936" s="1"/>
      <c r="DY936" t="s">
        <v>2085</v>
      </c>
      <c r="DZ936" s="1">
        <v>39435</v>
      </c>
      <c r="EA936" s="1">
        <v>41533</v>
      </c>
      <c r="EC936" s="7" t="s">
        <v>4014</v>
      </c>
      <c r="EL936" s="7">
        <v>1</v>
      </c>
      <c r="EN936" s="7">
        <v>1</v>
      </c>
      <c r="EO936" s="7">
        <v>642</v>
      </c>
      <c r="EP936" s="7">
        <v>5</v>
      </c>
      <c r="ER936" s="49" t="s">
        <v>4974</v>
      </c>
      <c r="ES936" s="1"/>
      <c r="ET936" s="1"/>
      <c r="EU936" s="1"/>
      <c r="EV936" s="1"/>
      <c r="EW936" s="1"/>
      <c r="EX936" s="1"/>
      <c r="FC936" t="s">
        <v>2775</v>
      </c>
      <c r="FD936" s="1">
        <v>41600</v>
      </c>
      <c r="FE936" s="1">
        <v>42390</v>
      </c>
      <c r="FH936" s="7" t="s">
        <v>4015</v>
      </c>
      <c r="FJ936" s="7" t="s">
        <v>4016</v>
      </c>
      <c r="FS936">
        <v>1</v>
      </c>
      <c r="FW936">
        <v>1</v>
      </c>
      <c r="FY936">
        <v>97</v>
      </c>
      <c r="FZ936">
        <v>5</v>
      </c>
      <c r="GY936" s="44" t="s">
        <v>7425</v>
      </c>
      <c r="GZ936" s="1">
        <v>37539</v>
      </c>
      <c r="HA936">
        <v>27</v>
      </c>
      <c r="HB936">
        <v>65</v>
      </c>
      <c r="HC936">
        <v>1</v>
      </c>
      <c r="HE936">
        <v>1</v>
      </c>
      <c r="HH936" s="44" t="s">
        <v>5810</v>
      </c>
      <c r="HI936">
        <v>0</v>
      </c>
      <c r="HJ936">
        <v>36</v>
      </c>
      <c r="HK936">
        <v>188</v>
      </c>
      <c r="HL936">
        <v>3</v>
      </c>
      <c r="HN936">
        <v>1</v>
      </c>
      <c r="HQ936" s="44" t="s">
        <v>5941</v>
      </c>
      <c r="HR936">
        <v>0</v>
      </c>
      <c r="HS936">
        <v>4</v>
      </c>
      <c r="HT936">
        <v>286</v>
      </c>
      <c r="HU936">
        <v>29</v>
      </c>
      <c r="HV936">
        <v>1</v>
      </c>
      <c r="HZ936" s="44"/>
      <c r="IA936">
        <v>0</v>
      </c>
      <c r="IB936">
        <v>0</v>
      </c>
      <c r="IC936">
        <v>224</v>
      </c>
      <c r="ID936">
        <v>2</v>
      </c>
      <c r="IF936">
        <v>1</v>
      </c>
      <c r="II936" s="1">
        <v>37530</v>
      </c>
      <c r="IJ936" s="1">
        <v>39358</v>
      </c>
      <c r="IK936" s="14">
        <v>4</v>
      </c>
    </row>
    <row r="937" spans="1:245" x14ac:dyDescent="0.25">
      <c r="A937" s="1">
        <v>39372</v>
      </c>
      <c r="C937" t="s">
        <v>3198</v>
      </c>
      <c r="E937" s="4" t="s">
        <v>3243</v>
      </c>
      <c r="F937" s="4" t="s">
        <v>3199</v>
      </c>
      <c r="G937" s="45" t="s">
        <v>5652</v>
      </c>
      <c r="H937" s="86"/>
      <c r="I937" s="86"/>
      <c r="J937" s="86"/>
      <c r="K937" s="86"/>
      <c r="L937" s="86"/>
      <c r="M937" s="30" t="s">
        <v>3197</v>
      </c>
      <c r="N937" s="27" t="s">
        <v>474</v>
      </c>
      <c r="O937" s="52" t="s">
        <v>7413</v>
      </c>
      <c r="P937" s="20"/>
      <c r="Q937" s="30" t="s">
        <v>3197</v>
      </c>
      <c r="R937" s="27" t="s">
        <v>474</v>
      </c>
      <c r="S937" s="52" t="s">
        <v>7413</v>
      </c>
      <c r="T937" s="20"/>
      <c r="U937" s="20"/>
      <c r="V937" s="20"/>
      <c r="W937" s="20"/>
      <c r="X937" s="20"/>
      <c r="Y937" s="20"/>
      <c r="Z937" s="20"/>
      <c r="AA937" s="20"/>
      <c r="AB937" s="20"/>
      <c r="AC937" s="20"/>
      <c r="AD937" s="20" t="s">
        <v>920</v>
      </c>
      <c r="AF937" s="14">
        <v>0</v>
      </c>
      <c r="AG937" s="14">
        <v>1</v>
      </c>
      <c r="AH937" s="14">
        <v>0</v>
      </c>
      <c r="AI937" s="14">
        <v>0</v>
      </c>
      <c r="AJ937" s="14">
        <v>1</v>
      </c>
      <c r="AK937" s="14">
        <v>0</v>
      </c>
      <c r="AL937" s="14">
        <v>0</v>
      </c>
      <c r="AO937" s="1">
        <v>37568</v>
      </c>
      <c r="AQ937" s="1">
        <v>37589</v>
      </c>
      <c r="CS937">
        <v>1</v>
      </c>
      <c r="CW937" s="1">
        <v>37600</v>
      </c>
      <c r="CX937" s="1"/>
      <c r="DB937" s="1">
        <v>37761</v>
      </c>
      <c r="DC937" s="1">
        <v>38176</v>
      </c>
      <c r="DD937" s="14">
        <v>505</v>
      </c>
      <c r="DE937" s="14">
        <v>3</v>
      </c>
      <c r="DF937" t="s">
        <v>562</v>
      </c>
      <c r="DG937" t="s">
        <v>1274</v>
      </c>
      <c r="DK937" s="1"/>
      <c r="DP937" s="49" t="s">
        <v>4793</v>
      </c>
      <c r="DQ937" s="49" t="s">
        <v>4794</v>
      </c>
      <c r="DR937" s="1"/>
      <c r="DS937" s="1"/>
      <c r="DT937" s="1"/>
      <c r="DU937" s="1"/>
      <c r="DV937" s="1"/>
      <c r="DY937" t="s">
        <v>2079</v>
      </c>
      <c r="DZ937" s="1">
        <v>39443</v>
      </c>
      <c r="EA937" s="1">
        <v>41242</v>
      </c>
      <c r="EC937" s="7" t="s">
        <v>3971</v>
      </c>
      <c r="EF937" s="7">
        <v>1</v>
      </c>
      <c r="EO937" s="7">
        <v>455</v>
      </c>
      <c r="EP937" s="7">
        <v>3</v>
      </c>
      <c r="EQ937" s="7">
        <v>1</v>
      </c>
      <c r="ER937" s="49" t="s">
        <v>5079</v>
      </c>
      <c r="ES937" s="1"/>
      <c r="ET937" s="1"/>
      <c r="EU937" s="1"/>
      <c r="EV937" s="1"/>
      <c r="EW937" s="1"/>
      <c r="EX937" s="1"/>
      <c r="FC937" t="s">
        <v>2948</v>
      </c>
      <c r="FD937" s="1">
        <v>41313</v>
      </c>
      <c r="FE937" s="1">
        <v>41893</v>
      </c>
      <c r="FH937" s="7" t="s">
        <v>3975</v>
      </c>
      <c r="FJ937" s="7" t="s">
        <v>3995</v>
      </c>
      <c r="FO937">
        <v>1</v>
      </c>
      <c r="FY937">
        <v>99</v>
      </c>
      <c r="FZ937">
        <v>3</v>
      </c>
    </row>
    <row r="938" spans="1:245" x14ac:dyDescent="0.25">
      <c r="A938" s="1">
        <v>39406</v>
      </c>
      <c r="B938" s="1"/>
      <c r="C938" s="1" t="s">
        <v>424</v>
      </c>
      <c r="D938" s="1"/>
      <c r="E938" s="13" t="s">
        <v>5120</v>
      </c>
      <c r="F938" s="4" t="s">
        <v>121</v>
      </c>
      <c r="G938" s="45" t="s">
        <v>5594</v>
      </c>
      <c r="H938" s="86"/>
      <c r="I938" s="86"/>
      <c r="J938" s="86"/>
      <c r="K938" s="86"/>
      <c r="L938" s="86"/>
      <c r="M938" s="31" t="s">
        <v>1669</v>
      </c>
      <c r="N938" s="13" t="s">
        <v>474</v>
      </c>
      <c r="O938" s="56" t="s">
        <v>6724</v>
      </c>
      <c r="P938" s="20"/>
      <c r="Q938" s="39" t="s">
        <v>1548</v>
      </c>
      <c r="R938" s="4" t="s">
        <v>498</v>
      </c>
      <c r="S938" s="52" t="s">
        <v>6726</v>
      </c>
      <c r="T938" s="39" t="s">
        <v>1548</v>
      </c>
      <c r="U938" s="4" t="s">
        <v>498</v>
      </c>
      <c r="V938" s="20"/>
      <c r="W938" s="20"/>
      <c r="X938" s="20"/>
      <c r="Y938" s="20"/>
      <c r="Z938" s="33" t="s">
        <v>3630</v>
      </c>
      <c r="AA938" s="33" t="s">
        <v>498</v>
      </c>
      <c r="AD938" s="20"/>
      <c r="AF938" s="14">
        <v>0</v>
      </c>
      <c r="AG938" s="14">
        <v>1</v>
      </c>
      <c r="AH938" s="14">
        <v>0</v>
      </c>
      <c r="AI938" s="14">
        <v>0</v>
      </c>
      <c r="AJ938" s="14">
        <v>1</v>
      </c>
      <c r="AK938" s="14">
        <v>0</v>
      </c>
      <c r="AL938" s="14">
        <v>1</v>
      </c>
      <c r="AM938" s="14">
        <v>0</v>
      </c>
      <c r="AN938" t="s">
        <v>1674</v>
      </c>
      <c r="AO938" s="1">
        <v>36395</v>
      </c>
      <c r="AP938" s="1">
        <v>37392</v>
      </c>
      <c r="BT938" s="14">
        <v>47190000</v>
      </c>
      <c r="CV938">
        <v>1</v>
      </c>
      <c r="DB938" s="1">
        <v>37404</v>
      </c>
      <c r="DC938" s="1">
        <v>39149</v>
      </c>
      <c r="DD938" s="14">
        <v>263</v>
      </c>
      <c r="DE938" s="14">
        <v>4</v>
      </c>
      <c r="DF938" t="s">
        <v>513</v>
      </c>
      <c r="DG938" t="s">
        <v>1675</v>
      </c>
      <c r="DK938" s="1"/>
      <c r="HA938">
        <v>0</v>
      </c>
      <c r="HB938">
        <v>4335</v>
      </c>
      <c r="HC938">
        <v>132</v>
      </c>
      <c r="HE938">
        <v>1</v>
      </c>
      <c r="HH938" s="44" t="s">
        <v>5821</v>
      </c>
      <c r="HI938">
        <v>0</v>
      </c>
      <c r="HJ938">
        <v>32</v>
      </c>
      <c r="HK938">
        <v>4437</v>
      </c>
      <c r="HL938">
        <v>53</v>
      </c>
      <c r="HM938">
        <v>1</v>
      </c>
      <c r="II938" s="1">
        <v>37404</v>
      </c>
      <c r="IJ938" s="1">
        <v>39406</v>
      </c>
      <c r="IK938" s="14">
        <v>3</v>
      </c>
    </row>
    <row r="939" spans="1:245" x14ac:dyDescent="0.25">
      <c r="A939" s="1">
        <v>39406</v>
      </c>
      <c r="B939" s="1"/>
      <c r="C939" s="1"/>
      <c r="D939" s="1"/>
      <c r="E939" s="13" t="s">
        <v>5120</v>
      </c>
      <c r="F939" s="4" t="s">
        <v>121</v>
      </c>
      <c r="G939" s="45" t="s">
        <v>5594</v>
      </c>
      <c r="H939" s="86"/>
      <c r="I939" s="86"/>
      <c r="J939" s="86"/>
      <c r="K939" s="86"/>
      <c r="L939" s="86"/>
      <c r="M939" s="31" t="s">
        <v>1670</v>
      </c>
      <c r="N939" s="4" t="s">
        <v>502</v>
      </c>
      <c r="O939" s="52" t="s">
        <v>6725</v>
      </c>
      <c r="P939" s="20"/>
      <c r="Q939" s="39" t="s">
        <v>1548</v>
      </c>
      <c r="R939" s="4" t="s">
        <v>498</v>
      </c>
      <c r="S939" s="52" t="s">
        <v>6726</v>
      </c>
      <c r="T939" s="39" t="s">
        <v>1548</v>
      </c>
      <c r="U939" s="4" t="s">
        <v>498</v>
      </c>
      <c r="V939" s="20"/>
      <c r="W939" s="20"/>
      <c r="X939" s="20"/>
      <c r="Y939" s="20"/>
      <c r="Z939" s="33" t="s">
        <v>3630</v>
      </c>
      <c r="AA939" s="33" t="s">
        <v>498</v>
      </c>
      <c r="AD939" s="20"/>
      <c r="AF939" s="14">
        <v>0</v>
      </c>
      <c r="AG939" s="14">
        <v>1</v>
      </c>
      <c r="AH939" s="14">
        <v>0</v>
      </c>
      <c r="AI939" s="14">
        <v>0</v>
      </c>
      <c r="AJ939" s="14">
        <v>1</v>
      </c>
      <c r="AK939" s="14">
        <v>0</v>
      </c>
      <c r="AL939" s="14">
        <v>1</v>
      </c>
      <c r="AM939" s="14">
        <v>0</v>
      </c>
      <c r="AO939" s="1">
        <v>36395</v>
      </c>
      <c r="AP939" s="1">
        <v>37392</v>
      </c>
      <c r="BT939" s="14">
        <v>47190000</v>
      </c>
      <c r="CV939">
        <v>1</v>
      </c>
      <c r="DB939" s="1">
        <v>37404</v>
      </c>
      <c r="DC939" s="1">
        <v>39149</v>
      </c>
      <c r="DD939" s="14">
        <v>263</v>
      </c>
      <c r="DE939" s="14">
        <v>4</v>
      </c>
      <c r="DF939" t="s">
        <v>513</v>
      </c>
      <c r="DG939" t="s">
        <v>1675</v>
      </c>
      <c r="HA939">
        <v>0</v>
      </c>
      <c r="HB939">
        <v>4335</v>
      </c>
      <c r="HC939">
        <v>132</v>
      </c>
      <c r="HE939">
        <v>1</v>
      </c>
      <c r="HH939" s="44" t="s">
        <v>5821</v>
      </c>
      <c r="HI939">
        <v>0</v>
      </c>
      <c r="HJ939">
        <v>32</v>
      </c>
      <c r="HK939">
        <v>4437</v>
      </c>
      <c r="HL939">
        <v>53</v>
      </c>
      <c r="HM939">
        <v>1</v>
      </c>
      <c r="II939" s="1">
        <v>37404</v>
      </c>
      <c r="IJ939" s="1">
        <v>39406</v>
      </c>
      <c r="IK939" s="14">
        <v>3</v>
      </c>
    </row>
    <row r="940" spans="1:245" x14ac:dyDescent="0.25">
      <c r="A940" s="1">
        <v>39406</v>
      </c>
      <c r="B940" s="1"/>
      <c r="C940" s="1"/>
      <c r="D940" s="1"/>
      <c r="E940" s="13" t="s">
        <v>5120</v>
      </c>
      <c r="F940" s="4" t="s">
        <v>121</v>
      </c>
      <c r="G940" s="45" t="s">
        <v>5594</v>
      </c>
      <c r="H940" s="86"/>
      <c r="I940" s="86"/>
      <c r="J940" s="86"/>
      <c r="K940" s="86"/>
      <c r="L940" s="86"/>
      <c r="M940" s="31" t="s">
        <v>1548</v>
      </c>
      <c r="N940" s="4" t="s">
        <v>498</v>
      </c>
      <c r="O940" s="52" t="s">
        <v>6726</v>
      </c>
      <c r="P940" s="20"/>
      <c r="Q940" s="39" t="s">
        <v>1548</v>
      </c>
      <c r="R940" s="4" t="s">
        <v>498</v>
      </c>
      <c r="S940" s="52" t="s">
        <v>6726</v>
      </c>
      <c r="T940" s="39" t="s">
        <v>1548</v>
      </c>
      <c r="U940" s="4" t="s">
        <v>498</v>
      </c>
      <c r="V940" s="20"/>
      <c r="W940" s="20"/>
      <c r="X940" s="33" t="s">
        <v>3630</v>
      </c>
      <c r="Y940" s="33" t="s">
        <v>498</v>
      </c>
      <c r="Z940" s="33" t="s">
        <v>3630</v>
      </c>
      <c r="AA940" s="33" t="s">
        <v>498</v>
      </c>
      <c r="AD940" s="20"/>
      <c r="AF940" s="14">
        <v>0</v>
      </c>
      <c r="AG940" s="14">
        <v>1</v>
      </c>
      <c r="AH940" s="14">
        <v>0</v>
      </c>
      <c r="AI940" s="14">
        <v>0</v>
      </c>
      <c r="AJ940" s="14">
        <v>1</v>
      </c>
      <c r="AK940" s="14">
        <v>0</v>
      </c>
      <c r="AL940" s="14">
        <v>1</v>
      </c>
      <c r="AM940" s="14">
        <v>0</v>
      </c>
      <c r="AO940" s="1">
        <v>36395</v>
      </c>
      <c r="AP940" s="1">
        <v>37392</v>
      </c>
      <c r="BT940" s="14">
        <v>47190000</v>
      </c>
      <c r="CV940">
        <v>1</v>
      </c>
      <c r="DB940" s="1">
        <v>37404</v>
      </c>
      <c r="DC940" s="1">
        <v>39149</v>
      </c>
      <c r="DD940" s="14">
        <v>263</v>
      </c>
      <c r="DE940" s="14">
        <v>4</v>
      </c>
      <c r="DF940" t="s">
        <v>513</v>
      </c>
      <c r="DG940" t="s">
        <v>1675</v>
      </c>
      <c r="HA940">
        <v>0</v>
      </c>
      <c r="HB940">
        <v>4335</v>
      </c>
      <c r="HC940">
        <v>132</v>
      </c>
      <c r="HE940">
        <v>1</v>
      </c>
      <c r="HH940" s="44" t="s">
        <v>5821</v>
      </c>
      <c r="HI940">
        <v>0</v>
      </c>
      <c r="HJ940">
        <v>32</v>
      </c>
      <c r="HK940">
        <v>4437</v>
      </c>
      <c r="HL940">
        <v>53</v>
      </c>
      <c r="HM940">
        <v>1</v>
      </c>
      <c r="II940" s="1">
        <v>37404</v>
      </c>
      <c r="IJ940" s="1">
        <v>39406</v>
      </c>
      <c r="IK940" s="14">
        <v>3</v>
      </c>
    </row>
    <row r="941" spans="1:245" x14ac:dyDescent="0.25">
      <c r="A941" s="1">
        <v>39406</v>
      </c>
      <c r="B941" s="1"/>
      <c r="C941" s="1"/>
      <c r="D941" s="1"/>
      <c r="E941" s="13" t="s">
        <v>5120</v>
      </c>
      <c r="F941" s="4" t="s">
        <v>121</v>
      </c>
      <c r="G941" s="45" t="s">
        <v>5594</v>
      </c>
      <c r="H941" s="86"/>
      <c r="I941" s="86"/>
      <c r="J941" s="86"/>
      <c r="K941" s="86"/>
      <c r="L941" s="86"/>
      <c r="M941" s="31" t="s">
        <v>1671</v>
      </c>
      <c r="N941" s="4" t="s">
        <v>479</v>
      </c>
      <c r="O941" s="52" t="s">
        <v>6727</v>
      </c>
      <c r="P941" s="20"/>
      <c r="Q941" s="39" t="s">
        <v>1673</v>
      </c>
      <c r="R941" s="4" t="s">
        <v>498</v>
      </c>
      <c r="S941" s="52" t="s">
        <v>6728</v>
      </c>
      <c r="T941" s="39" t="s">
        <v>1673</v>
      </c>
      <c r="U941" s="4" t="s">
        <v>498</v>
      </c>
      <c r="V941" s="20"/>
      <c r="W941" s="20"/>
      <c r="X941" s="20"/>
      <c r="Y941" s="20"/>
      <c r="Z941" s="33" t="s">
        <v>3629</v>
      </c>
      <c r="AA941" s="33" t="s">
        <v>498</v>
      </c>
      <c r="AD941" s="20"/>
      <c r="AF941" s="14">
        <v>0</v>
      </c>
      <c r="AG941" s="14">
        <v>1</v>
      </c>
      <c r="AH941" s="14">
        <v>0</v>
      </c>
      <c r="AI941" s="14">
        <v>0</v>
      </c>
      <c r="AJ941" s="14">
        <v>1</v>
      </c>
      <c r="AK941" s="14">
        <v>0</v>
      </c>
      <c r="AL941" s="14">
        <v>1</v>
      </c>
      <c r="AM941" s="14">
        <v>0</v>
      </c>
      <c r="AO941" s="1">
        <v>36395</v>
      </c>
      <c r="AP941" s="1">
        <v>37392</v>
      </c>
      <c r="BT941" s="14">
        <v>13200000</v>
      </c>
      <c r="BU941" s="3">
        <v>0.4</v>
      </c>
      <c r="CV941">
        <v>1</v>
      </c>
      <c r="DB941" s="1">
        <v>37404</v>
      </c>
      <c r="DC941" s="1">
        <v>39149</v>
      </c>
      <c r="DD941" s="14">
        <v>263</v>
      </c>
      <c r="DE941" s="14">
        <v>4</v>
      </c>
      <c r="DF941" t="s">
        <v>513</v>
      </c>
      <c r="DG941" t="s">
        <v>1675</v>
      </c>
      <c r="DJ941">
        <v>1</v>
      </c>
      <c r="HA941">
        <v>0</v>
      </c>
      <c r="HB941">
        <v>307</v>
      </c>
      <c r="HC941">
        <v>6</v>
      </c>
      <c r="HE941">
        <v>1</v>
      </c>
      <c r="HH941" s="44" t="s">
        <v>5821</v>
      </c>
      <c r="HI941">
        <v>0</v>
      </c>
      <c r="HJ941">
        <v>32</v>
      </c>
      <c r="HK941">
        <v>494</v>
      </c>
      <c r="HL941">
        <v>5</v>
      </c>
      <c r="HM941">
        <v>1</v>
      </c>
      <c r="II941" s="1">
        <v>37404</v>
      </c>
      <c r="IJ941" s="1">
        <v>39406</v>
      </c>
      <c r="IK941" s="14">
        <v>3</v>
      </c>
    </row>
    <row r="942" spans="1:245" x14ac:dyDescent="0.25">
      <c r="A942" s="1">
        <v>39406</v>
      </c>
      <c r="B942" s="1"/>
      <c r="C942" s="1"/>
      <c r="D942" s="1"/>
      <c r="E942" s="13" t="s">
        <v>5120</v>
      </c>
      <c r="F942" s="4" t="s">
        <v>121</v>
      </c>
      <c r="G942" s="45" t="s">
        <v>5594</v>
      </c>
      <c r="H942" s="86"/>
      <c r="I942" s="86"/>
      <c r="J942" s="86"/>
      <c r="K942" s="86"/>
      <c r="L942" s="86"/>
      <c r="M942" s="31" t="s">
        <v>1672</v>
      </c>
      <c r="N942" s="4" t="s">
        <v>498</v>
      </c>
      <c r="O942" s="52" t="s">
        <v>6728</v>
      </c>
      <c r="P942" s="20"/>
      <c r="Q942" s="39" t="s">
        <v>1673</v>
      </c>
      <c r="R942" s="4" t="s">
        <v>498</v>
      </c>
      <c r="S942" s="52" t="s">
        <v>6728</v>
      </c>
      <c r="T942" s="39" t="s">
        <v>1673</v>
      </c>
      <c r="U942" s="4" t="s">
        <v>498</v>
      </c>
      <c r="V942" s="20"/>
      <c r="W942" s="20"/>
      <c r="X942" s="20"/>
      <c r="Y942" s="20"/>
      <c r="Z942" s="33" t="s">
        <v>3629</v>
      </c>
      <c r="AA942" s="33" t="s">
        <v>498</v>
      </c>
      <c r="AD942" s="20"/>
      <c r="AF942" s="14">
        <v>0</v>
      </c>
      <c r="AG942" s="14">
        <v>1</v>
      </c>
      <c r="AH942" s="14">
        <v>0</v>
      </c>
      <c r="AI942" s="14">
        <v>0</v>
      </c>
      <c r="AJ942" s="14">
        <v>1</v>
      </c>
      <c r="AK942" s="14">
        <v>0</v>
      </c>
      <c r="AL942" s="14">
        <v>1</v>
      </c>
      <c r="AM942" s="14">
        <v>0</v>
      </c>
      <c r="AO942" s="1">
        <v>36395</v>
      </c>
      <c r="AP942" s="1">
        <v>37392</v>
      </c>
      <c r="BT942" s="14">
        <v>13200000</v>
      </c>
      <c r="BU942" s="3">
        <v>0.4</v>
      </c>
      <c r="CV942">
        <v>1</v>
      </c>
      <c r="DB942" s="1">
        <v>37404</v>
      </c>
      <c r="DC942" s="1">
        <v>39149</v>
      </c>
      <c r="DD942" s="14">
        <v>263</v>
      </c>
      <c r="DE942" s="14">
        <v>4</v>
      </c>
      <c r="DF942" t="s">
        <v>513</v>
      </c>
      <c r="DG942" t="s">
        <v>1675</v>
      </c>
      <c r="DJ942">
        <v>1</v>
      </c>
      <c r="HA942">
        <v>0</v>
      </c>
      <c r="HB942">
        <v>307</v>
      </c>
      <c r="HC942">
        <v>6</v>
      </c>
      <c r="HE942">
        <v>1</v>
      </c>
      <c r="HH942" s="44" t="s">
        <v>5821</v>
      </c>
      <c r="HI942">
        <v>0</v>
      </c>
      <c r="HJ942">
        <v>32</v>
      </c>
      <c r="HK942">
        <v>494</v>
      </c>
      <c r="HL942">
        <v>5</v>
      </c>
      <c r="HM942">
        <v>1</v>
      </c>
      <c r="II942" s="1">
        <v>37404</v>
      </c>
      <c r="IJ942" s="1">
        <v>39406</v>
      </c>
      <c r="IK942" s="14">
        <v>3</v>
      </c>
    </row>
    <row r="943" spans="1:245" x14ac:dyDescent="0.25">
      <c r="A943" s="1">
        <v>39406</v>
      </c>
      <c r="B943" s="1"/>
      <c r="C943" s="1"/>
      <c r="D943" s="1"/>
      <c r="E943" s="13" t="s">
        <v>5120</v>
      </c>
      <c r="F943" s="4" t="s">
        <v>121</v>
      </c>
      <c r="G943" s="45" t="s">
        <v>5594</v>
      </c>
      <c r="H943" s="86"/>
      <c r="I943" s="86"/>
      <c r="J943" s="86"/>
      <c r="K943" s="86"/>
      <c r="L943" s="86"/>
      <c r="M943" s="31" t="s">
        <v>1673</v>
      </c>
      <c r="N943" s="4" t="s">
        <v>498</v>
      </c>
      <c r="O943" s="52" t="s">
        <v>6728</v>
      </c>
      <c r="P943" s="20"/>
      <c r="Q943" s="39" t="s">
        <v>1673</v>
      </c>
      <c r="R943" s="4" t="s">
        <v>498</v>
      </c>
      <c r="S943" s="52" t="s">
        <v>6728</v>
      </c>
      <c r="T943" s="39" t="s">
        <v>1673</v>
      </c>
      <c r="U943" s="4" t="s">
        <v>498</v>
      </c>
      <c r="V943" s="20"/>
      <c r="W943" s="20"/>
      <c r="X943" s="33" t="s">
        <v>3629</v>
      </c>
      <c r="Y943" s="33" t="s">
        <v>498</v>
      </c>
      <c r="Z943" s="33" t="s">
        <v>3629</v>
      </c>
      <c r="AA943" s="33" t="s">
        <v>498</v>
      </c>
      <c r="AD943" s="20"/>
      <c r="AF943" s="14">
        <v>0</v>
      </c>
      <c r="AG943" s="14">
        <v>1</v>
      </c>
      <c r="AH943" s="14">
        <v>0</v>
      </c>
      <c r="AI943" s="14">
        <v>0</v>
      </c>
      <c r="AJ943" s="14">
        <v>1</v>
      </c>
      <c r="AK943" s="14">
        <v>0</v>
      </c>
      <c r="AL943" s="14">
        <v>1</v>
      </c>
      <c r="AM943" s="14">
        <v>0</v>
      </c>
      <c r="AO943" s="1">
        <v>36395</v>
      </c>
      <c r="AP943" s="1">
        <v>37392</v>
      </c>
      <c r="BT943" s="14">
        <v>13200000</v>
      </c>
      <c r="BU943" s="3">
        <v>0.4</v>
      </c>
      <c r="CV943">
        <v>1</v>
      </c>
      <c r="DB943" s="1">
        <v>37404</v>
      </c>
      <c r="DC943" s="1">
        <v>39149</v>
      </c>
      <c r="DD943" s="14">
        <v>263</v>
      </c>
      <c r="DE943" s="14">
        <v>4</v>
      </c>
      <c r="DF943" t="s">
        <v>513</v>
      </c>
      <c r="DG943" t="s">
        <v>1675</v>
      </c>
      <c r="DJ943">
        <v>1</v>
      </c>
      <c r="HA943">
        <v>0</v>
      </c>
      <c r="HB943">
        <v>307</v>
      </c>
      <c r="HC943">
        <v>6</v>
      </c>
      <c r="HE943">
        <v>1</v>
      </c>
      <c r="HH943" s="44" t="s">
        <v>5821</v>
      </c>
      <c r="HI943">
        <v>0</v>
      </c>
      <c r="HJ943">
        <v>32</v>
      </c>
      <c r="HK943">
        <v>494</v>
      </c>
      <c r="HL943">
        <v>5</v>
      </c>
      <c r="HM943">
        <v>1</v>
      </c>
      <c r="II943" s="1">
        <v>37404</v>
      </c>
      <c r="IJ943" s="1">
        <v>39406</v>
      </c>
      <c r="IK943" s="14">
        <v>3</v>
      </c>
    </row>
    <row r="944" spans="1:245" x14ac:dyDescent="0.25">
      <c r="A944" s="1">
        <v>39406</v>
      </c>
      <c r="B944" s="1"/>
      <c r="C944" s="1"/>
      <c r="D944" s="1"/>
      <c r="E944" s="13" t="s">
        <v>5120</v>
      </c>
      <c r="F944" s="4" t="s">
        <v>121</v>
      </c>
      <c r="G944" s="45" t="s">
        <v>5594</v>
      </c>
      <c r="H944" s="86"/>
      <c r="I944" s="86"/>
      <c r="J944" s="86"/>
      <c r="K944" s="86"/>
      <c r="L944" s="86"/>
      <c r="M944" s="31" t="s">
        <v>5173</v>
      </c>
      <c r="N944" s="4" t="s">
        <v>537</v>
      </c>
      <c r="O944" s="52" t="s">
        <v>6729</v>
      </c>
      <c r="P944" s="20"/>
      <c r="Q944" s="39" t="s">
        <v>2672</v>
      </c>
      <c r="R944" s="4" t="s">
        <v>498</v>
      </c>
      <c r="S944" s="52" t="s">
        <v>6730</v>
      </c>
      <c r="T944" s="39" t="s">
        <v>2672</v>
      </c>
      <c r="U944" s="4" t="s">
        <v>498</v>
      </c>
      <c r="V944" s="20"/>
      <c r="W944" s="20"/>
      <c r="X944" s="20"/>
      <c r="Y944" s="20"/>
      <c r="Z944" s="33" t="s">
        <v>3631</v>
      </c>
      <c r="AA944" s="20" t="s">
        <v>498</v>
      </c>
      <c r="AD944" s="20"/>
      <c r="AF944" s="14">
        <v>0</v>
      </c>
      <c r="AG944" s="14">
        <v>1</v>
      </c>
      <c r="AH944" s="14">
        <v>0</v>
      </c>
      <c r="AI944" s="14">
        <v>0</v>
      </c>
      <c r="AJ944" s="14">
        <v>1</v>
      </c>
      <c r="AK944" s="14">
        <v>0</v>
      </c>
      <c r="AL944" s="14">
        <v>1</v>
      </c>
      <c r="AM944" s="14">
        <v>0</v>
      </c>
      <c r="AO944" s="1">
        <v>36395</v>
      </c>
      <c r="AP944" s="1">
        <v>37392</v>
      </c>
      <c r="BT944" s="14">
        <v>14400000</v>
      </c>
      <c r="BU944" s="3">
        <v>0.2</v>
      </c>
      <c r="CV944">
        <v>1</v>
      </c>
      <c r="DB944" s="1">
        <v>37404</v>
      </c>
      <c r="DC944" s="1">
        <v>39149</v>
      </c>
      <c r="DD944" s="14">
        <v>263</v>
      </c>
      <c r="DE944" s="14">
        <v>4</v>
      </c>
      <c r="DF944" t="s">
        <v>513</v>
      </c>
      <c r="DG944" t="s">
        <v>1675</v>
      </c>
      <c r="DJ944">
        <v>1</v>
      </c>
      <c r="HA944">
        <v>0</v>
      </c>
      <c r="HB944">
        <v>25</v>
      </c>
      <c r="HC944">
        <v>1</v>
      </c>
      <c r="HE944">
        <v>1</v>
      </c>
      <c r="HH944" s="44" t="s">
        <v>5821</v>
      </c>
      <c r="HI944">
        <v>0</v>
      </c>
      <c r="HJ944">
        <v>32</v>
      </c>
      <c r="HK944">
        <v>97</v>
      </c>
      <c r="HL944">
        <v>1</v>
      </c>
      <c r="HM944">
        <v>1</v>
      </c>
      <c r="II944" s="1">
        <v>37404</v>
      </c>
      <c r="IJ944" s="1">
        <v>39406</v>
      </c>
      <c r="IK944" s="14">
        <v>3</v>
      </c>
    </row>
    <row r="945" spans="1:245" x14ac:dyDescent="0.25">
      <c r="A945" s="1">
        <v>39406</v>
      </c>
      <c r="B945" s="1"/>
      <c r="C945" s="1"/>
      <c r="D945" s="1"/>
      <c r="E945" s="13" t="s">
        <v>5120</v>
      </c>
      <c r="F945" s="4" t="s">
        <v>121</v>
      </c>
      <c r="G945" s="45" t="s">
        <v>5594</v>
      </c>
      <c r="H945" s="86"/>
      <c r="I945" s="86"/>
      <c r="J945" s="86"/>
      <c r="K945" s="86"/>
      <c r="L945" s="86"/>
      <c r="M945" s="31" t="s">
        <v>2672</v>
      </c>
      <c r="N945" s="4" t="s">
        <v>498</v>
      </c>
      <c r="O945" s="52" t="s">
        <v>6730</v>
      </c>
      <c r="P945" s="20"/>
      <c r="Q945" s="39" t="s">
        <v>2672</v>
      </c>
      <c r="R945" s="4" t="s">
        <v>498</v>
      </c>
      <c r="S945" s="52" t="s">
        <v>6730</v>
      </c>
      <c r="T945" s="39" t="s">
        <v>2672</v>
      </c>
      <c r="U945" s="4" t="s">
        <v>498</v>
      </c>
      <c r="V945" s="20"/>
      <c r="W945" s="20"/>
      <c r="X945" s="33" t="s">
        <v>3631</v>
      </c>
      <c r="Y945" s="20" t="s">
        <v>498</v>
      </c>
      <c r="Z945" s="33" t="s">
        <v>3631</v>
      </c>
      <c r="AA945" s="20" t="s">
        <v>498</v>
      </c>
      <c r="AD945" s="20"/>
      <c r="AF945" s="14">
        <v>0</v>
      </c>
      <c r="AG945" s="14">
        <v>1</v>
      </c>
      <c r="AH945" s="14">
        <v>0</v>
      </c>
      <c r="AI945" s="14">
        <v>0</v>
      </c>
      <c r="AJ945" s="14">
        <v>1</v>
      </c>
      <c r="AK945" s="14">
        <v>0</v>
      </c>
      <c r="AL945" s="14">
        <v>1</v>
      </c>
      <c r="AM945" s="14">
        <v>0</v>
      </c>
      <c r="AO945" s="1">
        <v>36395</v>
      </c>
      <c r="AP945" s="1">
        <v>37392</v>
      </c>
      <c r="BT945" s="14">
        <v>14400000</v>
      </c>
      <c r="BU945" s="3">
        <v>0.2</v>
      </c>
      <c r="CV945">
        <v>1</v>
      </c>
      <c r="DB945" s="1">
        <v>37404</v>
      </c>
      <c r="DC945" s="1">
        <v>39149</v>
      </c>
      <c r="DD945" s="14">
        <v>263</v>
      </c>
      <c r="DE945" s="14">
        <v>4</v>
      </c>
      <c r="DF945" t="s">
        <v>513</v>
      </c>
      <c r="DG945" t="s">
        <v>1675</v>
      </c>
      <c r="DJ945">
        <v>1</v>
      </c>
      <c r="HA945">
        <v>0</v>
      </c>
      <c r="HB945">
        <v>25</v>
      </c>
      <c r="HC945">
        <v>1</v>
      </c>
      <c r="HE945">
        <v>1</v>
      </c>
      <c r="HH945" s="44" t="s">
        <v>5821</v>
      </c>
      <c r="HI945">
        <v>0</v>
      </c>
      <c r="HJ945">
        <v>32</v>
      </c>
      <c r="HK945">
        <v>97</v>
      </c>
      <c r="HL945">
        <v>1</v>
      </c>
      <c r="HM945">
        <v>1</v>
      </c>
      <c r="II945" s="1">
        <v>37404</v>
      </c>
      <c r="IJ945" s="1">
        <v>39406</v>
      </c>
      <c r="IK945" s="14">
        <v>3</v>
      </c>
    </row>
    <row r="946" spans="1:245" x14ac:dyDescent="0.25">
      <c r="A946" s="1">
        <v>39414</v>
      </c>
      <c r="B946" s="1"/>
      <c r="C946" s="1" t="s">
        <v>421</v>
      </c>
      <c r="D946" s="1"/>
      <c r="E946" s="13" t="s">
        <v>3187</v>
      </c>
      <c r="F946" s="4" t="s">
        <v>134</v>
      </c>
      <c r="G946" s="45" t="s">
        <v>5591</v>
      </c>
      <c r="H946" s="86"/>
      <c r="I946" s="86"/>
      <c r="J946" s="86"/>
      <c r="K946" s="86"/>
      <c r="L946" s="86"/>
      <c r="M946" s="31" t="s">
        <v>5171</v>
      </c>
      <c r="N946" s="13" t="s">
        <v>498</v>
      </c>
      <c r="O946" s="56" t="s">
        <v>7416</v>
      </c>
      <c r="P946" s="20"/>
      <c r="Q946" s="39" t="s">
        <v>5171</v>
      </c>
      <c r="R946" s="13" t="s">
        <v>498</v>
      </c>
      <c r="S946" s="56" t="s">
        <v>7416</v>
      </c>
      <c r="T946" s="39" t="s">
        <v>5171</v>
      </c>
      <c r="U946" s="13" t="s">
        <v>498</v>
      </c>
      <c r="V946" s="20"/>
      <c r="W946" s="20"/>
      <c r="X946" s="33" t="s">
        <v>3622</v>
      </c>
      <c r="Y946" s="33" t="s">
        <v>498</v>
      </c>
      <c r="Z946" s="33" t="s">
        <v>3622</v>
      </c>
      <c r="AA946" s="33" t="s">
        <v>498</v>
      </c>
      <c r="AB946" s="20"/>
      <c r="AC946" s="20"/>
      <c r="AD946" s="20"/>
      <c r="AF946" s="14">
        <v>0</v>
      </c>
      <c r="AG946" s="14">
        <v>1</v>
      </c>
      <c r="AH946" s="14">
        <v>0</v>
      </c>
      <c r="AI946" s="14">
        <v>0</v>
      </c>
      <c r="AJ946" s="14">
        <v>1</v>
      </c>
      <c r="AK946" s="14">
        <v>0</v>
      </c>
      <c r="AL946" s="14">
        <v>1</v>
      </c>
      <c r="AM946" s="14">
        <v>0</v>
      </c>
      <c r="AN946" t="s">
        <v>1165</v>
      </c>
      <c r="AO946" s="1">
        <v>37995</v>
      </c>
      <c r="AP946" s="1">
        <v>38405</v>
      </c>
      <c r="BQ946" s="3">
        <v>0.5</v>
      </c>
      <c r="BT946" s="14">
        <v>65000000</v>
      </c>
      <c r="CS946">
        <v>1</v>
      </c>
      <c r="CV946">
        <v>1</v>
      </c>
      <c r="DB946" s="1">
        <v>38405</v>
      </c>
      <c r="DC946" s="1">
        <v>38720</v>
      </c>
      <c r="DD946" s="14">
        <v>541</v>
      </c>
      <c r="DE946" s="14">
        <v>4</v>
      </c>
      <c r="DF946" t="s">
        <v>513</v>
      </c>
      <c r="DG946" t="s">
        <v>1166</v>
      </c>
      <c r="DJ946">
        <v>1</v>
      </c>
      <c r="DK946" s="1">
        <v>38405</v>
      </c>
      <c r="DN946" t="s">
        <v>1167</v>
      </c>
      <c r="GY946" s="44" t="s">
        <v>5700</v>
      </c>
      <c r="GZ946" s="1">
        <v>38407</v>
      </c>
      <c r="HA946">
        <v>32</v>
      </c>
      <c r="HB946">
        <v>462</v>
      </c>
      <c r="HC946">
        <v>19</v>
      </c>
      <c r="HD946">
        <v>1</v>
      </c>
      <c r="HH946" s="44" t="s">
        <v>5818</v>
      </c>
      <c r="HI946">
        <v>0</v>
      </c>
      <c r="HJ946">
        <v>55</v>
      </c>
      <c r="HK946">
        <v>368</v>
      </c>
      <c r="HL946">
        <v>8</v>
      </c>
      <c r="HN946">
        <v>1</v>
      </c>
      <c r="II946" s="1">
        <v>38405</v>
      </c>
      <c r="IJ946" s="1">
        <v>39414</v>
      </c>
      <c r="IK946" s="14">
        <v>3</v>
      </c>
    </row>
    <row r="947" spans="1:245" x14ac:dyDescent="0.25">
      <c r="A947" s="1">
        <v>39414</v>
      </c>
      <c r="E947" s="13" t="s">
        <v>3187</v>
      </c>
      <c r="F947" s="4" t="s">
        <v>134</v>
      </c>
      <c r="G947" s="45" t="s">
        <v>5591</v>
      </c>
      <c r="H947" s="86"/>
      <c r="I947" s="86"/>
      <c r="J947" s="86"/>
      <c r="K947" s="86"/>
      <c r="L947" s="86"/>
      <c r="M947" s="30" t="s">
        <v>807</v>
      </c>
      <c r="N947" s="4" t="s">
        <v>517</v>
      </c>
      <c r="O947" s="52" t="s">
        <v>6707</v>
      </c>
      <c r="P947" s="20"/>
      <c r="Q947" s="39" t="s">
        <v>5171</v>
      </c>
      <c r="R947" s="13" t="s">
        <v>498</v>
      </c>
      <c r="S947" s="56" t="s">
        <v>7416</v>
      </c>
      <c r="T947" s="39" t="s">
        <v>5171</v>
      </c>
      <c r="U947" s="13" t="s">
        <v>498</v>
      </c>
      <c r="V947" s="20"/>
      <c r="W947" s="20"/>
      <c r="X947" s="20"/>
      <c r="Y947" s="20"/>
      <c r="Z947" s="33" t="s">
        <v>3622</v>
      </c>
      <c r="AA947" s="33" t="s">
        <v>498</v>
      </c>
      <c r="AD947" s="20"/>
      <c r="AF947" s="14">
        <v>0</v>
      </c>
      <c r="AG947" s="14">
        <v>1</v>
      </c>
      <c r="AH947" s="14">
        <v>0</v>
      </c>
      <c r="AI947" s="14">
        <v>0</v>
      </c>
      <c r="AJ947" s="14">
        <v>1</v>
      </c>
      <c r="AK947" s="14">
        <v>0</v>
      </c>
      <c r="AL947" s="14">
        <v>1</v>
      </c>
      <c r="AM947" s="14">
        <v>0</v>
      </c>
      <c r="AO947" s="1">
        <v>37995</v>
      </c>
      <c r="AP947" s="1">
        <v>38405</v>
      </c>
      <c r="BQ947" s="3">
        <v>0.5</v>
      </c>
      <c r="BT947" s="14">
        <v>65000000</v>
      </c>
      <c r="CS947">
        <v>1</v>
      </c>
      <c r="CV947">
        <v>1</v>
      </c>
      <c r="DB947" s="1">
        <v>38405</v>
      </c>
      <c r="DC947" s="1">
        <v>38720</v>
      </c>
      <c r="DD947" s="14">
        <v>541</v>
      </c>
      <c r="DE947" s="14">
        <v>4</v>
      </c>
      <c r="DF947" t="s">
        <v>513</v>
      </c>
      <c r="DG947" t="s">
        <v>1166</v>
      </c>
      <c r="DJ947">
        <v>1</v>
      </c>
      <c r="DK947" s="1">
        <v>38405</v>
      </c>
      <c r="GY947" s="44" t="s">
        <v>5700</v>
      </c>
      <c r="GZ947" s="1">
        <v>38407</v>
      </c>
      <c r="HA947">
        <v>32</v>
      </c>
      <c r="HB947">
        <v>462</v>
      </c>
      <c r="HC947">
        <v>19</v>
      </c>
      <c r="HD947">
        <v>1</v>
      </c>
      <c r="HH947" s="44" t="s">
        <v>5818</v>
      </c>
      <c r="HI947">
        <v>0</v>
      </c>
      <c r="HJ947">
        <v>55</v>
      </c>
      <c r="HK947">
        <v>368</v>
      </c>
      <c r="HL947">
        <v>8</v>
      </c>
      <c r="HN947">
        <v>1</v>
      </c>
      <c r="II947" s="1">
        <v>38405</v>
      </c>
      <c r="IJ947" s="1">
        <v>39414</v>
      </c>
      <c r="IK947" s="14">
        <v>3</v>
      </c>
    </row>
    <row r="948" spans="1:245" x14ac:dyDescent="0.25">
      <c r="A948" s="1">
        <v>39414</v>
      </c>
      <c r="E948" s="13" t="s">
        <v>3187</v>
      </c>
      <c r="F948" s="4" t="s">
        <v>134</v>
      </c>
      <c r="G948" s="45" t="s">
        <v>5591</v>
      </c>
      <c r="H948" s="86"/>
      <c r="I948" s="86"/>
      <c r="J948" s="86"/>
      <c r="K948" s="86"/>
      <c r="L948" s="86"/>
      <c r="M948" s="30" t="s">
        <v>1161</v>
      </c>
      <c r="N948" s="4" t="s">
        <v>500</v>
      </c>
      <c r="O948" s="52" t="s">
        <v>6708</v>
      </c>
      <c r="P948" s="20"/>
      <c r="Q948" s="39" t="s">
        <v>1161</v>
      </c>
      <c r="R948" s="4" t="s">
        <v>500</v>
      </c>
      <c r="S948" s="52" t="s">
        <v>6708</v>
      </c>
      <c r="T948" s="39" t="s">
        <v>1161</v>
      </c>
      <c r="U948" s="4" t="s">
        <v>500</v>
      </c>
      <c r="V948" s="20"/>
      <c r="W948" s="20"/>
      <c r="X948" s="20"/>
      <c r="Y948" s="20"/>
      <c r="Z948" s="20"/>
      <c r="AA948" s="20"/>
      <c r="AB948" s="20"/>
      <c r="AC948" s="20"/>
      <c r="AD948" s="20"/>
      <c r="AF948" s="14">
        <v>0</v>
      </c>
      <c r="AG948" s="14">
        <v>1</v>
      </c>
      <c r="AH948" s="14">
        <v>0</v>
      </c>
      <c r="AI948" s="14">
        <v>0</v>
      </c>
      <c r="AJ948" s="14">
        <v>1</v>
      </c>
      <c r="AK948" s="14">
        <v>0</v>
      </c>
      <c r="AL948" s="14">
        <v>1</v>
      </c>
      <c r="AM948" s="14">
        <v>0</v>
      </c>
      <c r="AO948" s="1">
        <v>38097</v>
      </c>
      <c r="AP948" s="1">
        <v>38405</v>
      </c>
      <c r="BT948" s="14">
        <v>148000000</v>
      </c>
      <c r="BW948" s="23">
        <v>103600000</v>
      </c>
      <c r="CS948">
        <v>1</v>
      </c>
      <c r="CV948">
        <v>1</v>
      </c>
      <c r="DB948" s="1">
        <v>38405</v>
      </c>
      <c r="DC948" s="1">
        <v>38720</v>
      </c>
      <c r="DD948" s="14">
        <v>541</v>
      </c>
      <c r="DE948" s="14">
        <v>4</v>
      </c>
      <c r="DF948" t="s">
        <v>513</v>
      </c>
      <c r="DG948" t="s">
        <v>1166</v>
      </c>
      <c r="DK948" s="1">
        <v>38426</v>
      </c>
      <c r="DO948" s="49" t="s">
        <v>4586</v>
      </c>
      <c r="DP948" s="1"/>
      <c r="DQ948" s="1"/>
      <c r="DR948" s="1"/>
      <c r="DS948" s="1"/>
      <c r="DT948" s="1"/>
      <c r="DU948" s="1"/>
      <c r="DV948" s="1"/>
      <c r="DY948" t="s">
        <v>2372</v>
      </c>
      <c r="DZ948" s="1">
        <v>39490</v>
      </c>
      <c r="EA948" s="1">
        <v>41179</v>
      </c>
      <c r="EC948" s="7" t="s">
        <v>3969</v>
      </c>
      <c r="EF948" s="7">
        <v>1</v>
      </c>
      <c r="EO948" s="7">
        <v>128</v>
      </c>
      <c r="EP948" s="7">
        <v>2</v>
      </c>
      <c r="ER948" s="49" t="s">
        <v>4995</v>
      </c>
      <c r="ES948" s="1"/>
      <c r="ET948" s="1"/>
      <c r="EU948" s="1"/>
      <c r="EV948" s="1"/>
      <c r="EW948" s="1"/>
      <c r="EX948" s="1"/>
      <c r="FC948" t="s">
        <v>2780</v>
      </c>
      <c r="FD948" s="1">
        <v>41253</v>
      </c>
      <c r="FE948" s="1">
        <v>41955</v>
      </c>
      <c r="FH948" s="7" t="s">
        <v>3970</v>
      </c>
      <c r="FS948">
        <v>1</v>
      </c>
      <c r="FV948">
        <v>1</v>
      </c>
      <c r="FY948">
        <v>84</v>
      </c>
      <c r="FZ948">
        <v>6</v>
      </c>
      <c r="II948" s="1">
        <v>38405</v>
      </c>
      <c r="IJ948" s="1">
        <v>39414</v>
      </c>
      <c r="IK948" s="14">
        <v>3</v>
      </c>
    </row>
    <row r="949" spans="1:245" x14ac:dyDescent="0.25">
      <c r="A949" s="1">
        <v>39414</v>
      </c>
      <c r="E949" s="13" t="s">
        <v>3187</v>
      </c>
      <c r="F949" s="4" t="s">
        <v>134</v>
      </c>
      <c r="G949" s="45" t="s">
        <v>5591</v>
      </c>
      <c r="H949" s="86"/>
      <c r="I949" s="86"/>
      <c r="J949" s="86"/>
      <c r="K949" s="86"/>
      <c r="L949" s="86"/>
      <c r="M949" s="30" t="s">
        <v>1162</v>
      </c>
      <c r="N949" s="4" t="s">
        <v>496</v>
      </c>
      <c r="O949" s="52" t="s">
        <v>6709</v>
      </c>
      <c r="P949" s="20"/>
      <c r="Q949" s="39" t="s">
        <v>1161</v>
      </c>
      <c r="R949" s="4" t="s">
        <v>500</v>
      </c>
      <c r="S949" s="52" t="s">
        <v>6708</v>
      </c>
      <c r="T949" s="39" t="s">
        <v>1161</v>
      </c>
      <c r="U949" s="4" t="s">
        <v>500</v>
      </c>
      <c r="V949" s="20"/>
      <c r="W949" s="20"/>
      <c r="X949" s="20"/>
      <c r="Y949" s="20"/>
      <c r="Z949" s="20"/>
      <c r="AA949" s="20"/>
      <c r="AB949" s="20"/>
      <c r="AC949" s="20"/>
      <c r="AD949" s="20"/>
      <c r="AF949" s="14">
        <v>0</v>
      </c>
      <c r="AG949" s="14">
        <v>1</v>
      </c>
      <c r="AH949" s="14">
        <v>0</v>
      </c>
      <c r="AI949" s="14">
        <v>0</v>
      </c>
      <c r="AJ949" s="14">
        <v>1</v>
      </c>
      <c r="AK949" s="14">
        <v>0</v>
      </c>
      <c r="AL949" s="14">
        <v>1</v>
      </c>
      <c r="AM949" s="14">
        <v>0</v>
      </c>
      <c r="AO949" s="1">
        <v>38097</v>
      </c>
      <c r="AP949" s="1">
        <v>38405</v>
      </c>
      <c r="BT949" s="14">
        <v>148000000</v>
      </c>
      <c r="BW949" s="23">
        <v>103600000</v>
      </c>
      <c r="CS949">
        <v>1</v>
      </c>
      <c r="CV949">
        <v>1</v>
      </c>
      <c r="DB949" s="1">
        <v>38405</v>
      </c>
      <c r="DC949" s="1">
        <v>38720</v>
      </c>
      <c r="DD949" s="14">
        <v>541</v>
      </c>
      <c r="DE949" s="14">
        <v>4</v>
      </c>
      <c r="DF949" t="s">
        <v>513</v>
      </c>
      <c r="DG949" t="s">
        <v>1166</v>
      </c>
      <c r="DK949" s="1">
        <v>38426</v>
      </c>
      <c r="DO949" s="49" t="s">
        <v>4586</v>
      </c>
      <c r="DP949" s="1"/>
      <c r="DQ949" s="1"/>
      <c r="DR949" s="1"/>
      <c r="DS949" s="1"/>
      <c r="DT949" s="1"/>
      <c r="DU949" s="1"/>
      <c r="DV949" s="1"/>
      <c r="DY949" t="s">
        <v>2372</v>
      </c>
      <c r="DZ949" s="1">
        <v>39490</v>
      </c>
      <c r="EA949" s="1">
        <v>41179</v>
      </c>
      <c r="EC949" s="7" t="s">
        <v>3969</v>
      </c>
      <c r="EF949" s="7">
        <v>1</v>
      </c>
      <c r="EO949" s="7">
        <v>128</v>
      </c>
      <c r="EP949" s="7">
        <v>2</v>
      </c>
      <c r="ER949" s="49" t="s">
        <v>4995</v>
      </c>
      <c r="ES949" s="1"/>
      <c r="ET949" s="1"/>
      <c r="EU949" s="1"/>
      <c r="EV949" s="1"/>
      <c r="EW949" s="1"/>
      <c r="EX949" s="1"/>
      <c r="FC949" t="s">
        <v>2780</v>
      </c>
      <c r="FD949" s="1">
        <v>41253</v>
      </c>
      <c r="FE949" s="1">
        <v>41955</v>
      </c>
      <c r="FH949" s="7" t="s">
        <v>3970</v>
      </c>
      <c r="FS949">
        <v>1</v>
      </c>
      <c r="FV949">
        <v>1</v>
      </c>
      <c r="FY949">
        <v>84</v>
      </c>
      <c r="FZ949">
        <v>6</v>
      </c>
      <c r="II949" s="1">
        <v>38405</v>
      </c>
      <c r="IJ949" s="1">
        <v>39414</v>
      </c>
      <c r="IK949" s="14">
        <v>3</v>
      </c>
    </row>
    <row r="950" spans="1:245" x14ac:dyDescent="0.25">
      <c r="A950" s="1">
        <v>39414</v>
      </c>
      <c r="E950" s="13" t="s">
        <v>3187</v>
      </c>
      <c r="F950" s="4" t="s">
        <v>134</v>
      </c>
      <c r="G950" s="45" t="s">
        <v>5591</v>
      </c>
      <c r="H950" s="86"/>
      <c r="I950" s="86"/>
      <c r="J950" s="86"/>
      <c r="K950" s="86"/>
      <c r="L950" s="86"/>
      <c r="M950" s="30" t="s">
        <v>5172</v>
      </c>
      <c r="N950" s="4" t="s">
        <v>537</v>
      </c>
      <c r="O950" s="52" t="s">
        <v>6710</v>
      </c>
      <c r="P950" s="20"/>
      <c r="Q950" s="39" t="s">
        <v>5172</v>
      </c>
      <c r="R950" s="4" t="s">
        <v>537</v>
      </c>
      <c r="S950" s="52" t="s">
        <v>6710</v>
      </c>
      <c r="T950" s="39" t="s">
        <v>5172</v>
      </c>
      <c r="U950" s="4" t="s">
        <v>537</v>
      </c>
      <c r="V950" s="20" t="s">
        <v>3645</v>
      </c>
      <c r="W950" s="53" t="s">
        <v>498</v>
      </c>
      <c r="X950" s="89" t="s">
        <v>3624</v>
      </c>
      <c r="Y950" s="89" t="s">
        <v>537</v>
      </c>
      <c r="Z950" s="89" t="s">
        <v>3624</v>
      </c>
      <c r="AA950" s="89" t="s">
        <v>537</v>
      </c>
      <c r="AB950" s="89" t="s">
        <v>3644</v>
      </c>
      <c r="AC950" s="89" t="s">
        <v>498</v>
      </c>
      <c r="AD950" s="20"/>
      <c r="AE950" s="53" t="s">
        <v>3625</v>
      </c>
      <c r="AF950" s="14">
        <v>0</v>
      </c>
      <c r="AG950" s="14">
        <v>1</v>
      </c>
      <c r="AH950" s="14">
        <v>0</v>
      </c>
      <c r="AI950" s="14">
        <v>0</v>
      </c>
      <c r="AJ950" s="14">
        <v>1</v>
      </c>
      <c r="AK950" s="14">
        <v>0</v>
      </c>
      <c r="AL950" s="14">
        <v>1</v>
      </c>
      <c r="AM950" s="14">
        <v>0</v>
      </c>
      <c r="AO950" s="1">
        <v>37995</v>
      </c>
      <c r="AP950" s="1">
        <v>38405</v>
      </c>
      <c r="BT950" s="14">
        <v>140000000</v>
      </c>
      <c r="CS950">
        <v>1</v>
      </c>
      <c r="CV950">
        <v>1</v>
      </c>
      <c r="DB950" s="1">
        <v>38405</v>
      </c>
      <c r="DC950" s="1">
        <v>38720</v>
      </c>
      <c r="DD950" s="14">
        <v>541</v>
      </c>
      <c r="DE950" s="14">
        <v>4</v>
      </c>
      <c r="DF950" t="s">
        <v>513</v>
      </c>
      <c r="DG950" t="s">
        <v>1166</v>
      </c>
      <c r="DK950" s="1">
        <v>38405</v>
      </c>
      <c r="GY950" s="44" t="s">
        <v>5700</v>
      </c>
      <c r="GZ950" s="1">
        <v>38407</v>
      </c>
      <c r="HA950">
        <v>32</v>
      </c>
      <c r="HB950">
        <v>54</v>
      </c>
      <c r="HC950">
        <v>9</v>
      </c>
      <c r="HE950">
        <v>1</v>
      </c>
      <c r="HH950" s="44" t="s">
        <v>5818</v>
      </c>
      <c r="HI950">
        <v>0</v>
      </c>
      <c r="HJ950">
        <v>55</v>
      </c>
      <c r="HK950">
        <v>102</v>
      </c>
      <c r="HL950">
        <v>6</v>
      </c>
      <c r="HN950">
        <v>1</v>
      </c>
      <c r="II950" s="1">
        <v>38405</v>
      </c>
      <c r="IJ950" s="1">
        <v>39414</v>
      </c>
      <c r="IK950" s="14">
        <v>3</v>
      </c>
    </row>
    <row r="951" spans="1:245" x14ac:dyDescent="0.25">
      <c r="A951" s="1">
        <v>39414</v>
      </c>
      <c r="E951" s="13" t="s">
        <v>3187</v>
      </c>
      <c r="F951" s="4" t="s">
        <v>134</v>
      </c>
      <c r="G951" s="45" t="s">
        <v>5591</v>
      </c>
      <c r="H951" s="86"/>
      <c r="I951" s="86"/>
      <c r="J951" s="86"/>
      <c r="K951" s="86"/>
      <c r="L951" s="86"/>
      <c r="M951" s="30" t="s">
        <v>817</v>
      </c>
      <c r="N951" s="4" t="s">
        <v>479</v>
      </c>
      <c r="O951" s="52" t="s">
        <v>6711</v>
      </c>
      <c r="P951" s="20"/>
      <c r="Q951" s="39" t="s">
        <v>5172</v>
      </c>
      <c r="R951" s="4" t="s">
        <v>537</v>
      </c>
      <c r="S951" s="52" t="s">
        <v>6710</v>
      </c>
      <c r="T951" s="39" t="s">
        <v>5172</v>
      </c>
      <c r="U951" s="4" t="s">
        <v>537</v>
      </c>
      <c r="V951" s="20" t="s">
        <v>3645</v>
      </c>
      <c r="W951" s="53" t="s">
        <v>498</v>
      </c>
      <c r="X951" s="89"/>
      <c r="Y951" s="89"/>
      <c r="Z951" s="89" t="s">
        <v>3624</v>
      </c>
      <c r="AA951" s="89" t="s">
        <v>537</v>
      </c>
      <c r="AB951" s="89" t="s">
        <v>3644</v>
      </c>
      <c r="AC951" s="89" t="s">
        <v>498</v>
      </c>
      <c r="AD951" s="20"/>
      <c r="AF951" s="14">
        <v>0</v>
      </c>
      <c r="AG951" s="14">
        <v>1</v>
      </c>
      <c r="AH951" s="14">
        <v>0</v>
      </c>
      <c r="AI951" s="14">
        <v>0</v>
      </c>
      <c r="AJ951" s="14">
        <v>1</v>
      </c>
      <c r="AK951" s="14">
        <v>0</v>
      </c>
      <c r="AL951" s="14">
        <v>1</v>
      </c>
      <c r="AM951" s="14">
        <v>0</v>
      </c>
      <c r="AO951" s="1">
        <v>37995</v>
      </c>
      <c r="AP951" s="1">
        <v>38405</v>
      </c>
      <c r="BT951" s="14">
        <v>140000000</v>
      </c>
      <c r="CS951">
        <v>1</v>
      </c>
      <c r="CV951">
        <v>1</v>
      </c>
      <c r="DB951" s="1">
        <v>38405</v>
      </c>
      <c r="DC951" s="1">
        <v>38720</v>
      </c>
      <c r="DD951" s="14">
        <v>541</v>
      </c>
      <c r="DE951" s="14">
        <v>4</v>
      </c>
      <c r="DF951" t="s">
        <v>513</v>
      </c>
      <c r="DG951" t="s">
        <v>1166</v>
      </c>
      <c r="DK951" s="1">
        <v>38405</v>
      </c>
      <c r="GY951" s="44" t="s">
        <v>5700</v>
      </c>
      <c r="GZ951" s="1">
        <v>38407</v>
      </c>
      <c r="HA951">
        <v>32</v>
      </c>
      <c r="HB951">
        <v>54</v>
      </c>
      <c r="HC951">
        <v>9</v>
      </c>
      <c r="HE951">
        <v>1</v>
      </c>
      <c r="HH951" s="44" t="s">
        <v>5818</v>
      </c>
      <c r="HI951">
        <v>0</v>
      </c>
      <c r="HJ951">
        <v>55</v>
      </c>
      <c r="HK951">
        <v>102</v>
      </c>
      <c r="HL951">
        <v>6</v>
      </c>
      <c r="HN951">
        <v>1</v>
      </c>
      <c r="II951" s="1">
        <v>38405</v>
      </c>
      <c r="IJ951" s="1">
        <v>39414</v>
      </c>
      <c r="IK951" s="14">
        <v>3</v>
      </c>
    </row>
    <row r="952" spans="1:245" x14ac:dyDescent="0.25">
      <c r="A952" s="1">
        <v>39414</v>
      </c>
      <c r="E952" s="13" t="s">
        <v>3187</v>
      </c>
      <c r="F952" s="4" t="s">
        <v>134</v>
      </c>
      <c r="G952" s="45" t="s">
        <v>5591</v>
      </c>
      <c r="H952" s="86"/>
      <c r="I952" s="86"/>
      <c r="J952" s="86"/>
      <c r="K952" s="86"/>
      <c r="L952" s="86"/>
      <c r="M952" s="30" t="s">
        <v>1163</v>
      </c>
      <c r="N952" s="4" t="s">
        <v>479</v>
      </c>
      <c r="O952" s="52" t="s">
        <v>6711</v>
      </c>
      <c r="P952" s="20"/>
      <c r="Q952" s="39" t="s">
        <v>5172</v>
      </c>
      <c r="R952" s="4" t="s">
        <v>537</v>
      </c>
      <c r="S952" s="52" t="s">
        <v>6710</v>
      </c>
      <c r="T952" s="39" t="s">
        <v>5172</v>
      </c>
      <c r="U952" s="4" t="s">
        <v>537</v>
      </c>
      <c r="V952" s="20"/>
      <c r="W952" s="20"/>
      <c r="X952" s="33" t="s">
        <v>3623</v>
      </c>
      <c r="Y952" s="33" t="s">
        <v>479</v>
      </c>
      <c r="Z952" s="33" t="s">
        <v>3624</v>
      </c>
      <c r="AA952" s="33" t="s">
        <v>537</v>
      </c>
      <c r="AB952" s="89" t="s">
        <v>3644</v>
      </c>
      <c r="AC952" s="89" t="s">
        <v>498</v>
      </c>
      <c r="AD952" s="20"/>
      <c r="AF952" s="14">
        <v>0</v>
      </c>
      <c r="AG952" s="14">
        <v>1</v>
      </c>
      <c r="AH952" s="14">
        <v>0</v>
      </c>
      <c r="AI952" s="14">
        <v>0</v>
      </c>
      <c r="AJ952" s="14">
        <v>1</v>
      </c>
      <c r="AK952" s="14">
        <v>0</v>
      </c>
      <c r="AL952" s="14">
        <v>1</v>
      </c>
      <c r="AM952" s="14">
        <v>0</v>
      </c>
      <c r="AO952" s="1">
        <v>37995</v>
      </c>
      <c r="AP952" s="1">
        <v>38405</v>
      </c>
      <c r="BT952" s="14">
        <v>140000000</v>
      </c>
      <c r="CS952">
        <v>1</v>
      </c>
      <c r="CV952">
        <v>1</v>
      </c>
      <c r="DB952" s="1">
        <v>38405</v>
      </c>
      <c r="DC952" s="1">
        <v>38720</v>
      </c>
      <c r="DD952" s="14">
        <v>541</v>
      </c>
      <c r="DE952" s="14">
        <v>4</v>
      </c>
      <c r="DF952" t="s">
        <v>513</v>
      </c>
      <c r="DG952" t="s">
        <v>1166</v>
      </c>
      <c r="DK952" s="1">
        <v>38405</v>
      </c>
      <c r="GY952" s="44" t="s">
        <v>5700</v>
      </c>
      <c r="GZ952" s="1">
        <v>38407</v>
      </c>
      <c r="HA952">
        <v>32</v>
      </c>
      <c r="HB952">
        <v>54</v>
      </c>
      <c r="HC952">
        <v>9</v>
      </c>
      <c r="HE952">
        <v>1</v>
      </c>
      <c r="HH952" s="44" t="s">
        <v>5818</v>
      </c>
      <c r="HI952">
        <v>0</v>
      </c>
      <c r="HJ952">
        <v>55</v>
      </c>
      <c r="HK952">
        <v>102</v>
      </c>
      <c r="HL952">
        <v>6</v>
      </c>
      <c r="HN952">
        <v>1</v>
      </c>
      <c r="II952" s="1">
        <v>38405</v>
      </c>
      <c r="IJ952" s="1">
        <v>39414</v>
      </c>
      <c r="IK952" s="14">
        <v>3</v>
      </c>
    </row>
    <row r="953" spans="1:245" x14ac:dyDescent="0.25">
      <c r="A953" s="1">
        <v>39414</v>
      </c>
      <c r="E953" s="13" t="s">
        <v>3187</v>
      </c>
      <c r="F953" s="4" t="s">
        <v>134</v>
      </c>
      <c r="G953" s="45" t="s">
        <v>5591</v>
      </c>
      <c r="H953" s="86"/>
      <c r="I953" s="86"/>
      <c r="J953" s="86"/>
      <c r="K953" s="86"/>
      <c r="L953" s="86"/>
      <c r="M953" s="58" t="s">
        <v>1164</v>
      </c>
      <c r="N953" s="4" t="s">
        <v>474</v>
      </c>
      <c r="O953" s="52" t="s">
        <v>6712</v>
      </c>
      <c r="P953" s="20"/>
      <c r="Q953" s="39" t="s">
        <v>1164</v>
      </c>
      <c r="R953" s="4" t="s">
        <v>474</v>
      </c>
      <c r="S953" s="52" t="s">
        <v>6712</v>
      </c>
      <c r="T953" s="39" t="s">
        <v>1164</v>
      </c>
      <c r="U953" s="4" t="s">
        <v>474</v>
      </c>
      <c r="V953" s="20"/>
      <c r="W953" s="20"/>
      <c r="X953" s="33" t="s">
        <v>3364</v>
      </c>
      <c r="Y953" s="33" t="s">
        <v>474</v>
      </c>
      <c r="Z953" s="33" t="s">
        <v>3364</v>
      </c>
      <c r="AA953" s="33" t="s">
        <v>474</v>
      </c>
      <c r="AB953" s="20"/>
      <c r="AC953" s="20"/>
      <c r="AD953" s="20"/>
      <c r="AF953" s="14">
        <v>0</v>
      </c>
      <c r="AG953" s="14">
        <v>1</v>
      </c>
      <c r="AH953" s="14">
        <v>0</v>
      </c>
      <c r="AI953" s="14">
        <v>0</v>
      </c>
      <c r="AJ953" s="14">
        <v>1</v>
      </c>
      <c r="AK953" s="14">
        <v>0</v>
      </c>
      <c r="AL953" s="14">
        <v>1</v>
      </c>
      <c r="AM953" s="14">
        <v>0</v>
      </c>
      <c r="AO953" s="1">
        <v>37995</v>
      </c>
      <c r="AP953" s="1">
        <v>38405</v>
      </c>
      <c r="BT953" s="14">
        <v>133900000</v>
      </c>
      <c r="CS953">
        <v>1</v>
      </c>
      <c r="CV953">
        <v>1</v>
      </c>
      <c r="DB953" s="1">
        <v>38405</v>
      </c>
      <c r="DC953" s="1">
        <v>38720</v>
      </c>
      <c r="DD953" s="14">
        <v>541</v>
      </c>
      <c r="DE953" s="14">
        <v>4</v>
      </c>
      <c r="DF953" t="s">
        <v>513</v>
      </c>
      <c r="DG953" t="s">
        <v>1166</v>
      </c>
      <c r="DK953" s="1">
        <v>38405</v>
      </c>
      <c r="GY953" s="44" t="s">
        <v>5700</v>
      </c>
      <c r="GZ953" s="1">
        <v>38407</v>
      </c>
      <c r="HA953">
        <v>32</v>
      </c>
      <c r="HB953">
        <v>558</v>
      </c>
      <c r="HC953">
        <v>9</v>
      </c>
      <c r="HE953">
        <v>1</v>
      </c>
      <c r="HH953" s="44" t="s">
        <v>5818</v>
      </c>
      <c r="HI953">
        <v>0</v>
      </c>
      <c r="HJ953">
        <v>55</v>
      </c>
      <c r="HK953">
        <v>986</v>
      </c>
      <c r="HL953">
        <v>12</v>
      </c>
      <c r="HM953">
        <v>1</v>
      </c>
      <c r="II953" s="1">
        <v>38405</v>
      </c>
      <c r="IJ953" s="1">
        <v>39414</v>
      </c>
      <c r="IK953" s="14">
        <v>3</v>
      </c>
    </row>
    <row r="954" spans="1:245" x14ac:dyDescent="0.25">
      <c r="A954" s="1">
        <v>39414</v>
      </c>
      <c r="E954" s="13" t="s">
        <v>3187</v>
      </c>
      <c r="F954" s="4" t="s">
        <v>134</v>
      </c>
      <c r="G954" s="45" t="s">
        <v>5591</v>
      </c>
      <c r="H954" s="86"/>
      <c r="I954" s="86"/>
      <c r="J954" s="86"/>
      <c r="K954" s="86"/>
      <c r="L954" s="86"/>
      <c r="M954" s="30" t="s">
        <v>812</v>
      </c>
      <c r="N954" s="4" t="s">
        <v>474</v>
      </c>
      <c r="O954" s="52" t="s">
        <v>6712</v>
      </c>
      <c r="P954" s="20"/>
      <c r="Q954" s="39" t="s">
        <v>1164</v>
      </c>
      <c r="R954" s="4" t="s">
        <v>474</v>
      </c>
      <c r="S954" s="52" t="s">
        <v>6712</v>
      </c>
      <c r="T954" s="39" t="s">
        <v>1164</v>
      </c>
      <c r="U954" s="4" t="s">
        <v>474</v>
      </c>
      <c r="V954" s="20"/>
      <c r="W954" s="20"/>
      <c r="X954" s="20"/>
      <c r="Y954" s="20"/>
      <c r="Z954" s="33" t="s">
        <v>3364</v>
      </c>
      <c r="AA954" s="33" t="s">
        <v>474</v>
      </c>
      <c r="AD954" s="20"/>
      <c r="AF954" s="14">
        <v>0</v>
      </c>
      <c r="AG954" s="14">
        <v>1</v>
      </c>
      <c r="AH954" s="14">
        <v>0</v>
      </c>
      <c r="AI954" s="14">
        <v>0</v>
      </c>
      <c r="AJ954" s="14">
        <v>1</v>
      </c>
      <c r="AK954" s="14">
        <v>0</v>
      </c>
      <c r="AL954" s="14">
        <v>1</v>
      </c>
      <c r="AM954" s="14">
        <v>0</v>
      </c>
      <c r="AO954" s="1">
        <v>37995</v>
      </c>
      <c r="AP954" s="1">
        <v>38405</v>
      </c>
      <c r="BT954" s="14">
        <v>133900000</v>
      </c>
      <c r="CS954">
        <v>1</v>
      </c>
      <c r="CV954">
        <v>1</v>
      </c>
      <c r="DB954" s="1">
        <v>38405</v>
      </c>
      <c r="DC954" s="1">
        <v>38720</v>
      </c>
      <c r="DD954" s="14">
        <v>541</v>
      </c>
      <c r="DE954" s="14">
        <v>4</v>
      </c>
      <c r="DF954" t="s">
        <v>513</v>
      </c>
      <c r="DG954" t="s">
        <v>1166</v>
      </c>
      <c r="DK954" s="1">
        <v>38405</v>
      </c>
      <c r="GY954" s="44" t="s">
        <v>5700</v>
      </c>
      <c r="GZ954" s="1">
        <v>38407</v>
      </c>
      <c r="HA954">
        <v>32</v>
      </c>
      <c r="HB954">
        <v>558</v>
      </c>
      <c r="HC954">
        <v>9</v>
      </c>
      <c r="HE954">
        <v>1</v>
      </c>
      <c r="HH954" s="44" t="s">
        <v>5818</v>
      </c>
      <c r="HI954">
        <v>0</v>
      </c>
      <c r="HJ954">
        <v>55</v>
      </c>
      <c r="HK954">
        <v>986</v>
      </c>
      <c r="HL954">
        <v>12</v>
      </c>
      <c r="HM954">
        <v>1</v>
      </c>
      <c r="II954" s="1">
        <v>38405</v>
      </c>
      <c r="IJ954" s="1">
        <v>39414</v>
      </c>
      <c r="IK954" s="14">
        <v>3</v>
      </c>
    </row>
    <row r="955" spans="1:245" x14ac:dyDescent="0.25">
      <c r="A955" s="1">
        <v>39435</v>
      </c>
      <c r="B955" s="1"/>
      <c r="C955" s="1" t="s">
        <v>423</v>
      </c>
      <c r="D955" s="1"/>
      <c r="E955" s="13" t="s">
        <v>3189</v>
      </c>
      <c r="F955" s="4" t="s">
        <v>116</v>
      </c>
      <c r="G955" s="45" t="s">
        <v>5593</v>
      </c>
      <c r="H955" s="86"/>
      <c r="I955" s="86"/>
      <c r="J955" s="86"/>
      <c r="K955" s="86"/>
      <c r="L955" s="86"/>
      <c r="M955" s="31" t="s">
        <v>1473</v>
      </c>
      <c r="N955" s="13" t="s">
        <v>500</v>
      </c>
      <c r="O955" s="56" t="s">
        <v>6722</v>
      </c>
      <c r="P955" s="20"/>
      <c r="Q955" s="39" t="s">
        <v>1473</v>
      </c>
      <c r="R955" s="13" t="s">
        <v>500</v>
      </c>
      <c r="S955" s="56" t="s">
        <v>6722</v>
      </c>
      <c r="T955" s="39" t="s">
        <v>1473</v>
      </c>
      <c r="U955" s="13" t="s">
        <v>500</v>
      </c>
      <c r="V955" s="20"/>
      <c r="W955" s="20"/>
      <c r="X955" s="33" t="s">
        <v>3627</v>
      </c>
      <c r="Y955" s="20" t="s">
        <v>500</v>
      </c>
      <c r="Z955" s="33" t="s">
        <v>3627</v>
      </c>
      <c r="AA955" s="20" t="s">
        <v>500</v>
      </c>
      <c r="AD955" s="20"/>
      <c r="AF955" s="14">
        <v>0</v>
      </c>
      <c r="AG955" s="14">
        <v>1</v>
      </c>
      <c r="AH955" s="14">
        <v>0</v>
      </c>
      <c r="AI955" s="14">
        <v>0</v>
      </c>
      <c r="AJ955" s="14">
        <v>1</v>
      </c>
      <c r="AK955" s="14">
        <v>0</v>
      </c>
      <c r="AL955" s="14">
        <v>0</v>
      </c>
      <c r="AN955" s="9" t="s">
        <v>5141</v>
      </c>
      <c r="AO955" s="1">
        <v>34335</v>
      </c>
      <c r="AP955" s="1">
        <v>39435</v>
      </c>
      <c r="CS955">
        <v>1</v>
      </c>
      <c r="CT955">
        <v>1</v>
      </c>
      <c r="CY955" s="1">
        <v>35573</v>
      </c>
      <c r="CZ955" s="1"/>
      <c r="DC955" s="1">
        <v>36286</v>
      </c>
      <c r="DD955" s="14">
        <v>776</v>
      </c>
      <c r="DE955" s="14">
        <v>8</v>
      </c>
      <c r="DF955" t="s">
        <v>562</v>
      </c>
      <c r="DG955" t="s">
        <v>1476</v>
      </c>
      <c r="DO955" s="49" t="s">
        <v>4592</v>
      </c>
      <c r="DP955" s="1"/>
      <c r="DQ955" s="1"/>
      <c r="DR955" s="1"/>
      <c r="DS955" s="1"/>
      <c r="DT955" s="1"/>
      <c r="DU955" s="1"/>
      <c r="DV955" s="1"/>
      <c r="DY955" t="s">
        <v>2341</v>
      </c>
      <c r="DZ955" s="1">
        <v>39508</v>
      </c>
      <c r="EA955" s="1">
        <v>41053</v>
      </c>
      <c r="EC955" s="7" t="s">
        <v>3974</v>
      </c>
      <c r="EF955" s="7">
        <v>1</v>
      </c>
      <c r="EO955" s="7">
        <v>336</v>
      </c>
      <c r="EP955" s="7">
        <v>5</v>
      </c>
      <c r="ER955" s="49" t="s">
        <v>4999</v>
      </c>
      <c r="ES955" s="1"/>
      <c r="ET955" s="1"/>
      <c r="EU955" s="1"/>
      <c r="EV955" s="1"/>
      <c r="EW955" s="1"/>
      <c r="EX955" s="1"/>
      <c r="FC955" t="s">
        <v>2840</v>
      </c>
      <c r="FD955" s="1">
        <v>41125</v>
      </c>
      <c r="FE955" s="1">
        <v>41893</v>
      </c>
      <c r="FH955" s="7" t="s">
        <v>3975</v>
      </c>
      <c r="FJ955" s="7" t="s">
        <v>3887</v>
      </c>
      <c r="FK955">
        <v>1</v>
      </c>
      <c r="FY955">
        <v>266</v>
      </c>
      <c r="FZ955">
        <v>4</v>
      </c>
      <c r="HH955" s="44" t="s">
        <v>5820</v>
      </c>
      <c r="HI955">
        <v>1</v>
      </c>
      <c r="HJ955">
        <v>25</v>
      </c>
      <c r="HK955">
        <v>728</v>
      </c>
      <c r="HL955">
        <v>16</v>
      </c>
      <c r="HM955">
        <v>1</v>
      </c>
      <c r="HQ955" s="44" t="s">
        <v>5953</v>
      </c>
      <c r="HR955">
        <v>1</v>
      </c>
      <c r="HS955">
        <v>30</v>
      </c>
      <c r="HT955">
        <v>993</v>
      </c>
      <c r="HU955">
        <v>26</v>
      </c>
      <c r="HV955">
        <v>1</v>
      </c>
      <c r="HZ955" s="44" t="s">
        <v>6044</v>
      </c>
      <c r="IA955">
        <v>0</v>
      </c>
      <c r="IB955">
        <v>68</v>
      </c>
      <c r="IC955">
        <v>1417</v>
      </c>
      <c r="ID955">
        <v>36</v>
      </c>
      <c r="IE955">
        <v>1</v>
      </c>
    </row>
    <row r="956" spans="1:245" x14ac:dyDescent="0.25">
      <c r="A956" s="1">
        <v>39435</v>
      </c>
      <c r="B956" s="1"/>
      <c r="C956" s="1"/>
      <c r="D956" s="1"/>
      <c r="E956" s="13" t="s">
        <v>3189</v>
      </c>
      <c r="F956" s="4" t="s">
        <v>116</v>
      </c>
      <c r="G956" s="45" t="s">
        <v>5593</v>
      </c>
      <c r="H956" s="86"/>
      <c r="I956" s="86"/>
      <c r="J956" s="86"/>
      <c r="K956" s="86"/>
      <c r="L956" s="86"/>
      <c r="M956" s="31" t="s">
        <v>1474</v>
      </c>
      <c r="N956" s="4" t="s">
        <v>500</v>
      </c>
      <c r="O956" s="56" t="s">
        <v>6722</v>
      </c>
      <c r="P956" s="20"/>
      <c r="Q956" s="39" t="s">
        <v>1473</v>
      </c>
      <c r="R956" s="13" t="s">
        <v>500</v>
      </c>
      <c r="S956" s="56" t="s">
        <v>6722</v>
      </c>
      <c r="T956" s="39" t="s">
        <v>1473</v>
      </c>
      <c r="U956" s="13" t="s">
        <v>500</v>
      </c>
      <c r="V956" s="20"/>
      <c r="W956" s="20"/>
      <c r="X956" s="20"/>
      <c r="Y956" s="20"/>
      <c r="Z956" s="33" t="s">
        <v>3627</v>
      </c>
      <c r="AA956" s="20" t="s">
        <v>500</v>
      </c>
      <c r="AD956" s="20"/>
      <c r="AF956" s="14">
        <v>0</v>
      </c>
      <c r="AG956" s="14">
        <v>1</v>
      </c>
      <c r="AH956" s="14">
        <v>0</v>
      </c>
      <c r="AI956" s="14">
        <v>0</v>
      </c>
      <c r="AJ956" s="14">
        <v>1</v>
      </c>
      <c r="AK956" s="14">
        <v>0</v>
      </c>
      <c r="AL956" s="14">
        <v>0</v>
      </c>
      <c r="AO956" s="1">
        <v>34335</v>
      </c>
      <c r="AP956" s="1">
        <v>39435</v>
      </c>
      <c r="CS956">
        <v>1</v>
      </c>
      <c r="CT956">
        <v>1</v>
      </c>
      <c r="CY956" s="1">
        <v>35573</v>
      </c>
      <c r="CZ956" s="1"/>
      <c r="DC956" s="1">
        <v>36286</v>
      </c>
      <c r="DD956" s="14">
        <v>776</v>
      </c>
      <c r="DE956" s="14">
        <v>8</v>
      </c>
      <c r="DF956" t="s">
        <v>562</v>
      </c>
      <c r="DG956" t="s">
        <v>1476</v>
      </c>
      <c r="DO956" s="49" t="s">
        <v>4592</v>
      </c>
      <c r="DP956" s="1"/>
      <c r="DQ956" s="1"/>
      <c r="DR956" s="1"/>
      <c r="DS956" s="1"/>
      <c r="DT956" s="1"/>
      <c r="DU956" s="1"/>
      <c r="DV956" s="1"/>
      <c r="DY956" t="s">
        <v>2341</v>
      </c>
      <c r="DZ956" s="1">
        <v>39508</v>
      </c>
      <c r="EA956" s="1">
        <v>41053</v>
      </c>
      <c r="EC956" s="7" t="s">
        <v>3974</v>
      </c>
      <c r="EF956" s="7">
        <v>1</v>
      </c>
      <c r="EO956" s="7">
        <v>336</v>
      </c>
      <c r="EP956" s="7">
        <v>5</v>
      </c>
      <c r="ER956" s="49" t="s">
        <v>4999</v>
      </c>
      <c r="ES956" s="1"/>
      <c r="ET956" s="1"/>
      <c r="EU956" s="1"/>
      <c r="EV956" s="1"/>
      <c r="EW956" s="1"/>
      <c r="EX956" s="1"/>
      <c r="FC956" t="s">
        <v>2840</v>
      </c>
      <c r="FD956" s="1">
        <v>41125</v>
      </c>
      <c r="FE956" s="1">
        <v>41893</v>
      </c>
      <c r="FH956" s="7" t="s">
        <v>3975</v>
      </c>
      <c r="FJ956" s="7" t="s">
        <v>3887</v>
      </c>
      <c r="FK956">
        <v>1</v>
      </c>
      <c r="FY956">
        <v>266</v>
      </c>
      <c r="FZ956">
        <v>4</v>
      </c>
      <c r="HH956" s="44" t="s">
        <v>5820</v>
      </c>
      <c r="HI956">
        <v>1</v>
      </c>
      <c r="HJ956">
        <v>25</v>
      </c>
      <c r="HK956">
        <v>728</v>
      </c>
      <c r="HL956">
        <v>16</v>
      </c>
      <c r="HM956">
        <v>1</v>
      </c>
      <c r="HQ956" s="44" t="s">
        <v>5953</v>
      </c>
      <c r="HR956">
        <v>1</v>
      </c>
      <c r="HS956">
        <v>30</v>
      </c>
      <c r="HT956">
        <v>993</v>
      </c>
      <c r="HU956">
        <v>26</v>
      </c>
      <c r="HV956">
        <v>1</v>
      </c>
      <c r="HZ956" s="44" t="s">
        <v>6044</v>
      </c>
      <c r="IA956">
        <v>0</v>
      </c>
      <c r="IB956">
        <v>68</v>
      </c>
      <c r="IC956">
        <v>1417</v>
      </c>
      <c r="ID956">
        <v>36</v>
      </c>
      <c r="IE956">
        <v>1</v>
      </c>
    </row>
    <row r="957" spans="1:245" x14ac:dyDescent="0.25">
      <c r="A957" s="1">
        <v>39435</v>
      </c>
      <c r="B957" s="1"/>
      <c r="C957" s="1"/>
      <c r="D957" s="1"/>
      <c r="E957" s="13" t="s">
        <v>3189</v>
      </c>
      <c r="F957" s="4" t="s">
        <v>116</v>
      </c>
      <c r="G957" s="45" t="s">
        <v>5593</v>
      </c>
      <c r="H957" s="86"/>
      <c r="I957" s="86"/>
      <c r="J957" s="86"/>
      <c r="K957" s="86"/>
      <c r="L957" s="86"/>
      <c r="M957" s="31" t="s">
        <v>1475</v>
      </c>
      <c r="N957" s="4" t="s">
        <v>517</v>
      </c>
      <c r="O957" s="52" t="s">
        <v>6723</v>
      </c>
      <c r="P957" s="20"/>
      <c r="Q957" s="39" t="s">
        <v>1473</v>
      </c>
      <c r="R957" s="13" t="s">
        <v>500</v>
      </c>
      <c r="S957" s="56" t="s">
        <v>6722</v>
      </c>
      <c r="T957" s="39" t="s">
        <v>1473</v>
      </c>
      <c r="U957" s="13" t="s">
        <v>500</v>
      </c>
      <c r="V957" s="20"/>
      <c r="W957" s="20"/>
      <c r="X957" s="20"/>
      <c r="Y957" s="20"/>
      <c r="Z957" s="33" t="s">
        <v>3627</v>
      </c>
      <c r="AA957" s="20" t="s">
        <v>500</v>
      </c>
      <c r="AD957" s="20"/>
      <c r="AF957" s="14">
        <v>0</v>
      </c>
      <c r="AG957" s="14">
        <v>1</v>
      </c>
      <c r="AH957" s="14">
        <v>0</v>
      </c>
      <c r="AI957" s="14">
        <v>0</v>
      </c>
      <c r="AJ957" s="14">
        <v>1</v>
      </c>
      <c r="AK957" s="14">
        <v>0</v>
      </c>
      <c r="AL957" s="14">
        <v>0</v>
      </c>
      <c r="AO957" s="1">
        <v>34335</v>
      </c>
      <c r="AP957" s="1">
        <v>39435</v>
      </c>
      <c r="CS957">
        <v>1</v>
      </c>
      <c r="CT957">
        <v>1</v>
      </c>
      <c r="CY957" s="1">
        <v>35573</v>
      </c>
      <c r="CZ957" s="1"/>
      <c r="DC957" s="1">
        <v>36286</v>
      </c>
      <c r="DD957" s="14">
        <v>776</v>
      </c>
      <c r="DE957" s="14">
        <v>8</v>
      </c>
      <c r="DF957" t="s">
        <v>562</v>
      </c>
      <c r="DG957" t="s">
        <v>1476</v>
      </c>
      <c r="DO957" s="49" t="s">
        <v>4592</v>
      </c>
      <c r="DP957" s="1"/>
      <c r="DQ957" s="1"/>
      <c r="DR957" s="1"/>
      <c r="DS957" s="1"/>
      <c r="DT957" s="1"/>
      <c r="DU957" s="1"/>
      <c r="DV957" s="1"/>
      <c r="DY957" t="s">
        <v>2341</v>
      </c>
      <c r="DZ957" s="1">
        <v>39508</v>
      </c>
      <c r="EA957" s="1">
        <v>41053</v>
      </c>
      <c r="EC957" s="7" t="s">
        <v>3974</v>
      </c>
      <c r="EF957" s="7">
        <v>1</v>
      </c>
      <c r="EO957" s="7">
        <v>336</v>
      </c>
      <c r="EP957" s="7">
        <v>5</v>
      </c>
      <c r="ER957" s="49" t="s">
        <v>4999</v>
      </c>
      <c r="ES957" s="1"/>
      <c r="ET957" s="1"/>
      <c r="EU957" s="1"/>
      <c r="EV957" s="1"/>
      <c r="EW957" s="1"/>
      <c r="EX957" s="1"/>
      <c r="FC957" t="s">
        <v>2840</v>
      </c>
      <c r="FD957" s="1">
        <v>41125</v>
      </c>
      <c r="FE957" s="1">
        <v>41893</v>
      </c>
      <c r="FH957" s="7" t="s">
        <v>3975</v>
      </c>
      <c r="FJ957" s="7" t="s">
        <v>3887</v>
      </c>
      <c r="FK957">
        <v>1</v>
      </c>
      <c r="FY957">
        <v>266</v>
      </c>
      <c r="FZ957">
        <v>4</v>
      </c>
      <c r="HH957" s="44" t="s">
        <v>5820</v>
      </c>
      <c r="HI957">
        <v>1</v>
      </c>
      <c r="HJ957">
        <v>25</v>
      </c>
      <c r="HK957">
        <v>728</v>
      </c>
      <c r="HL957">
        <v>16</v>
      </c>
      <c r="HM957">
        <v>1</v>
      </c>
      <c r="HQ957" s="44" t="s">
        <v>5953</v>
      </c>
      <c r="HR957">
        <v>1</v>
      </c>
      <c r="HS957">
        <v>30</v>
      </c>
      <c r="HT957">
        <v>993</v>
      </c>
      <c r="HU957">
        <v>26</v>
      </c>
      <c r="HV957">
        <v>1</v>
      </c>
      <c r="HZ957" s="44" t="s">
        <v>6044</v>
      </c>
      <c r="IA957">
        <v>0</v>
      </c>
      <c r="IB957">
        <v>68</v>
      </c>
      <c r="IC957">
        <v>1417</v>
      </c>
      <c r="ID957">
        <v>36</v>
      </c>
      <c r="IE957">
        <v>1</v>
      </c>
    </row>
    <row r="958" spans="1:245" x14ac:dyDescent="0.25">
      <c r="A958" s="1">
        <v>39722</v>
      </c>
      <c r="B958" s="1"/>
      <c r="C958" s="1" t="s">
        <v>429</v>
      </c>
      <c r="D958" s="1"/>
      <c r="E958" s="13" t="s">
        <v>3195</v>
      </c>
      <c r="F958" s="4" t="s">
        <v>137</v>
      </c>
      <c r="G958" s="45" t="s">
        <v>5600</v>
      </c>
      <c r="H958" s="86"/>
      <c r="I958" s="86"/>
      <c r="J958" s="86"/>
      <c r="K958" s="86"/>
      <c r="L958" s="86"/>
      <c r="M958" s="31" t="s">
        <v>2453</v>
      </c>
      <c r="N958" s="13" t="s">
        <v>520</v>
      </c>
      <c r="O958" s="52" t="s">
        <v>6532</v>
      </c>
      <c r="P958" s="20"/>
      <c r="Q958" s="31" t="s">
        <v>2453</v>
      </c>
      <c r="R958" s="13" t="s">
        <v>520</v>
      </c>
      <c r="S958" s="52" t="s">
        <v>6532</v>
      </c>
      <c r="T958" s="20"/>
      <c r="U958" s="20"/>
      <c r="V958" s="20"/>
      <c r="W958" s="20"/>
      <c r="X958" s="20" t="s">
        <v>3353</v>
      </c>
      <c r="Y958" s="33" t="s">
        <v>520</v>
      </c>
      <c r="Z958" s="20" t="s">
        <v>3353</v>
      </c>
      <c r="AA958" s="33" t="s">
        <v>520</v>
      </c>
      <c r="AB958" s="20"/>
      <c r="AC958" s="20"/>
      <c r="AD958" s="20"/>
      <c r="AF958" s="14">
        <v>0</v>
      </c>
      <c r="AG958" s="14">
        <v>1</v>
      </c>
      <c r="AH958" s="14">
        <v>0</v>
      </c>
      <c r="AI958" s="14">
        <v>0</v>
      </c>
      <c r="AJ958" s="14">
        <v>1</v>
      </c>
      <c r="AK958" s="14">
        <v>0</v>
      </c>
      <c r="AL958" s="14">
        <v>1</v>
      </c>
      <c r="AM958" s="14">
        <v>0</v>
      </c>
      <c r="AN958" t="s">
        <v>5142</v>
      </c>
      <c r="AO958" s="1">
        <v>35733</v>
      </c>
      <c r="AP958" s="1">
        <v>38470</v>
      </c>
      <c r="BP958" s="14">
        <v>29120000</v>
      </c>
      <c r="BR958" s="16">
        <v>18200000</v>
      </c>
      <c r="CS958">
        <v>1</v>
      </c>
      <c r="DA958">
        <v>1</v>
      </c>
      <c r="DB958" s="1">
        <v>38470</v>
      </c>
      <c r="DC958" s="1">
        <v>39227</v>
      </c>
      <c r="DD958" s="14">
        <v>786</v>
      </c>
      <c r="DE958" s="14">
        <v>4</v>
      </c>
      <c r="DF958" t="s">
        <v>513</v>
      </c>
      <c r="DG958" t="s">
        <v>791</v>
      </c>
      <c r="DK958" s="1"/>
      <c r="DO958" s="49" t="s">
        <v>4635</v>
      </c>
      <c r="DP958" s="1"/>
      <c r="DQ958" s="1"/>
      <c r="DR958" s="1"/>
      <c r="DS958" s="1"/>
      <c r="DT958" s="1"/>
      <c r="DU958" s="1"/>
      <c r="DV958" s="1"/>
      <c r="DY958" t="s">
        <v>2059</v>
      </c>
      <c r="DZ958" s="1">
        <v>39799</v>
      </c>
      <c r="EA958" s="1">
        <v>41985</v>
      </c>
      <c r="EC958" s="7" t="s">
        <v>3992</v>
      </c>
      <c r="EM958" s="7">
        <v>1</v>
      </c>
      <c r="EO958" s="7">
        <v>316</v>
      </c>
      <c r="EP958" s="7">
        <v>3</v>
      </c>
      <c r="GY958" s="44" t="s">
        <v>5703</v>
      </c>
      <c r="GZ958" s="1">
        <v>38474</v>
      </c>
      <c r="HA958">
        <v>9</v>
      </c>
      <c r="HB958">
        <v>1843</v>
      </c>
      <c r="HC958">
        <v>17</v>
      </c>
      <c r="HD958">
        <v>1</v>
      </c>
      <c r="HH958" s="44" t="s">
        <v>5826</v>
      </c>
      <c r="HI958">
        <v>0</v>
      </c>
      <c r="HJ958">
        <v>106</v>
      </c>
      <c r="HK958">
        <v>2464</v>
      </c>
      <c r="HL958">
        <v>29</v>
      </c>
      <c r="HM958">
        <v>1</v>
      </c>
      <c r="HQ958" s="44" t="s">
        <v>5958</v>
      </c>
      <c r="HR958">
        <v>0</v>
      </c>
      <c r="HS958">
        <v>1</v>
      </c>
      <c r="HT958">
        <v>4543</v>
      </c>
      <c r="HU958">
        <v>17</v>
      </c>
      <c r="HW958">
        <v>1</v>
      </c>
      <c r="II958" s="1">
        <v>38470</v>
      </c>
      <c r="IJ958" s="1">
        <v>39722</v>
      </c>
      <c r="IK958" s="14">
        <v>9</v>
      </c>
    </row>
    <row r="959" spans="1:245" x14ac:dyDescent="0.25">
      <c r="A959" s="1">
        <v>39722</v>
      </c>
      <c r="E959" s="13" t="s">
        <v>3195</v>
      </c>
      <c r="F959" s="4" t="s">
        <v>137</v>
      </c>
      <c r="G959" s="45" t="s">
        <v>5600</v>
      </c>
      <c r="H959" s="86"/>
      <c r="I959" s="86"/>
      <c r="J959" s="86"/>
      <c r="K959" s="86"/>
      <c r="L959" s="86"/>
      <c r="M959" s="58" t="s">
        <v>774</v>
      </c>
      <c r="N959" s="4" t="s">
        <v>474</v>
      </c>
      <c r="O959" s="52" t="s">
        <v>6813</v>
      </c>
      <c r="P959" s="20"/>
      <c r="Q959" s="39" t="s">
        <v>777</v>
      </c>
      <c r="R959" s="4" t="s">
        <v>500</v>
      </c>
      <c r="S959" s="52" t="s">
        <v>6815</v>
      </c>
      <c r="T959" s="39" t="s">
        <v>777</v>
      </c>
      <c r="U959" s="4" t="s">
        <v>500</v>
      </c>
      <c r="V959" s="20"/>
      <c r="W959" s="20"/>
      <c r="X959" s="20" t="s">
        <v>3357</v>
      </c>
      <c r="Y959" s="20" t="s">
        <v>474</v>
      </c>
      <c r="Z959" s="20" t="s">
        <v>3358</v>
      </c>
      <c r="AA959" s="33" t="s">
        <v>500</v>
      </c>
      <c r="AD959" s="20"/>
      <c r="AF959" s="14">
        <v>0</v>
      </c>
      <c r="AG959" s="14">
        <v>1</v>
      </c>
      <c r="AH959" s="14">
        <v>0</v>
      </c>
      <c r="AI959" s="14">
        <v>0</v>
      </c>
      <c r="AJ959" s="14">
        <v>1</v>
      </c>
      <c r="AK959" s="14">
        <v>0</v>
      </c>
      <c r="AL959" s="14">
        <v>1</v>
      </c>
      <c r="AM959" s="14">
        <v>0</v>
      </c>
      <c r="AO959" s="1">
        <v>33850</v>
      </c>
      <c r="AP959" s="1">
        <v>37945</v>
      </c>
      <c r="AQ959" s="1">
        <v>36227</v>
      </c>
      <c r="AR959" s="1">
        <v>37608</v>
      </c>
      <c r="BP959" s="14">
        <v>48918000</v>
      </c>
      <c r="BR959" s="16">
        <f>62712895-BT959-BX959</f>
        <v>28042495</v>
      </c>
      <c r="BT959" s="14">
        <v>27081600</v>
      </c>
      <c r="BX959" s="14">
        <v>7588800</v>
      </c>
      <c r="CS959">
        <v>1</v>
      </c>
      <c r="DA959">
        <v>1</v>
      </c>
      <c r="DB959" s="1">
        <v>38470</v>
      </c>
      <c r="DC959" s="1">
        <v>39227</v>
      </c>
      <c r="DD959" s="14">
        <v>786</v>
      </c>
      <c r="DE959" s="14">
        <v>4</v>
      </c>
      <c r="DF959" t="s">
        <v>513</v>
      </c>
      <c r="DG959" t="s">
        <v>791</v>
      </c>
      <c r="DO959" s="49" t="s">
        <v>4636</v>
      </c>
      <c r="DP959" s="1"/>
      <c r="DQ959" s="1"/>
      <c r="DR959" s="1"/>
      <c r="DS959" s="1"/>
      <c r="DT959" s="1"/>
      <c r="DU959" s="1"/>
      <c r="DV959" s="1"/>
      <c r="DY959" t="s">
        <v>2066</v>
      </c>
      <c r="DZ959" s="1">
        <v>39794</v>
      </c>
      <c r="EA959" s="1">
        <v>41831</v>
      </c>
      <c r="EC959" s="7" t="s">
        <v>3992</v>
      </c>
      <c r="EM959" s="7">
        <v>1</v>
      </c>
      <c r="EO959" s="7">
        <v>140</v>
      </c>
      <c r="EP959" s="7">
        <v>4</v>
      </c>
      <c r="GY959" s="44" t="s">
        <v>5703</v>
      </c>
      <c r="GZ959" s="1">
        <v>38474</v>
      </c>
      <c r="HA959">
        <v>9</v>
      </c>
      <c r="HB959">
        <v>2</v>
      </c>
      <c r="HC959">
        <v>0</v>
      </c>
      <c r="HH959" s="44" t="s">
        <v>5826</v>
      </c>
      <c r="HI959">
        <v>0</v>
      </c>
      <c r="HJ959">
        <v>106</v>
      </c>
      <c r="HK959">
        <v>3</v>
      </c>
      <c r="HL959">
        <v>2</v>
      </c>
      <c r="HM959">
        <v>1</v>
      </c>
      <c r="HQ959" s="44" t="s">
        <v>5959</v>
      </c>
      <c r="HR959">
        <v>0</v>
      </c>
      <c r="HS959">
        <v>28</v>
      </c>
      <c r="HT959">
        <v>15</v>
      </c>
      <c r="HU959">
        <v>0</v>
      </c>
      <c r="II959" s="1">
        <v>38470</v>
      </c>
      <c r="IJ959" s="1">
        <v>39722</v>
      </c>
      <c r="IK959" s="14">
        <v>9</v>
      </c>
    </row>
    <row r="960" spans="1:245" x14ac:dyDescent="0.25">
      <c r="A960" s="1">
        <v>39722</v>
      </c>
      <c r="E960" s="13" t="s">
        <v>3195</v>
      </c>
      <c r="F960" s="4" t="s">
        <v>137</v>
      </c>
      <c r="G960" s="45" t="s">
        <v>5600</v>
      </c>
      <c r="H960" s="86"/>
      <c r="I960" s="86"/>
      <c r="J960" s="86"/>
      <c r="K960" s="86"/>
      <c r="L960" s="86"/>
      <c r="M960" s="30" t="s">
        <v>4207</v>
      </c>
      <c r="N960" s="4" t="s">
        <v>517</v>
      </c>
      <c r="O960" s="52" t="s">
        <v>6814</v>
      </c>
      <c r="P960" s="20"/>
      <c r="Q960" s="39" t="s">
        <v>777</v>
      </c>
      <c r="R960" s="4" t="s">
        <v>500</v>
      </c>
      <c r="S960" s="52" t="s">
        <v>6815</v>
      </c>
      <c r="T960" s="39" t="s">
        <v>777</v>
      </c>
      <c r="U960" s="4" t="s">
        <v>500</v>
      </c>
      <c r="V960" s="20"/>
      <c r="W960" s="20"/>
      <c r="X960" s="20"/>
      <c r="Y960" s="20"/>
      <c r="Z960" s="20" t="s">
        <v>3358</v>
      </c>
      <c r="AA960" s="33" t="s">
        <v>500</v>
      </c>
      <c r="AD960" s="20"/>
      <c r="AF960" s="14">
        <v>0</v>
      </c>
      <c r="AG960" s="14">
        <v>1</v>
      </c>
      <c r="AH960" s="14">
        <v>0</v>
      </c>
      <c r="AI960" s="14">
        <v>0</v>
      </c>
      <c r="AJ960" s="14">
        <v>1</v>
      </c>
      <c r="AK960" s="14">
        <v>0</v>
      </c>
      <c r="AL960" s="14">
        <v>1</v>
      </c>
      <c r="AM960" s="14">
        <v>0</v>
      </c>
      <c r="AO960" s="1">
        <v>33850</v>
      </c>
      <c r="AP960" s="1">
        <v>37945</v>
      </c>
      <c r="AQ960" s="1">
        <v>36484</v>
      </c>
      <c r="AR960" s="1">
        <v>37608</v>
      </c>
      <c r="BQ960" s="3">
        <v>7.0000000000000007E-2</v>
      </c>
      <c r="BT960" s="14">
        <v>27081600</v>
      </c>
      <c r="BX960" s="14">
        <v>7588800</v>
      </c>
      <c r="CS960">
        <v>1</v>
      </c>
      <c r="DA960">
        <v>1</v>
      </c>
      <c r="DB960" s="1">
        <v>38470</v>
      </c>
      <c r="DC960" s="1">
        <v>39227</v>
      </c>
      <c r="DD960" s="14">
        <v>786</v>
      </c>
      <c r="DE960" s="14">
        <v>4</v>
      </c>
      <c r="DF960" t="s">
        <v>513</v>
      </c>
      <c r="DG960" t="s">
        <v>791</v>
      </c>
      <c r="DJ960">
        <v>1</v>
      </c>
      <c r="DO960" s="49" t="s">
        <v>4636</v>
      </c>
      <c r="DP960" s="1"/>
      <c r="DQ960" s="1"/>
      <c r="DR960" s="1"/>
      <c r="DS960" s="1"/>
      <c r="DT960" s="1"/>
      <c r="DU960" s="1"/>
      <c r="DV960" s="1"/>
      <c r="DY960" t="s">
        <v>2066</v>
      </c>
      <c r="DZ960" s="1">
        <v>39794</v>
      </c>
      <c r="EA960" s="1">
        <v>41831</v>
      </c>
      <c r="EC960" s="7" t="s">
        <v>3992</v>
      </c>
      <c r="EF960" s="7">
        <v>1</v>
      </c>
      <c r="EO960" s="7">
        <v>140</v>
      </c>
      <c r="EP960" s="7">
        <v>4</v>
      </c>
      <c r="GY960" s="44" t="s">
        <v>5703</v>
      </c>
      <c r="GZ960" s="1">
        <v>38474</v>
      </c>
      <c r="HA960">
        <v>9</v>
      </c>
      <c r="HB960">
        <v>4480</v>
      </c>
      <c r="HC960">
        <v>104</v>
      </c>
      <c r="HD960">
        <v>1</v>
      </c>
      <c r="HH960" s="44" t="s">
        <v>5826</v>
      </c>
      <c r="HI960">
        <v>0</v>
      </c>
      <c r="HJ960">
        <v>106</v>
      </c>
      <c r="HK960">
        <v>2526</v>
      </c>
      <c r="HL960">
        <v>38</v>
      </c>
      <c r="HM960">
        <v>1</v>
      </c>
      <c r="HQ960" s="44" t="s">
        <v>5959</v>
      </c>
      <c r="HR960">
        <v>0</v>
      </c>
      <c r="HS960">
        <v>28</v>
      </c>
      <c r="HT960">
        <v>3177</v>
      </c>
      <c r="HU960">
        <v>42</v>
      </c>
      <c r="HV960">
        <v>1</v>
      </c>
      <c r="II960" s="1">
        <v>38470</v>
      </c>
      <c r="IJ960" s="1">
        <v>39722</v>
      </c>
      <c r="IK960" s="14">
        <v>9</v>
      </c>
    </row>
    <row r="961" spans="1:245" x14ac:dyDescent="0.25">
      <c r="A961" s="1">
        <v>39722</v>
      </c>
      <c r="E961" s="13" t="s">
        <v>3195</v>
      </c>
      <c r="F961" s="4" t="s">
        <v>137</v>
      </c>
      <c r="G961" s="45" t="s">
        <v>5600</v>
      </c>
      <c r="H961" s="86"/>
      <c r="I961" s="86"/>
      <c r="J961" s="86"/>
      <c r="K961" s="86"/>
      <c r="L961" s="86"/>
      <c r="M961" s="30" t="s">
        <v>777</v>
      </c>
      <c r="N961" s="4" t="s">
        <v>500</v>
      </c>
      <c r="O961" s="52" t="s">
        <v>6815</v>
      </c>
      <c r="P961" s="20"/>
      <c r="Q961" s="39" t="s">
        <v>777</v>
      </c>
      <c r="R961" s="4" t="s">
        <v>500</v>
      </c>
      <c r="S961" s="52" t="s">
        <v>6815</v>
      </c>
      <c r="T961" s="39" t="s">
        <v>777</v>
      </c>
      <c r="U961" s="4" t="s">
        <v>500</v>
      </c>
      <c r="V961" s="20"/>
      <c r="W961" s="20"/>
      <c r="X961" s="20" t="s">
        <v>3358</v>
      </c>
      <c r="Y961" s="33" t="s">
        <v>500</v>
      </c>
      <c r="Z961" s="20" t="s">
        <v>3358</v>
      </c>
      <c r="AA961" s="33" t="s">
        <v>500</v>
      </c>
      <c r="AD961" s="20"/>
      <c r="AF961" s="14">
        <v>0</v>
      </c>
      <c r="AG961" s="14">
        <v>1</v>
      </c>
      <c r="AH961" s="14">
        <v>0</v>
      </c>
      <c r="AI961" s="14">
        <v>0</v>
      </c>
      <c r="AJ961" s="14">
        <v>1</v>
      </c>
      <c r="AK961" s="14">
        <v>0</v>
      </c>
      <c r="AL961" s="14">
        <v>1</v>
      </c>
      <c r="AM961" s="14">
        <v>0</v>
      </c>
      <c r="AO961" s="1">
        <v>36494</v>
      </c>
      <c r="AP961" s="1">
        <v>37945</v>
      </c>
      <c r="AQ961" s="1">
        <v>36484</v>
      </c>
      <c r="AR961" s="1">
        <v>37608</v>
      </c>
      <c r="BT961" s="14">
        <v>27081600</v>
      </c>
      <c r="BX961" s="14">
        <v>7588800</v>
      </c>
      <c r="CS961">
        <v>1</v>
      </c>
      <c r="DA961">
        <v>1</v>
      </c>
      <c r="DB961" s="1">
        <v>38470</v>
      </c>
      <c r="DC961" s="1">
        <v>39227</v>
      </c>
      <c r="DD961" s="14">
        <v>786</v>
      </c>
      <c r="DE961" s="14">
        <v>4</v>
      </c>
      <c r="DF961" t="s">
        <v>513</v>
      </c>
      <c r="DG961" t="s">
        <v>791</v>
      </c>
      <c r="DO961" s="49" t="s">
        <v>4636</v>
      </c>
      <c r="DP961" s="1"/>
      <c r="DQ961" s="1"/>
      <c r="DR961" s="1"/>
      <c r="DS961" s="1"/>
      <c r="DT961" s="1"/>
      <c r="DU961" s="1"/>
      <c r="DV961" s="1"/>
      <c r="DY961" t="s">
        <v>2066</v>
      </c>
      <c r="DZ961" s="1">
        <v>39794</v>
      </c>
      <c r="EA961" s="1">
        <v>41831</v>
      </c>
      <c r="EC961" s="7" t="s">
        <v>3992</v>
      </c>
      <c r="EF961" s="7">
        <v>1</v>
      </c>
      <c r="EO961" s="7">
        <v>140</v>
      </c>
      <c r="EP961" s="7">
        <v>4</v>
      </c>
      <c r="GY961" s="44" t="s">
        <v>5703</v>
      </c>
      <c r="GZ961" s="1">
        <v>38474</v>
      </c>
      <c r="HA961">
        <v>9</v>
      </c>
      <c r="HB961">
        <v>4480</v>
      </c>
      <c r="HC961">
        <v>104</v>
      </c>
      <c r="HD961">
        <v>1</v>
      </c>
      <c r="HH961" s="44" t="s">
        <v>5826</v>
      </c>
      <c r="HI961">
        <v>0</v>
      </c>
      <c r="HJ961">
        <v>106</v>
      </c>
      <c r="HK961">
        <v>2526</v>
      </c>
      <c r="HL961">
        <v>38</v>
      </c>
      <c r="HM961">
        <v>1</v>
      </c>
      <c r="HQ961" s="44" t="s">
        <v>5959</v>
      </c>
      <c r="HR961">
        <v>0</v>
      </c>
      <c r="HS961">
        <v>28</v>
      </c>
      <c r="HT961">
        <v>3177</v>
      </c>
      <c r="HU961">
        <v>42</v>
      </c>
      <c r="HV961">
        <v>1</v>
      </c>
      <c r="II961" s="1">
        <v>38470</v>
      </c>
      <c r="IJ961" s="1">
        <v>39722</v>
      </c>
      <c r="IK961" s="14">
        <v>9</v>
      </c>
    </row>
    <row r="962" spans="1:245" x14ac:dyDescent="0.25">
      <c r="A962" s="1">
        <v>39722</v>
      </c>
      <c r="E962" s="13" t="s">
        <v>3195</v>
      </c>
      <c r="F962" s="4" t="s">
        <v>137</v>
      </c>
      <c r="G962" s="45" t="s">
        <v>5600</v>
      </c>
      <c r="H962" s="86"/>
      <c r="I962" s="86"/>
      <c r="J962" s="86"/>
      <c r="K962" s="86"/>
      <c r="L962" s="86"/>
      <c r="M962" s="30" t="s">
        <v>778</v>
      </c>
      <c r="N962" s="4" t="s">
        <v>479</v>
      </c>
      <c r="O962" s="52" t="s">
        <v>6812</v>
      </c>
      <c r="P962" s="20"/>
      <c r="Q962" s="39" t="s">
        <v>777</v>
      </c>
      <c r="R962" s="4" t="s">
        <v>500</v>
      </c>
      <c r="S962" s="52" t="s">
        <v>6815</v>
      </c>
      <c r="T962" s="39" t="s">
        <v>777</v>
      </c>
      <c r="U962" s="4" t="s">
        <v>500</v>
      </c>
      <c r="V962" s="20"/>
      <c r="W962" s="20"/>
      <c r="X962" s="20"/>
      <c r="Y962" s="20"/>
      <c r="Z962" s="20" t="s">
        <v>3358</v>
      </c>
      <c r="AA962" s="33" t="s">
        <v>500</v>
      </c>
      <c r="AD962" s="20"/>
      <c r="AF962" s="14">
        <v>0</v>
      </c>
      <c r="AG962" s="14">
        <v>1</v>
      </c>
      <c r="AH962" s="14">
        <v>0</v>
      </c>
      <c r="AI962" s="14">
        <v>0</v>
      </c>
      <c r="AJ962" s="14">
        <v>1</v>
      </c>
      <c r="AK962" s="14">
        <v>0</v>
      </c>
      <c r="AL962" s="14">
        <v>1</v>
      </c>
      <c r="AM962" s="14">
        <v>0</v>
      </c>
      <c r="AO962" s="1">
        <v>36944</v>
      </c>
      <c r="AP962" s="1">
        <v>37945</v>
      </c>
      <c r="AQ962" s="1">
        <v>36944</v>
      </c>
      <c r="AR962" s="1">
        <v>37608</v>
      </c>
      <c r="BT962" s="14">
        <v>27081600</v>
      </c>
      <c r="CS962">
        <v>1</v>
      </c>
      <c r="DA962">
        <v>1</v>
      </c>
      <c r="DB962" s="1">
        <v>38470</v>
      </c>
      <c r="DC962" s="1">
        <v>39227</v>
      </c>
      <c r="DD962" s="14">
        <v>786</v>
      </c>
      <c r="DE962" s="14">
        <v>4</v>
      </c>
      <c r="DF962" t="s">
        <v>513</v>
      </c>
      <c r="DG962" t="s">
        <v>791</v>
      </c>
      <c r="DO962" s="49" t="s">
        <v>4636</v>
      </c>
      <c r="DP962" s="1"/>
      <c r="DQ962" s="1"/>
      <c r="DR962" s="1"/>
      <c r="DS962" s="1"/>
      <c r="DT962" s="1"/>
      <c r="DU962" s="1"/>
      <c r="DV962" s="1"/>
      <c r="DY962" t="s">
        <v>2066</v>
      </c>
      <c r="DZ962" s="1">
        <v>39794</v>
      </c>
      <c r="EA962" s="1">
        <v>41831</v>
      </c>
      <c r="EC962" s="7" t="s">
        <v>3992</v>
      </c>
      <c r="EF962" s="7">
        <v>1</v>
      </c>
      <c r="EO962" s="7">
        <v>140</v>
      </c>
      <c r="EP962" s="7">
        <v>4</v>
      </c>
      <c r="GY962" s="44" t="s">
        <v>5703</v>
      </c>
      <c r="GZ962" s="1">
        <v>38474</v>
      </c>
      <c r="HA962">
        <v>9</v>
      </c>
      <c r="HB962">
        <v>4480</v>
      </c>
      <c r="HC962">
        <v>104</v>
      </c>
      <c r="HD962">
        <v>1</v>
      </c>
      <c r="HH962" s="44" t="s">
        <v>5826</v>
      </c>
      <c r="HI962">
        <v>0</v>
      </c>
      <c r="HJ962">
        <v>106</v>
      </c>
      <c r="HK962">
        <v>2526</v>
      </c>
      <c r="HL962">
        <v>38</v>
      </c>
      <c r="HM962">
        <v>1</v>
      </c>
      <c r="HQ962" s="44" t="s">
        <v>5959</v>
      </c>
      <c r="HR962">
        <v>0</v>
      </c>
      <c r="HS962">
        <v>28</v>
      </c>
      <c r="HT962">
        <v>3177</v>
      </c>
      <c r="HU962">
        <v>42</v>
      </c>
      <c r="HV962">
        <v>1</v>
      </c>
      <c r="II962" s="1">
        <v>38470</v>
      </c>
      <c r="IJ962" s="1">
        <v>39722</v>
      </c>
      <c r="IK962" s="14">
        <v>9</v>
      </c>
    </row>
    <row r="963" spans="1:245" x14ac:dyDescent="0.25">
      <c r="A963" s="1">
        <v>39722</v>
      </c>
      <c r="E963" s="13" t="s">
        <v>3195</v>
      </c>
      <c r="F963" s="4" t="s">
        <v>137</v>
      </c>
      <c r="G963" s="45" t="s">
        <v>5600</v>
      </c>
      <c r="H963" s="86"/>
      <c r="I963" s="86"/>
      <c r="J963" s="86"/>
      <c r="K963" s="86"/>
      <c r="L963" s="86"/>
      <c r="M963" s="30" t="s">
        <v>779</v>
      </c>
      <c r="N963" s="4" t="s">
        <v>479</v>
      </c>
      <c r="O963" s="52" t="s">
        <v>6816</v>
      </c>
      <c r="P963" s="20"/>
      <c r="Q963" s="30" t="s">
        <v>779</v>
      </c>
      <c r="R963" s="4" t="s">
        <v>479</v>
      </c>
      <c r="S963" s="52" t="s">
        <v>6816</v>
      </c>
      <c r="T963" s="39"/>
      <c r="U963" s="39"/>
      <c r="V963" s="20"/>
      <c r="W963" s="20"/>
      <c r="X963" s="20"/>
      <c r="Y963" s="20"/>
      <c r="Z963" s="20"/>
      <c r="AA963" s="20"/>
      <c r="AB963" s="20"/>
      <c r="AC963" s="20"/>
      <c r="AD963" s="20"/>
      <c r="AF963" s="14">
        <v>0</v>
      </c>
      <c r="AG963" s="14">
        <v>1</v>
      </c>
      <c r="AH963" s="14">
        <v>0</v>
      </c>
      <c r="AI963" s="14">
        <v>0</v>
      </c>
      <c r="AJ963" s="14">
        <v>1</v>
      </c>
      <c r="AK963" s="14">
        <v>0</v>
      </c>
      <c r="AL963" s="14">
        <v>1</v>
      </c>
      <c r="AM963" s="14">
        <v>0</v>
      </c>
      <c r="AO963" s="1">
        <v>34417</v>
      </c>
      <c r="AP963" s="1">
        <v>37437</v>
      </c>
      <c r="BP963" s="14">
        <v>12000000</v>
      </c>
      <c r="CS963">
        <v>1</v>
      </c>
      <c r="DA963">
        <v>1</v>
      </c>
      <c r="DB963" s="1">
        <v>38470</v>
      </c>
      <c r="DC963" s="1">
        <v>39227</v>
      </c>
      <c r="DD963" s="14">
        <v>786</v>
      </c>
      <c r="DE963" s="14">
        <v>4</v>
      </c>
      <c r="DF963" t="s">
        <v>513</v>
      </c>
      <c r="DG963" t="s">
        <v>791</v>
      </c>
      <c r="DO963" s="1"/>
      <c r="DP963" s="49" t="s">
        <v>4637</v>
      </c>
      <c r="DQ963" s="1"/>
      <c r="DR963" s="1"/>
      <c r="DS963" s="49" t="s">
        <v>4638</v>
      </c>
      <c r="DT963" s="1"/>
      <c r="DU963" s="1"/>
      <c r="DV963" s="1"/>
      <c r="DY963" t="s">
        <v>2061</v>
      </c>
      <c r="DZ963" s="1">
        <v>39797</v>
      </c>
      <c r="EA963" s="1">
        <v>41985</v>
      </c>
      <c r="EC963" s="7" t="s">
        <v>3992</v>
      </c>
      <c r="EF963" s="7">
        <v>1</v>
      </c>
      <c r="EO963" s="7">
        <v>234</v>
      </c>
      <c r="EP963" s="7">
        <v>2</v>
      </c>
      <c r="EQ963" s="7">
        <v>1</v>
      </c>
      <c r="ER963" s="1"/>
      <c r="ET963" s="49" t="s">
        <v>5015</v>
      </c>
      <c r="EU963" s="1"/>
      <c r="EV963" s="1"/>
      <c r="EW963" s="1"/>
      <c r="EX963" s="1"/>
      <c r="FC963" s="7" t="s">
        <v>3040</v>
      </c>
      <c r="FD963" s="1">
        <v>42059</v>
      </c>
      <c r="FE963" s="1">
        <v>42782</v>
      </c>
      <c r="FH963" s="7" t="s">
        <v>3993</v>
      </c>
      <c r="FK963">
        <v>1</v>
      </c>
      <c r="FY963">
        <v>61</v>
      </c>
      <c r="FZ963">
        <v>2</v>
      </c>
      <c r="GA963">
        <v>1</v>
      </c>
      <c r="II963" s="1">
        <v>38470</v>
      </c>
      <c r="IJ963" s="1">
        <v>39722</v>
      </c>
      <c r="IK963" s="14">
        <v>9</v>
      </c>
    </row>
    <row r="964" spans="1:245" x14ac:dyDescent="0.25">
      <c r="A964" s="1">
        <v>39722</v>
      </c>
      <c r="E964" s="13" t="s">
        <v>3195</v>
      </c>
      <c r="F964" s="4" t="s">
        <v>137</v>
      </c>
      <c r="G964" s="45" t="s">
        <v>5600</v>
      </c>
      <c r="H964" s="86"/>
      <c r="I964" s="86"/>
      <c r="J964" s="86"/>
      <c r="K964" s="86"/>
      <c r="L964" s="86"/>
      <c r="M964" s="30" t="s">
        <v>780</v>
      </c>
      <c r="N964" s="4" t="s">
        <v>479</v>
      </c>
      <c r="O964" s="52" t="s">
        <v>6817</v>
      </c>
      <c r="P964" s="20"/>
      <c r="Q964" s="39" t="s">
        <v>780</v>
      </c>
      <c r="R964" s="4" t="s">
        <v>479</v>
      </c>
      <c r="S964" s="52" t="s">
        <v>6817</v>
      </c>
      <c r="T964" s="39" t="s">
        <v>780</v>
      </c>
      <c r="U964" s="4" t="s">
        <v>479</v>
      </c>
      <c r="V964" s="20"/>
      <c r="W964" s="20"/>
      <c r="X964" s="20"/>
      <c r="Y964" s="20"/>
      <c r="Z964" s="20"/>
      <c r="AA964" s="20"/>
      <c r="AB964" s="20"/>
      <c r="AC964" s="20"/>
      <c r="AD964" s="20"/>
      <c r="AF964" s="14">
        <v>0</v>
      </c>
      <c r="AG964" s="14">
        <v>1</v>
      </c>
      <c r="AH964" s="14">
        <v>0</v>
      </c>
      <c r="AI964" s="14">
        <v>0</v>
      </c>
      <c r="AJ964" s="14">
        <v>1</v>
      </c>
      <c r="AK964" s="14">
        <v>0</v>
      </c>
      <c r="AL964" s="14">
        <v>1</v>
      </c>
      <c r="AM964" s="14">
        <v>0</v>
      </c>
      <c r="AO964" s="1">
        <v>36892</v>
      </c>
      <c r="AP964" s="1">
        <v>38470</v>
      </c>
      <c r="BT964" s="14">
        <v>2000000</v>
      </c>
      <c r="BX964" s="14">
        <v>22000000</v>
      </c>
      <c r="CS964">
        <v>1</v>
      </c>
      <c r="DA964">
        <v>1</v>
      </c>
      <c r="DB964" s="1">
        <v>38470</v>
      </c>
      <c r="DC964" s="1">
        <v>39227</v>
      </c>
      <c r="DD964" s="14">
        <v>786</v>
      </c>
      <c r="DE964" s="14">
        <v>4</v>
      </c>
      <c r="DF964" t="s">
        <v>513</v>
      </c>
      <c r="DG964" t="s">
        <v>791</v>
      </c>
      <c r="DO964" s="1"/>
      <c r="DP964" s="49" t="s">
        <v>4639</v>
      </c>
      <c r="DQ964" s="49" t="s">
        <v>4640</v>
      </c>
      <c r="DR964" s="1"/>
      <c r="DS964" s="1"/>
      <c r="DT964" s="1"/>
      <c r="DU964" s="1"/>
      <c r="DV964" s="1"/>
      <c r="DY964" t="s">
        <v>2063</v>
      </c>
      <c r="DZ964" s="1">
        <v>39797</v>
      </c>
      <c r="EA964" s="1">
        <v>41985</v>
      </c>
      <c r="EC964" s="7" t="s">
        <v>3992</v>
      </c>
      <c r="EF964" s="7">
        <v>1</v>
      </c>
      <c r="EO964" s="7">
        <v>266</v>
      </c>
      <c r="EP964" s="7">
        <v>2</v>
      </c>
      <c r="EQ964" s="7">
        <v>1</v>
      </c>
      <c r="ER964" s="1"/>
      <c r="ET964" s="49" t="s">
        <v>5016</v>
      </c>
      <c r="EU964" s="1"/>
      <c r="EV964" s="1"/>
      <c r="EW964" s="1"/>
      <c r="EX964" s="1"/>
      <c r="FC964" s="7" t="s">
        <v>3045</v>
      </c>
      <c r="FD964" s="1">
        <v>42059</v>
      </c>
      <c r="FE964" s="1">
        <v>42782</v>
      </c>
      <c r="FH964" s="7" t="s">
        <v>3993</v>
      </c>
      <c r="FK964">
        <v>1</v>
      </c>
      <c r="FY964">
        <v>61</v>
      </c>
      <c r="FZ964">
        <v>2</v>
      </c>
      <c r="GA964">
        <v>1</v>
      </c>
      <c r="II964" s="1">
        <v>38470</v>
      </c>
      <c r="IJ964" s="1">
        <v>39722</v>
      </c>
      <c r="IK964" s="14">
        <v>9</v>
      </c>
    </row>
    <row r="965" spans="1:245" x14ac:dyDescent="0.25">
      <c r="A965" s="1">
        <v>39722</v>
      </c>
      <c r="E965" s="13" t="s">
        <v>3195</v>
      </c>
      <c r="F965" s="4" t="s">
        <v>137</v>
      </c>
      <c r="G965" s="45" t="s">
        <v>5600</v>
      </c>
      <c r="H965" s="86"/>
      <c r="I965" s="86"/>
      <c r="J965" s="86"/>
      <c r="K965" s="86"/>
      <c r="L965" s="86"/>
      <c r="M965" s="30" t="s">
        <v>781</v>
      </c>
      <c r="N965" s="4" t="s">
        <v>479</v>
      </c>
      <c r="O965" s="52" t="s">
        <v>6817</v>
      </c>
      <c r="P965" s="20"/>
      <c r="Q965" s="39" t="s">
        <v>780</v>
      </c>
      <c r="R965" s="4" t="s">
        <v>479</v>
      </c>
      <c r="S965" s="52" t="s">
        <v>6817</v>
      </c>
      <c r="T965" s="39" t="s">
        <v>780</v>
      </c>
      <c r="U965" s="4" t="s">
        <v>479</v>
      </c>
      <c r="V965" s="20"/>
      <c r="W965" s="20"/>
      <c r="X965" s="20"/>
      <c r="Y965" s="20"/>
      <c r="Z965" s="20"/>
      <c r="AA965" s="20"/>
      <c r="AB965" s="20"/>
      <c r="AC965" s="20"/>
      <c r="AD965" s="20"/>
      <c r="AF965" s="14">
        <v>0</v>
      </c>
      <c r="AG965" s="14">
        <v>1</v>
      </c>
      <c r="AH965" s="14">
        <v>0</v>
      </c>
      <c r="AI965" s="14">
        <v>0</v>
      </c>
      <c r="AJ965" s="14">
        <v>1</v>
      </c>
      <c r="AK965" s="14">
        <v>0</v>
      </c>
      <c r="AL965" s="14">
        <v>1</v>
      </c>
      <c r="AM965" s="14">
        <v>0</v>
      </c>
      <c r="AO965" s="1">
        <v>36892</v>
      </c>
      <c r="AP965" s="1">
        <v>38470</v>
      </c>
      <c r="BT965" s="14">
        <v>2000000</v>
      </c>
      <c r="BX965" s="14">
        <v>22000000</v>
      </c>
      <c r="CS965">
        <v>1</v>
      </c>
      <c r="DA965">
        <v>1</v>
      </c>
      <c r="DB965" s="1">
        <v>38470</v>
      </c>
      <c r="DC965" s="1">
        <v>39227</v>
      </c>
      <c r="DD965" s="14">
        <v>786</v>
      </c>
      <c r="DE965" s="14">
        <v>4</v>
      </c>
      <c r="DF965" t="s">
        <v>513</v>
      </c>
      <c r="DG965" t="s">
        <v>791</v>
      </c>
      <c r="DO965" s="1"/>
      <c r="DP965" s="49" t="s">
        <v>4639</v>
      </c>
      <c r="DQ965" s="49" t="s">
        <v>4640</v>
      </c>
      <c r="DR965" s="1"/>
      <c r="DS965" s="1"/>
      <c r="DT965" s="1"/>
      <c r="DU965" s="1"/>
      <c r="DV965" s="1"/>
      <c r="DY965" t="s">
        <v>2063</v>
      </c>
      <c r="DZ965" s="1">
        <v>39797</v>
      </c>
      <c r="EA965" s="1">
        <v>41985</v>
      </c>
      <c r="EC965" s="7" t="s">
        <v>3992</v>
      </c>
      <c r="EF965" s="7">
        <v>1</v>
      </c>
      <c r="EO965" s="7">
        <v>266</v>
      </c>
      <c r="EP965" s="7">
        <v>2</v>
      </c>
      <c r="EQ965" s="7">
        <v>1</v>
      </c>
      <c r="ER965" s="1"/>
      <c r="ES965" s="1"/>
      <c r="ET965" s="49" t="s">
        <v>5016</v>
      </c>
      <c r="EU965" s="1"/>
      <c r="EV965" s="1"/>
      <c r="EW965" s="1"/>
      <c r="EX965" s="1"/>
      <c r="FC965" s="7" t="s">
        <v>3045</v>
      </c>
      <c r="FD965" s="1">
        <v>42059</v>
      </c>
      <c r="FE965" s="1">
        <v>42782</v>
      </c>
      <c r="FH965" s="7" t="s">
        <v>3993</v>
      </c>
      <c r="FK965">
        <v>1</v>
      </c>
      <c r="FY965">
        <v>61</v>
      </c>
      <c r="FZ965">
        <v>2</v>
      </c>
      <c r="GA965">
        <v>1</v>
      </c>
      <c r="II965" s="1">
        <v>38470</v>
      </c>
      <c r="IJ965" s="1">
        <v>39722</v>
      </c>
      <c r="IK965" s="14">
        <v>9</v>
      </c>
    </row>
    <row r="966" spans="1:245" x14ac:dyDescent="0.25">
      <c r="A966" s="1">
        <v>39722</v>
      </c>
      <c r="E966" s="13" t="s">
        <v>3195</v>
      </c>
      <c r="F966" s="4" t="s">
        <v>137</v>
      </c>
      <c r="G966" s="45" t="s">
        <v>5600</v>
      </c>
      <c r="H966" s="86"/>
      <c r="I966" s="86"/>
      <c r="J966" s="86"/>
      <c r="K966" s="86"/>
      <c r="L966" s="86"/>
      <c r="M966" s="30" t="s">
        <v>782</v>
      </c>
      <c r="N966" s="4" t="s">
        <v>479</v>
      </c>
      <c r="O966" s="52" t="s">
        <v>6817</v>
      </c>
      <c r="P966" s="20"/>
      <c r="Q966" s="39" t="s">
        <v>780</v>
      </c>
      <c r="R966" s="4" t="s">
        <v>479</v>
      </c>
      <c r="S966" s="52" t="s">
        <v>6817</v>
      </c>
      <c r="T966" s="39" t="s">
        <v>780</v>
      </c>
      <c r="U966" s="4" t="s">
        <v>479</v>
      </c>
      <c r="V966" s="20"/>
      <c r="W966" s="20"/>
      <c r="X966" s="20"/>
      <c r="Y966" s="20"/>
      <c r="Z966" s="20"/>
      <c r="AA966" s="20"/>
      <c r="AB966" s="20"/>
      <c r="AC966" s="20"/>
      <c r="AD966" s="20"/>
      <c r="AF966" s="14">
        <v>0</v>
      </c>
      <c r="AG966" s="14">
        <v>1</v>
      </c>
      <c r="AH966" s="14">
        <v>0</v>
      </c>
      <c r="AI966" s="14">
        <v>0</v>
      </c>
      <c r="AJ966" s="14">
        <v>1</v>
      </c>
      <c r="AK966" s="14">
        <v>0</v>
      </c>
      <c r="AL966" s="14">
        <v>1</v>
      </c>
      <c r="AM966" s="14">
        <v>0</v>
      </c>
      <c r="AO966" s="1">
        <v>37073</v>
      </c>
      <c r="AP966" s="1">
        <v>38470</v>
      </c>
      <c r="BX966" s="14">
        <v>22000000</v>
      </c>
      <c r="CS966">
        <v>1</v>
      </c>
      <c r="DA966">
        <v>1</v>
      </c>
      <c r="DB966" s="1">
        <v>38470</v>
      </c>
      <c r="DC966" s="1">
        <v>39227</v>
      </c>
      <c r="DD966" s="14">
        <v>786</v>
      </c>
      <c r="DE966" s="14">
        <v>4</v>
      </c>
      <c r="DF966" t="s">
        <v>513</v>
      </c>
      <c r="DG966" t="s">
        <v>791</v>
      </c>
      <c r="DO966" s="49" t="s">
        <v>4641</v>
      </c>
      <c r="DQ966" s="1"/>
      <c r="DR966" s="1"/>
      <c r="DS966" s="1"/>
      <c r="DT966" s="1"/>
      <c r="DU966" s="1"/>
      <c r="DV966" s="1"/>
      <c r="DY966" t="s">
        <v>2060</v>
      </c>
      <c r="DZ966" s="1">
        <v>39797</v>
      </c>
      <c r="EA966" s="1">
        <v>41985</v>
      </c>
      <c r="EC966" s="7" t="s">
        <v>3992</v>
      </c>
      <c r="EF966" s="7">
        <v>1</v>
      </c>
      <c r="EO966" s="7">
        <v>352</v>
      </c>
      <c r="EP966" s="7">
        <v>3</v>
      </c>
      <c r="ER966" s="1"/>
      <c r="ES966" s="49" t="s">
        <v>5017</v>
      </c>
      <c r="ET966" s="81" t="s">
        <v>5018</v>
      </c>
      <c r="EU966" s="1"/>
      <c r="EV966" s="1"/>
      <c r="EW966" s="1"/>
      <c r="EX966" s="1"/>
      <c r="FC966" t="s">
        <v>2973</v>
      </c>
      <c r="FD966" s="1">
        <v>42059</v>
      </c>
      <c r="FE966" s="1">
        <v>42782</v>
      </c>
      <c r="FH966" s="7" t="s">
        <v>3993</v>
      </c>
      <c r="FK966">
        <v>1</v>
      </c>
      <c r="FY966">
        <v>113</v>
      </c>
      <c r="FZ966">
        <v>2</v>
      </c>
      <c r="GA966">
        <v>1</v>
      </c>
      <c r="II966" s="1">
        <v>38470</v>
      </c>
      <c r="IJ966" s="1">
        <v>39722</v>
      </c>
      <c r="IK966" s="14">
        <v>9</v>
      </c>
    </row>
    <row r="967" spans="1:245" x14ac:dyDescent="0.25">
      <c r="A967" s="1">
        <v>39722</v>
      </c>
      <c r="E967" s="13" t="s">
        <v>3195</v>
      </c>
      <c r="F967" s="4" t="s">
        <v>137</v>
      </c>
      <c r="G967" s="45" t="s">
        <v>5600</v>
      </c>
      <c r="H967" s="86"/>
      <c r="I967" s="86"/>
      <c r="J967" s="86"/>
      <c r="K967" s="86"/>
      <c r="L967" s="86"/>
      <c r="M967" s="32" t="s">
        <v>3642</v>
      </c>
      <c r="N967" s="4" t="s">
        <v>792</v>
      </c>
      <c r="O967" s="52" t="s">
        <v>6818</v>
      </c>
      <c r="P967" s="20"/>
      <c r="Q967" s="32" t="s">
        <v>3642</v>
      </c>
      <c r="R967" s="4" t="s">
        <v>792</v>
      </c>
      <c r="S967" s="52" t="s">
        <v>6818</v>
      </c>
      <c r="T967" s="20"/>
      <c r="U967" s="20"/>
      <c r="V967" s="20"/>
      <c r="W967" s="20"/>
      <c r="X967" s="20" t="s">
        <v>3359</v>
      </c>
      <c r="Y967" s="33" t="s">
        <v>792</v>
      </c>
      <c r="Z967" s="20" t="s">
        <v>3359</v>
      </c>
      <c r="AA967" s="33" t="s">
        <v>792</v>
      </c>
      <c r="AB967" s="20"/>
      <c r="AC967" s="20"/>
      <c r="AD967" s="20"/>
      <c r="AF967" s="14">
        <v>0</v>
      </c>
      <c r="AG967" s="14">
        <v>1</v>
      </c>
      <c r="AH967" s="14">
        <v>0</v>
      </c>
      <c r="AI967" s="14">
        <v>0</v>
      </c>
      <c r="AJ967" s="14">
        <v>1</v>
      </c>
      <c r="AK967" s="14">
        <v>0</v>
      </c>
      <c r="AL967" s="14">
        <v>1</v>
      </c>
      <c r="AM967" s="14">
        <v>0</v>
      </c>
      <c r="AO967" s="1">
        <v>33850</v>
      </c>
      <c r="AP967" s="1">
        <v>38470</v>
      </c>
      <c r="BP967" s="14">
        <v>23700000</v>
      </c>
      <c r="CS967">
        <v>1</v>
      </c>
      <c r="DA967">
        <v>1</v>
      </c>
      <c r="DB967" s="1">
        <v>38470</v>
      </c>
      <c r="DC967" s="1">
        <v>39227</v>
      </c>
      <c r="DD967" s="14">
        <v>786</v>
      </c>
      <c r="DE967" s="14">
        <v>4</v>
      </c>
      <c r="DF967" t="s">
        <v>513</v>
      </c>
      <c r="DG967" t="s">
        <v>791</v>
      </c>
      <c r="GY967" s="44" t="s">
        <v>5703</v>
      </c>
      <c r="GZ967" s="1">
        <v>38474</v>
      </c>
      <c r="HA967">
        <v>9</v>
      </c>
      <c r="HB967">
        <v>557</v>
      </c>
      <c r="HC967">
        <v>7</v>
      </c>
      <c r="HE967">
        <v>1</v>
      </c>
      <c r="HH967" s="44" t="s">
        <v>5826</v>
      </c>
      <c r="HI967">
        <v>0</v>
      </c>
      <c r="HJ967">
        <v>106</v>
      </c>
      <c r="HK967">
        <v>539</v>
      </c>
      <c r="HL967">
        <v>10</v>
      </c>
      <c r="HM967">
        <v>1</v>
      </c>
      <c r="II967" s="1">
        <v>38470</v>
      </c>
      <c r="IJ967" s="1">
        <v>39722</v>
      </c>
      <c r="IK967" s="14">
        <v>9</v>
      </c>
    </row>
    <row r="968" spans="1:245" x14ac:dyDescent="0.25">
      <c r="A968" s="1">
        <v>39722</v>
      </c>
      <c r="E968" s="13" t="s">
        <v>3195</v>
      </c>
      <c r="F968" s="4" t="s">
        <v>137</v>
      </c>
      <c r="G968" s="45" t="s">
        <v>5600</v>
      </c>
      <c r="H968" s="86"/>
      <c r="I968" s="86"/>
      <c r="J968" s="86"/>
      <c r="K968" s="86"/>
      <c r="L968" s="86"/>
      <c r="M968" s="30" t="s">
        <v>2514</v>
      </c>
      <c r="N968" s="4" t="s">
        <v>515</v>
      </c>
      <c r="O968" s="52" t="s">
        <v>6820</v>
      </c>
      <c r="P968" s="20"/>
      <c r="Q968" s="39" t="s">
        <v>1781</v>
      </c>
      <c r="R968" s="4" t="s">
        <v>515</v>
      </c>
      <c r="S968" s="52" t="s">
        <v>6819</v>
      </c>
      <c r="T968" s="39" t="s">
        <v>1781</v>
      </c>
      <c r="U968" s="4" t="s">
        <v>515</v>
      </c>
      <c r="V968" s="20"/>
      <c r="W968" s="20"/>
      <c r="X968" s="20"/>
      <c r="Y968" s="20"/>
      <c r="Z968" s="20" t="s">
        <v>3360</v>
      </c>
      <c r="AA968" s="20" t="s">
        <v>515</v>
      </c>
      <c r="AD968" s="20"/>
      <c r="AF968" s="14">
        <v>0</v>
      </c>
      <c r="AG968" s="14">
        <v>1</v>
      </c>
      <c r="AH968" s="14">
        <v>0</v>
      </c>
      <c r="AI968" s="14">
        <v>0</v>
      </c>
      <c r="AJ968" s="14">
        <v>1</v>
      </c>
      <c r="AK968" s="14">
        <v>0</v>
      </c>
      <c r="AL968" s="14">
        <v>1</v>
      </c>
      <c r="AM968" s="14">
        <v>0</v>
      </c>
      <c r="AO968" s="1">
        <v>34509</v>
      </c>
      <c r="AP968" s="1">
        <v>38203</v>
      </c>
      <c r="BT968" s="14">
        <v>19800000</v>
      </c>
      <c r="BU968" s="3">
        <v>0.25</v>
      </c>
      <c r="CS968">
        <v>1</v>
      </c>
      <c r="DA968">
        <v>1</v>
      </c>
      <c r="DB968" s="1">
        <v>38470</v>
      </c>
      <c r="DC968" s="1">
        <v>39227</v>
      </c>
      <c r="DD968" s="14">
        <v>786</v>
      </c>
      <c r="DE968" s="14">
        <v>4</v>
      </c>
      <c r="DF968" t="s">
        <v>513</v>
      </c>
      <c r="DG968" t="s">
        <v>791</v>
      </c>
      <c r="DJ968">
        <v>1</v>
      </c>
      <c r="DO968" s="1"/>
      <c r="DP968" s="49" t="s">
        <v>4642</v>
      </c>
      <c r="DQ968" s="49" t="s">
        <v>4643</v>
      </c>
      <c r="DR968" s="1"/>
      <c r="DS968" s="1"/>
      <c r="DT968" s="1"/>
      <c r="DU968" s="1"/>
      <c r="DV968" s="1"/>
      <c r="DW968" t="s">
        <v>2057</v>
      </c>
      <c r="DX968" t="s">
        <v>515</v>
      </c>
      <c r="DY968" t="s">
        <v>2058</v>
      </c>
      <c r="DZ968" s="1">
        <v>39798</v>
      </c>
      <c r="EA968" s="1">
        <v>41985</v>
      </c>
      <c r="EC968" s="7" t="s">
        <v>3992</v>
      </c>
      <c r="EF968" s="7">
        <v>1</v>
      </c>
      <c r="EO968" s="7">
        <v>306</v>
      </c>
      <c r="EP968" s="7">
        <v>2</v>
      </c>
      <c r="EQ968" s="7">
        <v>1</v>
      </c>
      <c r="GY968" s="44" t="s">
        <v>5703</v>
      </c>
      <c r="GZ968" s="1">
        <v>38474</v>
      </c>
      <c r="HA968">
        <v>9</v>
      </c>
      <c r="HB968">
        <v>2233</v>
      </c>
      <c r="HC968">
        <v>7</v>
      </c>
      <c r="HD968">
        <v>1</v>
      </c>
      <c r="HH968" s="44" t="s">
        <v>5826</v>
      </c>
      <c r="HI968">
        <v>0</v>
      </c>
      <c r="HJ968">
        <v>106</v>
      </c>
      <c r="HK968">
        <v>1555</v>
      </c>
      <c r="HL968">
        <v>26</v>
      </c>
      <c r="HM968">
        <v>1</v>
      </c>
      <c r="HQ968" s="44" t="s">
        <v>5958</v>
      </c>
      <c r="HR968">
        <v>0</v>
      </c>
      <c r="HS968">
        <v>1</v>
      </c>
      <c r="HT968">
        <v>2551</v>
      </c>
      <c r="HU968">
        <v>87</v>
      </c>
      <c r="HV968">
        <v>1</v>
      </c>
      <c r="II968" s="1">
        <v>38470</v>
      </c>
      <c r="IJ968" s="1">
        <v>39722</v>
      </c>
      <c r="IK968" s="14">
        <v>9</v>
      </c>
    </row>
    <row r="969" spans="1:245" x14ac:dyDescent="0.25">
      <c r="A969" s="1">
        <v>39722</v>
      </c>
      <c r="E969" s="13" t="s">
        <v>3195</v>
      </c>
      <c r="F969" s="4" t="s">
        <v>137</v>
      </c>
      <c r="G969" s="45" t="s">
        <v>5600</v>
      </c>
      <c r="H969" s="86"/>
      <c r="I969" s="86"/>
      <c r="J969" s="86"/>
      <c r="K969" s="86"/>
      <c r="L969" s="86"/>
      <c r="M969" s="58" t="s">
        <v>2515</v>
      </c>
      <c r="N969" s="4" t="s">
        <v>515</v>
      </c>
      <c r="O969" s="52" t="s">
        <v>6819</v>
      </c>
      <c r="P969" s="20"/>
      <c r="Q969" s="39" t="s">
        <v>1781</v>
      </c>
      <c r="R969" s="4" t="s">
        <v>515</v>
      </c>
      <c r="S969" s="52" t="s">
        <v>6819</v>
      </c>
      <c r="T969" s="39" t="s">
        <v>1781</v>
      </c>
      <c r="U969" s="4" t="s">
        <v>515</v>
      </c>
      <c r="V969" s="20"/>
      <c r="W969" s="20"/>
      <c r="X969" s="20"/>
      <c r="Y969" s="20"/>
      <c r="Z969" s="20" t="s">
        <v>3360</v>
      </c>
      <c r="AA969" s="20" t="s">
        <v>515</v>
      </c>
      <c r="AD969" s="20"/>
      <c r="AF969" s="14">
        <v>0</v>
      </c>
      <c r="AG969" s="14">
        <v>1</v>
      </c>
      <c r="AH969" s="14">
        <v>0</v>
      </c>
      <c r="AI969" s="14">
        <v>0</v>
      </c>
      <c r="AJ969" s="14">
        <v>1</v>
      </c>
      <c r="AK969" s="14">
        <v>0</v>
      </c>
      <c r="AL969" s="14">
        <v>1</v>
      </c>
      <c r="AM969" s="14">
        <v>0</v>
      </c>
      <c r="AO969" s="1">
        <v>34509</v>
      </c>
      <c r="AP969" s="1">
        <v>38203</v>
      </c>
      <c r="BT969" s="14">
        <v>19800000</v>
      </c>
      <c r="BU969" s="3">
        <v>0.25</v>
      </c>
      <c r="CS969">
        <v>1</v>
      </c>
      <c r="DA969">
        <v>1</v>
      </c>
      <c r="DB969" s="1">
        <v>38470</v>
      </c>
      <c r="DC969" s="1">
        <v>39227</v>
      </c>
      <c r="DD969" s="14">
        <v>786</v>
      </c>
      <c r="DE969" s="14">
        <v>4</v>
      </c>
      <c r="DF969" t="s">
        <v>513</v>
      </c>
      <c r="DG969" t="s">
        <v>791</v>
      </c>
      <c r="DJ969">
        <v>1</v>
      </c>
      <c r="DO969" s="1"/>
      <c r="DP969" s="49" t="s">
        <v>4642</v>
      </c>
      <c r="DQ969" s="49" t="s">
        <v>4643</v>
      </c>
      <c r="DR969" s="1"/>
      <c r="DS969" s="1"/>
      <c r="DT969" s="1"/>
      <c r="DU969" s="1"/>
      <c r="DV969" s="1"/>
      <c r="DY969" t="s">
        <v>2058</v>
      </c>
      <c r="DZ969" s="1">
        <v>39798</v>
      </c>
      <c r="EA969" s="1">
        <v>41985</v>
      </c>
      <c r="EC969" s="7" t="s">
        <v>3992</v>
      </c>
      <c r="EF969" s="7">
        <v>1</v>
      </c>
      <c r="EO969" s="7">
        <v>306</v>
      </c>
      <c r="EP969" s="7">
        <v>2</v>
      </c>
      <c r="EQ969" s="7">
        <v>1</v>
      </c>
      <c r="GY969" s="44" t="s">
        <v>5703</v>
      </c>
      <c r="GZ969" s="1">
        <v>38474</v>
      </c>
      <c r="HA969">
        <v>9</v>
      </c>
      <c r="HB969">
        <v>2233</v>
      </c>
      <c r="HC969">
        <v>7</v>
      </c>
      <c r="HD969">
        <v>1</v>
      </c>
      <c r="HH969" s="44" t="s">
        <v>5826</v>
      </c>
      <c r="HI969">
        <v>0</v>
      </c>
      <c r="HJ969">
        <v>106</v>
      </c>
      <c r="HK969">
        <v>1555</v>
      </c>
      <c r="HL969">
        <v>26</v>
      </c>
      <c r="HM969">
        <v>1</v>
      </c>
      <c r="HQ969" s="44" t="s">
        <v>5958</v>
      </c>
      <c r="HR969">
        <v>0</v>
      </c>
      <c r="HS969">
        <v>1</v>
      </c>
      <c r="HT969">
        <v>2551</v>
      </c>
      <c r="HU969">
        <v>87</v>
      </c>
      <c r="HV969">
        <v>1</v>
      </c>
      <c r="II969" s="1">
        <v>38470</v>
      </c>
      <c r="IJ969" s="1">
        <v>39722</v>
      </c>
      <c r="IK969" s="14">
        <v>9</v>
      </c>
    </row>
    <row r="970" spans="1:245" x14ac:dyDescent="0.25">
      <c r="A970" s="1">
        <v>39722</v>
      </c>
      <c r="E970" s="13" t="s">
        <v>3195</v>
      </c>
      <c r="F970" s="4" t="s">
        <v>137</v>
      </c>
      <c r="G970" s="45" t="s">
        <v>5600</v>
      </c>
      <c r="H970" s="86"/>
      <c r="I970" s="86"/>
      <c r="J970" s="86"/>
      <c r="K970" s="86"/>
      <c r="L970" s="86"/>
      <c r="M970" s="30" t="s">
        <v>1781</v>
      </c>
      <c r="N970" s="4" t="s">
        <v>515</v>
      </c>
      <c r="O970" s="52" t="s">
        <v>6819</v>
      </c>
      <c r="P970" s="20"/>
      <c r="Q970" s="39" t="s">
        <v>1781</v>
      </c>
      <c r="R970" s="4" t="s">
        <v>515</v>
      </c>
      <c r="S970" s="52" t="s">
        <v>6819</v>
      </c>
      <c r="T970" s="39" t="s">
        <v>1781</v>
      </c>
      <c r="U970" s="4" t="s">
        <v>515</v>
      </c>
      <c r="V970" s="20"/>
      <c r="W970" s="20"/>
      <c r="X970" s="20" t="s">
        <v>3360</v>
      </c>
      <c r="Y970" s="20" t="s">
        <v>515</v>
      </c>
      <c r="Z970" s="20" t="s">
        <v>3360</v>
      </c>
      <c r="AA970" s="20" t="s">
        <v>515</v>
      </c>
      <c r="AD970" s="20"/>
      <c r="AF970" s="14">
        <v>0</v>
      </c>
      <c r="AG970" s="14">
        <v>1</v>
      </c>
      <c r="AH970" s="14">
        <v>0</v>
      </c>
      <c r="AI970" s="14">
        <v>0</v>
      </c>
      <c r="AJ970" s="14">
        <v>1</v>
      </c>
      <c r="AK970" s="14">
        <v>0</v>
      </c>
      <c r="AL970" s="14">
        <v>1</v>
      </c>
      <c r="AM970" s="14">
        <v>0</v>
      </c>
      <c r="AO970" s="1">
        <v>34509</v>
      </c>
      <c r="AP970" s="1">
        <v>38203</v>
      </c>
      <c r="BT970" s="14">
        <v>19800000</v>
      </c>
      <c r="BU970" s="3">
        <v>0.25</v>
      </c>
      <c r="CS970">
        <v>1</v>
      </c>
      <c r="DA970">
        <v>1</v>
      </c>
      <c r="DB970" s="1">
        <v>38470</v>
      </c>
      <c r="DC970" s="1">
        <v>39227</v>
      </c>
      <c r="DD970" s="14">
        <v>786</v>
      </c>
      <c r="DE970" s="14">
        <v>4</v>
      </c>
      <c r="DF970" t="s">
        <v>513</v>
      </c>
      <c r="DG970" t="s">
        <v>791</v>
      </c>
      <c r="DJ970">
        <v>1</v>
      </c>
      <c r="DO970" s="1"/>
      <c r="DP970" s="49" t="s">
        <v>4642</v>
      </c>
      <c r="DQ970" s="49" t="s">
        <v>4643</v>
      </c>
      <c r="DR970" s="1"/>
      <c r="DS970" s="1"/>
      <c r="DT970" s="1"/>
      <c r="DU970" s="1"/>
      <c r="DV970" s="1"/>
      <c r="DW970" t="s">
        <v>2056</v>
      </c>
      <c r="DX970" t="s">
        <v>515</v>
      </c>
      <c r="DY970" t="s">
        <v>2058</v>
      </c>
      <c r="DZ970" s="1">
        <v>39798</v>
      </c>
      <c r="EA970" s="1">
        <v>41985</v>
      </c>
      <c r="EC970" s="7" t="s">
        <v>3992</v>
      </c>
      <c r="EF970" s="7">
        <v>1</v>
      </c>
      <c r="EO970" s="7">
        <v>306</v>
      </c>
      <c r="EP970" s="7">
        <v>2</v>
      </c>
      <c r="EQ970" s="7">
        <v>1</v>
      </c>
      <c r="GY970" s="44" t="s">
        <v>5703</v>
      </c>
      <c r="GZ970" s="1">
        <v>38474</v>
      </c>
      <c r="HA970">
        <v>9</v>
      </c>
      <c r="HB970">
        <v>2233</v>
      </c>
      <c r="HC970">
        <v>7</v>
      </c>
      <c r="HD970">
        <v>1</v>
      </c>
      <c r="HH970" s="44" t="s">
        <v>5826</v>
      </c>
      <c r="HI970">
        <v>0</v>
      </c>
      <c r="HJ970">
        <v>106</v>
      </c>
      <c r="HK970">
        <v>1555</v>
      </c>
      <c r="HL970">
        <v>26</v>
      </c>
      <c r="HM970">
        <v>1</v>
      </c>
      <c r="HQ970" s="44" t="s">
        <v>5958</v>
      </c>
      <c r="HR970">
        <v>0</v>
      </c>
      <c r="HS970">
        <v>1</v>
      </c>
      <c r="HT970">
        <v>2551</v>
      </c>
      <c r="HU970">
        <v>87</v>
      </c>
      <c r="HV970">
        <v>1</v>
      </c>
      <c r="II970" s="1">
        <v>38470</v>
      </c>
      <c r="IJ970" s="1">
        <v>39722</v>
      </c>
      <c r="IK970" s="14">
        <v>9</v>
      </c>
    </row>
    <row r="971" spans="1:245" x14ac:dyDescent="0.25">
      <c r="A971" s="1">
        <v>39722</v>
      </c>
      <c r="E971" s="13" t="s">
        <v>3195</v>
      </c>
      <c r="F971" s="4" t="s">
        <v>137</v>
      </c>
      <c r="G971" s="45" t="s">
        <v>5600</v>
      </c>
      <c r="H971" s="86"/>
      <c r="I971" s="86"/>
      <c r="J971" s="86"/>
      <c r="K971" s="86"/>
      <c r="L971" s="86"/>
      <c r="M971" s="30" t="s">
        <v>783</v>
      </c>
      <c r="N971" s="4" t="s">
        <v>479</v>
      </c>
      <c r="O971" s="52" t="s">
        <v>6821</v>
      </c>
      <c r="P971" s="20"/>
      <c r="Q971" s="30" t="s">
        <v>5186</v>
      </c>
      <c r="R971" s="52" t="s">
        <v>3577</v>
      </c>
      <c r="S971" s="52" t="s">
        <v>6822</v>
      </c>
      <c r="T971" s="30" t="s">
        <v>5186</v>
      </c>
      <c r="U971" s="52" t="s">
        <v>3577</v>
      </c>
      <c r="W971" s="20"/>
      <c r="X971" s="20"/>
      <c r="Y971" s="20"/>
      <c r="Z971" s="20" t="s">
        <v>3361</v>
      </c>
      <c r="AA971" s="20" t="s">
        <v>479</v>
      </c>
      <c r="AD971" s="20"/>
      <c r="AF971" s="14">
        <v>0</v>
      </c>
      <c r="AG971" s="14">
        <v>1</v>
      </c>
      <c r="AH971" s="14">
        <v>0</v>
      </c>
      <c r="AI971" s="14">
        <v>0</v>
      </c>
      <c r="AJ971" s="14">
        <v>1</v>
      </c>
      <c r="AK971" s="14">
        <v>0</v>
      </c>
      <c r="AL971" s="14">
        <v>1</v>
      </c>
      <c r="AM971" s="14">
        <v>1</v>
      </c>
      <c r="AO971" s="1">
        <v>34820</v>
      </c>
      <c r="AP971" s="1">
        <v>38470</v>
      </c>
      <c r="AQ971" s="1">
        <v>35733</v>
      </c>
      <c r="AR971" s="1">
        <v>38119</v>
      </c>
      <c r="BP971" s="14">
        <v>67500000</v>
      </c>
      <c r="BR971" s="16">
        <v>30860000</v>
      </c>
      <c r="BT971" s="14">
        <v>250700000</v>
      </c>
      <c r="BU971" s="3">
        <v>0.5</v>
      </c>
      <c r="BV971" s="16">
        <v>71042197</v>
      </c>
      <c r="BZ971" s="16">
        <v>48080000</v>
      </c>
      <c r="CS971">
        <v>1</v>
      </c>
      <c r="DA971">
        <v>1</v>
      </c>
      <c r="DB971" s="1">
        <v>38470</v>
      </c>
      <c r="DC971" s="1">
        <v>39227</v>
      </c>
      <c r="DD971" s="14">
        <v>786</v>
      </c>
      <c r="DE971" s="14">
        <v>4</v>
      </c>
      <c r="DF971" t="s">
        <v>513</v>
      </c>
      <c r="DG971" t="s">
        <v>791</v>
      </c>
      <c r="DJ971">
        <v>1</v>
      </c>
      <c r="DO971" s="49" t="s">
        <v>4644</v>
      </c>
      <c r="DP971" s="1"/>
      <c r="DQ971" s="1"/>
      <c r="DR971" s="1"/>
      <c r="DS971" s="1"/>
      <c r="DT971" s="1"/>
      <c r="DU971" s="1"/>
      <c r="DV971" s="1"/>
      <c r="DY971" t="s">
        <v>2065</v>
      </c>
      <c r="DZ971" s="1">
        <v>39797</v>
      </c>
      <c r="EA971" s="1">
        <v>41831</v>
      </c>
      <c r="EC971" s="7" t="s">
        <v>3992</v>
      </c>
      <c r="EM971" s="7">
        <v>1</v>
      </c>
      <c r="EO971" s="7">
        <v>466</v>
      </c>
      <c r="EP971" s="7">
        <v>5</v>
      </c>
      <c r="GY971" s="44" t="s">
        <v>5703</v>
      </c>
      <c r="GZ971" s="1">
        <v>38474</v>
      </c>
      <c r="HA971">
        <v>9</v>
      </c>
      <c r="HB971">
        <v>120</v>
      </c>
      <c r="HC971">
        <v>4</v>
      </c>
      <c r="HD971">
        <v>1</v>
      </c>
      <c r="HH971" s="44" t="s">
        <v>5826</v>
      </c>
      <c r="HI971">
        <v>0</v>
      </c>
      <c r="HJ971">
        <v>106</v>
      </c>
      <c r="HK971">
        <v>261</v>
      </c>
      <c r="HL971">
        <v>3</v>
      </c>
      <c r="HP971">
        <v>1</v>
      </c>
      <c r="HQ971" s="44" t="s">
        <v>5959</v>
      </c>
      <c r="HR971">
        <v>0</v>
      </c>
      <c r="HS971">
        <v>28</v>
      </c>
      <c r="HT971">
        <v>204</v>
      </c>
      <c r="HU971">
        <v>3</v>
      </c>
      <c r="HV971">
        <v>1</v>
      </c>
      <c r="II971" s="1">
        <v>38470</v>
      </c>
      <c r="IJ971" s="1">
        <v>39722</v>
      </c>
      <c r="IK971" s="14">
        <v>9</v>
      </c>
    </row>
    <row r="972" spans="1:245" x14ac:dyDescent="0.25">
      <c r="A972" s="1">
        <v>39722</v>
      </c>
      <c r="E972" s="13" t="s">
        <v>3195</v>
      </c>
      <c r="F972" s="4" t="s">
        <v>137</v>
      </c>
      <c r="G972" s="45" t="s">
        <v>5600</v>
      </c>
      <c r="H972" s="86"/>
      <c r="I972" s="86"/>
      <c r="J972" s="86"/>
      <c r="K972" s="86"/>
      <c r="L972" s="86"/>
      <c r="M972" s="30" t="s">
        <v>784</v>
      </c>
      <c r="N972" s="4" t="s">
        <v>479</v>
      </c>
      <c r="O972" s="52" t="s">
        <v>6821</v>
      </c>
      <c r="P972" s="20"/>
      <c r="Q972" s="30" t="s">
        <v>5186</v>
      </c>
      <c r="R972" s="52" t="s">
        <v>3577</v>
      </c>
      <c r="S972" s="52" t="s">
        <v>6822</v>
      </c>
      <c r="T972" s="30" t="s">
        <v>5186</v>
      </c>
      <c r="U972" s="52" t="s">
        <v>3577</v>
      </c>
      <c r="W972" s="20"/>
      <c r="X972" s="20"/>
      <c r="Y972" s="20"/>
      <c r="Z972" s="20" t="s">
        <v>3361</v>
      </c>
      <c r="AA972" s="20" t="s">
        <v>479</v>
      </c>
      <c r="AD972" s="20"/>
      <c r="AF972" s="14">
        <v>0</v>
      </c>
      <c r="AG972" s="14">
        <v>1</v>
      </c>
      <c r="AH972" s="14">
        <v>0</v>
      </c>
      <c r="AI972" s="14">
        <v>0</v>
      </c>
      <c r="AJ972" s="14">
        <v>1</v>
      </c>
      <c r="AK972" s="14">
        <v>0</v>
      </c>
      <c r="AL972" s="14">
        <v>1</v>
      </c>
      <c r="AM972" s="14">
        <v>1</v>
      </c>
      <c r="AO972" s="1">
        <v>34820</v>
      </c>
      <c r="AP972" s="1">
        <v>38470</v>
      </c>
      <c r="AQ972" s="1">
        <v>35733</v>
      </c>
      <c r="AR972" s="1">
        <v>38119</v>
      </c>
      <c r="BT972" s="14">
        <v>250700000</v>
      </c>
      <c r="BU972" s="3">
        <v>0.5</v>
      </c>
      <c r="BV972" s="16">
        <v>71042197</v>
      </c>
      <c r="BZ972" s="16">
        <v>48080000</v>
      </c>
      <c r="CS972">
        <v>1</v>
      </c>
      <c r="DA972">
        <v>1</v>
      </c>
      <c r="DB972" s="1">
        <v>38470</v>
      </c>
      <c r="DC972" s="1">
        <v>39227</v>
      </c>
      <c r="DD972" s="14">
        <v>786</v>
      </c>
      <c r="DE972" s="14">
        <v>4</v>
      </c>
      <c r="DF972" t="s">
        <v>513</v>
      </c>
      <c r="DG972" t="s">
        <v>791</v>
      </c>
      <c r="DJ972">
        <v>1</v>
      </c>
      <c r="DO972" s="49" t="s">
        <v>4644</v>
      </c>
      <c r="DP972" s="1"/>
      <c r="DQ972" s="1"/>
      <c r="DR972" s="1"/>
      <c r="DS972" s="1"/>
      <c r="DT972" s="1"/>
      <c r="DU972" s="1"/>
      <c r="DV972" s="1"/>
      <c r="DY972" t="s">
        <v>2065</v>
      </c>
      <c r="DZ972" s="1">
        <v>39797</v>
      </c>
      <c r="EA972" s="1">
        <v>41831</v>
      </c>
      <c r="EC972" s="7" t="s">
        <v>3992</v>
      </c>
      <c r="EM972" s="7">
        <v>1</v>
      </c>
      <c r="EO972" s="7">
        <v>466</v>
      </c>
      <c r="EP972" s="7">
        <v>5</v>
      </c>
      <c r="GY972" s="44" t="s">
        <v>5703</v>
      </c>
      <c r="GZ972" s="1">
        <v>38474</v>
      </c>
      <c r="HA972">
        <v>9</v>
      </c>
      <c r="HB972">
        <v>120</v>
      </c>
      <c r="HC972">
        <v>4</v>
      </c>
      <c r="HD972">
        <v>1</v>
      </c>
      <c r="HH972" s="44" t="s">
        <v>5826</v>
      </c>
      <c r="HI972">
        <v>0</v>
      </c>
      <c r="HJ972">
        <v>106</v>
      </c>
      <c r="HK972">
        <v>261</v>
      </c>
      <c r="HL972">
        <v>3</v>
      </c>
      <c r="HP972">
        <v>1</v>
      </c>
      <c r="HQ972" s="44" t="s">
        <v>5959</v>
      </c>
      <c r="HR972">
        <v>0</v>
      </c>
      <c r="HS972">
        <v>28</v>
      </c>
      <c r="HT972">
        <v>204</v>
      </c>
      <c r="HU972">
        <v>3</v>
      </c>
      <c r="HV972">
        <v>1</v>
      </c>
      <c r="II972" s="1">
        <v>38470</v>
      </c>
      <c r="IJ972" s="1">
        <v>39722</v>
      </c>
      <c r="IK972" s="14">
        <v>9</v>
      </c>
    </row>
    <row r="973" spans="1:245" x14ac:dyDescent="0.25">
      <c r="A973" s="1">
        <v>39722</v>
      </c>
      <c r="E973" s="13" t="s">
        <v>3195</v>
      </c>
      <c r="F973" s="4" t="s">
        <v>137</v>
      </c>
      <c r="G973" s="45" t="s">
        <v>5600</v>
      </c>
      <c r="H973" s="86"/>
      <c r="I973" s="86"/>
      <c r="J973" s="86"/>
      <c r="K973" s="86"/>
      <c r="L973" s="86"/>
      <c r="M973" s="30" t="s">
        <v>785</v>
      </c>
      <c r="N973" s="4" t="s">
        <v>479</v>
      </c>
      <c r="O973" s="52" t="s">
        <v>6821</v>
      </c>
      <c r="P973" s="20"/>
      <c r="Q973" s="30" t="s">
        <v>5186</v>
      </c>
      <c r="R973" s="52" t="s">
        <v>3577</v>
      </c>
      <c r="S973" s="52" t="s">
        <v>6822</v>
      </c>
      <c r="T973" s="30" t="s">
        <v>5186</v>
      </c>
      <c r="U973" s="52" t="s">
        <v>3577</v>
      </c>
      <c r="W973" s="20"/>
      <c r="X973" s="20"/>
      <c r="Y973" s="20"/>
      <c r="Z973" s="20" t="s">
        <v>3361</v>
      </c>
      <c r="AA973" s="20" t="s">
        <v>479</v>
      </c>
      <c r="AD973" s="20"/>
      <c r="AF973" s="14">
        <v>0</v>
      </c>
      <c r="AG973" s="14">
        <v>1</v>
      </c>
      <c r="AH973" s="14">
        <v>0</v>
      </c>
      <c r="AI973" s="14">
        <v>0</v>
      </c>
      <c r="AJ973" s="14">
        <v>1</v>
      </c>
      <c r="AK973" s="14">
        <v>0</v>
      </c>
      <c r="AL973" s="14">
        <v>1</v>
      </c>
      <c r="AM973" s="14">
        <v>1</v>
      </c>
      <c r="AO973" s="1">
        <v>34820</v>
      </c>
      <c r="AP973" s="1">
        <v>38470</v>
      </c>
      <c r="AQ973" s="1">
        <v>35733</v>
      </c>
      <c r="AR973" s="1">
        <v>38119</v>
      </c>
      <c r="BT973" s="14">
        <v>250700000</v>
      </c>
      <c r="BU973" s="3">
        <v>0.5</v>
      </c>
      <c r="BV973" s="16">
        <v>71042197</v>
      </c>
      <c r="CS973">
        <v>1</v>
      </c>
      <c r="DA973">
        <v>1</v>
      </c>
      <c r="DB973" s="1">
        <v>38470</v>
      </c>
      <c r="DC973" s="1">
        <v>39227</v>
      </c>
      <c r="DD973" s="14">
        <v>786</v>
      </c>
      <c r="DE973" s="14">
        <v>4</v>
      </c>
      <c r="DF973" t="s">
        <v>513</v>
      </c>
      <c r="DG973" t="s">
        <v>791</v>
      </c>
      <c r="DJ973">
        <v>1</v>
      </c>
      <c r="DO973" s="49" t="s">
        <v>4644</v>
      </c>
      <c r="DP973" s="1"/>
      <c r="DQ973" s="1"/>
      <c r="DR973" s="1"/>
      <c r="DS973" s="1"/>
      <c r="DT973" s="1"/>
      <c r="DU973" s="1"/>
      <c r="DV973" s="1"/>
      <c r="DY973" t="s">
        <v>2065</v>
      </c>
      <c r="DZ973" s="1">
        <v>39797</v>
      </c>
      <c r="EA973" s="1">
        <v>41831</v>
      </c>
      <c r="EC973" s="7" t="s">
        <v>3992</v>
      </c>
      <c r="EL973" s="7">
        <v>1</v>
      </c>
      <c r="EO973" s="7">
        <v>466</v>
      </c>
      <c r="EP973" s="7">
        <v>5</v>
      </c>
      <c r="GY973" s="44" t="s">
        <v>5703</v>
      </c>
      <c r="GZ973" s="1">
        <v>38474</v>
      </c>
      <c r="HA973">
        <v>9</v>
      </c>
      <c r="HB973">
        <v>120</v>
      </c>
      <c r="HC973">
        <v>4</v>
      </c>
      <c r="HD973">
        <v>1</v>
      </c>
      <c r="HH973" s="44" t="s">
        <v>5826</v>
      </c>
      <c r="HI973">
        <v>0</v>
      </c>
      <c r="HJ973">
        <v>106</v>
      </c>
      <c r="HK973">
        <v>261</v>
      </c>
      <c r="HL973">
        <v>3</v>
      </c>
      <c r="HP973">
        <v>1</v>
      </c>
      <c r="HQ973" s="44" t="s">
        <v>5959</v>
      </c>
      <c r="HR973">
        <v>0</v>
      </c>
      <c r="HS973">
        <v>28</v>
      </c>
      <c r="HT973">
        <v>204</v>
      </c>
      <c r="HU973">
        <v>3</v>
      </c>
      <c r="HV973">
        <v>1</v>
      </c>
      <c r="II973" s="1">
        <v>38470</v>
      </c>
      <c r="IJ973" s="1">
        <v>39722</v>
      </c>
      <c r="IK973" s="14">
        <v>9</v>
      </c>
    </row>
    <row r="974" spans="1:245" x14ac:dyDescent="0.25">
      <c r="A974" s="1">
        <v>39722</v>
      </c>
      <c r="E974" s="13" t="s">
        <v>3195</v>
      </c>
      <c r="F974" s="4" t="s">
        <v>137</v>
      </c>
      <c r="G974" s="45" t="s">
        <v>5600</v>
      </c>
      <c r="H974" s="86"/>
      <c r="I974" s="86"/>
      <c r="J974" s="86"/>
      <c r="K974" s="86"/>
      <c r="L974" s="86"/>
      <c r="M974" s="30" t="s">
        <v>5186</v>
      </c>
      <c r="N974" s="52" t="s">
        <v>3577</v>
      </c>
      <c r="O974" s="52" t="s">
        <v>6822</v>
      </c>
      <c r="P974" s="20"/>
      <c r="Q974" s="30" t="s">
        <v>5186</v>
      </c>
      <c r="R974" s="52" t="s">
        <v>3577</v>
      </c>
      <c r="S974" s="52" t="s">
        <v>6822</v>
      </c>
      <c r="T974" s="30" t="s">
        <v>5186</v>
      </c>
      <c r="U974" s="52" t="s">
        <v>3577</v>
      </c>
      <c r="W974" s="20"/>
      <c r="X974" s="33" t="s">
        <v>3361</v>
      </c>
      <c r="Y974" s="20" t="s">
        <v>479</v>
      </c>
      <c r="Z974" s="33" t="s">
        <v>3361</v>
      </c>
      <c r="AA974" s="20" t="s">
        <v>479</v>
      </c>
      <c r="AB974" s="20"/>
      <c r="AC974" s="20"/>
      <c r="AD974" s="20"/>
      <c r="AF974" s="14">
        <v>0</v>
      </c>
      <c r="AG974" s="14">
        <v>1</v>
      </c>
      <c r="AH974" s="14">
        <v>0</v>
      </c>
      <c r="AI974" s="14">
        <v>0</v>
      </c>
      <c r="AJ974" s="14">
        <v>1</v>
      </c>
      <c r="AK974" s="14">
        <v>0</v>
      </c>
      <c r="AL974" s="14">
        <v>1</v>
      </c>
      <c r="AM974" s="14">
        <v>1</v>
      </c>
      <c r="AO974" s="1">
        <v>34820</v>
      </c>
      <c r="AP974" s="1">
        <v>38470</v>
      </c>
      <c r="AQ974" s="1">
        <v>35733</v>
      </c>
      <c r="AR974" s="1">
        <v>38119</v>
      </c>
      <c r="BT974" s="14">
        <v>250700000</v>
      </c>
      <c r="BU974" s="3">
        <v>0.5</v>
      </c>
      <c r="BV974" s="16">
        <v>71042197</v>
      </c>
      <c r="CS974">
        <v>1</v>
      </c>
      <c r="DA974">
        <v>1</v>
      </c>
      <c r="DB974" s="1">
        <v>38470</v>
      </c>
      <c r="DC974" s="1">
        <v>39227</v>
      </c>
      <c r="DD974" s="14">
        <v>786</v>
      </c>
      <c r="DE974" s="14">
        <v>4</v>
      </c>
      <c r="DF974" t="s">
        <v>513</v>
      </c>
      <c r="DG974" t="s">
        <v>791</v>
      </c>
      <c r="DJ974">
        <v>1</v>
      </c>
      <c r="DO974" s="49" t="s">
        <v>4644</v>
      </c>
      <c r="DP974" s="1"/>
      <c r="DQ974" s="1"/>
      <c r="DR974" s="1"/>
      <c r="DS974" s="1"/>
      <c r="DT974" s="1"/>
      <c r="DU974" s="1"/>
      <c r="DV974" s="1"/>
      <c r="DY974" t="s">
        <v>2065</v>
      </c>
      <c r="DZ974" s="1">
        <v>39797</v>
      </c>
      <c r="EA974" s="1">
        <v>41831</v>
      </c>
      <c r="EC974" s="7" t="s">
        <v>3992</v>
      </c>
      <c r="EL974" s="7">
        <v>1</v>
      </c>
      <c r="EO974" s="7">
        <v>466</v>
      </c>
      <c r="EP974" s="7">
        <v>5</v>
      </c>
      <c r="GY974" s="44" t="s">
        <v>5703</v>
      </c>
      <c r="GZ974" s="1">
        <v>38474</v>
      </c>
      <c r="HA974">
        <v>9</v>
      </c>
      <c r="HB974">
        <v>120</v>
      </c>
      <c r="HC974">
        <v>4</v>
      </c>
      <c r="HD974">
        <v>1</v>
      </c>
      <c r="HH974" s="44" t="s">
        <v>5826</v>
      </c>
      <c r="HI974">
        <v>0</v>
      </c>
      <c r="HJ974">
        <v>106</v>
      </c>
      <c r="HK974">
        <v>261</v>
      </c>
      <c r="HL974">
        <v>3</v>
      </c>
      <c r="HP974">
        <v>1</v>
      </c>
      <c r="HQ974" s="44" t="s">
        <v>5959</v>
      </c>
      <c r="HR974">
        <v>0</v>
      </c>
      <c r="HS974">
        <v>28</v>
      </c>
      <c r="HT974">
        <v>204</v>
      </c>
      <c r="HU974">
        <v>3</v>
      </c>
      <c r="HV974">
        <v>1</v>
      </c>
      <c r="II974" s="1">
        <v>38470</v>
      </c>
      <c r="IJ974" s="1">
        <v>39722</v>
      </c>
      <c r="IK974" s="14">
        <v>9</v>
      </c>
    </row>
    <row r="975" spans="1:245" x14ac:dyDescent="0.25">
      <c r="A975" s="1">
        <v>39722</v>
      </c>
      <c r="E975" s="13" t="s">
        <v>3195</v>
      </c>
      <c r="F975" s="4" t="s">
        <v>137</v>
      </c>
      <c r="G975" s="45" t="s">
        <v>5600</v>
      </c>
      <c r="H975" s="86"/>
      <c r="I975" s="86"/>
      <c r="J975" s="86"/>
      <c r="K975" s="86"/>
      <c r="L975" s="86"/>
      <c r="M975" s="30" t="s">
        <v>786</v>
      </c>
      <c r="N975" s="4" t="s">
        <v>479</v>
      </c>
      <c r="O975" s="52" t="s">
        <v>6823</v>
      </c>
      <c r="P975" s="20"/>
      <c r="Q975" s="30" t="s">
        <v>695</v>
      </c>
      <c r="R975" s="33" t="s">
        <v>502</v>
      </c>
      <c r="S975" s="56" t="s">
        <v>6649</v>
      </c>
      <c r="T975" s="30" t="s">
        <v>695</v>
      </c>
      <c r="U975" s="33" t="s">
        <v>502</v>
      </c>
      <c r="V975" s="20" t="s">
        <v>3460</v>
      </c>
      <c r="W975" s="33" t="s">
        <v>502</v>
      </c>
      <c r="X975" s="20"/>
      <c r="Y975" s="20"/>
      <c r="Z975" s="20"/>
      <c r="AA975" s="20"/>
      <c r="AB975" s="33" t="s">
        <v>3461</v>
      </c>
      <c r="AC975" s="33" t="s">
        <v>502</v>
      </c>
      <c r="AD975" s="20"/>
      <c r="AF975" s="14">
        <v>0</v>
      </c>
      <c r="AG975" s="14">
        <v>1</v>
      </c>
      <c r="AH975" s="14">
        <v>0</v>
      </c>
      <c r="AI975" s="14">
        <v>0</v>
      </c>
      <c r="AJ975" s="14">
        <v>1</v>
      </c>
      <c r="AK975" s="14">
        <v>0</v>
      </c>
      <c r="AL975" s="14">
        <v>1</v>
      </c>
      <c r="AM975" s="14">
        <v>0</v>
      </c>
      <c r="AO975" s="1">
        <v>33850</v>
      </c>
      <c r="AP975" s="1">
        <v>38077</v>
      </c>
      <c r="AQ975" s="1">
        <v>35733</v>
      </c>
      <c r="AR975" s="1">
        <v>38119</v>
      </c>
      <c r="BO975" s="3">
        <v>1</v>
      </c>
      <c r="BT975" s="14">
        <v>0</v>
      </c>
      <c r="BU975" s="3">
        <v>1</v>
      </c>
      <c r="CS975">
        <v>1</v>
      </c>
      <c r="DA975">
        <v>1</v>
      </c>
      <c r="DB975" s="1">
        <v>38470</v>
      </c>
      <c r="DC975" s="1">
        <v>39227</v>
      </c>
      <c r="DD975" s="14">
        <v>786</v>
      </c>
      <c r="DE975" s="14">
        <v>4</v>
      </c>
      <c r="DF975" t="s">
        <v>513</v>
      </c>
      <c r="DG975" t="s">
        <v>791</v>
      </c>
      <c r="DI975">
        <v>1</v>
      </c>
      <c r="GY975" s="44" t="s">
        <v>5703</v>
      </c>
      <c r="GZ975" s="1">
        <v>38474</v>
      </c>
      <c r="HA975">
        <v>9</v>
      </c>
      <c r="HB975">
        <v>5625</v>
      </c>
      <c r="HC975">
        <v>122</v>
      </c>
      <c r="HD975">
        <v>1</v>
      </c>
      <c r="HH975" s="44" t="s">
        <v>5826</v>
      </c>
      <c r="HI975">
        <v>0</v>
      </c>
      <c r="HJ975">
        <v>106</v>
      </c>
      <c r="HK975">
        <v>5401</v>
      </c>
      <c r="HL975">
        <v>112</v>
      </c>
      <c r="HM975">
        <v>1</v>
      </c>
      <c r="II975" s="1">
        <v>38470</v>
      </c>
      <c r="IJ975" s="1">
        <v>39722</v>
      </c>
      <c r="IK975" s="14">
        <v>9</v>
      </c>
    </row>
    <row r="976" spans="1:245" x14ac:dyDescent="0.25">
      <c r="A976" s="1">
        <v>39722</v>
      </c>
      <c r="E976" s="13" t="s">
        <v>3195</v>
      </c>
      <c r="F976" s="4" t="s">
        <v>137</v>
      </c>
      <c r="G976" s="45" t="s">
        <v>5600</v>
      </c>
      <c r="H976" s="86"/>
      <c r="I976" s="86"/>
      <c r="J976" s="86"/>
      <c r="K976" s="86"/>
      <c r="L976" s="86"/>
      <c r="M976" s="30" t="s">
        <v>787</v>
      </c>
      <c r="N976" s="4" t="s">
        <v>479</v>
      </c>
      <c r="O976" s="52" t="s">
        <v>6823</v>
      </c>
      <c r="P976" s="20"/>
      <c r="Q976" s="30" t="s">
        <v>695</v>
      </c>
      <c r="R976" s="33" t="s">
        <v>502</v>
      </c>
      <c r="S976" s="56" t="s">
        <v>6649</v>
      </c>
      <c r="T976" s="30" t="s">
        <v>695</v>
      </c>
      <c r="U976" s="33" t="s">
        <v>502</v>
      </c>
      <c r="V976" s="20" t="s">
        <v>3460</v>
      </c>
      <c r="W976" s="33" t="s">
        <v>502</v>
      </c>
      <c r="X976" s="20"/>
      <c r="Y976" s="20"/>
      <c r="Z976" s="20"/>
      <c r="AA976" s="20"/>
      <c r="AB976" s="33" t="s">
        <v>3461</v>
      </c>
      <c r="AC976" s="33" t="s">
        <v>502</v>
      </c>
      <c r="AD976" s="20"/>
      <c r="AF976" s="14">
        <v>0</v>
      </c>
      <c r="AG976" s="14">
        <v>1</v>
      </c>
      <c r="AH976" s="14">
        <v>0</v>
      </c>
      <c r="AI976" s="14">
        <v>0</v>
      </c>
      <c r="AJ976" s="14">
        <v>1</v>
      </c>
      <c r="AK976" s="14">
        <v>0</v>
      </c>
      <c r="AL976" s="14">
        <v>1</v>
      </c>
      <c r="AM976" s="14">
        <v>0</v>
      </c>
      <c r="AO976" s="1">
        <v>38078</v>
      </c>
      <c r="AP976" s="1">
        <v>38428</v>
      </c>
      <c r="AQ976" s="1">
        <v>38078</v>
      </c>
      <c r="AR976" s="1">
        <v>38119</v>
      </c>
      <c r="BO976" s="3">
        <v>1</v>
      </c>
      <c r="BT976" s="14">
        <v>0</v>
      </c>
      <c r="BU976" s="3">
        <v>1</v>
      </c>
      <c r="CS976">
        <v>1</v>
      </c>
      <c r="DA976">
        <v>1</v>
      </c>
      <c r="DB976" s="1">
        <v>38470</v>
      </c>
      <c r="DC976" s="1">
        <v>39227</v>
      </c>
      <c r="DD976" s="14">
        <v>786</v>
      </c>
      <c r="DE976" s="14">
        <v>4</v>
      </c>
      <c r="DF976" t="s">
        <v>513</v>
      </c>
      <c r="DG976" t="s">
        <v>791</v>
      </c>
      <c r="DI976">
        <v>1</v>
      </c>
      <c r="GY976" s="44" t="s">
        <v>5703</v>
      </c>
      <c r="GZ976" s="1">
        <v>38474</v>
      </c>
      <c r="HA976">
        <v>9</v>
      </c>
      <c r="HB976">
        <v>5625</v>
      </c>
      <c r="HC976">
        <v>122</v>
      </c>
      <c r="HD976">
        <v>1</v>
      </c>
      <c r="HH976" s="44" t="s">
        <v>5826</v>
      </c>
      <c r="HI976">
        <v>0</v>
      </c>
      <c r="HJ976">
        <v>106</v>
      </c>
      <c r="HK976">
        <v>5401</v>
      </c>
      <c r="HL976">
        <v>112</v>
      </c>
      <c r="HM976">
        <v>1</v>
      </c>
      <c r="II976" s="1">
        <v>38470</v>
      </c>
      <c r="IJ976" s="1">
        <v>39722</v>
      </c>
      <c r="IK976" s="14">
        <v>9</v>
      </c>
    </row>
    <row r="977" spans="1:245" x14ac:dyDescent="0.25">
      <c r="A977" s="1">
        <v>39722</v>
      </c>
      <c r="E977" s="13" t="s">
        <v>3195</v>
      </c>
      <c r="F977" s="4" t="s">
        <v>137</v>
      </c>
      <c r="G977" s="45" t="s">
        <v>5600</v>
      </c>
      <c r="H977" s="86"/>
      <c r="I977" s="86"/>
      <c r="J977" s="86"/>
      <c r="K977" s="86"/>
      <c r="L977" s="86"/>
      <c r="M977" s="30" t="s">
        <v>788</v>
      </c>
      <c r="N977" s="4" t="s">
        <v>479</v>
      </c>
      <c r="O977" s="52" t="s">
        <v>6823</v>
      </c>
      <c r="P977" s="20"/>
      <c r="Q977" s="30" t="s">
        <v>695</v>
      </c>
      <c r="R977" s="33" t="s">
        <v>502</v>
      </c>
      <c r="S977" s="56" t="s">
        <v>6649</v>
      </c>
      <c r="T977" s="30" t="s">
        <v>695</v>
      </c>
      <c r="U977" s="33" t="s">
        <v>502</v>
      </c>
      <c r="V977" s="20" t="s">
        <v>3460</v>
      </c>
      <c r="W977" s="33" t="s">
        <v>502</v>
      </c>
      <c r="X977" s="20"/>
      <c r="Y977" s="20"/>
      <c r="Z977" s="20"/>
      <c r="AA977" s="20"/>
      <c r="AB977" s="33" t="s">
        <v>3461</v>
      </c>
      <c r="AC977" s="33" t="s">
        <v>502</v>
      </c>
      <c r="AD977" s="20"/>
      <c r="AF977" s="14">
        <v>0</v>
      </c>
      <c r="AG977" s="14">
        <v>1</v>
      </c>
      <c r="AH977" s="14">
        <v>0</v>
      </c>
      <c r="AI977" s="14">
        <v>0</v>
      </c>
      <c r="AJ977" s="14">
        <v>1</v>
      </c>
      <c r="AK977" s="14">
        <v>0</v>
      </c>
      <c r="AL977" s="14">
        <v>1</v>
      </c>
      <c r="AM977" s="14">
        <v>0</v>
      </c>
      <c r="AO977" s="1">
        <v>37258</v>
      </c>
      <c r="AP977" s="1">
        <v>38428</v>
      </c>
      <c r="AQ977" s="1">
        <v>37258</v>
      </c>
      <c r="AR977" s="1">
        <v>38119</v>
      </c>
      <c r="BO977" s="3">
        <v>1</v>
      </c>
      <c r="BT977" s="14">
        <v>0</v>
      </c>
      <c r="BU977" s="3">
        <v>1</v>
      </c>
      <c r="CS977">
        <v>1</v>
      </c>
      <c r="DA977">
        <v>1</v>
      </c>
      <c r="DB977" s="1">
        <v>38470</v>
      </c>
      <c r="DC977" s="1">
        <v>39227</v>
      </c>
      <c r="DD977" s="14">
        <v>786</v>
      </c>
      <c r="DE977" s="14">
        <v>4</v>
      </c>
      <c r="DF977" t="s">
        <v>513</v>
      </c>
      <c r="DG977" t="s">
        <v>791</v>
      </c>
      <c r="DI977">
        <v>1</v>
      </c>
      <c r="GY977" s="44" t="s">
        <v>5703</v>
      </c>
      <c r="GZ977" s="1">
        <v>38474</v>
      </c>
      <c r="HA977">
        <v>9</v>
      </c>
      <c r="HB977">
        <v>5625</v>
      </c>
      <c r="HC977">
        <v>122</v>
      </c>
      <c r="HD977">
        <v>1</v>
      </c>
      <c r="HH977" s="44" t="s">
        <v>5826</v>
      </c>
      <c r="HI977">
        <v>0</v>
      </c>
      <c r="HJ977">
        <v>106</v>
      </c>
      <c r="HK977">
        <v>5401</v>
      </c>
      <c r="HL977">
        <v>112</v>
      </c>
      <c r="HM977">
        <v>1</v>
      </c>
      <c r="II977" s="1">
        <v>38470</v>
      </c>
      <c r="IJ977" s="1">
        <v>39722</v>
      </c>
      <c r="IK977" s="14">
        <v>9</v>
      </c>
    </row>
    <row r="978" spans="1:245" x14ac:dyDescent="0.25">
      <c r="A978" s="1">
        <v>39722</v>
      </c>
      <c r="E978" s="13" t="s">
        <v>3195</v>
      </c>
      <c r="F978" s="4" t="s">
        <v>137</v>
      </c>
      <c r="G978" s="45" t="s">
        <v>5600</v>
      </c>
      <c r="H978" s="86"/>
      <c r="I978" s="86"/>
      <c r="J978" s="86"/>
      <c r="K978" s="86"/>
      <c r="L978" s="86"/>
      <c r="M978" s="30" t="s">
        <v>5187</v>
      </c>
      <c r="N978" s="4" t="s">
        <v>537</v>
      </c>
      <c r="O978" s="52" t="s">
        <v>6824</v>
      </c>
      <c r="P978" s="20"/>
      <c r="Q978" s="30" t="s">
        <v>695</v>
      </c>
      <c r="R978" s="33" t="s">
        <v>502</v>
      </c>
      <c r="S978" s="56" t="s">
        <v>6649</v>
      </c>
      <c r="T978" s="30" t="s">
        <v>695</v>
      </c>
      <c r="U978" s="33" t="s">
        <v>502</v>
      </c>
      <c r="V978" s="20" t="s">
        <v>3460</v>
      </c>
      <c r="W978" s="33" t="s">
        <v>502</v>
      </c>
      <c r="X978" s="20"/>
      <c r="Y978" s="20"/>
      <c r="Z978" s="20"/>
      <c r="AA978" s="20"/>
      <c r="AB978" s="33" t="s">
        <v>3461</v>
      </c>
      <c r="AC978" s="33" t="s">
        <v>502</v>
      </c>
      <c r="AD978" s="20"/>
      <c r="AF978" s="14">
        <v>0</v>
      </c>
      <c r="AG978" s="14">
        <v>1</v>
      </c>
      <c r="AH978" s="14">
        <v>0</v>
      </c>
      <c r="AI978" s="14">
        <v>0</v>
      </c>
      <c r="AJ978" s="14">
        <v>1</v>
      </c>
      <c r="AK978" s="14">
        <v>0</v>
      </c>
      <c r="AL978" s="14">
        <v>1</v>
      </c>
      <c r="AM978" s="14">
        <v>0</v>
      </c>
      <c r="AO978" s="1">
        <v>37258</v>
      </c>
      <c r="AP978" s="1">
        <v>38428</v>
      </c>
      <c r="AQ978" s="1">
        <v>37258</v>
      </c>
      <c r="AR978" s="1">
        <v>38119</v>
      </c>
      <c r="BO978" s="3">
        <v>1</v>
      </c>
      <c r="BT978" s="14">
        <v>0</v>
      </c>
      <c r="BU978" s="3">
        <v>1</v>
      </c>
      <c r="CS978">
        <v>1</v>
      </c>
      <c r="DA978">
        <v>1</v>
      </c>
      <c r="DB978" s="1">
        <v>38470</v>
      </c>
      <c r="DC978" s="1">
        <v>39227</v>
      </c>
      <c r="DD978" s="14">
        <v>786</v>
      </c>
      <c r="DE978" s="14">
        <v>4</v>
      </c>
      <c r="DF978" t="s">
        <v>513</v>
      </c>
      <c r="DG978" t="s">
        <v>791</v>
      </c>
      <c r="DI978">
        <v>1</v>
      </c>
      <c r="GY978" s="44" t="s">
        <v>5703</v>
      </c>
      <c r="GZ978" s="1">
        <v>38474</v>
      </c>
      <c r="HA978">
        <v>9</v>
      </c>
      <c r="HB978">
        <v>5625</v>
      </c>
      <c r="HC978">
        <v>122</v>
      </c>
      <c r="HD978">
        <v>1</v>
      </c>
      <c r="HH978" s="44" t="s">
        <v>5826</v>
      </c>
      <c r="HI978">
        <v>0</v>
      </c>
      <c r="HJ978">
        <v>106</v>
      </c>
      <c r="HK978">
        <v>5401</v>
      </c>
      <c r="HL978">
        <v>112</v>
      </c>
      <c r="HM978">
        <v>1</v>
      </c>
      <c r="II978" s="1">
        <v>38470</v>
      </c>
      <c r="IJ978" s="1">
        <v>39722</v>
      </c>
      <c r="IK978" s="14">
        <v>9</v>
      </c>
    </row>
    <row r="979" spans="1:245" x14ac:dyDescent="0.25">
      <c r="A979" s="1">
        <v>39722</v>
      </c>
      <c r="E979" s="13" t="s">
        <v>3195</v>
      </c>
      <c r="F979" s="4" t="s">
        <v>137</v>
      </c>
      <c r="G979" s="45" t="s">
        <v>5600</v>
      </c>
      <c r="H979" s="86"/>
      <c r="I979" s="86"/>
      <c r="J979" s="86"/>
      <c r="K979" s="86"/>
      <c r="L979" s="86"/>
      <c r="M979" s="30" t="s">
        <v>5188</v>
      </c>
      <c r="N979" s="4" t="s">
        <v>537</v>
      </c>
      <c r="O979" s="52" t="s">
        <v>6824</v>
      </c>
      <c r="P979" s="20"/>
      <c r="Q979" s="30" t="s">
        <v>695</v>
      </c>
      <c r="R979" s="33" t="s">
        <v>502</v>
      </c>
      <c r="S979" s="56" t="s">
        <v>6649</v>
      </c>
      <c r="T979" s="30" t="s">
        <v>695</v>
      </c>
      <c r="U979" s="33" t="s">
        <v>502</v>
      </c>
      <c r="V979" s="20" t="s">
        <v>3460</v>
      </c>
      <c r="W979" s="33" t="s">
        <v>502</v>
      </c>
      <c r="X979" s="20"/>
      <c r="Y979" s="20"/>
      <c r="Z979" s="20"/>
      <c r="AA979" s="20"/>
      <c r="AB979" s="33" t="s">
        <v>3461</v>
      </c>
      <c r="AC979" s="33" t="s">
        <v>502</v>
      </c>
      <c r="AD979" s="20"/>
      <c r="AF979" s="14">
        <v>0</v>
      </c>
      <c r="AG979" s="14">
        <v>1</v>
      </c>
      <c r="AH979" s="14">
        <v>0</v>
      </c>
      <c r="AI979" s="14">
        <v>0</v>
      </c>
      <c r="AJ979" s="14">
        <v>1</v>
      </c>
      <c r="AK979" s="14">
        <v>0</v>
      </c>
      <c r="AL979" s="14">
        <v>1</v>
      </c>
      <c r="AM979" s="14">
        <v>0</v>
      </c>
      <c r="AO979" s="1">
        <v>37258</v>
      </c>
      <c r="AP979" s="1">
        <v>38428</v>
      </c>
      <c r="AQ979" s="1">
        <v>37258</v>
      </c>
      <c r="AR979" s="1">
        <v>38119</v>
      </c>
      <c r="BO979" s="3">
        <v>1</v>
      </c>
      <c r="BT979" s="14">
        <v>0</v>
      </c>
      <c r="BU979" s="3">
        <v>1</v>
      </c>
      <c r="CS979">
        <v>1</v>
      </c>
      <c r="DA979">
        <v>1</v>
      </c>
      <c r="DB979" s="1">
        <v>38470</v>
      </c>
      <c r="DC979" s="1">
        <v>39227</v>
      </c>
      <c r="DD979" s="14">
        <v>786</v>
      </c>
      <c r="DE979" s="14">
        <v>4</v>
      </c>
      <c r="DF979" t="s">
        <v>513</v>
      </c>
      <c r="DG979" t="s">
        <v>791</v>
      </c>
      <c r="DI979">
        <v>1</v>
      </c>
      <c r="GY979" s="44" t="s">
        <v>5703</v>
      </c>
      <c r="GZ979" s="1">
        <v>38474</v>
      </c>
      <c r="HA979">
        <v>9</v>
      </c>
      <c r="HB979">
        <v>5625</v>
      </c>
      <c r="HC979">
        <v>122</v>
      </c>
      <c r="HD979">
        <v>1</v>
      </c>
      <c r="HH979" s="44" t="s">
        <v>5826</v>
      </c>
      <c r="HI979">
        <v>0</v>
      </c>
      <c r="HJ979">
        <v>106</v>
      </c>
      <c r="HK979">
        <v>5401</v>
      </c>
      <c r="HL979">
        <v>112</v>
      </c>
      <c r="HM979">
        <v>1</v>
      </c>
      <c r="II979" s="1">
        <v>38470</v>
      </c>
      <c r="IJ979" s="1">
        <v>39722</v>
      </c>
      <c r="IK979" s="14">
        <v>9</v>
      </c>
    </row>
    <row r="980" spans="1:245" x14ac:dyDescent="0.25">
      <c r="A980" s="1">
        <v>39722</v>
      </c>
      <c r="E980" s="13" t="s">
        <v>3195</v>
      </c>
      <c r="F980" s="4" t="s">
        <v>137</v>
      </c>
      <c r="G980" s="45" t="s">
        <v>5600</v>
      </c>
      <c r="H980" s="86"/>
      <c r="I980" s="86"/>
      <c r="J980" s="86"/>
      <c r="K980" s="86"/>
      <c r="L980" s="86"/>
      <c r="M980" s="30" t="s">
        <v>695</v>
      </c>
      <c r="N980" s="4" t="s">
        <v>502</v>
      </c>
      <c r="O980" s="56" t="s">
        <v>6649</v>
      </c>
      <c r="P980" s="20"/>
      <c r="Q980" s="30" t="s">
        <v>695</v>
      </c>
      <c r="R980" s="33" t="s">
        <v>502</v>
      </c>
      <c r="S980" s="56" t="s">
        <v>6649</v>
      </c>
      <c r="T980" s="30" t="s">
        <v>695</v>
      </c>
      <c r="U980" s="33" t="s">
        <v>502</v>
      </c>
      <c r="V980" s="20" t="s">
        <v>3460</v>
      </c>
      <c r="W980" s="33" t="s">
        <v>502</v>
      </c>
      <c r="X980" s="20"/>
      <c r="Y980" s="20"/>
      <c r="Z980" s="20"/>
      <c r="AA980" s="20"/>
      <c r="AB980" s="33" t="s">
        <v>3461</v>
      </c>
      <c r="AC980" s="33" t="s">
        <v>502</v>
      </c>
      <c r="AD980" s="20"/>
      <c r="AF980" s="14">
        <v>0</v>
      </c>
      <c r="AG980" s="14">
        <v>1</v>
      </c>
      <c r="AH980" s="14">
        <v>0</v>
      </c>
      <c r="AI980" s="14">
        <v>0</v>
      </c>
      <c r="AJ980" s="14">
        <v>1</v>
      </c>
      <c r="AK980" s="14">
        <v>0</v>
      </c>
      <c r="AL980" s="14">
        <v>1</v>
      </c>
      <c r="AM980" s="14">
        <v>0</v>
      </c>
      <c r="AO980" s="1">
        <v>37438</v>
      </c>
      <c r="AP980" s="1">
        <v>38428</v>
      </c>
      <c r="AQ980" s="1">
        <v>37438</v>
      </c>
      <c r="AR980" s="1">
        <v>38119</v>
      </c>
      <c r="BO980" s="3">
        <v>1</v>
      </c>
      <c r="BT980" s="14">
        <v>0</v>
      </c>
      <c r="BU980" s="3">
        <v>1</v>
      </c>
      <c r="CS980">
        <v>1</v>
      </c>
      <c r="DA980">
        <v>1</v>
      </c>
      <c r="DB980" s="1">
        <v>38470</v>
      </c>
      <c r="DC980" s="1">
        <v>39227</v>
      </c>
      <c r="DD980" s="14">
        <v>786</v>
      </c>
      <c r="DE980" s="14">
        <v>4</v>
      </c>
      <c r="DF980" t="s">
        <v>513</v>
      </c>
      <c r="DG980" t="s">
        <v>791</v>
      </c>
      <c r="DI980">
        <v>1</v>
      </c>
      <c r="GY980" s="44" t="s">
        <v>5703</v>
      </c>
      <c r="GZ980" s="1">
        <v>38474</v>
      </c>
      <c r="HA980">
        <v>9</v>
      </c>
      <c r="HB980">
        <v>5625</v>
      </c>
      <c r="HC980">
        <v>122</v>
      </c>
      <c r="HD980">
        <v>1</v>
      </c>
      <c r="HH980" s="44" t="s">
        <v>5826</v>
      </c>
      <c r="HI980">
        <v>0</v>
      </c>
      <c r="HJ980">
        <v>106</v>
      </c>
      <c r="HK980">
        <v>5401</v>
      </c>
      <c r="HL980">
        <v>112</v>
      </c>
      <c r="HM980">
        <v>1</v>
      </c>
      <c r="II980" s="1">
        <v>38470</v>
      </c>
      <c r="IJ980" s="1">
        <v>39722</v>
      </c>
      <c r="IK980" s="14">
        <v>9</v>
      </c>
    </row>
    <row r="981" spans="1:245" x14ac:dyDescent="0.25">
      <c r="A981" s="1">
        <v>39722</v>
      </c>
      <c r="E981" s="13" t="s">
        <v>3195</v>
      </c>
      <c r="F981" s="4" t="s">
        <v>137</v>
      </c>
      <c r="G981" s="45" t="s">
        <v>5600</v>
      </c>
      <c r="H981" s="86"/>
      <c r="I981" s="86"/>
      <c r="J981" s="86"/>
      <c r="K981" s="86"/>
      <c r="L981" s="86"/>
      <c r="M981" s="30" t="s">
        <v>5189</v>
      </c>
      <c r="N981" s="4" t="s">
        <v>537</v>
      </c>
      <c r="O981" s="52" t="s">
        <v>6824</v>
      </c>
      <c r="P981" s="20"/>
      <c r="Q981" s="30" t="s">
        <v>695</v>
      </c>
      <c r="R981" s="33" t="s">
        <v>502</v>
      </c>
      <c r="S981" s="56" t="s">
        <v>6649</v>
      </c>
      <c r="T981" s="30" t="s">
        <v>695</v>
      </c>
      <c r="U981" s="33" t="s">
        <v>502</v>
      </c>
      <c r="V981" s="20" t="s">
        <v>3460</v>
      </c>
      <c r="W981" s="33" t="s">
        <v>502</v>
      </c>
      <c r="X981" s="20"/>
      <c r="Y981" s="20"/>
      <c r="Z981" s="20"/>
      <c r="AA981" s="20"/>
      <c r="AB981" s="33" t="s">
        <v>3461</v>
      </c>
      <c r="AC981" s="33" t="s">
        <v>502</v>
      </c>
      <c r="AD981" s="20"/>
      <c r="AF981" s="14">
        <v>0</v>
      </c>
      <c r="AG981" s="14">
        <v>1</v>
      </c>
      <c r="AH981" s="14">
        <v>0</v>
      </c>
      <c r="AI981" s="14">
        <v>0</v>
      </c>
      <c r="AJ981" s="14">
        <v>1</v>
      </c>
      <c r="AK981" s="14">
        <v>0</v>
      </c>
      <c r="AL981" s="14">
        <v>1</v>
      </c>
      <c r="AM981" s="14">
        <v>0</v>
      </c>
      <c r="AO981" s="1">
        <v>37258</v>
      </c>
      <c r="AP981" s="1">
        <v>38428</v>
      </c>
      <c r="AQ981" s="1">
        <v>37258</v>
      </c>
      <c r="AR981" s="1">
        <v>38119</v>
      </c>
      <c r="BO981" s="3">
        <v>1</v>
      </c>
      <c r="BT981" s="14">
        <v>0</v>
      </c>
      <c r="BU981" s="3">
        <v>1</v>
      </c>
      <c r="CS981">
        <v>1</v>
      </c>
      <c r="DA981">
        <v>1</v>
      </c>
      <c r="DB981" s="1">
        <v>38470</v>
      </c>
      <c r="DC981" s="1">
        <v>39227</v>
      </c>
      <c r="DD981" s="14">
        <v>786</v>
      </c>
      <c r="DE981" s="14">
        <v>4</v>
      </c>
      <c r="DF981" t="s">
        <v>513</v>
      </c>
      <c r="DG981" t="s">
        <v>791</v>
      </c>
      <c r="DI981">
        <v>1</v>
      </c>
      <c r="GY981" s="44" t="s">
        <v>5703</v>
      </c>
      <c r="GZ981" s="1">
        <v>38474</v>
      </c>
      <c r="HA981">
        <v>9</v>
      </c>
      <c r="HB981">
        <v>5625</v>
      </c>
      <c r="HC981">
        <v>122</v>
      </c>
      <c r="HD981">
        <v>1</v>
      </c>
      <c r="HH981" s="44" t="s">
        <v>5826</v>
      </c>
      <c r="HI981">
        <v>0</v>
      </c>
      <c r="HJ981">
        <v>106</v>
      </c>
      <c r="HK981">
        <v>5401</v>
      </c>
      <c r="HL981">
        <v>112</v>
      </c>
      <c r="HM981">
        <v>1</v>
      </c>
      <c r="II981" s="1">
        <v>38470</v>
      </c>
      <c r="IJ981" s="1">
        <v>39722</v>
      </c>
      <c r="IK981" s="14">
        <v>9</v>
      </c>
    </row>
    <row r="982" spans="1:245" x14ac:dyDescent="0.25">
      <c r="A982" s="1">
        <v>39722</v>
      </c>
      <c r="E982" s="13" t="s">
        <v>3195</v>
      </c>
      <c r="F982" s="4" t="s">
        <v>137</v>
      </c>
      <c r="G982" s="45" t="s">
        <v>5600</v>
      </c>
      <c r="H982" s="86"/>
      <c r="I982" s="86"/>
      <c r="J982" s="86"/>
      <c r="K982" s="86"/>
      <c r="L982" s="86"/>
      <c r="M982" s="30" t="s">
        <v>789</v>
      </c>
      <c r="N982" s="4" t="s">
        <v>479</v>
      </c>
      <c r="O982" s="52" t="s">
        <v>6825</v>
      </c>
      <c r="P982" s="20"/>
      <c r="Q982" s="39" t="s">
        <v>790</v>
      </c>
      <c r="R982" s="4" t="s">
        <v>479</v>
      </c>
      <c r="S982" s="52" t="s">
        <v>6826</v>
      </c>
      <c r="T982" s="39" t="s">
        <v>790</v>
      </c>
      <c r="U982" s="4" t="s">
        <v>479</v>
      </c>
      <c r="W982" s="20"/>
      <c r="X982" s="20"/>
      <c r="Y982" s="20"/>
      <c r="Z982" s="20" t="s">
        <v>3362</v>
      </c>
      <c r="AA982" s="20" t="s">
        <v>479</v>
      </c>
      <c r="AD982" s="20"/>
      <c r="AF982" s="14">
        <v>0</v>
      </c>
      <c r="AG982" s="14">
        <v>1</v>
      </c>
      <c r="AH982" s="14">
        <v>0</v>
      </c>
      <c r="AI982" s="14">
        <v>0</v>
      </c>
      <c r="AJ982" s="14">
        <v>1</v>
      </c>
      <c r="AK982" s="14">
        <v>0</v>
      </c>
      <c r="AL982" s="14">
        <v>1</v>
      </c>
      <c r="AM982" s="14">
        <v>0</v>
      </c>
      <c r="AO982" s="1">
        <v>33850</v>
      </c>
      <c r="AP982" s="1">
        <v>37437</v>
      </c>
      <c r="AQ982" s="1">
        <v>35733</v>
      </c>
      <c r="AR982" s="1">
        <v>37437</v>
      </c>
      <c r="BT982" s="14">
        <v>37440000</v>
      </c>
      <c r="BU982" s="3">
        <v>0</v>
      </c>
      <c r="BV982" s="16">
        <v>35888562</v>
      </c>
      <c r="CS982">
        <v>1</v>
      </c>
      <c r="DA982">
        <v>1</v>
      </c>
      <c r="DB982" s="1">
        <v>38470</v>
      </c>
      <c r="DC982" s="1">
        <v>39227</v>
      </c>
      <c r="DD982" s="14">
        <v>786</v>
      </c>
      <c r="DE982" s="14">
        <v>4</v>
      </c>
      <c r="DF982" t="s">
        <v>513</v>
      </c>
      <c r="DG982" t="s">
        <v>791</v>
      </c>
      <c r="DI982">
        <v>1</v>
      </c>
      <c r="DO982" s="49" t="s">
        <v>4645</v>
      </c>
      <c r="DP982" s="1"/>
      <c r="DQ982" s="1"/>
      <c r="DR982" s="1"/>
      <c r="DS982" s="1"/>
      <c r="DT982" s="1"/>
      <c r="DU982" s="1"/>
      <c r="DV982" s="1"/>
      <c r="DY982" t="s">
        <v>2064</v>
      </c>
      <c r="DZ982" s="1">
        <v>39797</v>
      </c>
      <c r="EA982" s="1">
        <v>41831</v>
      </c>
      <c r="EC982" s="7" t="s">
        <v>3992</v>
      </c>
      <c r="EL982" s="7">
        <v>1</v>
      </c>
      <c r="EO982" s="7">
        <v>265</v>
      </c>
      <c r="EP982" s="7">
        <v>4</v>
      </c>
      <c r="GY982" s="44" t="s">
        <v>5703</v>
      </c>
      <c r="GZ982" s="1">
        <v>38474</v>
      </c>
      <c r="HA982">
        <v>9</v>
      </c>
      <c r="HB982">
        <v>1109</v>
      </c>
      <c r="HC982">
        <v>8</v>
      </c>
      <c r="HD982">
        <v>1</v>
      </c>
      <c r="HH982" s="44" t="s">
        <v>5826</v>
      </c>
      <c r="HI982">
        <v>0</v>
      </c>
      <c r="HJ982">
        <v>106</v>
      </c>
      <c r="HK982">
        <v>2771</v>
      </c>
      <c r="HL982">
        <v>29</v>
      </c>
      <c r="HM982">
        <v>1</v>
      </c>
      <c r="HQ982" s="44" t="s">
        <v>5959</v>
      </c>
      <c r="HR982">
        <v>0</v>
      </c>
      <c r="HS982">
        <v>28</v>
      </c>
      <c r="HT982">
        <v>2294</v>
      </c>
      <c r="HU982">
        <v>16</v>
      </c>
      <c r="HW982">
        <v>1</v>
      </c>
      <c r="II982" s="1">
        <v>38470</v>
      </c>
      <c r="IJ982" s="1">
        <v>39722</v>
      </c>
      <c r="IK982" s="14">
        <v>9</v>
      </c>
    </row>
    <row r="983" spans="1:245" x14ac:dyDescent="0.25">
      <c r="A983" s="1">
        <v>39722</v>
      </c>
      <c r="E983" s="13" t="s">
        <v>3195</v>
      </c>
      <c r="F983" s="4" t="s">
        <v>137</v>
      </c>
      <c r="G983" s="45" t="s">
        <v>5600</v>
      </c>
      <c r="H983" s="86"/>
      <c r="I983" s="86"/>
      <c r="J983" s="86"/>
      <c r="K983" s="86"/>
      <c r="L983" s="86"/>
      <c r="M983" s="30" t="s">
        <v>790</v>
      </c>
      <c r="N983" s="4" t="s">
        <v>479</v>
      </c>
      <c r="O983" s="52" t="s">
        <v>6826</v>
      </c>
      <c r="P983" s="20"/>
      <c r="Q983" s="39" t="s">
        <v>790</v>
      </c>
      <c r="R983" s="4" t="s">
        <v>479</v>
      </c>
      <c r="S983" s="52" t="s">
        <v>6826</v>
      </c>
      <c r="T983" s="39" t="s">
        <v>790</v>
      </c>
      <c r="U983" s="4" t="s">
        <v>479</v>
      </c>
      <c r="W983" s="20"/>
      <c r="X983" s="20" t="s">
        <v>3362</v>
      </c>
      <c r="Y983" s="20" t="s">
        <v>479</v>
      </c>
      <c r="Z983" s="20" t="s">
        <v>3362</v>
      </c>
      <c r="AA983" s="20" t="s">
        <v>479</v>
      </c>
      <c r="AB983" s="20"/>
      <c r="AC983" s="20"/>
      <c r="AD983" s="20"/>
      <c r="AF983" s="14">
        <v>0</v>
      </c>
      <c r="AG983" s="14">
        <v>1</v>
      </c>
      <c r="AH983" s="14">
        <v>0</v>
      </c>
      <c r="AI983" s="14">
        <v>0</v>
      </c>
      <c r="AJ983" s="14">
        <v>1</v>
      </c>
      <c r="AK983" s="14">
        <v>0</v>
      </c>
      <c r="AL983" s="14">
        <v>1</v>
      </c>
      <c r="AM983" s="14">
        <v>0</v>
      </c>
      <c r="AO983" s="1">
        <v>33850</v>
      </c>
      <c r="AP983" s="1">
        <v>37437</v>
      </c>
      <c r="AQ983" s="1">
        <v>35733</v>
      </c>
      <c r="AR983" s="1">
        <v>37437</v>
      </c>
      <c r="BT983" s="14">
        <v>37440000</v>
      </c>
      <c r="BU983" s="3">
        <v>0</v>
      </c>
      <c r="BV983" s="16">
        <v>35888562</v>
      </c>
      <c r="CS983">
        <v>1</v>
      </c>
      <c r="DA983">
        <v>1</v>
      </c>
      <c r="DB983" s="1">
        <v>38470</v>
      </c>
      <c r="DC983" s="1">
        <v>39227</v>
      </c>
      <c r="DD983" s="14">
        <v>786</v>
      </c>
      <c r="DE983" s="14">
        <v>4</v>
      </c>
      <c r="DF983" t="s">
        <v>513</v>
      </c>
      <c r="DG983" t="s">
        <v>791</v>
      </c>
      <c r="DI983">
        <v>1</v>
      </c>
      <c r="DO983" s="49" t="s">
        <v>4645</v>
      </c>
      <c r="DP983" s="1"/>
      <c r="DQ983" s="1"/>
      <c r="DR983" s="1"/>
      <c r="DS983" s="1"/>
      <c r="DT983" s="1"/>
      <c r="DU983" s="1"/>
      <c r="DV983" s="1"/>
      <c r="DY983" t="s">
        <v>2064</v>
      </c>
      <c r="DZ983" s="1">
        <v>39797</v>
      </c>
      <c r="EA983" s="1">
        <v>41831</v>
      </c>
      <c r="EC983" s="7" t="s">
        <v>3992</v>
      </c>
      <c r="EL983" s="7">
        <v>1</v>
      </c>
      <c r="EO983" s="7">
        <v>265</v>
      </c>
      <c r="EP983" s="7">
        <v>4</v>
      </c>
      <c r="GY983" s="44" t="s">
        <v>5703</v>
      </c>
      <c r="GZ983" s="1">
        <v>38474</v>
      </c>
      <c r="HA983">
        <v>9</v>
      </c>
      <c r="HB983">
        <v>1109</v>
      </c>
      <c r="HC983">
        <v>8</v>
      </c>
      <c r="HD983">
        <v>1</v>
      </c>
      <c r="HH983" s="44" t="s">
        <v>5826</v>
      </c>
      <c r="HI983">
        <v>0</v>
      </c>
      <c r="HJ983">
        <v>106</v>
      </c>
      <c r="HK983">
        <v>2771</v>
      </c>
      <c r="HL983">
        <v>29</v>
      </c>
      <c r="HM983">
        <v>1</v>
      </c>
      <c r="HQ983" s="44" t="s">
        <v>5959</v>
      </c>
      <c r="HR983">
        <v>0</v>
      </c>
      <c r="HS983">
        <v>28</v>
      </c>
      <c r="HT983">
        <v>2294</v>
      </c>
      <c r="HU983">
        <v>16</v>
      </c>
      <c r="HW983">
        <v>1</v>
      </c>
      <c r="II983" s="1">
        <v>38470</v>
      </c>
      <c r="IJ983" s="1">
        <v>39722</v>
      </c>
      <c r="IK983" s="14">
        <v>9</v>
      </c>
    </row>
    <row r="984" spans="1:245" x14ac:dyDescent="0.25">
      <c r="A984" s="1">
        <v>39722</v>
      </c>
      <c r="E984" s="13" t="s">
        <v>3195</v>
      </c>
      <c r="F984" s="4" t="s">
        <v>137</v>
      </c>
      <c r="G984" s="45" t="s">
        <v>5600</v>
      </c>
      <c r="H984" s="86"/>
      <c r="I984" s="86"/>
      <c r="J984" s="86"/>
      <c r="K984" s="86"/>
      <c r="L984" s="86"/>
      <c r="M984" s="30" t="s">
        <v>2516</v>
      </c>
      <c r="N984" s="4" t="s">
        <v>474</v>
      </c>
      <c r="O984" s="52" t="s">
        <v>6827</v>
      </c>
      <c r="P984" s="20"/>
      <c r="Q984" s="39" t="s">
        <v>699</v>
      </c>
      <c r="R984" s="4" t="s">
        <v>474</v>
      </c>
      <c r="S984" s="52" t="s">
        <v>6613</v>
      </c>
      <c r="T984" s="39" t="s">
        <v>699</v>
      </c>
      <c r="U984" s="4" t="s">
        <v>474</v>
      </c>
      <c r="W984" s="20"/>
      <c r="X984" s="20"/>
      <c r="Y984" s="20"/>
      <c r="Z984" s="20" t="s">
        <v>7432</v>
      </c>
      <c r="AA984" s="20" t="s">
        <v>474</v>
      </c>
      <c r="AD984" s="20"/>
      <c r="AF984" s="14">
        <v>0</v>
      </c>
      <c r="AG984" s="14">
        <v>1</v>
      </c>
      <c r="AH984" s="14">
        <v>0</v>
      </c>
      <c r="AI984" s="14">
        <v>0</v>
      </c>
      <c r="AJ984" s="14">
        <v>1</v>
      </c>
      <c r="AK984" s="14">
        <v>0</v>
      </c>
      <c r="AL984" s="14">
        <v>1</v>
      </c>
      <c r="AM984" s="14">
        <v>0</v>
      </c>
      <c r="AO984" s="1">
        <v>33850</v>
      </c>
      <c r="AP984" s="1">
        <v>38470</v>
      </c>
      <c r="AQ984" s="1">
        <v>35733</v>
      </c>
      <c r="AR984" s="1">
        <v>38119</v>
      </c>
      <c r="BT984" s="14">
        <v>128163000</v>
      </c>
      <c r="BV984" s="16">
        <v>125459842</v>
      </c>
      <c r="CS984">
        <v>1</v>
      </c>
      <c r="DA984">
        <v>1</v>
      </c>
      <c r="DB984" s="1">
        <v>38470</v>
      </c>
      <c r="DC984" s="1">
        <v>39227</v>
      </c>
      <c r="DD984" s="14">
        <v>786</v>
      </c>
      <c r="DE984" s="14">
        <v>4</v>
      </c>
      <c r="DF984" t="s">
        <v>513</v>
      </c>
      <c r="DG984" t="s">
        <v>791</v>
      </c>
      <c r="DO984" s="49" t="s">
        <v>4646</v>
      </c>
      <c r="DP984" s="1"/>
      <c r="DQ984" s="1"/>
      <c r="DR984" s="1"/>
      <c r="DS984" s="1"/>
      <c r="DT984" s="1"/>
      <c r="DU984" s="1"/>
      <c r="DV984" s="1"/>
      <c r="DW984" t="s">
        <v>2053</v>
      </c>
      <c r="DX984" t="s">
        <v>474</v>
      </c>
      <c r="DY984" t="s">
        <v>2054</v>
      </c>
      <c r="DZ984" s="1">
        <v>39799</v>
      </c>
      <c r="EA984" s="1">
        <v>41530</v>
      </c>
      <c r="EC984" s="7" t="s">
        <v>3991</v>
      </c>
      <c r="EM984" s="7">
        <v>1</v>
      </c>
      <c r="EO984" s="7">
        <v>570</v>
      </c>
      <c r="EP984" s="7">
        <v>3</v>
      </c>
      <c r="ER984" s="49" t="s">
        <v>5019</v>
      </c>
      <c r="ES984" s="1"/>
      <c r="ET984" s="1"/>
      <c r="EU984" s="1"/>
      <c r="EV984" s="1"/>
      <c r="EW984" s="1"/>
      <c r="EX984" s="1"/>
      <c r="FC984" t="s">
        <v>2770</v>
      </c>
      <c r="FD984" s="1">
        <v>41604</v>
      </c>
      <c r="FE984" s="1">
        <v>42264</v>
      </c>
      <c r="FH984" s="7" t="s">
        <v>3994</v>
      </c>
      <c r="FJ984" s="7" t="s">
        <v>3995</v>
      </c>
      <c r="FK984">
        <v>1</v>
      </c>
      <c r="FY984">
        <v>72</v>
      </c>
      <c r="FZ984">
        <v>2</v>
      </c>
      <c r="GY984" s="44" t="s">
        <v>5703</v>
      </c>
      <c r="GZ984" s="1">
        <v>38474</v>
      </c>
      <c r="HA984">
        <v>9</v>
      </c>
      <c r="HB984">
        <v>1771</v>
      </c>
      <c r="HC984">
        <v>32</v>
      </c>
      <c r="HD984">
        <v>1</v>
      </c>
      <c r="HH984" s="44" t="s">
        <v>5826</v>
      </c>
      <c r="HI984">
        <v>0</v>
      </c>
      <c r="HJ984">
        <v>106</v>
      </c>
      <c r="HK984">
        <v>1796</v>
      </c>
      <c r="HL984">
        <v>27</v>
      </c>
      <c r="HM984">
        <v>1</v>
      </c>
      <c r="HQ984" s="44" t="s">
        <v>5960</v>
      </c>
      <c r="HR984">
        <v>0</v>
      </c>
      <c r="HS984">
        <v>1</v>
      </c>
      <c r="HT984">
        <v>2592</v>
      </c>
      <c r="HU984">
        <v>126</v>
      </c>
      <c r="HV984">
        <v>1</v>
      </c>
      <c r="HZ984" s="44" t="s">
        <v>6047</v>
      </c>
      <c r="IA984">
        <v>1</v>
      </c>
      <c r="IB984">
        <v>13</v>
      </c>
      <c r="IC984">
        <v>2264</v>
      </c>
      <c r="ID984">
        <v>74</v>
      </c>
      <c r="IE984">
        <v>1</v>
      </c>
      <c r="II984" s="1">
        <v>38470</v>
      </c>
      <c r="IJ984" s="1">
        <v>39722</v>
      </c>
      <c r="IK984" s="14">
        <v>9</v>
      </c>
    </row>
    <row r="985" spans="1:245" x14ac:dyDescent="0.25">
      <c r="A985" s="1">
        <v>39722</v>
      </c>
      <c r="B985" s="1"/>
      <c r="C985" s="1"/>
      <c r="D985" s="1"/>
      <c r="E985" s="13" t="s">
        <v>3195</v>
      </c>
      <c r="F985" s="4" t="s">
        <v>137</v>
      </c>
      <c r="G985" s="45" t="s">
        <v>5600</v>
      </c>
      <c r="H985" s="86"/>
      <c r="I985" s="86"/>
      <c r="J985" s="86"/>
      <c r="K985" s="86"/>
      <c r="L985" s="86"/>
      <c r="M985" s="31" t="s">
        <v>699</v>
      </c>
      <c r="N985" s="4" t="s">
        <v>474</v>
      </c>
      <c r="O985" s="52" t="s">
        <v>6613</v>
      </c>
      <c r="P985" s="20"/>
      <c r="Q985" s="39" t="s">
        <v>699</v>
      </c>
      <c r="R985" s="4" t="s">
        <v>474</v>
      </c>
      <c r="S985" s="52" t="s">
        <v>6613</v>
      </c>
      <c r="T985" s="39" t="s">
        <v>699</v>
      </c>
      <c r="U985" s="4" t="s">
        <v>474</v>
      </c>
      <c r="W985" s="20"/>
      <c r="X985" s="20" t="s">
        <v>7432</v>
      </c>
      <c r="Y985" s="20" t="s">
        <v>474</v>
      </c>
      <c r="Z985" s="20" t="s">
        <v>7432</v>
      </c>
      <c r="AA985" s="20" t="s">
        <v>474</v>
      </c>
      <c r="AB985" s="20"/>
      <c r="AC985" s="20"/>
      <c r="AD985" s="20"/>
      <c r="AF985" s="14">
        <v>0</v>
      </c>
      <c r="AG985" s="14">
        <v>1</v>
      </c>
      <c r="AH985" s="14">
        <v>0</v>
      </c>
      <c r="AI985" s="14">
        <v>0</v>
      </c>
      <c r="AJ985" s="14">
        <v>1</v>
      </c>
      <c r="AK985" s="14">
        <v>0</v>
      </c>
      <c r="AL985" s="14">
        <v>1</v>
      </c>
      <c r="AM985" s="14">
        <v>0</v>
      </c>
      <c r="AO985" s="1">
        <v>33850</v>
      </c>
      <c r="AP985" s="1">
        <v>38470</v>
      </c>
      <c r="AQ985" s="1">
        <v>35733</v>
      </c>
      <c r="AR985" s="1">
        <v>38119</v>
      </c>
      <c r="BT985" s="14">
        <v>128163000</v>
      </c>
      <c r="BW985" s="23">
        <v>125459842</v>
      </c>
      <c r="CS985">
        <v>1</v>
      </c>
      <c r="DA985">
        <v>1</v>
      </c>
      <c r="DB985" s="1">
        <v>38470</v>
      </c>
      <c r="DC985" s="1">
        <v>39227</v>
      </c>
      <c r="DD985" s="14">
        <v>786</v>
      </c>
      <c r="DE985" s="14">
        <v>4</v>
      </c>
      <c r="DF985" t="s">
        <v>513</v>
      </c>
      <c r="DG985" t="s">
        <v>791</v>
      </c>
      <c r="DP985" s="49" t="s">
        <v>4647</v>
      </c>
      <c r="DQ985" s="49" t="s">
        <v>4648</v>
      </c>
      <c r="DR985" s="1"/>
      <c r="DS985" s="1"/>
      <c r="DT985" s="1"/>
      <c r="DU985" s="1"/>
      <c r="DV985" s="1"/>
      <c r="DY985" t="s">
        <v>2062</v>
      </c>
      <c r="DZ985" s="1">
        <v>39798</v>
      </c>
      <c r="EA985" s="1">
        <v>41530</v>
      </c>
      <c r="EC985" s="7" t="s">
        <v>3991</v>
      </c>
      <c r="EF985" s="7">
        <v>1</v>
      </c>
      <c r="EO985" s="7">
        <v>226</v>
      </c>
      <c r="EP985" s="7">
        <v>2</v>
      </c>
      <c r="EQ985" s="7">
        <v>1</v>
      </c>
      <c r="ER985" s="49" t="s">
        <v>5020</v>
      </c>
      <c r="ES985" s="1"/>
      <c r="ET985" s="1"/>
      <c r="EU985" s="1"/>
      <c r="EV985" s="1"/>
      <c r="EW985" s="1"/>
      <c r="EX985" s="1"/>
      <c r="FC985" t="s">
        <v>2777</v>
      </c>
      <c r="FD985" s="1">
        <v>41600</v>
      </c>
      <c r="FE985" s="1">
        <v>42264</v>
      </c>
      <c r="FH985" s="7" t="s">
        <v>3994</v>
      </c>
      <c r="FJ985" s="7" t="s">
        <v>3995</v>
      </c>
      <c r="FS985">
        <v>1</v>
      </c>
      <c r="FW985">
        <v>1</v>
      </c>
      <c r="FY985">
        <v>51</v>
      </c>
      <c r="FZ985">
        <v>5</v>
      </c>
      <c r="GY985" s="44" t="s">
        <v>5703</v>
      </c>
      <c r="GZ985" s="1">
        <v>38474</v>
      </c>
      <c r="HA985">
        <v>9</v>
      </c>
      <c r="HB985">
        <v>1771</v>
      </c>
      <c r="HC985">
        <v>32</v>
      </c>
      <c r="HD985">
        <v>1</v>
      </c>
      <c r="HH985" s="44" t="s">
        <v>5826</v>
      </c>
      <c r="HI985">
        <v>0</v>
      </c>
      <c r="HJ985">
        <v>106</v>
      </c>
      <c r="HK985">
        <v>1796</v>
      </c>
      <c r="HL985">
        <v>27</v>
      </c>
      <c r="HM985">
        <v>1</v>
      </c>
      <c r="HQ985" s="44" t="s">
        <v>5960</v>
      </c>
      <c r="HR985">
        <v>0</v>
      </c>
      <c r="HS985">
        <v>1</v>
      </c>
      <c r="HT985">
        <v>2592</v>
      </c>
      <c r="HU985">
        <v>126</v>
      </c>
      <c r="HV985">
        <v>1</v>
      </c>
      <c r="HZ985" s="44" t="s">
        <v>6047</v>
      </c>
      <c r="IA985">
        <v>1</v>
      </c>
      <c r="IB985">
        <v>13</v>
      </c>
      <c r="IC985">
        <v>2264</v>
      </c>
      <c r="ID985">
        <v>74</v>
      </c>
      <c r="IE985">
        <v>1</v>
      </c>
      <c r="II985" s="1">
        <v>38470</v>
      </c>
      <c r="IJ985" s="1">
        <v>39722</v>
      </c>
      <c r="IK985" s="14">
        <v>9</v>
      </c>
    </row>
    <row r="986" spans="1:245" x14ac:dyDescent="0.25">
      <c r="A986" s="1">
        <v>39470</v>
      </c>
      <c r="C986" t="s">
        <v>1524</v>
      </c>
      <c r="E986" s="4" t="s">
        <v>3247</v>
      </c>
      <c r="F986" s="4" t="s">
        <v>125</v>
      </c>
      <c r="G986" s="45" t="s">
        <v>5656</v>
      </c>
      <c r="H986" s="86"/>
      <c r="I986" s="86"/>
      <c r="J986" s="86"/>
      <c r="K986" s="86"/>
      <c r="L986" s="86"/>
      <c r="M986" s="30" t="s">
        <v>1525</v>
      </c>
      <c r="N986" s="27" t="s">
        <v>479</v>
      </c>
      <c r="O986" s="13" t="s">
        <v>6079</v>
      </c>
      <c r="P986" s="20"/>
      <c r="Q986" s="30" t="s">
        <v>1525</v>
      </c>
      <c r="R986" s="27" t="s">
        <v>479</v>
      </c>
      <c r="S986" s="13" t="s">
        <v>6079</v>
      </c>
      <c r="T986" s="20"/>
      <c r="U986" s="20"/>
      <c r="V986" s="20"/>
      <c r="W986" s="20"/>
      <c r="X986" s="20" t="s">
        <v>3292</v>
      </c>
      <c r="Y986" s="33" t="s">
        <v>479</v>
      </c>
      <c r="Z986" s="20" t="s">
        <v>3292</v>
      </c>
      <c r="AA986" s="33" t="s">
        <v>479</v>
      </c>
      <c r="AD986" s="20"/>
      <c r="AF986" s="14">
        <v>0</v>
      </c>
      <c r="AG986" s="14">
        <v>1</v>
      </c>
      <c r="AH986" s="14">
        <v>0</v>
      </c>
      <c r="AI986" s="14">
        <v>0</v>
      </c>
      <c r="AJ986" s="14">
        <v>1</v>
      </c>
      <c r="AK986" s="14">
        <v>0</v>
      </c>
      <c r="AL986" s="14">
        <v>1</v>
      </c>
      <c r="AM986" s="14">
        <v>0</v>
      </c>
      <c r="AN986" t="s">
        <v>1528</v>
      </c>
      <c r="AO986" s="1">
        <v>36808</v>
      </c>
      <c r="AP986" s="1">
        <v>37529</v>
      </c>
      <c r="BP986" s="14">
        <v>28870000</v>
      </c>
      <c r="BQ986" s="3">
        <v>0.3</v>
      </c>
      <c r="CS986">
        <v>1</v>
      </c>
      <c r="DA986" s="1">
        <v>37651</v>
      </c>
      <c r="DB986" s="1">
        <v>37707</v>
      </c>
      <c r="DC986" s="1">
        <v>39206</v>
      </c>
      <c r="DD986" s="14">
        <v>224</v>
      </c>
      <c r="DE986" s="14">
        <v>4</v>
      </c>
      <c r="DF986" t="s">
        <v>513</v>
      </c>
      <c r="DG986" t="s">
        <v>1529</v>
      </c>
      <c r="DI986" s="1">
        <v>37651</v>
      </c>
      <c r="GY986" s="44"/>
      <c r="HA986">
        <v>0</v>
      </c>
      <c r="HB986">
        <v>2523</v>
      </c>
      <c r="HC986">
        <v>31</v>
      </c>
      <c r="HE986">
        <v>1</v>
      </c>
      <c r="HH986" s="44" t="s">
        <v>5864</v>
      </c>
      <c r="HI986">
        <v>0</v>
      </c>
      <c r="HJ986">
        <v>42</v>
      </c>
      <c r="HK986">
        <v>1722</v>
      </c>
      <c r="HL986">
        <v>11</v>
      </c>
      <c r="HM986">
        <v>1</v>
      </c>
      <c r="II986" s="1">
        <v>37707</v>
      </c>
      <c r="IJ986" s="1">
        <v>39470</v>
      </c>
      <c r="IK986" s="14">
        <v>2</v>
      </c>
    </row>
    <row r="987" spans="1:245" x14ac:dyDescent="0.25">
      <c r="A987" s="1">
        <v>39470</v>
      </c>
      <c r="E987" s="4" t="s">
        <v>3247</v>
      </c>
      <c r="F987" s="4" t="s">
        <v>125</v>
      </c>
      <c r="G987" s="45" t="s">
        <v>5656</v>
      </c>
      <c r="H987" s="86"/>
      <c r="I987" s="86"/>
      <c r="J987" s="86"/>
      <c r="K987" s="86"/>
      <c r="L987" s="86"/>
      <c r="M987" s="30" t="s">
        <v>1526</v>
      </c>
      <c r="N987" s="27" t="s">
        <v>498</v>
      </c>
      <c r="O987" s="52" t="s">
        <v>7285</v>
      </c>
      <c r="P987" s="20"/>
      <c r="Q987" s="39" t="s">
        <v>1526</v>
      </c>
      <c r="R987" s="27" t="s">
        <v>498</v>
      </c>
      <c r="S987" s="52" t="s">
        <v>7285</v>
      </c>
      <c r="T987" s="39" t="s">
        <v>1526</v>
      </c>
      <c r="U987" s="27" t="s">
        <v>498</v>
      </c>
      <c r="V987" s="20"/>
      <c r="W987" s="20"/>
      <c r="X987" s="39" t="s">
        <v>3746</v>
      </c>
      <c r="Y987" s="20" t="s">
        <v>498</v>
      </c>
      <c r="Z987" s="39" t="s">
        <v>3746</v>
      </c>
      <c r="AA987" s="20" t="s">
        <v>498</v>
      </c>
      <c r="AD987" s="20"/>
      <c r="AF987" s="14">
        <v>0</v>
      </c>
      <c r="AG987" s="14">
        <v>1</v>
      </c>
      <c r="AH987" s="14">
        <v>0</v>
      </c>
      <c r="AI987" s="14">
        <v>0</v>
      </c>
      <c r="AJ987" s="14">
        <v>1</v>
      </c>
      <c r="AK987" s="14">
        <v>0</v>
      </c>
      <c r="AL987" s="14">
        <v>1</v>
      </c>
      <c r="AM987" s="14">
        <v>0</v>
      </c>
      <c r="AO987" s="1">
        <v>36808</v>
      </c>
      <c r="AP987" s="1">
        <v>37529</v>
      </c>
      <c r="BQ987" s="3">
        <v>0.2</v>
      </c>
      <c r="BT987" s="14">
        <v>5360000</v>
      </c>
      <c r="CS987">
        <v>1</v>
      </c>
      <c r="DA987" s="1">
        <v>37651</v>
      </c>
      <c r="DB987" s="1">
        <v>37707</v>
      </c>
      <c r="DC987" s="1">
        <v>39206</v>
      </c>
      <c r="DD987" s="14">
        <v>224</v>
      </c>
      <c r="DE987" s="14">
        <v>4</v>
      </c>
      <c r="DF987" t="s">
        <v>513</v>
      </c>
      <c r="DG987" t="s">
        <v>1529</v>
      </c>
      <c r="DJ987">
        <v>1</v>
      </c>
      <c r="GY987" s="44"/>
      <c r="HA987">
        <v>0</v>
      </c>
      <c r="HB987">
        <v>60</v>
      </c>
      <c r="HC987">
        <v>1</v>
      </c>
      <c r="HE987">
        <v>1</v>
      </c>
      <c r="HH987" s="44" t="s">
        <v>5864</v>
      </c>
      <c r="HI987">
        <v>0</v>
      </c>
      <c r="HJ987">
        <v>42</v>
      </c>
      <c r="HK987">
        <v>53</v>
      </c>
      <c r="HL987">
        <v>4</v>
      </c>
      <c r="HM987">
        <v>1</v>
      </c>
      <c r="II987" s="1">
        <v>37707</v>
      </c>
      <c r="IJ987" s="1">
        <v>39470</v>
      </c>
      <c r="IK987" s="14">
        <v>2</v>
      </c>
    </row>
    <row r="988" spans="1:245" x14ac:dyDescent="0.25">
      <c r="A988" s="1">
        <v>39470</v>
      </c>
      <c r="E988" s="4" t="s">
        <v>3247</v>
      </c>
      <c r="F988" s="4" t="s">
        <v>125</v>
      </c>
      <c r="G988" s="45" t="s">
        <v>5656</v>
      </c>
      <c r="H988" s="86"/>
      <c r="I988" s="86"/>
      <c r="J988" s="86"/>
      <c r="K988" s="86"/>
      <c r="L988" s="86"/>
      <c r="M988" s="30" t="s">
        <v>2705</v>
      </c>
      <c r="N988" s="27" t="s">
        <v>537</v>
      </c>
      <c r="O988" s="52" t="s">
        <v>7286</v>
      </c>
      <c r="P988" s="20"/>
      <c r="Q988" s="39" t="s">
        <v>1526</v>
      </c>
      <c r="R988" s="27" t="s">
        <v>498</v>
      </c>
      <c r="S988" s="52" t="s">
        <v>7285</v>
      </c>
      <c r="T988" s="39" t="s">
        <v>1526</v>
      </c>
      <c r="U988" s="27" t="s">
        <v>498</v>
      </c>
      <c r="V988" s="20"/>
      <c r="W988" s="20"/>
      <c r="X988" s="20"/>
      <c r="Y988" s="20"/>
      <c r="Z988" s="39" t="s">
        <v>3746</v>
      </c>
      <c r="AA988" s="20" t="s">
        <v>498</v>
      </c>
      <c r="AD988" s="20"/>
      <c r="AF988" s="14">
        <v>0</v>
      </c>
      <c r="AG988" s="14">
        <v>1</v>
      </c>
      <c r="AH988" s="14">
        <v>0</v>
      </c>
      <c r="AI988" s="14">
        <v>0</v>
      </c>
      <c r="AJ988" s="14">
        <v>1</v>
      </c>
      <c r="AK988" s="14">
        <v>0</v>
      </c>
      <c r="AL988" s="14">
        <v>1</v>
      </c>
      <c r="AM988" s="14">
        <v>0</v>
      </c>
      <c r="AO988" s="1">
        <v>36808</v>
      </c>
      <c r="AP988" s="1">
        <v>37529</v>
      </c>
      <c r="BQ988" s="3">
        <v>0.2</v>
      </c>
      <c r="BT988" s="14">
        <v>5360000</v>
      </c>
      <c r="CS988">
        <v>1</v>
      </c>
      <c r="DA988" s="1">
        <v>37651</v>
      </c>
      <c r="DB988" s="1">
        <v>37707</v>
      </c>
      <c r="DC988" s="1">
        <v>39206</v>
      </c>
      <c r="DD988" s="14">
        <v>224</v>
      </c>
      <c r="DE988" s="14">
        <v>4</v>
      </c>
      <c r="DF988" t="s">
        <v>513</v>
      </c>
      <c r="DG988" t="s">
        <v>1529</v>
      </c>
      <c r="DJ988">
        <v>1</v>
      </c>
      <c r="DK988" s="1">
        <v>37707</v>
      </c>
      <c r="GY988" s="44"/>
      <c r="HA988">
        <v>0</v>
      </c>
      <c r="HB988">
        <v>60</v>
      </c>
      <c r="HC988">
        <v>1</v>
      </c>
      <c r="HE988">
        <v>1</v>
      </c>
      <c r="HH988" s="44" t="s">
        <v>5864</v>
      </c>
      <c r="HI988">
        <v>0</v>
      </c>
      <c r="HJ988">
        <v>42</v>
      </c>
      <c r="HK988">
        <v>53</v>
      </c>
      <c r="HL988">
        <v>4</v>
      </c>
      <c r="HM988">
        <v>1</v>
      </c>
      <c r="II988" s="1">
        <v>37707</v>
      </c>
      <c r="IJ988" s="1">
        <v>39470</v>
      </c>
      <c r="IK988" s="14">
        <v>2</v>
      </c>
    </row>
    <row r="989" spans="1:245" x14ac:dyDescent="0.25">
      <c r="A989" s="1">
        <v>39470</v>
      </c>
      <c r="E989" s="4" t="s">
        <v>3247</v>
      </c>
      <c r="F989" s="4" t="s">
        <v>125</v>
      </c>
      <c r="G989" s="45" t="s">
        <v>5656</v>
      </c>
      <c r="H989" s="86"/>
      <c r="I989" s="86"/>
      <c r="J989" s="86"/>
      <c r="K989" s="86"/>
      <c r="L989" s="86"/>
      <c r="M989" s="30" t="s">
        <v>1527</v>
      </c>
      <c r="N989" s="27" t="s">
        <v>479</v>
      </c>
      <c r="O989" s="52" t="s">
        <v>7287</v>
      </c>
      <c r="P989" s="20"/>
      <c r="Q989" s="39" t="s">
        <v>1526</v>
      </c>
      <c r="R989" s="27" t="s">
        <v>498</v>
      </c>
      <c r="S989" s="52" t="s">
        <v>7285</v>
      </c>
      <c r="T989" s="39" t="s">
        <v>1526</v>
      </c>
      <c r="U989" s="27" t="s">
        <v>498</v>
      </c>
      <c r="V989" s="20"/>
      <c r="W989" s="20"/>
      <c r="X989" s="20"/>
      <c r="Y989" s="20"/>
      <c r="Z989" s="39" t="s">
        <v>3746</v>
      </c>
      <c r="AA989" s="20" t="s">
        <v>498</v>
      </c>
      <c r="AD989" s="20"/>
      <c r="AF989" s="14">
        <v>0</v>
      </c>
      <c r="AG989" s="14">
        <v>1</v>
      </c>
      <c r="AH989" s="14">
        <v>0</v>
      </c>
      <c r="AI989" s="14">
        <v>0</v>
      </c>
      <c r="AJ989" s="14">
        <v>1</v>
      </c>
      <c r="AK989" s="14">
        <v>0</v>
      </c>
      <c r="AL989" s="14">
        <v>1</v>
      </c>
      <c r="AM989" s="14">
        <v>0</v>
      </c>
      <c r="AO989" s="1">
        <v>36808</v>
      </c>
      <c r="AP989" s="1">
        <v>37529</v>
      </c>
      <c r="BQ989" s="3">
        <v>0.2</v>
      </c>
      <c r="BT989" s="14">
        <v>5360000</v>
      </c>
      <c r="CS989">
        <v>1</v>
      </c>
      <c r="DA989" s="1">
        <v>37651</v>
      </c>
      <c r="DB989" s="1">
        <v>37707</v>
      </c>
      <c r="DC989" s="1">
        <v>39206</v>
      </c>
      <c r="DD989" s="14">
        <v>224</v>
      </c>
      <c r="DE989" s="14">
        <v>4</v>
      </c>
      <c r="DF989" t="s">
        <v>513</v>
      </c>
      <c r="DG989" t="s">
        <v>1529</v>
      </c>
      <c r="DJ989">
        <v>1</v>
      </c>
      <c r="GY989" s="44"/>
      <c r="HA989">
        <v>0</v>
      </c>
      <c r="HB989">
        <v>60</v>
      </c>
      <c r="HC989">
        <v>1</v>
      </c>
      <c r="HE989">
        <v>1</v>
      </c>
      <c r="HH989" s="44" t="s">
        <v>5864</v>
      </c>
      <c r="HI989">
        <v>0</v>
      </c>
      <c r="HJ989">
        <v>42</v>
      </c>
      <c r="HK989">
        <v>53</v>
      </c>
      <c r="HL989">
        <v>4</v>
      </c>
      <c r="HM989">
        <v>1</v>
      </c>
      <c r="II989" s="1">
        <v>37707</v>
      </c>
      <c r="IJ989" s="1">
        <v>39470</v>
      </c>
      <c r="IK989" s="14">
        <v>2</v>
      </c>
    </row>
    <row r="990" spans="1:245" x14ac:dyDescent="0.25">
      <c r="A990" s="1">
        <v>39624</v>
      </c>
      <c r="B990" s="1"/>
      <c r="C990" s="1" t="s">
        <v>428</v>
      </c>
      <c r="D990" s="1"/>
      <c r="E990" s="13" t="s">
        <v>3193</v>
      </c>
      <c r="F990" s="4" t="s">
        <v>136</v>
      </c>
      <c r="G990" s="45" t="s">
        <v>5598</v>
      </c>
      <c r="H990" s="86"/>
      <c r="I990" s="86"/>
      <c r="J990" s="86"/>
      <c r="K990" s="86"/>
      <c r="L990" s="86"/>
      <c r="M990" s="31" t="s">
        <v>525</v>
      </c>
      <c r="N990" s="4" t="s">
        <v>526</v>
      </c>
      <c r="O990" s="52" t="s">
        <v>6781</v>
      </c>
      <c r="P990" s="20" t="s">
        <v>3406</v>
      </c>
      <c r="Q990" s="31" t="s">
        <v>525</v>
      </c>
      <c r="R990" s="4" t="s">
        <v>526</v>
      </c>
      <c r="S990" s="52" t="s">
        <v>6781</v>
      </c>
      <c r="T990" s="20"/>
      <c r="U990" s="20"/>
      <c r="V990" s="33" t="s">
        <v>944</v>
      </c>
      <c r="W990" s="20" t="s">
        <v>546</v>
      </c>
      <c r="X990" s="20"/>
      <c r="Y990" s="20"/>
      <c r="Z990" s="20"/>
      <c r="AA990" s="20"/>
      <c r="AB990" s="33" t="s">
        <v>3339</v>
      </c>
      <c r="AC990" s="20" t="s">
        <v>546</v>
      </c>
      <c r="AD990" s="20"/>
      <c r="AE990" s="33" t="s">
        <v>3407</v>
      </c>
      <c r="AF990" s="14">
        <v>0</v>
      </c>
      <c r="AG990" s="14">
        <v>1</v>
      </c>
      <c r="AH990" s="14">
        <v>0</v>
      </c>
      <c r="AI990" s="14">
        <v>0</v>
      </c>
      <c r="AJ990" s="14">
        <v>1</v>
      </c>
      <c r="AK990" s="14">
        <v>0</v>
      </c>
      <c r="AL990" s="14">
        <v>1</v>
      </c>
      <c r="AM990" s="14">
        <v>0</v>
      </c>
      <c r="AN990" t="s">
        <v>530</v>
      </c>
      <c r="AO990" s="1">
        <v>36719</v>
      </c>
      <c r="AP990" s="1">
        <v>36891</v>
      </c>
      <c r="BO990" s="3">
        <v>1</v>
      </c>
      <c r="BP990" s="14">
        <v>0</v>
      </c>
      <c r="BQ990" s="3">
        <v>1</v>
      </c>
      <c r="DA990" s="1">
        <v>38434</v>
      </c>
      <c r="DB990" s="1">
        <v>38497</v>
      </c>
      <c r="DC990" s="1">
        <v>39196</v>
      </c>
      <c r="DD990" s="14">
        <v>276</v>
      </c>
      <c r="DE990" s="14">
        <v>4</v>
      </c>
      <c r="DF990" t="s">
        <v>508</v>
      </c>
      <c r="DG990" t="s">
        <v>529</v>
      </c>
      <c r="DI990" s="1">
        <v>38434</v>
      </c>
      <c r="DK990" s="1"/>
      <c r="GY990" s="44"/>
      <c r="HA990">
        <v>0</v>
      </c>
      <c r="HB990">
        <v>209</v>
      </c>
      <c r="HC990">
        <v>6</v>
      </c>
      <c r="HD990">
        <v>1</v>
      </c>
      <c r="HH990" s="44" t="s">
        <v>5825</v>
      </c>
      <c r="HI990">
        <v>0</v>
      </c>
      <c r="HJ990">
        <v>8</v>
      </c>
      <c r="HK990">
        <v>125</v>
      </c>
      <c r="HL990">
        <v>2</v>
      </c>
      <c r="HN990">
        <v>1</v>
      </c>
      <c r="II990" s="1">
        <v>38497</v>
      </c>
      <c r="IJ990" s="1">
        <v>39624</v>
      </c>
      <c r="IK990" s="14">
        <v>1</v>
      </c>
    </row>
    <row r="991" spans="1:245" x14ac:dyDescent="0.25">
      <c r="A991" s="1">
        <v>39624</v>
      </c>
      <c r="E991" s="13" t="s">
        <v>3193</v>
      </c>
      <c r="F991" s="4" t="s">
        <v>136</v>
      </c>
      <c r="G991" s="45" t="s">
        <v>5598</v>
      </c>
      <c r="H991" s="86"/>
      <c r="I991" s="86"/>
      <c r="J991" s="86"/>
      <c r="K991" s="86"/>
      <c r="L991" s="86"/>
      <c r="M991" s="30" t="s">
        <v>2457</v>
      </c>
      <c r="N991" s="4" t="s">
        <v>520</v>
      </c>
      <c r="O991" s="52" t="s">
        <v>6782</v>
      </c>
      <c r="P991" s="20" t="s">
        <v>3406</v>
      </c>
      <c r="Q991" s="41" t="s">
        <v>3641</v>
      </c>
      <c r="R991" s="4" t="s">
        <v>501</v>
      </c>
      <c r="S991" s="52" t="s">
        <v>6783</v>
      </c>
      <c r="T991" s="41" t="s">
        <v>3641</v>
      </c>
      <c r="U991" s="4" t="s">
        <v>501</v>
      </c>
      <c r="V991" s="20"/>
      <c r="W991" s="20"/>
      <c r="X991" s="20"/>
      <c r="Y991" s="20"/>
      <c r="Z991" s="20"/>
      <c r="AA991" s="20"/>
      <c r="AB991" s="20"/>
      <c r="AC991" s="20"/>
      <c r="AD991" s="20"/>
      <c r="AF991" s="14">
        <v>0</v>
      </c>
      <c r="AG991" s="14">
        <v>1</v>
      </c>
      <c r="AH991" s="14">
        <v>0</v>
      </c>
      <c r="AI991" s="14">
        <v>0</v>
      </c>
      <c r="AJ991" s="14">
        <v>1</v>
      </c>
      <c r="AK991" s="14">
        <v>0</v>
      </c>
      <c r="AL991" s="14">
        <v>1</v>
      </c>
      <c r="AM991" s="14">
        <v>0</v>
      </c>
      <c r="AO991" s="1">
        <v>36719</v>
      </c>
      <c r="AP991" s="1">
        <v>36891</v>
      </c>
      <c r="BT991" s="14">
        <v>1600000</v>
      </c>
      <c r="BU991" s="3">
        <v>0</v>
      </c>
      <c r="DA991" s="1">
        <v>38434</v>
      </c>
      <c r="DB991" s="1">
        <v>38497</v>
      </c>
      <c r="DC991" s="1">
        <v>39196</v>
      </c>
      <c r="DD991" s="14">
        <v>276</v>
      </c>
      <c r="DE991" s="14">
        <v>4</v>
      </c>
      <c r="DF991" t="s">
        <v>508</v>
      </c>
      <c r="DG991" t="s">
        <v>529</v>
      </c>
      <c r="DJ991" s="1">
        <v>39194</v>
      </c>
      <c r="DO991" s="49" t="s">
        <v>4606</v>
      </c>
      <c r="DP991" s="1"/>
      <c r="DQ991" s="1"/>
      <c r="DR991" s="1"/>
      <c r="DS991" s="1"/>
      <c r="DT991" s="1"/>
      <c r="DU991" s="1"/>
      <c r="DV991" s="1"/>
      <c r="DY991" t="s">
        <v>2135</v>
      </c>
      <c r="DZ991" s="1">
        <v>39711</v>
      </c>
      <c r="EA991" s="1">
        <v>41443</v>
      </c>
      <c r="EC991" s="7" t="s">
        <v>3986</v>
      </c>
      <c r="EF991" s="7">
        <v>1</v>
      </c>
      <c r="EO991" s="7">
        <v>186</v>
      </c>
      <c r="EP991" s="7">
        <v>2</v>
      </c>
      <c r="II991" s="1">
        <v>38497</v>
      </c>
      <c r="IJ991" s="1">
        <v>39624</v>
      </c>
      <c r="IK991" s="14">
        <v>1</v>
      </c>
    </row>
    <row r="992" spans="1:245" x14ac:dyDescent="0.25">
      <c r="A992" s="1">
        <v>39624</v>
      </c>
      <c r="E992" s="13" t="s">
        <v>3193</v>
      </c>
      <c r="F992" s="4" t="s">
        <v>136</v>
      </c>
      <c r="G992" s="45" t="s">
        <v>5598</v>
      </c>
      <c r="H992" s="86"/>
      <c r="I992" s="86"/>
      <c r="J992" s="86"/>
      <c r="K992" s="86"/>
      <c r="L992" s="86"/>
      <c r="M992" s="32" t="s">
        <v>3641</v>
      </c>
      <c r="N992" s="4" t="s">
        <v>501</v>
      </c>
      <c r="O992" s="52" t="s">
        <v>6783</v>
      </c>
      <c r="P992" s="20" t="s">
        <v>3406</v>
      </c>
      <c r="Q992" s="41" t="s">
        <v>3641</v>
      </c>
      <c r="R992" s="4" t="s">
        <v>501</v>
      </c>
      <c r="S992" s="52" t="s">
        <v>6783</v>
      </c>
      <c r="T992" s="41" t="s">
        <v>3641</v>
      </c>
      <c r="U992" s="4" t="s">
        <v>501</v>
      </c>
      <c r="V992" s="20"/>
      <c r="W992" s="20"/>
      <c r="X992" s="20"/>
      <c r="Y992" s="20"/>
      <c r="Z992" s="20"/>
      <c r="AA992" s="20"/>
      <c r="AB992" s="20"/>
      <c r="AC992" s="20"/>
      <c r="AD992" s="20"/>
      <c r="AF992" s="14">
        <v>0</v>
      </c>
      <c r="AG992" s="14">
        <v>1</v>
      </c>
      <c r="AH992" s="14">
        <v>0</v>
      </c>
      <c r="AI992" s="14">
        <v>0</v>
      </c>
      <c r="AJ992" s="14">
        <v>1</v>
      </c>
      <c r="AK992" s="14">
        <v>0</v>
      </c>
      <c r="AL992" s="14">
        <v>1</v>
      </c>
      <c r="AM992" s="14">
        <v>0</v>
      </c>
      <c r="AO992" s="1">
        <v>36719</v>
      </c>
      <c r="AP992" s="1">
        <v>36891</v>
      </c>
      <c r="BT992" s="14">
        <v>1600000</v>
      </c>
      <c r="DA992" s="1">
        <v>38434</v>
      </c>
      <c r="DB992" s="1">
        <v>38497</v>
      </c>
      <c r="DC992" s="1">
        <v>39196</v>
      </c>
      <c r="DD992" s="14">
        <v>276</v>
      </c>
      <c r="DE992" s="14">
        <v>4</v>
      </c>
      <c r="DF992" t="s">
        <v>508</v>
      </c>
      <c r="DG992" t="s">
        <v>529</v>
      </c>
      <c r="DO992" s="49" t="s">
        <v>4606</v>
      </c>
      <c r="DP992" s="1"/>
      <c r="DQ992" s="1"/>
      <c r="DR992" s="1"/>
      <c r="DS992" s="1"/>
      <c r="DT992" s="1"/>
      <c r="DU992" s="1"/>
      <c r="DV992" s="1"/>
      <c r="DY992" t="s">
        <v>2135</v>
      </c>
      <c r="DZ992" s="1">
        <v>39711</v>
      </c>
      <c r="EA992" s="1">
        <v>41443</v>
      </c>
      <c r="EC992" s="7" t="s">
        <v>3986</v>
      </c>
      <c r="EF992" s="7">
        <v>1</v>
      </c>
      <c r="EO992" s="7">
        <v>186</v>
      </c>
      <c r="EP992" s="7">
        <v>2</v>
      </c>
      <c r="II992" s="1">
        <v>38497</v>
      </c>
      <c r="IJ992" s="1">
        <v>39624</v>
      </c>
      <c r="IK992" s="14">
        <v>1</v>
      </c>
    </row>
    <row r="993" spans="1:245" x14ac:dyDescent="0.25">
      <c r="A993" s="1">
        <v>39624</v>
      </c>
      <c r="E993" s="13" t="s">
        <v>3193</v>
      </c>
      <c r="F993" s="4" t="s">
        <v>136</v>
      </c>
      <c r="G993" s="45" t="s">
        <v>5598</v>
      </c>
      <c r="H993" s="86"/>
      <c r="I993" s="86"/>
      <c r="J993" s="86"/>
      <c r="K993" s="86"/>
      <c r="L993" s="86"/>
      <c r="M993" s="30" t="s">
        <v>3356</v>
      </c>
      <c r="N993" s="4" t="s">
        <v>527</v>
      </c>
      <c r="O993" s="52" t="s">
        <v>6784</v>
      </c>
      <c r="P993" s="20" t="s">
        <v>3406</v>
      </c>
      <c r="Q993" s="30" t="s">
        <v>3356</v>
      </c>
      <c r="R993" s="4" t="s">
        <v>527</v>
      </c>
      <c r="S993" s="52" t="s">
        <v>6784</v>
      </c>
      <c r="T993" s="20"/>
      <c r="U993" s="20"/>
      <c r="V993" s="20"/>
      <c r="W993" s="20"/>
      <c r="X993" s="20" t="s">
        <v>3355</v>
      </c>
      <c r="Y993" s="20" t="s">
        <v>527</v>
      </c>
      <c r="Z993" s="20" t="s">
        <v>3355</v>
      </c>
      <c r="AA993" s="20" t="s">
        <v>527</v>
      </c>
      <c r="AB993" s="20"/>
      <c r="AC993" s="20"/>
      <c r="AD993" s="20"/>
      <c r="AF993" s="14">
        <v>0</v>
      </c>
      <c r="AG993" s="14">
        <v>1</v>
      </c>
      <c r="AH993" s="14">
        <v>0</v>
      </c>
      <c r="AI993" s="14">
        <v>0</v>
      </c>
      <c r="AJ993" s="14">
        <v>1</v>
      </c>
      <c r="AK993" s="14">
        <v>0</v>
      </c>
      <c r="AL993" s="14">
        <v>1</v>
      </c>
      <c r="AM993" s="14">
        <v>0</v>
      </c>
      <c r="AO993" s="1">
        <v>36719</v>
      </c>
      <c r="AP993" s="1">
        <v>36891</v>
      </c>
      <c r="BP993" s="14">
        <v>1700000</v>
      </c>
      <c r="DA993" s="1">
        <v>38434</v>
      </c>
      <c r="DB993" s="1">
        <v>38497</v>
      </c>
      <c r="DC993" s="1">
        <v>39196</v>
      </c>
      <c r="DD993" s="14">
        <v>276</v>
      </c>
      <c r="DE993" s="14">
        <v>4</v>
      </c>
      <c r="DF993" t="s">
        <v>508</v>
      </c>
      <c r="DG993" t="s">
        <v>529</v>
      </c>
      <c r="DO993" s="49" t="s">
        <v>4607</v>
      </c>
      <c r="DP993" s="1"/>
      <c r="DQ993" s="1"/>
      <c r="DR993" s="1"/>
      <c r="DS993" s="1"/>
      <c r="DT993" s="1"/>
      <c r="DU993" s="1"/>
      <c r="DV993" s="1"/>
      <c r="DY993" t="s">
        <v>2129</v>
      </c>
      <c r="DZ993" s="1">
        <v>39710</v>
      </c>
      <c r="EA993" s="1">
        <v>41443</v>
      </c>
      <c r="EC993" s="7" t="s">
        <v>3986</v>
      </c>
      <c r="EF993" s="7">
        <v>1</v>
      </c>
      <c r="EO993" s="7">
        <v>223</v>
      </c>
      <c r="EP993" s="7">
        <v>2</v>
      </c>
      <c r="ES993" s="49" t="s">
        <v>5012</v>
      </c>
      <c r="ET993" s="49" t="s">
        <v>5013</v>
      </c>
      <c r="EU993" s="1"/>
      <c r="EV993" s="1"/>
      <c r="EW993" s="1"/>
      <c r="EX993" s="1"/>
      <c r="FC993" t="s">
        <v>2807</v>
      </c>
      <c r="FD993" s="1">
        <v>41513</v>
      </c>
      <c r="FE993" s="1">
        <v>41921</v>
      </c>
      <c r="FG993" s="7" t="s">
        <v>3987</v>
      </c>
      <c r="FK993">
        <v>1</v>
      </c>
      <c r="FY993">
        <v>67</v>
      </c>
      <c r="FZ993">
        <v>2</v>
      </c>
      <c r="GA993">
        <v>1</v>
      </c>
      <c r="GY993" s="44"/>
      <c r="HA993">
        <v>0</v>
      </c>
      <c r="HB993">
        <v>0</v>
      </c>
      <c r="HC993">
        <v>0</v>
      </c>
      <c r="HH993" s="44" t="s">
        <v>5825</v>
      </c>
      <c r="HI993">
        <v>0</v>
      </c>
      <c r="HJ993">
        <v>8</v>
      </c>
      <c r="HK993">
        <v>0</v>
      </c>
      <c r="HL993">
        <v>0</v>
      </c>
      <c r="HQ993" s="44" t="s">
        <v>5957</v>
      </c>
      <c r="HR993">
        <v>0</v>
      </c>
      <c r="HS993">
        <v>1</v>
      </c>
      <c r="HT993">
        <v>7</v>
      </c>
      <c r="HU993">
        <v>0</v>
      </c>
      <c r="HZ993" s="44"/>
      <c r="IA993">
        <v>0</v>
      </c>
      <c r="IB993">
        <v>0</v>
      </c>
      <c r="IC993">
        <v>2</v>
      </c>
      <c r="ID993">
        <v>0</v>
      </c>
      <c r="II993" s="1">
        <v>38497</v>
      </c>
      <c r="IJ993" s="1">
        <v>39624</v>
      </c>
      <c r="IK993" s="14">
        <v>1</v>
      </c>
    </row>
    <row r="994" spans="1:245" x14ac:dyDescent="0.25">
      <c r="A994" s="1">
        <v>39624</v>
      </c>
      <c r="E994" s="13" t="s">
        <v>3193</v>
      </c>
      <c r="F994" s="4" t="s">
        <v>136</v>
      </c>
      <c r="G994" s="45" t="s">
        <v>5598</v>
      </c>
      <c r="H994" s="86"/>
      <c r="I994" s="86"/>
      <c r="J994" s="86"/>
      <c r="K994" s="86"/>
      <c r="L994" s="86"/>
      <c r="M994" s="30" t="s">
        <v>2512</v>
      </c>
      <c r="N994" s="4" t="s">
        <v>528</v>
      </c>
      <c r="O994" s="52" t="s">
        <v>6785</v>
      </c>
      <c r="P994" s="20" t="s">
        <v>3406</v>
      </c>
      <c r="Q994" s="39" t="s">
        <v>2513</v>
      </c>
      <c r="R994" s="4" t="s">
        <v>528</v>
      </c>
      <c r="S994" s="52" t="s">
        <v>6786</v>
      </c>
      <c r="T994" s="39" t="s">
        <v>2513</v>
      </c>
      <c r="U994" s="4" t="s">
        <v>528</v>
      </c>
      <c r="V994" s="20"/>
      <c r="W994" s="20"/>
      <c r="X994" s="20"/>
      <c r="Y994" s="20"/>
      <c r="Z994" s="20"/>
      <c r="AA994" s="20"/>
      <c r="AB994" s="20"/>
      <c r="AC994" s="20"/>
      <c r="AD994" s="20"/>
      <c r="AF994" s="14">
        <v>0</v>
      </c>
      <c r="AG994" s="14">
        <v>1</v>
      </c>
      <c r="AH994" s="14">
        <v>0</v>
      </c>
      <c r="AI994" s="14">
        <v>0</v>
      </c>
      <c r="AJ994" s="14">
        <v>1</v>
      </c>
      <c r="AK994" s="14">
        <v>0</v>
      </c>
      <c r="AL994" s="14">
        <v>1</v>
      </c>
      <c r="AM994" s="14">
        <v>0</v>
      </c>
      <c r="AO994" s="1">
        <v>36719</v>
      </c>
      <c r="AP994" s="1">
        <v>36891</v>
      </c>
      <c r="BT994" s="14">
        <v>1670000</v>
      </c>
      <c r="DA994" s="1">
        <v>38434</v>
      </c>
      <c r="DB994" s="1">
        <v>38497</v>
      </c>
      <c r="DC994" s="1">
        <v>39196</v>
      </c>
      <c r="DD994" s="14">
        <v>276</v>
      </c>
      <c r="DE994" s="14">
        <v>4</v>
      </c>
      <c r="DF994" t="s">
        <v>508</v>
      </c>
      <c r="DG994" t="s">
        <v>529</v>
      </c>
      <c r="II994" s="1">
        <v>38497</v>
      </c>
      <c r="IJ994" s="1">
        <v>39624</v>
      </c>
      <c r="IK994" s="14">
        <v>1</v>
      </c>
    </row>
    <row r="995" spans="1:245" x14ac:dyDescent="0.25">
      <c r="A995" s="1">
        <v>39624</v>
      </c>
      <c r="E995" s="13" t="s">
        <v>3193</v>
      </c>
      <c r="F995" s="4" t="s">
        <v>136</v>
      </c>
      <c r="G995" s="45" t="s">
        <v>5598</v>
      </c>
      <c r="H995" s="86"/>
      <c r="I995" s="86"/>
      <c r="J995" s="86"/>
      <c r="K995" s="86"/>
      <c r="L995" s="86"/>
      <c r="M995" s="30" t="s">
        <v>2513</v>
      </c>
      <c r="N995" s="4" t="s">
        <v>528</v>
      </c>
      <c r="O995" s="52" t="s">
        <v>6786</v>
      </c>
      <c r="P995" s="20" t="s">
        <v>3406</v>
      </c>
      <c r="Q995" s="39" t="s">
        <v>2513</v>
      </c>
      <c r="R995" s="4" t="s">
        <v>528</v>
      </c>
      <c r="S995" s="52" t="s">
        <v>6786</v>
      </c>
      <c r="T995" s="39" t="s">
        <v>2513</v>
      </c>
      <c r="U995" s="4" t="s">
        <v>528</v>
      </c>
      <c r="V995" s="20"/>
      <c r="W995" s="20"/>
      <c r="X995" s="20"/>
      <c r="Y995" s="20"/>
      <c r="Z995" s="20"/>
      <c r="AA995" s="20"/>
      <c r="AB995" s="20"/>
      <c r="AC995" s="20"/>
      <c r="AD995" s="20"/>
      <c r="AF995" s="14">
        <v>0</v>
      </c>
      <c r="AG995" s="14">
        <v>1</v>
      </c>
      <c r="AH995" s="14">
        <v>0</v>
      </c>
      <c r="AI995" s="14">
        <v>0</v>
      </c>
      <c r="AJ995" s="14">
        <v>1</v>
      </c>
      <c r="AK995" s="14">
        <v>0</v>
      </c>
      <c r="AL995" s="14">
        <v>1</v>
      </c>
      <c r="AM995" s="14">
        <v>0</v>
      </c>
      <c r="AO995" s="1">
        <v>36719</v>
      </c>
      <c r="AP995" s="1">
        <v>36891</v>
      </c>
      <c r="BT995" s="14">
        <v>1670000</v>
      </c>
      <c r="DA995" s="1">
        <v>38434</v>
      </c>
      <c r="DB995" s="1">
        <v>38497</v>
      </c>
      <c r="DC995" s="1">
        <v>39196</v>
      </c>
      <c r="DD995" s="14">
        <v>276</v>
      </c>
      <c r="DE995" s="14">
        <v>4</v>
      </c>
      <c r="DF995" t="s">
        <v>508</v>
      </c>
      <c r="DG995" t="s">
        <v>529</v>
      </c>
      <c r="II995" s="1">
        <v>38497</v>
      </c>
      <c r="IJ995" s="1">
        <v>39624</v>
      </c>
      <c r="IK995" s="14">
        <v>1</v>
      </c>
    </row>
    <row r="996" spans="1:245" x14ac:dyDescent="0.25">
      <c r="A996" s="1">
        <v>39645</v>
      </c>
      <c r="C996" t="s">
        <v>878</v>
      </c>
      <c r="E996" s="4" t="s">
        <v>3194</v>
      </c>
      <c r="F996" s="4" t="s">
        <v>129</v>
      </c>
      <c r="G996" s="45" t="s">
        <v>5599</v>
      </c>
      <c r="H996" s="86"/>
      <c r="I996" s="86"/>
      <c r="J996" s="86"/>
      <c r="K996" s="86"/>
      <c r="L996" s="86"/>
      <c r="M996" s="30" t="s">
        <v>879</v>
      </c>
      <c r="N996" s="4" t="s">
        <v>718</v>
      </c>
      <c r="O996" s="52" t="s">
        <v>6787</v>
      </c>
      <c r="P996" s="20"/>
      <c r="Q996" s="30" t="s">
        <v>879</v>
      </c>
      <c r="R996" s="4" t="s">
        <v>718</v>
      </c>
      <c r="S996" s="52" t="s">
        <v>6787</v>
      </c>
      <c r="T996" s="20"/>
      <c r="U996" s="20"/>
      <c r="V996" s="20"/>
      <c r="W996" s="20"/>
      <c r="X996" s="20"/>
      <c r="Y996" s="20"/>
      <c r="Z996" s="20"/>
      <c r="AA996" s="20"/>
      <c r="AB996" s="20"/>
      <c r="AC996" s="20"/>
      <c r="AD996" s="33" t="s">
        <v>3571</v>
      </c>
      <c r="AF996" s="14">
        <v>0</v>
      </c>
      <c r="AG996" s="14">
        <v>1</v>
      </c>
      <c r="AH996" s="14">
        <v>0</v>
      </c>
      <c r="AI996" s="14">
        <v>0</v>
      </c>
      <c r="AJ996" s="14">
        <v>1</v>
      </c>
      <c r="AK996" s="14">
        <v>0</v>
      </c>
      <c r="AL996" s="14">
        <v>0</v>
      </c>
      <c r="AN996" t="s">
        <v>907</v>
      </c>
      <c r="CS996">
        <v>1</v>
      </c>
      <c r="CT996" s="14">
        <v>1</v>
      </c>
      <c r="CY996" s="1">
        <v>36860</v>
      </c>
      <c r="CZ996" s="1"/>
      <c r="DC996" s="1">
        <v>38748</v>
      </c>
      <c r="DD996" s="14">
        <v>265</v>
      </c>
      <c r="DE996" s="14">
        <v>6</v>
      </c>
      <c r="DF996" t="s">
        <v>513</v>
      </c>
      <c r="DG996" t="s">
        <v>908</v>
      </c>
      <c r="DP996" s="49" t="s">
        <v>4608</v>
      </c>
      <c r="DQ996" s="49" t="s">
        <v>4609</v>
      </c>
      <c r="DR996" s="1"/>
      <c r="DS996" s="1"/>
      <c r="DT996" s="1"/>
      <c r="DU996" s="1"/>
      <c r="DV996" s="1"/>
      <c r="DY996" t="s">
        <v>2146</v>
      </c>
      <c r="DZ996" s="1">
        <v>39710</v>
      </c>
      <c r="EA996" s="1">
        <v>41376</v>
      </c>
      <c r="EC996" s="7" t="s">
        <v>3988</v>
      </c>
      <c r="EL996" s="7">
        <v>1</v>
      </c>
      <c r="EO996" s="7">
        <v>171</v>
      </c>
      <c r="EP996" s="7">
        <v>6</v>
      </c>
      <c r="EQ996" s="7">
        <v>1</v>
      </c>
    </row>
    <row r="997" spans="1:245" x14ac:dyDescent="0.25">
      <c r="A997" s="1">
        <v>39645</v>
      </c>
      <c r="E997" s="4" t="s">
        <v>3194</v>
      </c>
      <c r="F997" s="4" t="s">
        <v>129</v>
      </c>
      <c r="G997" s="45" t="s">
        <v>5599</v>
      </c>
      <c r="H997" s="86"/>
      <c r="I997" s="86"/>
      <c r="J997" s="86"/>
      <c r="K997" s="86"/>
      <c r="L997" s="86"/>
      <c r="M997" s="30" t="s">
        <v>880</v>
      </c>
      <c r="N997" s="4" t="s">
        <v>881</v>
      </c>
      <c r="O997" s="52" t="s">
        <v>6788</v>
      </c>
      <c r="P997" s="20"/>
      <c r="Q997" s="30" t="s">
        <v>880</v>
      </c>
      <c r="R997" s="4" t="s">
        <v>881</v>
      </c>
      <c r="S997" s="52" t="s">
        <v>6788</v>
      </c>
      <c r="T997" s="20"/>
      <c r="U997" s="20"/>
      <c r="V997" s="20"/>
      <c r="W997" s="20"/>
      <c r="X997" s="20"/>
      <c r="Y997" s="20"/>
      <c r="Z997" s="20"/>
      <c r="AA997" s="20"/>
      <c r="AB997" s="20"/>
      <c r="AC997" s="20"/>
      <c r="AD997" s="33" t="s">
        <v>3571</v>
      </c>
      <c r="AF997" s="14">
        <v>0</v>
      </c>
      <c r="AG997" s="14">
        <v>1</v>
      </c>
      <c r="AH997" s="14">
        <v>0</v>
      </c>
      <c r="AI997" s="14">
        <v>0</v>
      </c>
      <c r="AJ997" s="14">
        <v>1</v>
      </c>
      <c r="AK997" s="14">
        <v>0</v>
      </c>
      <c r="AL997" s="14">
        <v>0</v>
      </c>
      <c r="CS997">
        <v>1</v>
      </c>
      <c r="CT997" s="14">
        <v>1</v>
      </c>
      <c r="CY997" s="1">
        <v>36860</v>
      </c>
      <c r="CZ997" s="1"/>
      <c r="DC997" s="1">
        <v>38748</v>
      </c>
      <c r="DD997" s="14">
        <v>265</v>
      </c>
      <c r="DE997" s="14">
        <v>6</v>
      </c>
      <c r="DF997" t="s">
        <v>513</v>
      </c>
      <c r="DG997" t="s">
        <v>908</v>
      </c>
      <c r="DO997" s="49" t="s">
        <v>4610</v>
      </c>
      <c r="DP997" s="1"/>
      <c r="DQ997" s="1"/>
      <c r="DR997" s="1"/>
      <c r="DS997" s="1"/>
      <c r="DT997" s="1"/>
      <c r="DU997" s="1"/>
      <c r="DV997" s="1"/>
      <c r="DY997" t="s">
        <v>2116</v>
      </c>
      <c r="DZ997" s="1">
        <v>39720</v>
      </c>
      <c r="EA997" s="1">
        <v>41376</v>
      </c>
      <c r="EC997" s="7" t="s">
        <v>3988</v>
      </c>
      <c r="EL997" s="7">
        <v>1</v>
      </c>
      <c r="EO997" s="7">
        <v>177</v>
      </c>
      <c r="EP997" s="7">
        <v>3</v>
      </c>
    </row>
    <row r="998" spans="1:245" x14ac:dyDescent="0.25">
      <c r="A998" s="1">
        <v>39645</v>
      </c>
      <c r="E998" s="4" t="s">
        <v>3194</v>
      </c>
      <c r="F998" s="4" t="s">
        <v>129</v>
      </c>
      <c r="G998" s="45" t="s">
        <v>5599</v>
      </c>
      <c r="H998" s="86"/>
      <c r="I998" s="86"/>
      <c r="J998" s="86"/>
      <c r="K998" s="86"/>
      <c r="L998" s="86"/>
      <c r="M998" s="30" t="s">
        <v>882</v>
      </c>
      <c r="N998" s="4" t="s">
        <v>570</v>
      </c>
      <c r="O998" s="52" t="s">
        <v>6789</v>
      </c>
      <c r="P998" s="20"/>
      <c r="Q998" s="30" t="s">
        <v>882</v>
      </c>
      <c r="R998" s="4" t="s">
        <v>570</v>
      </c>
      <c r="S998" s="52" t="s">
        <v>6789</v>
      </c>
      <c r="T998" s="20"/>
      <c r="U998" s="20"/>
      <c r="V998" s="20"/>
      <c r="W998" s="20"/>
      <c r="X998" s="20"/>
      <c r="Y998" s="20"/>
      <c r="Z998" s="20"/>
      <c r="AA998" s="20"/>
      <c r="AB998" s="20"/>
      <c r="AC998" s="20"/>
      <c r="AD998" s="33" t="s">
        <v>3571</v>
      </c>
      <c r="AF998" s="14">
        <v>0</v>
      </c>
      <c r="AG998" s="14">
        <v>1</v>
      </c>
      <c r="AH998" s="14">
        <v>0</v>
      </c>
      <c r="AI998" s="14">
        <v>0</v>
      </c>
      <c r="AJ998" s="14">
        <v>1</v>
      </c>
      <c r="AK998" s="14">
        <v>0</v>
      </c>
      <c r="AL998" s="14">
        <v>0</v>
      </c>
      <c r="CS998">
        <v>1</v>
      </c>
      <c r="CT998" s="14">
        <v>1</v>
      </c>
      <c r="CY998" s="1">
        <v>36860</v>
      </c>
      <c r="CZ998" s="1"/>
      <c r="DC998" s="1">
        <v>38748</v>
      </c>
      <c r="DD998" s="14">
        <v>265</v>
      </c>
      <c r="DE998" s="14">
        <v>6</v>
      </c>
      <c r="DF998" t="s">
        <v>513</v>
      </c>
      <c r="DG998" t="s">
        <v>908</v>
      </c>
      <c r="DO998" s="1"/>
      <c r="DP998" s="49" t="s">
        <v>4611</v>
      </c>
      <c r="DQ998" s="1"/>
      <c r="DR998" s="1"/>
      <c r="DS998" s="49" t="s">
        <v>4612</v>
      </c>
      <c r="DT998" s="1"/>
      <c r="DU998" s="1"/>
      <c r="DV998" s="1"/>
      <c r="DY998" t="s">
        <v>2102</v>
      </c>
      <c r="DZ998" s="1">
        <v>39722</v>
      </c>
      <c r="EA998" s="1">
        <v>41376</v>
      </c>
      <c r="EC998" s="7" t="s">
        <v>3988</v>
      </c>
      <c r="EL998" s="7">
        <v>1</v>
      </c>
      <c r="EO998" s="7">
        <v>177</v>
      </c>
      <c r="EP998" s="7">
        <v>6</v>
      </c>
      <c r="EQ998" s="7">
        <v>1</v>
      </c>
    </row>
    <row r="999" spans="1:245" x14ac:dyDescent="0.25">
      <c r="A999" s="1">
        <v>39645</v>
      </c>
      <c r="E999" s="4" t="s">
        <v>3194</v>
      </c>
      <c r="F999" s="4" t="s">
        <v>129</v>
      </c>
      <c r="G999" s="45" t="s">
        <v>5599</v>
      </c>
      <c r="H999" s="86"/>
      <c r="I999" s="86"/>
      <c r="J999" s="86"/>
      <c r="K999" s="86"/>
      <c r="L999" s="86"/>
      <c r="M999" s="30" t="s">
        <v>883</v>
      </c>
      <c r="N999" s="4" t="s">
        <v>792</v>
      </c>
      <c r="O999" s="52" t="s">
        <v>6790</v>
      </c>
      <c r="P999" s="20"/>
      <c r="Q999" s="30" t="s">
        <v>883</v>
      </c>
      <c r="R999" s="4" t="s">
        <v>792</v>
      </c>
      <c r="S999" s="52" t="s">
        <v>6790</v>
      </c>
      <c r="T999" s="20"/>
      <c r="U999" s="20"/>
      <c r="V999" s="20"/>
      <c r="W999" s="20"/>
      <c r="X999" s="20"/>
      <c r="Y999" s="20"/>
      <c r="Z999" s="20"/>
      <c r="AA999" s="20"/>
      <c r="AB999" s="20"/>
      <c r="AC999" s="20"/>
      <c r="AD999" s="33" t="s">
        <v>3571</v>
      </c>
      <c r="AF999" s="14">
        <v>0</v>
      </c>
      <c r="AG999" s="14">
        <v>1</v>
      </c>
      <c r="AH999" s="14">
        <v>0</v>
      </c>
      <c r="AI999" s="14">
        <v>0</v>
      </c>
      <c r="AJ999" s="14">
        <v>1</v>
      </c>
      <c r="AK999" s="14">
        <v>0</v>
      </c>
      <c r="AL999" s="14">
        <v>0</v>
      </c>
      <c r="CS999">
        <v>1</v>
      </c>
      <c r="CT999" s="14">
        <v>1</v>
      </c>
      <c r="CY999" s="1">
        <v>36860</v>
      </c>
      <c r="CZ999" s="1"/>
      <c r="DC999" s="1">
        <v>38748</v>
      </c>
      <c r="DD999" s="14">
        <v>265</v>
      </c>
      <c r="DE999" s="14">
        <v>6</v>
      </c>
      <c r="DF999" t="s">
        <v>513</v>
      </c>
      <c r="DG999" t="s">
        <v>908</v>
      </c>
      <c r="DO999" s="49" t="s">
        <v>4613</v>
      </c>
      <c r="DP999" s="1"/>
      <c r="DQ999" s="1"/>
      <c r="DR999" s="1"/>
      <c r="DS999" s="1"/>
      <c r="DT999" s="1"/>
      <c r="DU999" s="1"/>
      <c r="DV999" s="1"/>
      <c r="DY999" t="s">
        <v>2121</v>
      </c>
      <c r="DZ999" s="1">
        <v>39721</v>
      </c>
      <c r="EA999" s="1">
        <v>41376</v>
      </c>
      <c r="EC999" s="7" t="s">
        <v>3988</v>
      </c>
      <c r="EI999" s="7">
        <v>1</v>
      </c>
      <c r="EL999" s="7">
        <v>1</v>
      </c>
      <c r="EO999" s="7">
        <v>160</v>
      </c>
      <c r="EP999" s="7">
        <v>4</v>
      </c>
    </row>
    <row r="1000" spans="1:245" x14ac:dyDescent="0.25">
      <c r="A1000" s="1">
        <v>39645</v>
      </c>
      <c r="E1000" s="4" t="s">
        <v>3194</v>
      </c>
      <c r="F1000" s="4" t="s">
        <v>129</v>
      </c>
      <c r="G1000" s="45" t="s">
        <v>5599</v>
      </c>
      <c r="H1000" s="86"/>
      <c r="I1000" s="86"/>
      <c r="J1000" s="86"/>
      <c r="K1000" s="86"/>
      <c r="L1000" s="86"/>
      <c r="M1000" s="30" t="s">
        <v>885</v>
      </c>
      <c r="N1000" s="4" t="s">
        <v>502</v>
      </c>
      <c r="O1000" s="52" t="s">
        <v>6791</v>
      </c>
      <c r="P1000" s="20"/>
      <c r="Q1000" s="30" t="s">
        <v>885</v>
      </c>
      <c r="R1000" s="4" t="s">
        <v>502</v>
      </c>
      <c r="S1000" s="52" t="s">
        <v>6791</v>
      </c>
      <c r="T1000" s="20"/>
      <c r="U1000" s="20"/>
      <c r="V1000" s="20"/>
      <c r="W1000" s="20"/>
      <c r="X1000" s="20"/>
      <c r="Y1000" s="20"/>
      <c r="Z1000" s="20"/>
      <c r="AA1000" s="20"/>
      <c r="AB1000" s="20"/>
      <c r="AC1000" s="20"/>
      <c r="AD1000" s="33" t="s">
        <v>3571</v>
      </c>
      <c r="AF1000" s="14">
        <v>0</v>
      </c>
      <c r="AG1000" s="14">
        <v>1</v>
      </c>
      <c r="AH1000" s="14">
        <v>0</v>
      </c>
      <c r="AI1000" s="14">
        <v>0</v>
      </c>
      <c r="AJ1000" s="14">
        <v>1</v>
      </c>
      <c r="AK1000" s="14">
        <v>0</v>
      </c>
      <c r="AL1000" s="14">
        <v>0</v>
      </c>
      <c r="CS1000">
        <v>1</v>
      </c>
      <c r="CT1000" s="14">
        <v>1</v>
      </c>
      <c r="CY1000" s="1">
        <v>36860</v>
      </c>
      <c r="CZ1000" s="1"/>
      <c r="DC1000" s="1">
        <v>38748</v>
      </c>
      <c r="DD1000" s="14">
        <v>265</v>
      </c>
      <c r="DE1000" s="14">
        <v>6</v>
      </c>
      <c r="DF1000" t="s">
        <v>513</v>
      </c>
      <c r="DG1000" t="s">
        <v>908</v>
      </c>
    </row>
    <row r="1001" spans="1:245" x14ac:dyDescent="0.25">
      <c r="A1001" s="1">
        <v>39645</v>
      </c>
      <c r="E1001" s="4" t="s">
        <v>3194</v>
      </c>
      <c r="F1001" s="4" t="s">
        <v>129</v>
      </c>
      <c r="G1001" s="45" t="s">
        <v>5599</v>
      </c>
      <c r="H1001" s="86"/>
      <c r="I1001" s="86"/>
      <c r="J1001" s="86"/>
      <c r="K1001" s="86"/>
      <c r="L1001" s="86"/>
      <c r="M1001" s="30" t="s">
        <v>886</v>
      </c>
      <c r="N1001" s="4" t="s">
        <v>884</v>
      </c>
      <c r="O1001" s="52" t="s">
        <v>6792</v>
      </c>
      <c r="P1001" s="20"/>
      <c r="Q1001" s="30" t="s">
        <v>886</v>
      </c>
      <c r="R1001" s="4" t="s">
        <v>884</v>
      </c>
      <c r="S1001" s="52" t="s">
        <v>6792</v>
      </c>
      <c r="T1001" s="20"/>
      <c r="U1001" s="20"/>
      <c r="V1001" s="20"/>
      <c r="W1001" s="20"/>
      <c r="X1001" s="20"/>
      <c r="Y1001" s="20"/>
      <c r="Z1001" s="20"/>
      <c r="AA1001" s="20"/>
      <c r="AB1001" s="20"/>
      <c r="AC1001" s="20"/>
      <c r="AD1001" s="33" t="s">
        <v>3571</v>
      </c>
      <c r="AF1001" s="14">
        <v>0</v>
      </c>
      <c r="AG1001" s="14">
        <v>1</v>
      </c>
      <c r="AH1001" s="14">
        <v>0</v>
      </c>
      <c r="AI1001" s="14">
        <v>0</v>
      </c>
      <c r="AJ1001" s="14">
        <v>1</v>
      </c>
      <c r="AK1001" s="14">
        <v>0</v>
      </c>
      <c r="AL1001" s="14">
        <v>0</v>
      </c>
      <c r="CS1001">
        <v>1</v>
      </c>
      <c r="CT1001" s="14">
        <v>1</v>
      </c>
      <c r="CY1001" s="1">
        <v>36860</v>
      </c>
      <c r="CZ1001" s="1"/>
      <c r="DC1001" s="1">
        <v>38748</v>
      </c>
      <c r="DD1001" s="14">
        <v>265</v>
      </c>
      <c r="DE1001" s="14">
        <v>6</v>
      </c>
      <c r="DF1001" t="s">
        <v>513</v>
      </c>
      <c r="DG1001" t="s">
        <v>908</v>
      </c>
      <c r="DO1001" s="49" t="s">
        <v>4614</v>
      </c>
      <c r="DP1001" s="1"/>
      <c r="DQ1001" s="1"/>
      <c r="DR1001" s="1"/>
      <c r="DS1001" s="1"/>
      <c r="DT1001" s="1"/>
      <c r="DU1001" s="1"/>
      <c r="DV1001" s="1"/>
      <c r="DY1001" t="s">
        <v>2114</v>
      </c>
      <c r="DZ1001" s="1">
        <v>39720</v>
      </c>
      <c r="EA1001" s="1">
        <v>41376</v>
      </c>
      <c r="EC1001" s="7" t="s">
        <v>3988</v>
      </c>
      <c r="EL1001" s="7">
        <v>1</v>
      </c>
      <c r="EO1001" s="7">
        <v>177</v>
      </c>
      <c r="EP1001" s="7">
        <v>3</v>
      </c>
    </row>
    <row r="1002" spans="1:245" x14ac:dyDescent="0.25">
      <c r="A1002" s="1">
        <v>39645</v>
      </c>
      <c r="E1002" s="4" t="s">
        <v>3194</v>
      </c>
      <c r="F1002" s="4" t="s">
        <v>129</v>
      </c>
      <c r="G1002" s="45" t="s">
        <v>5599</v>
      </c>
      <c r="H1002" s="86"/>
      <c r="I1002" s="86"/>
      <c r="J1002" s="86"/>
      <c r="K1002" s="86"/>
      <c r="L1002" s="86"/>
      <c r="M1002" s="30" t="s">
        <v>887</v>
      </c>
      <c r="N1002" s="4" t="s">
        <v>479</v>
      </c>
      <c r="O1002" s="52" t="s">
        <v>6793</v>
      </c>
      <c r="P1002" s="20"/>
      <c r="Q1002" s="30" t="s">
        <v>887</v>
      </c>
      <c r="R1002" s="4" t="s">
        <v>479</v>
      </c>
      <c r="S1002" s="52" t="s">
        <v>6793</v>
      </c>
      <c r="T1002" s="20"/>
      <c r="U1002" s="20"/>
      <c r="V1002" s="20"/>
      <c r="W1002" s="20"/>
      <c r="X1002" s="20"/>
      <c r="Y1002" s="20"/>
      <c r="Z1002" s="20"/>
      <c r="AA1002" s="20"/>
      <c r="AB1002" s="20"/>
      <c r="AC1002" s="20"/>
      <c r="AD1002" s="33" t="s">
        <v>3571</v>
      </c>
      <c r="AF1002" s="14">
        <v>0</v>
      </c>
      <c r="AG1002" s="14">
        <v>1</v>
      </c>
      <c r="AH1002" s="14">
        <v>0</v>
      </c>
      <c r="AI1002" s="14">
        <v>0</v>
      </c>
      <c r="AJ1002" s="14">
        <v>1</v>
      </c>
      <c r="AK1002" s="14">
        <v>0</v>
      </c>
      <c r="AL1002" s="14">
        <v>0</v>
      </c>
      <c r="CS1002">
        <v>1</v>
      </c>
      <c r="CT1002" s="14">
        <v>1</v>
      </c>
      <c r="CY1002" s="1">
        <v>36860</v>
      </c>
      <c r="CZ1002" s="1"/>
      <c r="DC1002" s="1">
        <v>38748</v>
      </c>
      <c r="DD1002" s="14">
        <v>265</v>
      </c>
      <c r="DE1002" s="14">
        <v>6</v>
      </c>
      <c r="DF1002" t="s">
        <v>513</v>
      </c>
      <c r="DG1002" t="s">
        <v>908</v>
      </c>
      <c r="DP1002" s="49" t="s">
        <v>4615</v>
      </c>
      <c r="DQ1002" s="49" t="s">
        <v>4616</v>
      </c>
      <c r="DR1002" s="1"/>
      <c r="DS1002" s="1"/>
      <c r="DT1002" s="1"/>
      <c r="DU1002" s="1"/>
      <c r="DV1002" s="1"/>
      <c r="DY1002" t="s">
        <v>2123</v>
      </c>
      <c r="DZ1002" s="1">
        <v>39721</v>
      </c>
      <c r="EA1002" s="1">
        <v>41376</v>
      </c>
      <c r="EC1002" s="7" t="s">
        <v>3988</v>
      </c>
      <c r="EI1002" s="7">
        <v>1</v>
      </c>
      <c r="EL1002" s="7">
        <v>1</v>
      </c>
      <c r="EO1002" s="7">
        <v>161</v>
      </c>
      <c r="EP1002" s="7">
        <v>5</v>
      </c>
      <c r="EQ1002" s="7">
        <v>1</v>
      </c>
    </row>
    <row r="1003" spans="1:245" x14ac:dyDescent="0.25">
      <c r="A1003" s="1">
        <v>39645</v>
      </c>
      <c r="E1003" s="4" t="s">
        <v>3194</v>
      </c>
      <c r="F1003" s="4" t="s">
        <v>129</v>
      </c>
      <c r="G1003" s="45" t="s">
        <v>5599</v>
      </c>
      <c r="H1003" s="86"/>
      <c r="I1003" s="86"/>
      <c r="J1003" s="86"/>
      <c r="K1003" s="86"/>
      <c r="L1003" s="86"/>
      <c r="M1003" s="30" t="s">
        <v>5184</v>
      </c>
      <c r="N1003" s="4" t="s">
        <v>721</v>
      </c>
      <c r="O1003" s="52" t="s">
        <v>6794</v>
      </c>
      <c r="P1003" s="20"/>
      <c r="Q1003" s="30" t="s">
        <v>5184</v>
      </c>
      <c r="R1003" s="4" t="s">
        <v>721</v>
      </c>
      <c r="S1003" s="52" t="s">
        <v>6794</v>
      </c>
      <c r="T1003" s="20"/>
      <c r="U1003" s="20"/>
      <c r="V1003" s="20"/>
      <c r="W1003" s="20"/>
      <c r="X1003" s="20"/>
      <c r="Y1003" s="20"/>
      <c r="Z1003" s="20"/>
      <c r="AA1003" s="20"/>
      <c r="AB1003" s="20"/>
      <c r="AC1003" s="20"/>
      <c r="AD1003" s="33" t="s">
        <v>3571</v>
      </c>
      <c r="AF1003" s="14">
        <v>0</v>
      </c>
      <c r="AG1003" s="14">
        <v>1</v>
      </c>
      <c r="AH1003" s="14">
        <v>0</v>
      </c>
      <c r="AI1003" s="14">
        <v>0</v>
      </c>
      <c r="AJ1003" s="14">
        <v>1</v>
      </c>
      <c r="AK1003" s="14">
        <v>0</v>
      </c>
      <c r="AL1003" s="14">
        <v>0</v>
      </c>
      <c r="CS1003">
        <v>1</v>
      </c>
      <c r="CT1003" s="14">
        <v>1</v>
      </c>
      <c r="CY1003" s="1">
        <v>36860</v>
      </c>
      <c r="CZ1003" s="1"/>
      <c r="DC1003" s="1">
        <v>38748</v>
      </c>
      <c r="DD1003" s="14">
        <v>265</v>
      </c>
      <c r="DE1003" s="14">
        <v>6</v>
      </c>
      <c r="DF1003" t="s">
        <v>513</v>
      </c>
      <c r="DG1003" t="s">
        <v>908</v>
      </c>
      <c r="DO1003" s="49" t="s">
        <v>4617</v>
      </c>
      <c r="DP1003" s="1"/>
      <c r="DQ1003" s="1"/>
      <c r="DR1003" s="1"/>
      <c r="DS1003" s="1"/>
      <c r="DT1003" s="1"/>
      <c r="DU1003" s="1"/>
      <c r="DV1003" s="1"/>
      <c r="DY1003" t="s">
        <v>2115</v>
      </c>
      <c r="DZ1003" s="1">
        <v>39720</v>
      </c>
      <c r="EA1003" s="1">
        <v>41376</v>
      </c>
      <c r="EC1003" s="7" t="s">
        <v>3988</v>
      </c>
      <c r="EL1003" s="7">
        <v>1</v>
      </c>
      <c r="EO1003" s="7">
        <v>177</v>
      </c>
      <c r="EP1003" s="7">
        <v>3</v>
      </c>
    </row>
    <row r="1004" spans="1:245" x14ac:dyDescent="0.25">
      <c r="A1004" s="1">
        <v>39645</v>
      </c>
      <c r="E1004" s="4" t="s">
        <v>3194</v>
      </c>
      <c r="F1004" s="4" t="s">
        <v>129</v>
      </c>
      <c r="G1004" s="45" t="s">
        <v>5599</v>
      </c>
      <c r="H1004" s="86"/>
      <c r="I1004" s="86"/>
      <c r="J1004" s="86"/>
      <c r="K1004" s="86"/>
      <c r="L1004" s="86"/>
      <c r="M1004" s="30" t="s">
        <v>888</v>
      </c>
      <c r="N1004" s="4" t="s">
        <v>505</v>
      </c>
      <c r="O1004" s="52" t="s">
        <v>6795</v>
      </c>
      <c r="P1004" s="20"/>
      <c r="Q1004" s="30" t="s">
        <v>888</v>
      </c>
      <c r="R1004" s="4" t="s">
        <v>505</v>
      </c>
      <c r="S1004" s="52" t="s">
        <v>6795</v>
      </c>
      <c r="T1004" s="20"/>
      <c r="U1004" s="20"/>
      <c r="V1004" s="20"/>
      <c r="W1004" s="20"/>
      <c r="X1004" s="20"/>
      <c r="Y1004" s="20"/>
      <c r="Z1004" s="20"/>
      <c r="AA1004" s="20"/>
      <c r="AB1004" s="20"/>
      <c r="AC1004" s="20"/>
      <c r="AD1004" s="33" t="s">
        <v>3571</v>
      </c>
      <c r="AF1004" s="14">
        <v>0</v>
      </c>
      <c r="AG1004" s="14">
        <v>1</v>
      </c>
      <c r="AH1004" s="14">
        <v>0</v>
      </c>
      <c r="AI1004" s="14">
        <v>0</v>
      </c>
      <c r="AJ1004" s="14">
        <v>1</v>
      </c>
      <c r="AK1004" s="14">
        <v>0</v>
      </c>
      <c r="AL1004" s="14">
        <v>0</v>
      </c>
      <c r="CS1004">
        <v>1</v>
      </c>
      <c r="CT1004" s="14">
        <v>1</v>
      </c>
      <c r="CY1004" s="1">
        <v>36860</v>
      </c>
      <c r="CZ1004" s="1"/>
      <c r="DC1004" s="1">
        <v>38748</v>
      </c>
      <c r="DD1004" s="14">
        <v>265</v>
      </c>
      <c r="DE1004" s="14">
        <v>6</v>
      </c>
      <c r="DF1004" t="s">
        <v>513</v>
      </c>
      <c r="DG1004" t="s">
        <v>908</v>
      </c>
      <c r="DO1004" s="1"/>
      <c r="DP1004" s="49" t="s">
        <v>4618</v>
      </c>
      <c r="DQ1004" s="49" t="s">
        <v>4619</v>
      </c>
      <c r="DR1004" s="1"/>
      <c r="DS1004" s="1"/>
      <c r="DT1004" s="1"/>
      <c r="DU1004" s="1"/>
      <c r="DV1004" s="1"/>
      <c r="DY1004" t="s">
        <v>2105</v>
      </c>
      <c r="DZ1004" s="1">
        <v>39721</v>
      </c>
      <c r="EA1004" s="1">
        <v>41376</v>
      </c>
      <c r="EC1004" s="7" t="s">
        <v>3988</v>
      </c>
      <c r="EL1004" s="7">
        <v>1</v>
      </c>
      <c r="EO1004" s="7">
        <v>179</v>
      </c>
      <c r="EP1004" s="7">
        <v>6</v>
      </c>
      <c r="EQ1004" s="7">
        <v>1</v>
      </c>
    </row>
    <row r="1005" spans="1:245" x14ac:dyDescent="0.25">
      <c r="A1005" s="1">
        <v>39645</v>
      </c>
      <c r="E1005" s="4" t="s">
        <v>3194</v>
      </c>
      <c r="F1005" s="4" t="s">
        <v>129</v>
      </c>
      <c r="G1005" s="45" t="s">
        <v>5599</v>
      </c>
      <c r="H1005" s="86"/>
      <c r="I1005" s="86"/>
      <c r="J1005" s="86"/>
      <c r="K1005" s="86"/>
      <c r="L1005" s="86"/>
      <c r="M1005" s="30" t="s">
        <v>889</v>
      </c>
      <c r="N1005" s="4" t="s">
        <v>890</v>
      </c>
      <c r="O1005" s="52" t="s">
        <v>6796</v>
      </c>
      <c r="P1005" s="20"/>
      <c r="Q1005" s="30" t="s">
        <v>889</v>
      </c>
      <c r="R1005" s="4" t="s">
        <v>890</v>
      </c>
      <c r="S1005" s="52" t="s">
        <v>6796</v>
      </c>
      <c r="T1005" s="20"/>
      <c r="U1005" s="20"/>
      <c r="V1005" s="20"/>
      <c r="W1005" s="20"/>
      <c r="X1005" s="20"/>
      <c r="Y1005" s="20"/>
      <c r="Z1005" s="20"/>
      <c r="AA1005" s="20"/>
      <c r="AB1005" s="20"/>
      <c r="AC1005" s="20"/>
      <c r="AD1005" s="33" t="s">
        <v>3571</v>
      </c>
      <c r="AF1005" s="14">
        <v>0</v>
      </c>
      <c r="AG1005" s="14">
        <v>1</v>
      </c>
      <c r="AH1005" s="14">
        <v>0</v>
      </c>
      <c r="AI1005" s="14">
        <v>0</v>
      </c>
      <c r="AJ1005" s="14">
        <v>1</v>
      </c>
      <c r="AK1005" s="14">
        <v>0</v>
      </c>
      <c r="AL1005" s="14">
        <v>0</v>
      </c>
      <c r="CS1005">
        <v>1</v>
      </c>
      <c r="CT1005" s="14">
        <v>1</v>
      </c>
      <c r="CY1005" s="1">
        <v>36860</v>
      </c>
      <c r="CZ1005" s="1"/>
      <c r="DC1005" s="1">
        <v>38748</v>
      </c>
      <c r="DD1005" s="14">
        <v>265</v>
      </c>
      <c r="DE1005" s="14">
        <v>6</v>
      </c>
      <c r="DF1005" t="s">
        <v>513</v>
      </c>
      <c r="DG1005" t="s">
        <v>908</v>
      </c>
      <c r="DO1005" s="49" t="s">
        <v>4620</v>
      </c>
      <c r="DP1005" s="1"/>
      <c r="DQ1005" s="1"/>
      <c r="DR1005" s="1"/>
      <c r="DS1005" s="1"/>
      <c r="DT1005" s="1"/>
      <c r="DU1005" s="1"/>
      <c r="DV1005" s="1"/>
      <c r="DY1005" t="s">
        <v>2111</v>
      </c>
      <c r="DZ1005" s="1">
        <v>39720</v>
      </c>
      <c r="EA1005" s="1">
        <v>41376</v>
      </c>
      <c r="EC1005" s="7" t="s">
        <v>3988</v>
      </c>
      <c r="EL1005" s="7">
        <v>1</v>
      </c>
      <c r="EO1005" s="7">
        <v>177</v>
      </c>
      <c r="EP1005" s="7">
        <v>3</v>
      </c>
    </row>
    <row r="1006" spans="1:245" x14ac:dyDescent="0.25">
      <c r="A1006" s="1">
        <v>39645</v>
      </c>
      <c r="E1006" s="4" t="s">
        <v>3194</v>
      </c>
      <c r="F1006" s="4" t="s">
        <v>129</v>
      </c>
      <c r="G1006" s="45" t="s">
        <v>5599</v>
      </c>
      <c r="H1006" s="86"/>
      <c r="I1006" s="86"/>
      <c r="J1006" s="86"/>
      <c r="K1006" s="86"/>
      <c r="L1006" s="86"/>
      <c r="M1006" s="30" t="s">
        <v>891</v>
      </c>
      <c r="N1006" s="4" t="s">
        <v>892</v>
      </c>
      <c r="O1006" s="52" t="s">
        <v>6797</v>
      </c>
      <c r="P1006" s="20"/>
      <c r="Q1006" s="30" t="s">
        <v>891</v>
      </c>
      <c r="R1006" s="4" t="s">
        <v>892</v>
      </c>
      <c r="S1006" s="52" t="s">
        <v>6797</v>
      </c>
      <c r="T1006" s="20"/>
      <c r="U1006" s="20"/>
      <c r="V1006" s="20"/>
      <c r="W1006" s="20"/>
      <c r="X1006" s="20"/>
      <c r="Y1006" s="20"/>
      <c r="Z1006" s="20"/>
      <c r="AA1006" s="20"/>
      <c r="AB1006" s="20"/>
      <c r="AC1006" s="20"/>
      <c r="AD1006" s="33" t="s">
        <v>3571</v>
      </c>
      <c r="AF1006" s="14">
        <v>0</v>
      </c>
      <c r="AG1006" s="14">
        <v>1</v>
      </c>
      <c r="AH1006" s="14">
        <v>0</v>
      </c>
      <c r="AI1006" s="14">
        <v>0</v>
      </c>
      <c r="AJ1006" s="14">
        <v>1</v>
      </c>
      <c r="AK1006" s="14">
        <v>0</v>
      </c>
      <c r="AL1006" s="14">
        <v>0</v>
      </c>
      <c r="CS1006">
        <v>1</v>
      </c>
      <c r="CT1006" s="14">
        <v>1</v>
      </c>
      <c r="CY1006" s="1">
        <v>36860</v>
      </c>
      <c r="CZ1006" s="1"/>
      <c r="DC1006" s="1">
        <v>38748</v>
      </c>
      <c r="DD1006" s="14">
        <v>265</v>
      </c>
      <c r="DE1006" s="14">
        <v>6</v>
      </c>
      <c r="DF1006" t="s">
        <v>513</v>
      </c>
      <c r="DG1006" t="s">
        <v>908</v>
      </c>
    </row>
    <row r="1007" spans="1:245" x14ac:dyDescent="0.25">
      <c r="A1007" s="1">
        <v>39645</v>
      </c>
      <c r="E1007" s="4" t="s">
        <v>3194</v>
      </c>
      <c r="F1007" s="4" t="s">
        <v>129</v>
      </c>
      <c r="G1007" s="45" t="s">
        <v>5599</v>
      </c>
      <c r="H1007" s="86"/>
      <c r="I1007" s="86"/>
      <c r="J1007" s="86"/>
      <c r="K1007" s="86"/>
      <c r="L1007" s="86"/>
      <c r="M1007" s="30" t="s">
        <v>5185</v>
      </c>
      <c r="N1007" s="4" t="s">
        <v>537</v>
      </c>
      <c r="O1007" s="52" t="s">
        <v>6798</v>
      </c>
      <c r="P1007" s="20"/>
      <c r="Q1007" s="30" t="s">
        <v>5185</v>
      </c>
      <c r="R1007" s="4" t="s">
        <v>537</v>
      </c>
      <c r="S1007" s="52" t="s">
        <v>6798</v>
      </c>
      <c r="T1007" s="20"/>
      <c r="U1007" s="20"/>
      <c r="V1007" s="20"/>
      <c r="W1007" s="20"/>
      <c r="X1007" s="20"/>
      <c r="Y1007" s="20"/>
      <c r="Z1007" s="20"/>
      <c r="AA1007" s="20"/>
      <c r="AB1007" s="20"/>
      <c r="AC1007" s="20"/>
      <c r="AD1007" s="33" t="s">
        <v>3571</v>
      </c>
      <c r="AF1007" s="14">
        <v>0</v>
      </c>
      <c r="AG1007" s="14">
        <v>1</v>
      </c>
      <c r="AH1007" s="14">
        <v>0</v>
      </c>
      <c r="AI1007" s="14">
        <v>0</v>
      </c>
      <c r="AJ1007" s="14">
        <v>1</v>
      </c>
      <c r="AK1007" s="14">
        <v>0</v>
      </c>
      <c r="AL1007" s="14">
        <v>0</v>
      </c>
      <c r="CS1007">
        <v>1</v>
      </c>
      <c r="CT1007" s="14">
        <v>1</v>
      </c>
      <c r="CY1007" s="1">
        <v>36860</v>
      </c>
      <c r="CZ1007" s="1"/>
      <c r="DC1007" s="1">
        <v>38748</v>
      </c>
      <c r="DD1007" s="14">
        <v>265</v>
      </c>
      <c r="DE1007" s="14">
        <v>6</v>
      </c>
      <c r="DF1007" t="s">
        <v>513</v>
      </c>
      <c r="DG1007" t="s">
        <v>908</v>
      </c>
      <c r="DO1007" s="49" t="s">
        <v>4621</v>
      </c>
      <c r="DP1007" s="1"/>
      <c r="DQ1007" s="1"/>
      <c r="DR1007" s="1"/>
      <c r="DS1007" s="1"/>
      <c r="DT1007" s="1"/>
      <c r="DU1007" s="1"/>
      <c r="DV1007" s="1"/>
      <c r="DY1007" t="s">
        <v>2109</v>
      </c>
      <c r="DZ1007" s="1">
        <v>39720</v>
      </c>
      <c r="EA1007" s="1">
        <v>41376</v>
      </c>
      <c r="EC1007" s="7" t="s">
        <v>3988</v>
      </c>
      <c r="EL1007" s="7">
        <v>1</v>
      </c>
      <c r="EO1007" s="7">
        <v>203</v>
      </c>
      <c r="EP1007" s="7">
        <v>9</v>
      </c>
    </row>
    <row r="1008" spans="1:245" x14ac:dyDescent="0.25">
      <c r="A1008" s="1">
        <v>39645</v>
      </c>
      <c r="E1008" s="4" t="s">
        <v>3194</v>
      </c>
      <c r="F1008" s="4" t="s">
        <v>129</v>
      </c>
      <c r="G1008" s="45" t="s">
        <v>5599</v>
      </c>
      <c r="H1008" s="86"/>
      <c r="I1008" s="86"/>
      <c r="J1008" s="86"/>
      <c r="K1008" s="86"/>
      <c r="L1008" s="86"/>
      <c r="M1008" s="30" t="s">
        <v>893</v>
      </c>
      <c r="N1008" s="4" t="s">
        <v>517</v>
      </c>
      <c r="O1008" s="52" t="s">
        <v>6799</v>
      </c>
      <c r="P1008" s="20"/>
      <c r="Q1008" s="30" t="s">
        <v>893</v>
      </c>
      <c r="R1008" s="4" t="s">
        <v>517</v>
      </c>
      <c r="S1008" s="52" t="s">
        <v>6799</v>
      </c>
      <c r="T1008" s="20"/>
      <c r="U1008" s="20"/>
      <c r="V1008" s="20"/>
      <c r="W1008" s="20"/>
      <c r="X1008" s="20"/>
      <c r="Y1008" s="20"/>
      <c r="Z1008" s="20"/>
      <c r="AA1008" s="20"/>
      <c r="AB1008" s="20"/>
      <c r="AC1008" s="20"/>
      <c r="AD1008" s="33" t="s">
        <v>3571</v>
      </c>
      <c r="AF1008" s="14">
        <v>0</v>
      </c>
      <c r="AG1008" s="14">
        <v>1</v>
      </c>
      <c r="AH1008" s="14">
        <v>0</v>
      </c>
      <c r="AI1008" s="14">
        <v>0</v>
      </c>
      <c r="AJ1008" s="14">
        <v>1</v>
      </c>
      <c r="AK1008" s="14">
        <v>0</v>
      </c>
      <c r="AL1008" s="14">
        <v>0</v>
      </c>
      <c r="CS1008">
        <v>1</v>
      </c>
      <c r="CT1008" s="14">
        <v>1</v>
      </c>
      <c r="CY1008" s="1">
        <v>36860</v>
      </c>
      <c r="CZ1008" s="1"/>
      <c r="DC1008" s="1">
        <v>38748</v>
      </c>
      <c r="DD1008" s="14">
        <v>265</v>
      </c>
      <c r="DE1008" s="14">
        <v>6</v>
      </c>
      <c r="DF1008" t="s">
        <v>513</v>
      </c>
      <c r="DG1008" t="s">
        <v>908</v>
      </c>
    </row>
    <row r="1009" spans="1:245" x14ac:dyDescent="0.25">
      <c r="A1009" s="1">
        <v>39645</v>
      </c>
      <c r="E1009" s="4" t="s">
        <v>3194</v>
      </c>
      <c r="F1009" s="4" t="s">
        <v>129</v>
      </c>
      <c r="G1009" s="45" t="s">
        <v>5599</v>
      </c>
      <c r="H1009" s="86"/>
      <c r="I1009" s="86"/>
      <c r="J1009" s="86"/>
      <c r="K1009" s="86"/>
      <c r="L1009" s="86"/>
      <c r="M1009" s="30" t="s">
        <v>894</v>
      </c>
      <c r="N1009" s="4" t="s">
        <v>474</v>
      </c>
      <c r="O1009" s="52" t="s">
        <v>6800</v>
      </c>
      <c r="P1009" s="20"/>
      <c r="Q1009" s="30" t="s">
        <v>894</v>
      </c>
      <c r="R1009" s="4" t="s">
        <v>474</v>
      </c>
      <c r="S1009" s="52" t="s">
        <v>6800</v>
      </c>
      <c r="T1009" s="20"/>
      <c r="U1009" s="20"/>
      <c r="V1009" s="20"/>
      <c r="W1009" s="20"/>
      <c r="X1009" s="20"/>
      <c r="Y1009" s="20"/>
      <c r="Z1009" s="20"/>
      <c r="AA1009" s="20"/>
      <c r="AB1009" s="20"/>
      <c r="AC1009" s="20"/>
      <c r="AD1009" s="33" t="s">
        <v>3571</v>
      </c>
      <c r="AF1009" s="14">
        <v>0</v>
      </c>
      <c r="AG1009" s="14">
        <v>1</v>
      </c>
      <c r="AH1009" s="14">
        <v>0</v>
      </c>
      <c r="AI1009" s="14">
        <v>0</v>
      </c>
      <c r="AJ1009" s="14">
        <v>1</v>
      </c>
      <c r="AK1009" s="14">
        <v>0</v>
      </c>
      <c r="AL1009" s="14">
        <v>0</v>
      </c>
      <c r="CS1009">
        <v>1</v>
      </c>
      <c r="CT1009" s="14">
        <v>1</v>
      </c>
      <c r="CY1009" s="1">
        <v>36860</v>
      </c>
      <c r="CZ1009" s="1"/>
      <c r="DC1009" s="1">
        <v>38748</v>
      </c>
      <c r="DD1009" s="14">
        <v>265</v>
      </c>
      <c r="DE1009" s="14">
        <v>6</v>
      </c>
      <c r="DF1009" t="s">
        <v>513</v>
      </c>
      <c r="DG1009" t="s">
        <v>908</v>
      </c>
      <c r="DO1009" s="1"/>
      <c r="DP1009" s="49" t="s">
        <v>4622</v>
      </c>
      <c r="DQ1009" s="49" t="s">
        <v>4623</v>
      </c>
      <c r="DR1009" s="1"/>
      <c r="DS1009" s="1"/>
      <c r="DT1009" s="1"/>
      <c r="DU1009" s="1"/>
      <c r="DV1009" s="1"/>
      <c r="DY1009" t="s">
        <v>2108</v>
      </c>
      <c r="DZ1009" s="1">
        <v>39721</v>
      </c>
      <c r="EA1009" s="1">
        <v>41376</v>
      </c>
      <c r="EC1009" s="7" t="s">
        <v>3988</v>
      </c>
      <c r="EL1009" s="7">
        <v>1</v>
      </c>
      <c r="EO1009" s="7">
        <v>190</v>
      </c>
      <c r="EP1009" s="7">
        <v>11</v>
      </c>
      <c r="EQ1009" s="7">
        <v>1</v>
      </c>
    </row>
    <row r="1010" spans="1:245" x14ac:dyDescent="0.25">
      <c r="A1010" s="1">
        <v>39645</v>
      </c>
      <c r="E1010" s="4" t="s">
        <v>3194</v>
      </c>
      <c r="F1010" s="4" t="s">
        <v>129</v>
      </c>
      <c r="G1010" s="45" t="s">
        <v>5599</v>
      </c>
      <c r="H1010" s="86"/>
      <c r="I1010" s="86"/>
      <c r="J1010" s="86"/>
      <c r="K1010" s="86"/>
      <c r="L1010" s="86"/>
      <c r="M1010" s="30" t="s">
        <v>895</v>
      </c>
      <c r="N1010" s="4" t="s">
        <v>776</v>
      </c>
      <c r="O1010" s="52" t="s">
        <v>6801</v>
      </c>
      <c r="P1010" s="20"/>
      <c r="Q1010" s="30" t="s">
        <v>895</v>
      </c>
      <c r="R1010" s="4" t="s">
        <v>776</v>
      </c>
      <c r="S1010" s="52" t="s">
        <v>6801</v>
      </c>
      <c r="T1010" s="20"/>
      <c r="U1010" s="20"/>
      <c r="V1010" s="20"/>
      <c r="W1010" s="20"/>
      <c r="X1010" s="20"/>
      <c r="Y1010" s="20"/>
      <c r="Z1010" s="20"/>
      <c r="AA1010" s="20"/>
      <c r="AB1010" s="20"/>
      <c r="AC1010" s="20"/>
      <c r="AD1010" s="33" t="s">
        <v>3571</v>
      </c>
      <c r="AF1010" s="14">
        <v>0</v>
      </c>
      <c r="AG1010" s="14">
        <v>1</v>
      </c>
      <c r="AH1010" s="14">
        <v>0</v>
      </c>
      <c r="AI1010" s="14">
        <v>0</v>
      </c>
      <c r="AJ1010" s="14">
        <v>1</v>
      </c>
      <c r="AK1010" s="14">
        <v>0</v>
      </c>
      <c r="AL1010" s="14">
        <v>0</v>
      </c>
      <c r="CS1010">
        <v>1</v>
      </c>
      <c r="CT1010" s="14">
        <v>1</v>
      </c>
      <c r="CY1010" s="1">
        <v>36860</v>
      </c>
      <c r="CZ1010" s="1"/>
      <c r="DC1010" s="1">
        <v>38748</v>
      </c>
      <c r="DD1010" s="14">
        <v>265</v>
      </c>
      <c r="DE1010" s="14">
        <v>6</v>
      </c>
      <c r="DF1010" t="s">
        <v>513</v>
      </c>
      <c r="DG1010" t="s">
        <v>908</v>
      </c>
      <c r="DO1010" s="49" t="s">
        <v>4624</v>
      </c>
      <c r="DP1010" s="1"/>
      <c r="DQ1010" s="1"/>
      <c r="DR1010" s="1"/>
      <c r="DS1010" s="1"/>
      <c r="DT1010" s="1"/>
      <c r="DU1010" s="1"/>
      <c r="DV1010" s="1"/>
      <c r="DY1010" t="s">
        <v>2110</v>
      </c>
      <c r="DZ1010" s="1">
        <v>39720</v>
      </c>
      <c r="EA1010" s="1">
        <v>41376</v>
      </c>
      <c r="EC1010" s="7" t="s">
        <v>3988</v>
      </c>
      <c r="EL1010" s="7">
        <v>1</v>
      </c>
      <c r="EO1010" s="7">
        <v>177</v>
      </c>
      <c r="EP1010" s="7">
        <v>3</v>
      </c>
    </row>
    <row r="1011" spans="1:245" x14ac:dyDescent="0.25">
      <c r="A1011" s="1">
        <v>39645</v>
      </c>
      <c r="E1011" s="4" t="s">
        <v>3194</v>
      </c>
      <c r="F1011" s="4" t="s">
        <v>129</v>
      </c>
      <c r="G1011" s="45" t="s">
        <v>5599</v>
      </c>
      <c r="H1011" s="86"/>
      <c r="I1011" s="86"/>
      <c r="J1011" s="86"/>
      <c r="K1011" s="86"/>
      <c r="L1011" s="86"/>
      <c r="M1011" s="30" t="s">
        <v>896</v>
      </c>
      <c r="N1011" s="4" t="s">
        <v>515</v>
      </c>
      <c r="O1011" s="4" t="s">
        <v>6802</v>
      </c>
      <c r="P1011" s="20"/>
      <c r="Q1011" s="30" t="s">
        <v>896</v>
      </c>
      <c r="R1011" s="4" t="s">
        <v>515</v>
      </c>
      <c r="S1011" s="4" t="s">
        <v>6802</v>
      </c>
      <c r="T1011" s="20"/>
      <c r="U1011" s="20"/>
      <c r="V1011" s="20"/>
      <c r="W1011" s="20"/>
      <c r="X1011" s="20"/>
      <c r="Y1011" s="20"/>
      <c r="Z1011" s="20"/>
      <c r="AA1011" s="20"/>
      <c r="AB1011" s="20"/>
      <c r="AC1011" s="20"/>
      <c r="AD1011" s="33" t="s">
        <v>3571</v>
      </c>
      <c r="AF1011" s="14">
        <v>0</v>
      </c>
      <c r="AG1011" s="14">
        <v>1</v>
      </c>
      <c r="AH1011" s="14">
        <v>0</v>
      </c>
      <c r="AI1011" s="14">
        <v>0</v>
      </c>
      <c r="AJ1011" s="14">
        <v>1</v>
      </c>
      <c r="AK1011" s="14">
        <v>0</v>
      </c>
      <c r="AL1011" s="14">
        <v>0</v>
      </c>
      <c r="CS1011">
        <v>1</v>
      </c>
      <c r="CT1011" s="14">
        <v>1</v>
      </c>
      <c r="CY1011" s="1">
        <v>36860</v>
      </c>
      <c r="CZ1011" s="1"/>
      <c r="DC1011" s="1">
        <v>38748</v>
      </c>
      <c r="DD1011" s="14">
        <v>265</v>
      </c>
      <c r="DE1011" s="14">
        <v>6</v>
      </c>
      <c r="DF1011" t="s">
        <v>513</v>
      </c>
      <c r="DG1011" t="s">
        <v>908</v>
      </c>
      <c r="DO1011" s="1"/>
      <c r="DQ1011" s="49" t="s">
        <v>4625</v>
      </c>
      <c r="DR1011" s="1"/>
      <c r="DS1011" s="1"/>
      <c r="DT1011" s="1"/>
      <c r="DU1011" s="1"/>
      <c r="DV1011" s="1"/>
      <c r="DY1011" t="s">
        <v>2927</v>
      </c>
      <c r="DZ1011" s="1">
        <v>39730</v>
      </c>
      <c r="EA1011" s="1">
        <v>39826</v>
      </c>
      <c r="EB1011" s="7">
        <v>1</v>
      </c>
      <c r="EC1011" s="7" t="s">
        <v>3989</v>
      </c>
      <c r="EG1011" s="7">
        <v>1</v>
      </c>
      <c r="EO1011" s="7">
        <v>23</v>
      </c>
      <c r="EP1011" s="7">
        <v>2</v>
      </c>
      <c r="EQ1011" s="7">
        <v>1</v>
      </c>
      <c r="ER1011" s="49" t="s">
        <v>5014</v>
      </c>
      <c r="ES1011" s="1"/>
      <c r="ET1011" s="1"/>
      <c r="EU1011" s="1"/>
      <c r="EV1011" s="1"/>
      <c r="EW1011" s="1"/>
      <c r="EX1011" s="1"/>
      <c r="FC1011" t="s">
        <v>2928</v>
      </c>
      <c r="FD1011" s="1">
        <v>39892</v>
      </c>
      <c r="FE1011" s="1">
        <v>40192</v>
      </c>
      <c r="FG1011" s="7" t="s">
        <v>3990</v>
      </c>
      <c r="FK1011">
        <v>1</v>
      </c>
      <c r="FY1011">
        <v>32</v>
      </c>
      <c r="FZ1011">
        <v>2</v>
      </c>
    </row>
    <row r="1012" spans="1:245" x14ac:dyDescent="0.25">
      <c r="A1012" s="1">
        <v>39645</v>
      </c>
      <c r="E1012" s="4" t="s">
        <v>3194</v>
      </c>
      <c r="F1012" s="4" t="s">
        <v>129</v>
      </c>
      <c r="G1012" s="45" t="s">
        <v>5599</v>
      </c>
      <c r="H1012" s="86"/>
      <c r="I1012" s="86"/>
      <c r="J1012" s="86"/>
      <c r="K1012" s="86"/>
      <c r="L1012" s="86"/>
      <c r="M1012" s="30" t="s">
        <v>897</v>
      </c>
      <c r="N1012" s="4" t="s">
        <v>520</v>
      </c>
      <c r="O1012" s="52" t="s">
        <v>6803</v>
      </c>
      <c r="P1012" s="20"/>
      <c r="Q1012" s="30" t="s">
        <v>897</v>
      </c>
      <c r="R1012" s="4" t="s">
        <v>520</v>
      </c>
      <c r="S1012" s="52" t="s">
        <v>6803</v>
      </c>
      <c r="T1012" s="20"/>
      <c r="U1012" s="20"/>
      <c r="V1012" s="20"/>
      <c r="W1012" s="20"/>
      <c r="X1012" s="20"/>
      <c r="Y1012" s="20"/>
      <c r="Z1012" s="20"/>
      <c r="AA1012" s="20"/>
      <c r="AB1012" s="20"/>
      <c r="AC1012" s="20"/>
      <c r="AD1012" s="33" t="s">
        <v>3571</v>
      </c>
      <c r="AF1012" s="14">
        <v>0</v>
      </c>
      <c r="AG1012" s="14">
        <v>1</v>
      </c>
      <c r="AH1012" s="14">
        <v>0</v>
      </c>
      <c r="AI1012" s="14">
        <v>0</v>
      </c>
      <c r="AJ1012" s="14">
        <v>1</v>
      </c>
      <c r="AK1012" s="14">
        <v>0</v>
      </c>
      <c r="AL1012" s="14">
        <v>0</v>
      </c>
      <c r="CS1012">
        <v>1</v>
      </c>
      <c r="CT1012" s="14">
        <v>1</v>
      </c>
      <c r="CY1012" s="1">
        <v>36860</v>
      </c>
      <c r="CZ1012" s="1"/>
      <c r="DC1012" s="1">
        <v>38748</v>
      </c>
      <c r="DD1012" s="14">
        <v>265</v>
      </c>
      <c r="DE1012" s="14">
        <v>6</v>
      </c>
      <c r="DF1012" t="s">
        <v>513</v>
      </c>
      <c r="DG1012" t="s">
        <v>908</v>
      </c>
    </row>
    <row r="1013" spans="1:245" x14ac:dyDescent="0.25">
      <c r="A1013" s="1">
        <v>39645</v>
      </c>
      <c r="E1013" s="4" t="s">
        <v>3194</v>
      </c>
      <c r="F1013" s="4" t="s">
        <v>129</v>
      </c>
      <c r="G1013" s="45" t="s">
        <v>5599</v>
      </c>
      <c r="H1013" s="86"/>
      <c r="I1013" s="86"/>
      <c r="J1013" s="86"/>
      <c r="K1013" s="86"/>
      <c r="L1013" s="86"/>
      <c r="M1013" s="30" t="s">
        <v>898</v>
      </c>
      <c r="N1013" s="4" t="s">
        <v>775</v>
      </c>
      <c r="O1013" s="52" t="s">
        <v>6804</v>
      </c>
      <c r="P1013" s="20"/>
      <c r="Q1013" s="30" t="s">
        <v>898</v>
      </c>
      <c r="R1013" s="4" t="s">
        <v>775</v>
      </c>
      <c r="S1013" s="52" t="s">
        <v>6804</v>
      </c>
      <c r="T1013" s="20"/>
      <c r="U1013" s="20"/>
      <c r="V1013" s="20"/>
      <c r="W1013" s="20"/>
      <c r="X1013" s="20"/>
      <c r="Y1013" s="20"/>
      <c r="Z1013" s="20"/>
      <c r="AA1013" s="20"/>
      <c r="AB1013" s="20"/>
      <c r="AC1013" s="20"/>
      <c r="AD1013" s="33" t="s">
        <v>3571</v>
      </c>
      <c r="AF1013" s="14">
        <v>0</v>
      </c>
      <c r="AG1013" s="14">
        <v>1</v>
      </c>
      <c r="AH1013" s="14">
        <v>0</v>
      </c>
      <c r="AI1013" s="14">
        <v>0</v>
      </c>
      <c r="AJ1013" s="14">
        <v>1</v>
      </c>
      <c r="AK1013" s="14">
        <v>0</v>
      </c>
      <c r="AL1013" s="14">
        <v>0</v>
      </c>
      <c r="CS1013">
        <v>1</v>
      </c>
      <c r="CT1013" s="14">
        <v>1</v>
      </c>
      <c r="CY1013" s="1">
        <v>36860</v>
      </c>
      <c r="CZ1013" s="1"/>
      <c r="DC1013" s="1">
        <v>38748</v>
      </c>
      <c r="DD1013" s="14">
        <v>265</v>
      </c>
      <c r="DE1013" s="14">
        <v>6</v>
      </c>
      <c r="DF1013" t="s">
        <v>513</v>
      </c>
      <c r="DG1013" t="s">
        <v>908</v>
      </c>
      <c r="DO1013" s="49" t="s">
        <v>4626</v>
      </c>
      <c r="DP1013" s="1"/>
      <c r="DQ1013" s="1"/>
      <c r="DR1013" s="1"/>
      <c r="DS1013" s="1"/>
      <c r="DT1013" s="1"/>
      <c r="DU1013" s="1"/>
      <c r="DV1013" s="1"/>
      <c r="DY1013" t="s">
        <v>2118</v>
      </c>
      <c r="DZ1013" s="1">
        <v>39720</v>
      </c>
      <c r="EA1013" s="1">
        <v>41376</v>
      </c>
      <c r="EC1013" s="7" t="s">
        <v>3988</v>
      </c>
      <c r="EL1013" s="7">
        <v>1</v>
      </c>
      <c r="EO1013" s="7">
        <v>176</v>
      </c>
      <c r="EP1013" s="7">
        <v>3</v>
      </c>
    </row>
    <row r="1014" spans="1:245" x14ac:dyDescent="0.25">
      <c r="A1014" s="1">
        <v>39645</v>
      </c>
      <c r="E1014" s="4" t="s">
        <v>3194</v>
      </c>
      <c r="F1014" s="4" t="s">
        <v>129</v>
      </c>
      <c r="G1014" s="45" t="s">
        <v>5599</v>
      </c>
      <c r="H1014" s="86"/>
      <c r="I1014" s="86"/>
      <c r="J1014" s="86"/>
      <c r="K1014" s="86"/>
      <c r="L1014" s="86"/>
      <c r="M1014" s="30" t="s">
        <v>899</v>
      </c>
      <c r="N1014" s="4" t="s">
        <v>550</v>
      </c>
      <c r="O1014" s="4" t="s">
        <v>6805</v>
      </c>
      <c r="P1014" s="20"/>
      <c r="Q1014" s="30" t="s">
        <v>899</v>
      </c>
      <c r="R1014" s="4" t="s">
        <v>550</v>
      </c>
      <c r="S1014" s="4" t="s">
        <v>6805</v>
      </c>
      <c r="T1014" s="20"/>
      <c r="U1014" s="20"/>
      <c r="V1014" s="20"/>
      <c r="W1014" s="20"/>
      <c r="X1014" s="20"/>
      <c r="Y1014" s="20"/>
      <c r="Z1014" s="20"/>
      <c r="AA1014" s="20"/>
      <c r="AB1014" s="20"/>
      <c r="AC1014" s="20"/>
      <c r="AD1014" s="33" t="s">
        <v>3571</v>
      </c>
      <c r="AF1014" s="14">
        <v>0</v>
      </c>
      <c r="AG1014" s="14">
        <v>1</v>
      </c>
      <c r="AH1014" s="14">
        <v>0</v>
      </c>
      <c r="AI1014" s="14">
        <v>0</v>
      </c>
      <c r="AJ1014" s="14">
        <v>1</v>
      </c>
      <c r="AK1014" s="14">
        <v>0</v>
      </c>
      <c r="AL1014" s="14">
        <v>0</v>
      </c>
      <c r="CS1014">
        <v>1</v>
      </c>
      <c r="CT1014" s="14">
        <v>1</v>
      </c>
      <c r="CY1014" s="1">
        <v>36860</v>
      </c>
      <c r="CZ1014" s="1"/>
      <c r="DC1014" s="1">
        <v>38748</v>
      </c>
      <c r="DD1014" s="14">
        <v>265</v>
      </c>
      <c r="DE1014" s="14">
        <v>6</v>
      </c>
      <c r="DF1014" t="s">
        <v>513</v>
      </c>
      <c r="DG1014" t="s">
        <v>908</v>
      </c>
      <c r="DO1014" s="49" t="s">
        <v>4627</v>
      </c>
      <c r="DP1014" s="1"/>
      <c r="DQ1014" s="1"/>
      <c r="DR1014" s="1"/>
      <c r="DS1014" s="1"/>
      <c r="DT1014" s="1"/>
      <c r="DU1014" s="1"/>
      <c r="DV1014" s="1"/>
      <c r="DY1014" t="s">
        <v>2113</v>
      </c>
      <c r="DZ1014" s="1">
        <v>39720</v>
      </c>
      <c r="EA1014" s="1">
        <v>41376</v>
      </c>
      <c r="EC1014" s="7" t="s">
        <v>3988</v>
      </c>
      <c r="EL1014" s="7">
        <v>1</v>
      </c>
      <c r="EO1014" s="7">
        <v>175</v>
      </c>
      <c r="EP1014" s="7">
        <v>3</v>
      </c>
    </row>
    <row r="1015" spans="1:245" x14ac:dyDescent="0.25">
      <c r="A1015" s="1">
        <v>39645</v>
      </c>
      <c r="E1015" s="4" t="s">
        <v>3194</v>
      </c>
      <c r="F1015" s="4" t="s">
        <v>129</v>
      </c>
      <c r="G1015" s="45" t="s">
        <v>5599</v>
      </c>
      <c r="H1015" s="86"/>
      <c r="I1015" s="86"/>
      <c r="J1015" s="86"/>
      <c r="K1015" s="86"/>
      <c r="L1015" s="86"/>
      <c r="M1015" s="30" t="s">
        <v>900</v>
      </c>
      <c r="N1015" s="4" t="s">
        <v>901</v>
      </c>
      <c r="O1015" s="52" t="s">
        <v>6806</v>
      </c>
      <c r="P1015" s="20"/>
      <c r="Q1015" s="30" t="s">
        <v>900</v>
      </c>
      <c r="R1015" s="4" t="s">
        <v>901</v>
      </c>
      <c r="S1015" s="52" t="s">
        <v>6806</v>
      </c>
      <c r="T1015" s="20"/>
      <c r="U1015" s="20"/>
      <c r="V1015" s="20"/>
      <c r="W1015" s="20"/>
      <c r="X1015" s="20"/>
      <c r="Y1015" s="20"/>
      <c r="Z1015" s="20"/>
      <c r="AA1015" s="20"/>
      <c r="AB1015" s="20"/>
      <c r="AC1015" s="20"/>
      <c r="AD1015" s="33" t="s">
        <v>3571</v>
      </c>
      <c r="AF1015" s="14">
        <v>0</v>
      </c>
      <c r="AG1015" s="14">
        <v>1</v>
      </c>
      <c r="AH1015" s="14">
        <v>0</v>
      </c>
      <c r="AI1015" s="14">
        <v>0</v>
      </c>
      <c r="AJ1015" s="14">
        <v>1</v>
      </c>
      <c r="AK1015" s="14">
        <v>0</v>
      </c>
      <c r="AL1015" s="14">
        <v>0</v>
      </c>
      <c r="CS1015">
        <v>1</v>
      </c>
      <c r="CT1015" s="14">
        <v>1</v>
      </c>
      <c r="CY1015" s="1">
        <v>36860</v>
      </c>
      <c r="CZ1015" s="1"/>
      <c r="DC1015" s="1">
        <v>38748</v>
      </c>
      <c r="DD1015" s="14">
        <v>265</v>
      </c>
      <c r="DE1015" s="14">
        <v>6</v>
      </c>
      <c r="DF1015" t="s">
        <v>513</v>
      </c>
      <c r="DG1015" t="s">
        <v>908</v>
      </c>
      <c r="DO1015" s="49" t="s">
        <v>4628</v>
      </c>
      <c r="DP1015" s="1"/>
      <c r="DQ1015" s="1"/>
      <c r="DR1015" s="1"/>
      <c r="DS1015" s="1"/>
      <c r="DT1015" s="1"/>
      <c r="DU1015" s="1"/>
      <c r="DV1015" s="1"/>
      <c r="DY1015" t="s">
        <v>2103</v>
      </c>
      <c r="DZ1015" s="1">
        <v>39721</v>
      </c>
      <c r="EA1015" s="1">
        <v>41376</v>
      </c>
      <c r="EC1015" s="7" t="s">
        <v>3988</v>
      </c>
      <c r="EL1015" s="7">
        <v>1</v>
      </c>
      <c r="EO1015" s="7">
        <v>158</v>
      </c>
      <c r="EP1015" s="7">
        <v>3</v>
      </c>
    </row>
    <row r="1016" spans="1:245" x14ac:dyDescent="0.25">
      <c r="A1016" s="1">
        <v>39645</v>
      </c>
      <c r="E1016" s="4" t="s">
        <v>3194</v>
      </c>
      <c r="F1016" s="4" t="s">
        <v>129</v>
      </c>
      <c r="G1016" s="45" t="s">
        <v>5599</v>
      </c>
      <c r="H1016" s="86"/>
      <c r="I1016" s="86"/>
      <c r="J1016" s="86"/>
      <c r="K1016" s="86"/>
      <c r="L1016" s="86"/>
      <c r="M1016" s="30" t="s">
        <v>902</v>
      </c>
      <c r="N1016" s="4" t="s">
        <v>504</v>
      </c>
      <c r="O1016" s="52" t="s">
        <v>6807</v>
      </c>
      <c r="P1016" s="20"/>
      <c r="Q1016" s="30" t="s">
        <v>902</v>
      </c>
      <c r="R1016" s="4" t="s">
        <v>504</v>
      </c>
      <c r="S1016" s="52" t="s">
        <v>6807</v>
      </c>
      <c r="T1016" s="20"/>
      <c r="U1016" s="20"/>
      <c r="V1016" s="20"/>
      <c r="W1016" s="20"/>
      <c r="X1016" s="20"/>
      <c r="Y1016" s="20"/>
      <c r="Z1016" s="20"/>
      <c r="AA1016" s="20"/>
      <c r="AB1016" s="20"/>
      <c r="AC1016" s="20"/>
      <c r="AD1016" s="33" t="s">
        <v>3571</v>
      </c>
      <c r="AF1016" s="14">
        <v>0</v>
      </c>
      <c r="AG1016" s="14">
        <v>1</v>
      </c>
      <c r="AH1016" s="14">
        <v>0</v>
      </c>
      <c r="AI1016" s="14">
        <v>0</v>
      </c>
      <c r="AJ1016" s="14">
        <v>1</v>
      </c>
      <c r="AK1016" s="14">
        <v>0</v>
      </c>
      <c r="AL1016" s="14">
        <v>0</v>
      </c>
      <c r="CS1016">
        <v>1</v>
      </c>
      <c r="CT1016" s="14">
        <v>1</v>
      </c>
      <c r="CY1016" s="1">
        <v>36860</v>
      </c>
      <c r="CZ1016" s="1"/>
      <c r="DC1016" s="1">
        <v>38748</v>
      </c>
      <c r="DD1016" s="14">
        <v>265</v>
      </c>
      <c r="DE1016" s="14">
        <v>6</v>
      </c>
      <c r="DF1016" t="s">
        <v>513</v>
      </c>
      <c r="DG1016" t="s">
        <v>908</v>
      </c>
      <c r="DO1016" s="49" t="s">
        <v>4629</v>
      </c>
      <c r="DP1016" s="1"/>
      <c r="DQ1016" s="1"/>
      <c r="DR1016" s="1"/>
      <c r="DS1016" s="1"/>
      <c r="DT1016" s="1"/>
      <c r="DU1016" s="1"/>
      <c r="DV1016" s="1"/>
      <c r="DY1016" t="s">
        <v>2091</v>
      </c>
      <c r="DZ1016" s="1">
        <v>39723</v>
      </c>
      <c r="EA1016" s="1">
        <v>41376</v>
      </c>
      <c r="EC1016" s="7" t="s">
        <v>3988</v>
      </c>
      <c r="EL1016" s="7">
        <v>1</v>
      </c>
      <c r="EO1016" s="7">
        <v>109</v>
      </c>
      <c r="EP1016" s="7">
        <v>2</v>
      </c>
    </row>
    <row r="1017" spans="1:245" x14ac:dyDescent="0.25">
      <c r="A1017" s="1">
        <v>39645</v>
      </c>
      <c r="E1017" s="4" t="s">
        <v>3194</v>
      </c>
      <c r="F1017" s="4" t="s">
        <v>129</v>
      </c>
      <c r="G1017" s="45" t="s">
        <v>5599</v>
      </c>
      <c r="H1017" s="86"/>
      <c r="I1017" s="86"/>
      <c r="J1017" s="86"/>
      <c r="K1017" s="86"/>
      <c r="L1017" s="86"/>
      <c r="M1017" s="30" t="s">
        <v>903</v>
      </c>
      <c r="N1017" s="4" t="s">
        <v>546</v>
      </c>
      <c r="O1017" s="52" t="s">
        <v>6808</v>
      </c>
      <c r="P1017" s="20"/>
      <c r="Q1017" s="30" t="s">
        <v>903</v>
      </c>
      <c r="R1017" s="4" t="s">
        <v>546</v>
      </c>
      <c r="S1017" s="52" t="s">
        <v>6808</v>
      </c>
      <c r="T1017" s="20"/>
      <c r="U1017" s="20"/>
      <c r="V1017" s="20"/>
      <c r="W1017" s="20"/>
      <c r="X1017" s="20"/>
      <c r="Y1017" s="20"/>
      <c r="Z1017" s="20"/>
      <c r="AA1017" s="20"/>
      <c r="AB1017" s="20"/>
      <c r="AC1017" s="20"/>
      <c r="AD1017" s="33" t="s">
        <v>3571</v>
      </c>
      <c r="AF1017" s="14">
        <v>0</v>
      </c>
      <c r="AG1017" s="14">
        <v>1</v>
      </c>
      <c r="AH1017" s="14">
        <v>0</v>
      </c>
      <c r="AI1017" s="14">
        <v>0</v>
      </c>
      <c r="AJ1017" s="14">
        <v>1</v>
      </c>
      <c r="AK1017" s="14">
        <v>0</v>
      </c>
      <c r="AL1017" s="14">
        <v>0</v>
      </c>
      <c r="CS1017">
        <v>1</v>
      </c>
      <c r="CT1017" s="14">
        <v>1</v>
      </c>
      <c r="CY1017" s="1">
        <v>36860</v>
      </c>
      <c r="CZ1017" s="1"/>
      <c r="DC1017" s="1">
        <v>38748</v>
      </c>
      <c r="DD1017" s="14">
        <v>265</v>
      </c>
      <c r="DE1017" s="14">
        <v>6</v>
      </c>
      <c r="DF1017" t="s">
        <v>513</v>
      </c>
      <c r="DG1017" t="s">
        <v>908</v>
      </c>
      <c r="DO1017" s="49" t="s">
        <v>4630</v>
      </c>
      <c r="DP1017" s="1"/>
      <c r="DQ1017" s="1"/>
      <c r="DR1017" s="1"/>
      <c r="DS1017" s="1"/>
      <c r="DT1017" s="1"/>
      <c r="DU1017" s="1"/>
      <c r="DV1017" s="1"/>
      <c r="DY1017" t="s">
        <v>2136</v>
      </c>
      <c r="DZ1017" s="1">
        <v>39715</v>
      </c>
      <c r="EA1017" s="1">
        <v>41376</v>
      </c>
      <c r="EC1017" s="7" t="s">
        <v>3988</v>
      </c>
      <c r="EL1017" s="7">
        <v>1</v>
      </c>
      <c r="EO1017" s="7">
        <v>187</v>
      </c>
      <c r="EP1017" s="7">
        <v>6</v>
      </c>
    </row>
    <row r="1018" spans="1:245" x14ac:dyDescent="0.25">
      <c r="A1018" s="1">
        <v>39645</v>
      </c>
      <c r="E1018" s="4" t="s">
        <v>3194</v>
      </c>
      <c r="F1018" s="4" t="s">
        <v>129</v>
      </c>
      <c r="G1018" s="45" t="s">
        <v>5599</v>
      </c>
      <c r="H1018" s="86"/>
      <c r="I1018" s="86"/>
      <c r="J1018" s="86"/>
      <c r="K1018" s="86"/>
      <c r="L1018" s="86"/>
      <c r="M1018" s="30" t="s">
        <v>904</v>
      </c>
      <c r="N1018" s="4" t="s">
        <v>526</v>
      </c>
      <c r="O1018" s="52" t="s">
        <v>6809</v>
      </c>
      <c r="P1018" s="20"/>
      <c r="Q1018" s="30" t="s">
        <v>904</v>
      </c>
      <c r="R1018" s="4" t="s">
        <v>526</v>
      </c>
      <c r="S1018" s="52" t="s">
        <v>6809</v>
      </c>
      <c r="T1018" s="20"/>
      <c r="U1018" s="20"/>
      <c r="V1018" s="20"/>
      <c r="W1018" s="20"/>
      <c r="X1018" s="20"/>
      <c r="Y1018" s="20"/>
      <c r="Z1018" s="20"/>
      <c r="AA1018" s="20"/>
      <c r="AB1018" s="20"/>
      <c r="AC1018" s="20"/>
      <c r="AD1018" s="33" t="s">
        <v>3571</v>
      </c>
      <c r="AF1018" s="14">
        <v>0</v>
      </c>
      <c r="AG1018" s="14">
        <v>1</v>
      </c>
      <c r="AH1018" s="14">
        <v>0</v>
      </c>
      <c r="AI1018" s="14">
        <v>0</v>
      </c>
      <c r="AJ1018" s="14">
        <v>1</v>
      </c>
      <c r="AK1018" s="14">
        <v>0</v>
      </c>
      <c r="AL1018" s="14">
        <v>0</v>
      </c>
      <c r="CS1018">
        <v>1</v>
      </c>
      <c r="CT1018" s="14">
        <v>1</v>
      </c>
      <c r="CY1018" s="1">
        <v>36860</v>
      </c>
      <c r="CZ1018" s="1"/>
      <c r="DC1018" s="1">
        <v>38748</v>
      </c>
      <c r="DD1018" s="14">
        <v>265</v>
      </c>
      <c r="DE1018" s="14">
        <v>6</v>
      </c>
      <c r="DF1018" t="s">
        <v>513</v>
      </c>
      <c r="DG1018" t="s">
        <v>908</v>
      </c>
      <c r="DO1018" s="49" t="s">
        <v>4631</v>
      </c>
      <c r="DP1018" s="1"/>
      <c r="DQ1018" s="1"/>
      <c r="DR1018" s="1"/>
      <c r="DS1018" s="1"/>
      <c r="DT1018" s="1"/>
      <c r="DU1018" s="1"/>
      <c r="DV1018" s="1"/>
      <c r="DY1018" t="s">
        <v>2101</v>
      </c>
      <c r="DZ1018" s="1">
        <v>39722</v>
      </c>
      <c r="EA1018" s="1">
        <v>41376</v>
      </c>
      <c r="EC1018" s="7" t="s">
        <v>3988</v>
      </c>
      <c r="EL1018" s="7">
        <v>1</v>
      </c>
      <c r="EO1018" s="7">
        <v>161</v>
      </c>
      <c r="EP1018" s="7">
        <v>4</v>
      </c>
    </row>
    <row r="1019" spans="1:245" x14ac:dyDescent="0.25">
      <c r="A1019" s="1">
        <v>39645</v>
      </c>
      <c r="E1019" s="4" t="s">
        <v>3194</v>
      </c>
      <c r="F1019" s="4" t="s">
        <v>129</v>
      </c>
      <c r="G1019" s="45" t="s">
        <v>5599</v>
      </c>
      <c r="H1019" s="86"/>
      <c r="I1019" s="86"/>
      <c r="J1019" s="86"/>
      <c r="K1019" s="86"/>
      <c r="L1019" s="86"/>
      <c r="M1019" s="30" t="s">
        <v>905</v>
      </c>
      <c r="N1019" s="4" t="s">
        <v>906</v>
      </c>
      <c r="O1019" s="52" t="s">
        <v>6810</v>
      </c>
      <c r="P1019" s="20"/>
      <c r="Q1019" s="30" t="s">
        <v>905</v>
      </c>
      <c r="R1019" s="4" t="s">
        <v>906</v>
      </c>
      <c r="S1019" s="52" t="s">
        <v>6810</v>
      </c>
      <c r="T1019" s="20"/>
      <c r="U1019" s="20"/>
      <c r="V1019" s="20"/>
      <c r="W1019" s="20"/>
      <c r="X1019" s="20"/>
      <c r="Y1019" s="20"/>
      <c r="Z1019" s="20"/>
      <c r="AA1019" s="20"/>
      <c r="AB1019" s="20"/>
      <c r="AC1019" s="20"/>
      <c r="AD1019" s="33" t="s">
        <v>3571</v>
      </c>
      <c r="AF1019" s="14">
        <v>0</v>
      </c>
      <c r="AG1019" s="14">
        <v>1</v>
      </c>
      <c r="AH1019" s="14">
        <v>0</v>
      </c>
      <c r="AI1019" s="14">
        <v>0</v>
      </c>
      <c r="AJ1019" s="14">
        <v>1</v>
      </c>
      <c r="AK1019" s="14">
        <v>0</v>
      </c>
      <c r="AL1019" s="14">
        <v>0</v>
      </c>
      <c r="CS1019">
        <v>1</v>
      </c>
      <c r="CT1019" s="14">
        <v>1</v>
      </c>
      <c r="CY1019" s="1">
        <v>36860</v>
      </c>
      <c r="CZ1019" s="1"/>
      <c r="DC1019" s="1">
        <v>38748</v>
      </c>
      <c r="DD1019" s="14">
        <v>265</v>
      </c>
      <c r="DE1019" s="14">
        <v>6</v>
      </c>
      <c r="DF1019" t="s">
        <v>513</v>
      </c>
      <c r="DG1019" t="s">
        <v>908</v>
      </c>
      <c r="DP1019" s="49" t="s">
        <v>4632</v>
      </c>
      <c r="DQ1019" s="49" t="s">
        <v>4633</v>
      </c>
      <c r="DR1019" s="1"/>
      <c r="DS1019" s="1"/>
      <c r="DT1019" s="1"/>
      <c r="DU1019" s="1"/>
      <c r="DV1019" s="1"/>
      <c r="DY1019" t="s">
        <v>2139</v>
      </c>
      <c r="DZ1019" s="1">
        <v>39713</v>
      </c>
      <c r="EA1019" s="1">
        <v>41376</v>
      </c>
      <c r="EC1019" s="7" t="s">
        <v>3988</v>
      </c>
      <c r="EL1019" s="7">
        <v>1</v>
      </c>
      <c r="EO1019" s="7">
        <v>161</v>
      </c>
      <c r="EP1019" s="7">
        <v>5</v>
      </c>
      <c r="EQ1019" s="7">
        <v>1</v>
      </c>
    </row>
    <row r="1020" spans="1:245" x14ac:dyDescent="0.25">
      <c r="A1020" s="1">
        <v>39645</v>
      </c>
      <c r="E1020" s="4" t="s">
        <v>3194</v>
      </c>
      <c r="F1020" s="4" t="s">
        <v>129</v>
      </c>
      <c r="G1020" s="45" t="s">
        <v>5599</v>
      </c>
      <c r="H1020" s="86"/>
      <c r="I1020" s="86"/>
      <c r="J1020" s="86"/>
      <c r="K1020" s="86"/>
      <c r="L1020" s="86"/>
      <c r="M1020" s="58" t="s">
        <v>2097</v>
      </c>
      <c r="N1020" s="4" t="s">
        <v>474</v>
      </c>
      <c r="O1020" s="52" t="s">
        <v>6811</v>
      </c>
      <c r="P1020" s="20"/>
      <c r="Q1020" s="30" t="s">
        <v>2097</v>
      </c>
      <c r="R1020" s="4" t="s">
        <v>474</v>
      </c>
      <c r="S1020" s="52" t="s">
        <v>6811</v>
      </c>
      <c r="T1020" s="20"/>
      <c r="U1020" s="20"/>
      <c r="V1020" s="20"/>
      <c r="W1020" s="20"/>
      <c r="X1020" s="20"/>
      <c r="Y1020" s="20"/>
      <c r="Z1020" s="20"/>
      <c r="AA1020" s="20"/>
      <c r="AB1020" s="20"/>
      <c r="AC1020" s="20"/>
      <c r="AD1020" s="33" t="s">
        <v>3571</v>
      </c>
      <c r="AF1020" s="14">
        <v>0</v>
      </c>
      <c r="AG1020" s="14">
        <v>1</v>
      </c>
      <c r="AH1020" s="14">
        <v>0</v>
      </c>
      <c r="AI1020" s="14">
        <v>0</v>
      </c>
      <c r="AJ1020" s="14">
        <v>1</v>
      </c>
      <c r="AK1020" s="14">
        <v>0</v>
      </c>
      <c r="AL1020" s="14">
        <v>0</v>
      </c>
      <c r="CS1020">
        <v>1</v>
      </c>
      <c r="CT1020" s="14">
        <v>1</v>
      </c>
      <c r="CY1020" s="1">
        <v>36860</v>
      </c>
      <c r="CZ1020" s="1"/>
      <c r="DC1020" s="1">
        <v>38748</v>
      </c>
      <c r="DD1020" s="14">
        <v>265</v>
      </c>
      <c r="DE1020" s="14">
        <v>6</v>
      </c>
      <c r="DF1020" t="s">
        <v>513</v>
      </c>
      <c r="DG1020" t="s">
        <v>908</v>
      </c>
      <c r="DO1020" s="49" t="s">
        <v>4634</v>
      </c>
      <c r="DP1020" s="1"/>
      <c r="DQ1020" s="1"/>
      <c r="DR1020" s="1"/>
      <c r="DS1020" s="1"/>
      <c r="DT1020" s="1"/>
      <c r="DU1020" s="1"/>
      <c r="DV1020" s="1"/>
      <c r="DY1020" t="s">
        <v>2098</v>
      </c>
      <c r="DZ1020" s="1">
        <v>39724</v>
      </c>
      <c r="EA1020" s="1">
        <v>41376</v>
      </c>
      <c r="EC1020" s="7" t="s">
        <v>3988</v>
      </c>
      <c r="EI1020" s="7">
        <v>1</v>
      </c>
      <c r="EL1020" s="7">
        <v>1</v>
      </c>
      <c r="EO1020" s="7">
        <v>184</v>
      </c>
      <c r="EP1020" s="7">
        <v>2</v>
      </c>
    </row>
    <row r="1021" spans="1:245" x14ac:dyDescent="0.25">
      <c r="A1021" s="1">
        <v>39736</v>
      </c>
      <c r="B1021" s="1"/>
      <c r="C1021" s="1" t="s">
        <v>430</v>
      </c>
      <c r="D1021" s="1"/>
      <c r="E1021" s="13" t="s">
        <v>3196</v>
      </c>
      <c r="F1021" s="4" t="s">
        <v>138</v>
      </c>
      <c r="G1021" s="45" t="s">
        <v>5601</v>
      </c>
      <c r="H1021" s="86"/>
      <c r="I1021" s="86"/>
      <c r="J1021" s="86"/>
      <c r="K1021" s="86"/>
      <c r="L1021" s="86"/>
      <c r="M1021" s="31" t="s">
        <v>582</v>
      </c>
      <c r="N1021" s="13" t="s">
        <v>500</v>
      </c>
      <c r="O1021" s="56" t="s">
        <v>6828</v>
      </c>
      <c r="P1021" s="20"/>
      <c r="Q1021" s="39" t="s">
        <v>582</v>
      </c>
      <c r="R1021" s="13" t="s">
        <v>500</v>
      </c>
      <c r="S1021" s="56" t="s">
        <v>6828</v>
      </c>
      <c r="T1021" s="39" t="s">
        <v>582</v>
      </c>
      <c r="U1021" s="13" t="s">
        <v>500</v>
      </c>
      <c r="V1021" s="20"/>
      <c r="W1021" s="20"/>
      <c r="X1021" s="20">
        <v>916280</v>
      </c>
      <c r="Y1021" s="20" t="s">
        <v>500</v>
      </c>
      <c r="Z1021" s="20">
        <v>916280</v>
      </c>
      <c r="AA1021" s="20" t="s">
        <v>500</v>
      </c>
      <c r="AB1021" s="20"/>
      <c r="AC1021" s="20"/>
      <c r="AD1021" s="20"/>
      <c r="AF1021" s="14">
        <v>0</v>
      </c>
      <c r="AG1021" s="14">
        <v>1</v>
      </c>
      <c r="AH1021" s="14">
        <v>0</v>
      </c>
      <c r="AI1021" s="14">
        <v>0</v>
      </c>
      <c r="AJ1021" s="14">
        <v>1</v>
      </c>
      <c r="AK1021" s="14">
        <v>0</v>
      </c>
      <c r="AL1021" s="14">
        <v>1</v>
      </c>
      <c r="AM1021" s="14">
        <v>0</v>
      </c>
      <c r="AN1021" t="s">
        <v>588</v>
      </c>
      <c r="AO1021" s="1">
        <v>36526</v>
      </c>
      <c r="AP1021" s="1">
        <v>37591</v>
      </c>
      <c r="BO1021" s="3">
        <v>1</v>
      </c>
      <c r="BT1021" s="14">
        <v>0</v>
      </c>
      <c r="BU1021" s="3">
        <v>1</v>
      </c>
      <c r="CS1021">
        <v>1</v>
      </c>
      <c r="DA1021">
        <v>1</v>
      </c>
      <c r="DB1021" s="1">
        <v>38505</v>
      </c>
      <c r="DC1021" s="1">
        <v>39287</v>
      </c>
      <c r="DD1021" s="14">
        <v>492</v>
      </c>
      <c r="DE1021" s="14">
        <v>4</v>
      </c>
      <c r="DF1021" t="s">
        <v>513</v>
      </c>
      <c r="DG1021" t="s">
        <v>594</v>
      </c>
      <c r="DI1021">
        <v>1</v>
      </c>
      <c r="DK1021" s="1"/>
      <c r="GY1021" s="44" t="s">
        <v>5704</v>
      </c>
      <c r="GZ1021" s="1">
        <v>38507</v>
      </c>
      <c r="HA1021">
        <v>16</v>
      </c>
      <c r="HB1021">
        <v>279</v>
      </c>
      <c r="HC1021">
        <v>6</v>
      </c>
      <c r="HD1021">
        <v>1</v>
      </c>
      <c r="HH1021" s="44" t="s">
        <v>5827</v>
      </c>
      <c r="HI1021">
        <v>0</v>
      </c>
      <c r="HJ1021">
        <v>28</v>
      </c>
      <c r="HK1021">
        <v>98</v>
      </c>
      <c r="HL1021">
        <v>1</v>
      </c>
      <c r="HM1021">
        <v>1</v>
      </c>
      <c r="II1021" s="1">
        <v>38505</v>
      </c>
      <c r="IJ1021" s="1">
        <v>39736</v>
      </c>
      <c r="IK1021" s="14">
        <v>1</v>
      </c>
    </row>
    <row r="1022" spans="1:245" x14ac:dyDescent="0.25">
      <c r="A1022" s="1">
        <v>39736</v>
      </c>
      <c r="E1022" s="13" t="s">
        <v>3196</v>
      </c>
      <c r="F1022" s="4" t="s">
        <v>138</v>
      </c>
      <c r="G1022" s="45" t="s">
        <v>5601</v>
      </c>
      <c r="H1022" s="86"/>
      <c r="I1022" s="86"/>
      <c r="J1022" s="86"/>
      <c r="K1022" s="86"/>
      <c r="L1022" s="86"/>
      <c r="M1022" s="58" t="s">
        <v>2673</v>
      </c>
      <c r="N1022" s="4" t="s">
        <v>583</v>
      </c>
      <c r="O1022" s="52" t="s">
        <v>6829</v>
      </c>
      <c r="P1022" s="20"/>
      <c r="Q1022" s="39" t="s">
        <v>582</v>
      </c>
      <c r="R1022" s="13" t="s">
        <v>500</v>
      </c>
      <c r="S1022" s="56" t="s">
        <v>6828</v>
      </c>
      <c r="T1022" s="39" t="s">
        <v>582</v>
      </c>
      <c r="U1022" s="13" t="s">
        <v>500</v>
      </c>
      <c r="V1022" s="20"/>
      <c r="W1022" s="20"/>
      <c r="X1022" s="20"/>
      <c r="Y1022" s="20"/>
      <c r="Z1022" s="20">
        <v>916280</v>
      </c>
      <c r="AA1022" s="20" t="s">
        <v>500</v>
      </c>
      <c r="AD1022" s="20"/>
      <c r="AF1022" s="14">
        <v>0</v>
      </c>
      <c r="AG1022" s="14">
        <v>1</v>
      </c>
      <c r="AH1022" s="14">
        <v>0</v>
      </c>
      <c r="AI1022" s="14">
        <v>0</v>
      </c>
      <c r="AJ1022" s="14">
        <v>1</v>
      </c>
      <c r="AK1022" s="14">
        <v>0</v>
      </c>
      <c r="AL1022" s="14">
        <v>1</v>
      </c>
      <c r="AM1022" s="14">
        <v>0</v>
      </c>
      <c r="AO1022" s="1">
        <v>36526</v>
      </c>
      <c r="AP1022" s="1">
        <v>37591</v>
      </c>
      <c r="BO1022" s="3">
        <v>1</v>
      </c>
      <c r="BT1022" s="14">
        <v>0</v>
      </c>
      <c r="BU1022" s="3">
        <v>1</v>
      </c>
      <c r="CS1022">
        <v>1</v>
      </c>
      <c r="DA1022">
        <v>1</v>
      </c>
      <c r="DB1022" s="1">
        <v>38505</v>
      </c>
      <c r="DC1022" s="1">
        <v>39287</v>
      </c>
      <c r="DD1022" s="14">
        <v>492</v>
      </c>
      <c r="DE1022" s="14">
        <v>4</v>
      </c>
      <c r="DF1022" t="s">
        <v>513</v>
      </c>
      <c r="DG1022" t="s">
        <v>594</v>
      </c>
      <c r="DI1022">
        <v>1</v>
      </c>
      <c r="GY1022" s="44" t="s">
        <v>5704</v>
      </c>
      <c r="GZ1022" s="1">
        <v>38507</v>
      </c>
      <c r="HA1022">
        <v>16</v>
      </c>
      <c r="HB1022">
        <v>279</v>
      </c>
      <c r="HC1022">
        <v>6</v>
      </c>
      <c r="HD1022">
        <v>1</v>
      </c>
      <c r="HH1022" s="44" t="s">
        <v>5827</v>
      </c>
      <c r="HI1022">
        <v>0</v>
      </c>
      <c r="HJ1022">
        <v>28</v>
      </c>
      <c r="HK1022">
        <v>98</v>
      </c>
      <c r="HL1022">
        <v>1</v>
      </c>
      <c r="HM1022">
        <v>1</v>
      </c>
      <c r="II1022" s="1">
        <v>38505</v>
      </c>
      <c r="IJ1022" s="1">
        <v>39736</v>
      </c>
      <c r="IK1022" s="14">
        <v>1</v>
      </c>
    </row>
    <row r="1023" spans="1:245" x14ac:dyDescent="0.25">
      <c r="A1023" s="1">
        <v>39736</v>
      </c>
      <c r="E1023" s="13" t="s">
        <v>3196</v>
      </c>
      <c r="F1023" s="4" t="s">
        <v>138</v>
      </c>
      <c r="G1023" s="45" t="s">
        <v>5601</v>
      </c>
      <c r="H1023" s="86"/>
      <c r="I1023" s="86"/>
      <c r="J1023" s="86"/>
      <c r="K1023" s="86"/>
      <c r="L1023" s="86"/>
      <c r="M1023" s="30" t="s">
        <v>2612</v>
      </c>
      <c r="N1023" s="4" t="s">
        <v>517</v>
      </c>
      <c r="O1023" s="52" t="s">
        <v>6830</v>
      </c>
      <c r="P1023" s="20"/>
      <c r="Q1023" s="39" t="s">
        <v>582</v>
      </c>
      <c r="R1023" s="13" t="s">
        <v>500</v>
      </c>
      <c r="S1023" s="56" t="s">
        <v>6828</v>
      </c>
      <c r="T1023" s="39" t="s">
        <v>582</v>
      </c>
      <c r="U1023" s="13" t="s">
        <v>500</v>
      </c>
      <c r="V1023" s="20"/>
      <c r="W1023" s="20"/>
      <c r="X1023" s="20"/>
      <c r="Y1023" s="20"/>
      <c r="Z1023" s="20">
        <v>916280</v>
      </c>
      <c r="AA1023" s="20" t="s">
        <v>500</v>
      </c>
      <c r="AD1023" s="20"/>
      <c r="AF1023" s="14">
        <v>0</v>
      </c>
      <c r="AG1023" s="14">
        <v>1</v>
      </c>
      <c r="AH1023" s="14">
        <v>0</v>
      </c>
      <c r="AI1023" s="14">
        <v>0</v>
      </c>
      <c r="AJ1023" s="14">
        <v>1</v>
      </c>
      <c r="AK1023" s="14">
        <v>0</v>
      </c>
      <c r="AL1023" s="14">
        <v>1</v>
      </c>
      <c r="AM1023" s="14">
        <v>0</v>
      </c>
      <c r="AO1023" s="1">
        <v>36526</v>
      </c>
      <c r="AP1023" s="1">
        <v>37591</v>
      </c>
      <c r="BO1023" s="3">
        <v>1</v>
      </c>
      <c r="BT1023" s="14">
        <v>0</v>
      </c>
      <c r="BU1023" s="3">
        <v>1</v>
      </c>
      <c r="CS1023">
        <v>1</v>
      </c>
      <c r="DA1023">
        <v>1</v>
      </c>
      <c r="DB1023" s="1">
        <v>38505</v>
      </c>
      <c r="DC1023" s="1">
        <v>39287</v>
      </c>
      <c r="DD1023" s="14">
        <v>492</v>
      </c>
      <c r="DE1023" s="14">
        <v>4</v>
      </c>
      <c r="DF1023" t="s">
        <v>513</v>
      </c>
      <c r="DG1023" t="s">
        <v>594</v>
      </c>
      <c r="DI1023">
        <v>1</v>
      </c>
      <c r="GY1023" s="44" t="s">
        <v>5704</v>
      </c>
      <c r="GZ1023" s="1">
        <v>38507</v>
      </c>
      <c r="HA1023">
        <v>16</v>
      </c>
      <c r="HB1023">
        <v>279</v>
      </c>
      <c r="HC1023">
        <v>6</v>
      </c>
      <c r="HD1023">
        <v>1</v>
      </c>
      <c r="HH1023" s="44" t="s">
        <v>5827</v>
      </c>
      <c r="HI1023">
        <v>0</v>
      </c>
      <c r="HJ1023">
        <v>28</v>
      </c>
      <c r="HK1023">
        <v>98</v>
      </c>
      <c r="HL1023">
        <v>1</v>
      </c>
      <c r="HM1023">
        <v>1</v>
      </c>
      <c r="II1023" s="1">
        <v>38505</v>
      </c>
      <c r="IJ1023" s="1">
        <v>39736</v>
      </c>
      <c r="IK1023" s="14">
        <v>1</v>
      </c>
    </row>
    <row r="1024" spans="1:245" x14ac:dyDescent="0.25">
      <c r="A1024" s="1">
        <v>39736</v>
      </c>
      <c r="E1024" s="13" t="s">
        <v>3196</v>
      </c>
      <c r="F1024" s="4" t="s">
        <v>138</v>
      </c>
      <c r="G1024" s="45" t="s">
        <v>5601</v>
      </c>
      <c r="H1024" s="86"/>
      <c r="I1024" s="86"/>
      <c r="J1024" s="86"/>
      <c r="K1024" s="86"/>
      <c r="L1024" s="86"/>
      <c r="M1024" s="30" t="s">
        <v>1090</v>
      </c>
      <c r="N1024" s="4" t="s">
        <v>502</v>
      </c>
      <c r="O1024" s="52" t="s">
        <v>6831</v>
      </c>
      <c r="P1024" s="20"/>
      <c r="Q1024" s="39" t="s">
        <v>582</v>
      </c>
      <c r="R1024" s="13" t="s">
        <v>500</v>
      </c>
      <c r="S1024" s="56" t="s">
        <v>6828</v>
      </c>
      <c r="T1024" s="39" t="s">
        <v>582</v>
      </c>
      <c r="U1024" s="13" t="s">
        <v>500</v>
      </c>
      <c r="V1024" s="20"/>
      <c r="W1024" s="20"/>
      <c r="X1024" s="20"/>
      <c r="Y1024" s="20"/>
      <c r="Z1024" s="20">
        <v>916280</v>
      </c>
      <c r="AA1024" s="20" t="s">
        <v>500</v>
      </c>
      <c r="AD1024" s="20"/>
      <c r="AF1024" s="14">
        <v>0</v>
      </c>
      <c r="AG1024" s="14">
        <v>1</v>
      </c>
      <c r="AH1024" s="14">
        <v>0</v>
      </c>
      <c r="AI1024" s="14">
        <v>0</v>
      </c>
      <c r="AJ1024" s="14">
        <v>1</v>
      </c>
      <c r="AK1024" s="14">
        <v>0</v>
      </c>
      <c r="AL1024" s="14">
        <v>1</v>
      </c>
      <c r="AM1024" s="14">
        <v>0</v>
      </c>
      <c r="AO1024" s="1">
        <v>36526</v>
      </c>
      <c r="AP1024" s="1">
        <v>37591</v>
      </c>
      <c r="BO1024" s="3">
        <v>1</v>
      </c>
      <c r="BT1024" s="14">
        <v>0</v>
      </c>
      <c r="BU1024" s="3">
        <v>1</v>
      </c>
      <c r="CS1024">
        <v>1</v>
      </c>
      <c r="DA1024">
        <v>1</v>
      </c>
      <c r="DB1024" s="1">
        <v>38505</v>
      </c>
      <c r="DC1024" s="1">
        <v>39287</v>
      </c>
      <c r="DD1024" s="14">
        <v>492</v>
      </c>
      <c r="DE1024" s="14">
        <v>4</v>
      </c>
      <c r="DF1024" t="s">
        <v>513</v>
      </c>
      <c r="DG1024" t="s">
        <v>594</v>
      </c>
      <c r="DI1024">
        <v>1</v>
      </c>
      <c r="GY1024" s="44" t="s">
        <v>5704</v>
      </c>
      <c r="GZ1024" s="1">
        <v>38507</v>
      </c>
      <c r="HA1024">
        <v>16</v>
      </c>
      <c r="HB1024">
        <v>279</v>
      </c>
      <c r="HC1024">
        <v>6</v>
      </c>
      <c r="HD1024">
        <v>1</v>
      </c>
      <c r="HH1024" s="44" t="s">
        <v>5827</v>
      </c>
      <c r="HI1024">
        <v>0</v>
      </c>
      <c r="HJ1024">
        <v>28</v>
      </c>
      <c r="HK1024">
        <v>98</v>
      </c>
      <c r="HL1024">
        <v>1</v>
      </c>
      <c r="HM1024">
        <v>1</v>
      </c>
      <c r="II1024" s="1">
        <v>38505</v>
      </c>
      <c r="IJ1024" s="1">
        <v>39736</v>
      </c>
      <c r="IK1024" s="14">
        <v>1</v>
      </c>
    </row>
    <row r="1025" spans="1:245" x14ac:dyDescent="0.25">
      <c r="A1025" s="1">
        <v>39736</v>
      </c>
      <c r="E1025" s="13" t="s">
        <v>3196</v>
      </c>
      <c r="F1025" s="4" t="s">
        <v>138</v>
      </c>
      <c r="G1025" s="45" t="s">
        <v>5601</v>
      </c>
      <c r="H1025" s="86"/>
      <c r="I1025" s="86"/>
      <c r="J1025" s="86"/>
      <c r="K1025" s="86"/>
      <c r="L1025" s="86"/>
      <c r="M1025" s="58" t="s">
        <v>584</v>
      </c>
      <c r="N1025" s="4" t="s">
        <v>500</v>
      </c>
      <c r="O1025" s="52" t="s">
        <v>6832</v>
      </c>
      <c r="P1025" s="20"/>
      <c r="Q1025" s="39" t="s">
        <v>584</v>
      </c>
      <c r="R1025" s="13" t="s">
        <v>500</v>
      </c>
      <c r="S1025" s="52" t="s">
        <v>6832</v>
      </c>
      <c r="T1025" s="39" t="s">
        <v>584</v>
      </c>
      <c r="U1025" s="13" t="s">
        <v>500</v>
      </c>
      <c r="V1025" s="20"/>
      <c r="W1025" s="20"/>
      <c r="X1025" s="53" t="s">
        <v>7448</v>
      </c>
      <c r="Y1025" s="20" t="s">
        <v>500</v>
      </c>
      <c r="Z1025" s="53" t="s">
        <v>7448</v>
      </c>
      <c r="AA1025" s="20" t="s">
        <v>500</v>
      </c>
      <c r="AB1025" s="20"/>
      <c r="AC1025" s="20"/>
      <c r="AD1025" s="20"/>
      <c r="AE1025" s="21" t="s">
        <v>3643</v>
      </c>
      <c r="AF1025" s="14">
        <v>0</v>
      </c>
      <c r="AG1025" s="14">
        <v>1</v>
      </c>
      <c r="AH1025" s="14">
        <v>0</v>
      </c>
      <c r="AI1025" s="14">
        <v>0</v>
      </c>
      <c r="AJ1025" s="14">
        <v>1</v>
      </c>
      <c r="AK1025" s="14">
        <v>0</v>
      </c>
      <c r="AL1025" s="14">
        <v>1</v>
      </c>
      <c r="AM1025" s="14">
        <v>0</v>
      </c>
      <c r="AO1025" s="1">
        <v>36526</v>
      </c>
      <c r="AP1025" s="1">
        <v>37621</v>
      </c>
      <c r="BT1025" s="14">
        <v>45600000</v>
      </c>
      <c r="CS1025">
        <v>1</v>
      </c>
      <c r="DA1025">
        <v>1</v>
      </c>
      <c r="DB1025" s="1">
        <v>38505</v>
      </c>
      <c r="DC1025" s="1">
        <v>39287</v>
      </c>
      <c r="DD1025" s="14">
        <v>492</v>
      </c>
      <c r="DE1025" s="14">
        <v>4</v>
      </c>
      <c r="DF1025" t="s">
        <v>513</v>
      </c>
      <c r="DG1025" t="s">
        <v>594</v>
      </c>
      <c r="DO1025" s="49" t="s">
        <v>4649</v>
      </c>
      <c r="DP1025" s="1"/>
      <c r="DQ1025" s="1"/>
      <c r="DR1025" s="1"/>
      <c r="DS1025" s="1"/>
      <c r="DT1025" s="1"/>
      <c r="DU1025" s="1"/>
      <c r="DV1025" s="1"/>
      <c r="DY1025" t="s">
        <v>2051</v>
      </c>
      <c r="DZ1025" s="1">
        <v>39806</v>
      </c>
      <c r="EA1025" s="1">
        <v>41347</v>
      </c>
      <c r="EC1025" s="7" t="s">
        <v>3965</v>
      </c>
      <c r="EF1025" s="7">
        <v>1</v>
      </c>
      <c r="EO1025" s="7">
        <v>684</v>
      </c>
      <c r="EP1025" s="7">
        <v>2</v>
      </c>
      <c r="ER1025" s="49" t="s">
        <v>5021</v>
      </c>
      <c r="ES1025" s="1"/>
      <c r="ET1025" s="1"/>
      <c r="EU1025" s="1"/>
      <c r="EV1025" s="1"/>
      <c r="EW1025" s="1"/>
      <c r="EX1025" s="1"/>
      <c r="FC1025" t="s">
        <v>2868</v>
      </c>
      <c r="FD1025" s="1">
        <v>41418</v>
      </c>
      <c r="FE1025" s="1">
        <v>42082</v>
      </c>
      <c r="FH1025" s="7" t="s">
        <v>3998</v>
      </c>
      <c r="FJ1025" s="7" t="s">
        <v>3798</v>
      </c>
      <c r="FK1025">
        <v>1</v>
      </c>
      <c r="FY1025">
        <v>161</v>
      </c>
      <c r="FZ1025">
        <v>2</v>
      </c>
      <c r="GY1025" s="44" t="s">
        <v>5704</v>
      </c>
      <c r="GZ1025" s="1">
        <v>38507</v>
      </c>
      <c r="HA1025">
        <v>16</v>
      </c>
      <c r="HB1025">
        <v>58</v>
      </c>
      <c r="HC1025">
        <v>3</v>
      </c>
      <c r="HE1025">
        <v>1</v>
      </c>
      <c r="HH1025" s="44" t="s">
        <v>5827</v>
      </c>
      <c r="HI1025">
        <v>0</v>
      </c>
      <c r="HJ1025">
        <v>28</v>
      </c>
      <c r="HK1025">
        <v>74</v>
      </c>
      <c r="HL1025">
        <v>3</v>
      </c>
      <c r="HM1025">
        <v>1</v>
      </c>
      <c r="HQ1025" s="44" t="s">
        <v>5961</v>
      </c>
      <c r="HR1025">
        <v>0</v>
      </c>
      <c r="HS1025">
        <v>19</v>
      </c>
      <c r="HT1025">
        <v>202</v>
      </c>
      <c r="HU1025">
        <v>17</v>
      </c>
      <c r="HV1025">
        <v>1</v>
      </c>
      <c r="HZ1025" s="44" t="s">
        <v>6048</v>
      </c>
      <c r="IA1025">
        <v>0</v>
      </c>
      <c r="IB1025">
        <v>8</v>
      </c>
      <c r="IC1025">
        <v>47</v>
      </c>
      <c r="ID1025">
        <v>0</v>
      </c>
      <c r="II1025" s="1">
        <v>38505</v>
      </c>
      <c r="IJ1025" s="1">
        <v>39736</v>
      </c>
      <c r="IK1025" s="14">
        <v>1</v>
      </c>
    </row>
    <row r="1026" spans="1:245" x14ac:dyDescent="0.25">
      <c r="A1026" s="1">
        <v>39736</v>
      </c>
      <c r="E1026" s="13" t="s">
        <v>3196</v>
      </c>
      <c r="F1026" s="4" t="s">
        <v>138</v>
      </c>
      <c r="G1026" s="45" t="s">
        <v>5601</v>
      </c>
      <c r="H1026" s="86"/>
      <c r="I1026" s="86"/>
      <c r="J1026" s="86"/>
      <c r="K1026" s="86"/>
      <c r="L1026" s="86"/>
      <c r="M1026" s="30" t="s">
        <v>585</v>
      </c>
      <c r="N1026" s="4" t="s">
        <v>479</v>
      </c>
      <c r="O1026" s="52" t="s">
        <v>6833</v>
      </c>
      <c r="P1026" s="20"/>
      <c r="Q1026" s="39" t="s">
        <v>584</v>
      </c>
      <c r="R1026" s="13" t="s">
        <v>500</v>
      </c>
      <c r="S1026" s="52" t="s">
        <v>6832</v>
      </c>
      <c r="T1026" s="39" t="s">
        <v>584</v>
      </c>
      <c r="U1026" s="13" t="s">
        <v>500</v>
      </c>
      <c r="V1026" s="20"/>
      <c r="W1026" s="20"/>
      <c r="X1026" s="20"/>
      <c r="Y1026" s="20"/>
      <c r="Z1026" s="53" t="s">
        <v>7448</v>
      </c>
      <c r="AA1026" s="20" t="s">
        <v>500</v>
      </c>
      <c r="AD1026" s="20"/>
      <c r="AE1026" s="21" t="s">
        <v>3643</v>
      </c>
      <c r="AF1026" s="14">
        <v>0</v>
      </c>
      <c r="AG1026" s="14">
        <v>1</v>
      </c>
      <c r="AH1026" s="14">
        <v>0</v>
      </c>
      <c r="AI1026" s="14">
        <v>0</v>
      </c>
      <c r="AJ1026" s="14">
        <v>1</v>
      </c>
      <c r="AK1026" s="14">
        <v>0</v>
      </c>
      <c r="AL1026" s="14">
        <v>1</v>
      </c>
      <c r="AM1026" s="14">
        <v>0</v>
      </c>
      <c r="AO1026" s="1">
        <v>36526</v>
      </c>
      <c r="AP1026" s="1">
        <v>37621</v>
      </c>
      <c r="BT1026" s="14">
        <v>45600000</v>
      </c>
      <c r="CS1026">
        <v>1</v>
      </c>
      <c r="DA1026">
        <v>1</v>
      </c>
      <c r="DB1026" s="1">
        <v>38505</v>
      </c>
      <c r="DC1026" s="1">
        <v>39287</v>
      </c>
      <c r="DD1026" s="14">
        <v>492</v>
      </c>
      <c r="DE1026" s="14">
        <v>4</v>
      </c>
      <c r="DF1026" t="s">
        <v>513</v>
      </c>
      <c r="DG1026" t="s">
        <v>594</v>
      </c>
      <c r="DO1026" s="49" t="s">
        <v>4649</v>
      </c>
      <c r="DP1026" s="1"/>
      <c r="DQ1026" s="1"/>
      <c r="DR1026" s="1"/>
      <c r="DS1026" s="1"/>
      <c r="DT1026" s="1"/>
      <c r="DU1026" s="1"/>
      <c r="DV1026" s="1"/>
      <c r="DY1026" t="s">
        <v>2051</v>
      </c>
      <c r="DZ1026" s="1">
        <v>39806</v>
      </c>
      <c r="EA1026" s="1">
        <v>41347</v>
      </c>
      <c r="EC1026" s="7" t="s">
        <v>3965</v>
      </c>
      <c r="EF1026" s="7">
        <v>1</v>
      </c>
      <c r="EO1026" s="7">
        <v>684</v>
      </c>
      <c r="EP1026" s="7">
        <v>2</v>
      </c>
      <c r="ER1026" s="49" t="s">
        <v>5021</v>
      </c>
      <c r="ES1026" s="1"/>
      <c r="ET1026" s="1"/>
      <c r="EU1026" s="1"/>
      <c r="EV1026" s="1"/>
      <c r="EW1026" s="1"/>
      <c r="EX1026" s="1"/>
      <c r="FC1026" t="s">
        <v>2868</v>
      </c>
      <c r="FD1026" s="1">
        <v>41418</v>
      </c>
      <c r="FE1026" s="1">
        <v>42082</v>
      </c>
      <c r="FH1026" s="7" t="s">
        <v>3998</v>
      </c>
      <c r="FJ1026" s="7" t="s">
        <v>3798</v>
      </c>
      <c r="FK1026">
        <v>1</v>
      </c>
      <c r="FY1026">
        <v>161</v>
      </c>
      <c r="FZ1026">
        <v>2</v>
      </c>
      <c r="GY1026" s="44" t="s">
        <v>5704</v>
      </c>
      <c r="GZ1026" s="1">
        <v>38507</v>
      </c>
      <c r="HA1026">
        <v>16</v>
      </c>
      <c r="HB1026">
        <v>58</v>
      </c>
      <c r="HC1026">
        <v>3</v>
      </c>
      <c r="HE1026">
        <v>1</v>
      </c>
      <c r="HH1026" s="44" t="s">
        <v>5827</v>
      </c>
      <c r="HI1026">
        <v>0</v>
      </c>
      <c r="HJ1026">
        <v>28</v>
      </c>
      <c r="HK1026">
        <v>74</v>
      </c>
      <c r="HL1026">
        <v>3</v>
      </c>
      <c r="HM1026">
        <v>1</v>
      </c>
      <c r="HQ1026" s="44" t="s">
        <v>5961</v>
      </c>
      <c r="HR1026">
        <v>0</v>
      </c>
      <c r="HS1026">
        <v>19</v>
      </c>
      <c r="HT1026">
        <v>202</v>
      </c>
      <c r="HU1026">
        <v>17</v>
      </c>
      <c r="HV1026">
        <v>1</v>
      </c>
      <c r="HZ1026" s="44" t="s">
        <v>6048</v>
      </c>
      <c r="IA1026">
        <v>0</v>
      </c>
      <c r="IB1026">
        <v>8</v>
      </c>
      <c r="IC1026">
        <v>47</v>
      </c>
      <c r="ID1026">
        <v>0</v>
      </c>
      <c r="II1026" s="1">
        <v>38505</v>
      </c>
      <c r="IJ1026" s="1">
        <v>39736</v>
      </c>
      <c r="IK1026" s="14">
        <v>1</v>
      </c>
    </row>
    <row r="1027" spans="1:245" x14ac:dyDescent="0.25">
      <c r="A1027" s="1">
        <v>39736</v>
      </c>
      <c r="E1027" s="13" t="s">
        <v>3196</v>
      </c>
      <c r="F1027" s="4" t="s">
        <v>138</v>
      </c>
      <c r="G1027" s="45" t="s">
        <v>5601</v>
      </c>
      <c r="H1027" s="86"/>
      <c r="I1027" s="86"/>
      <c r="J1027" s="86"/>
      <c r="K1027" s="86"/>
      <c r="L1027" s="86"/>
      <c r="M1027" s="30" t="s">
        <v>586</v>
      </c>
      <c r="N1027" s="4" t="s">
        <v>479</v>
      </c>
      <c r="O1027" s="52" t="s">
        <v>6834</v>
      </c>
      <c r="P1027" s="20"/>
      <c r="Q1027" s="39" t="s">
        <v>587</v>
      </c>
      <c r="R1027" s="13" t="s">
        <v>500</v>
      </c>
      <c r="S1027" s="52" t="s">
        <v>6835</v>
      </c>
      <c r="T1027" s="39" t="s">
        <v>587</v>
      </c>
      <c r="U1027" s="13" t="s">
        <v>500</v>
      </c>
      <c r="V1027" s="20"/>
      <c r="W1027" s="20"/>
      <c r="X1027" s="20"/>
      <c r="Y1027" s="20"/>
      <c r="Z1027" s="20" t="s">
        <v>3363</v>
      </c>
      <c r="AA1027" s="33" t="s">
        <v>500</v>
      </c>
      <c r="AD1027" s="20"/>
      <c r="AF1027" s="14">
        <v>0</v>
      </c>
      <c r="AG1027" s="14">
        <v>1</v>
      </c>
      <c r="AH1027" s="14">
        <v>0</v>
      </c>
      <c r="AI1027" s="14">
        <v>0</v>
      </c>
      <c r="AJ1027" s="14">
        <v>1</v>
      </c>
      <c r="AK1027" s="14">
        <v>0</v>
      </c>
      <c r="AL1027" s="14">
        <v>1</v>
      </c>
      <c r="AM1027" s="14">
        <v>0</v>
      </c>
      <c r="AO1027" s="1">
        <v>36526</v>
      </c>
      <c r="AP1027" s="1">
        <v>37621</v>
      </c>
      <c r="BT1027" s="14">
        <v>14700000</v>
      </c>
      <c r="CS1027">
        <v>1</v>
      </c>
      <c r="DA1027">
        <v>1</v>
      </c>
      <c r="DB1027" s="1">
        <v>38505</v>
      </c>
      <c r="DC1027" s="1">
        <v>39287</v>
      </c>
      <c r="DD1027" s="14">
        <v>492</v>
      </c>
      <c r="DE1027" s="14">
        <v>4</v>
      </c>
      <c r="DF1027" t="s">
        <v>513</v>
      </c>
      <c r="DG1027" t="s">
        <v>594</v>
      </c>
      <c r="DO1027" s="49" t="s">
        <v>4650</v>
      </c>
      <c r="DP1027" s="1"/>
      <c r="DQ1027" s="1"/>
      <c r="DR1027" s="1"/>
      <c r="DS1027" s="1"/>
      <c r="DT1027" s="1"/>
      <c r="DU1027" s="1"/>
      <c r="DV1027" s="1"/>
      <c r="DY1027" t="s">
        <v>2764</v>
      </c>
      <c r="DZ1027" s="1">
        <v>39822</v>
      </c>
      <c r="EA1027" s="1">
        <v>40147</v>
      </c>
      <c r="EB1027" s="7">
        <v>1</v>
      </c>
      <c r="EC1027" s="7" t="s">
        <v>3996</v>
      </c>
      <c r="EG1027" s="7">
        <v>1</v>
      </c>
      <c r="EO1027" s="7">
        <v>25</v>
      </c>
      <c r="EP1027" s="7">
        <v>2</v>
      </c>
      <c r="ER1027" s="49" t="s">
        <v>5022</v>
      </c>
      <c r="ES1027" s="1"/>
      <c r="ET1027" s="1"/>
      <c r="EU1027" s="1"/>
      <c r="EV1027" s="1"/>
      <c r="EW1027" s="1"/>
      <c r="EX1027" s="1"/>
      <c r="FC1027" t="s">
        <v>2946</v>
      </c>
      <c r="FD1027" s="1">
        <v>40217</v>
      </c>
      <c r="FE1027" s="1">
        <v>40498</v>
      </c>
      <c r="FF1027" s="7">
        <v>1</v>
      </c>
      <c r="FG1027" s="7" t="s">
        <v>3997</v>
      </c>
      <c r="FK1027">
        <v>1</v>
      </c>
      <c r="FY1027">
        <v>61</v>
      </c>
      <c r="FZ1027">
        <v>2</v>
      </c>
      <c r="GY1027" s="44" t="s">
        <v>5704</v>
      </c>
      <c r="GZ1027" s="1">
        <v>38507</v>
      </c>
      <c r="HA1027">
        <v>16</v>
      </c>
      <c r="HB1027">
        <v>23</v>
      </c>
      <c r="HC1027">
        <v>2</v>
      </c>
      <c r="HG1027">
        <v>1</v>
      </c>
      <c r="HH1027" s="44" t="s">
        <v>5827</v>
      </c>
      <c r="HI1027">
        <v>0</v>
      </c>
      <c r="HJ1027">
        <v>28</v>
      </c>
      <c r="HK1027">
        <v>37</v>
      </c>
      <c r="HL1027">
        <v>0</v>
      </c>
      <c r="HR1027">
        <v>0</v>
      </c>
      <c r="HS1027">
        <v>0</v>
      </c>
      <c r="HT1027">
        <v>77</v>
      </c>
      <c r="HU1027">
        <v>5</v>
      </c>
      <c r="HV1027">
        <v>1</v>
      </c>
      <c r="IA1027">
        <v>0</v>
      </c>
      <c r="IB1027">
        <v>0</v>
      </c>
      <c r="II1027" s="1">
        <v>38505</v>
      </c>
      <c r="IJ1027" s="1">
        <v>39736</v>
      </c>
      <c r="IK1027" s="14">
        <v>1</v>
      </c>
    </row>
    <row r="1028" spans="1:245" x14ac:dyDescent="0.25">
      <c r="A1028" s="1">
        <v>39736</v>
      </c>
      <c r="E1028" s="13" t="s">
        <v>3196</v>
      </c>
      <c r="F1028" s="4" t="s">
        <v>138</v>
      </c>
      <c r="G1028" s="45" t="s">
        <v>5601</v>
      </c>
      <c r="H1028" s="86"/>
      <c r="I1028" s="86"/>
      <c r="J1028" s="86"/>
      <c r="K1028" s="86"/>
      <c r="L1028" s="86"/>
      <c r="M1028" s="58" t="s">
        <v>587</v>
      </c>
      <c r="N1028" s="4" t="s">
        <v>500</v>
      </c>
      <c r="O1028" s="52" t="s">
        <v>6835</v>
      </c>
      <c r="P1028" s="20"/>
      <c r="Q1028" s="39" t="s">
        <v>587</v>
      </c>
      <c r="R1028" s="13" t="s">
        <v>500</v>
      </c>
      <c r="S1028" s="52" t="s">
        <v>6835</v>
      </c>
      <c r="T1028" s="39" t="s">
        <v>587</v>
      </c>
      <c r="U1028" s="13" t="s">
        <v>500</v>
      </c>
      <c r="V1028" s="20"/>
      <c r="W1028" s="20"/>
      <c r="X1028" s="20" t="s">
        <v>3363</v>
      </c>
      <c r="Y1028" s="33" t="s">
        <v>500</v>
      </c>
      <c r="Z1028" s="20" t="s">
        <v>3363</v>
      </c>
      <c r="AA1028" s="33" t="s">
        <v>500</v>
      </c>
      <c r="AB1028" s="20"/>
      <c r="AC1028" s="20"/>
      <c r="AD1028" s="20"/>
      <c r="AF1028" s="14">
        <v>0</v>
      </c>
      <c r="AG1028" s="14">
        <v>1</v>
      </c>
      <c r="AH1028" s="14">
        <v>0</v>
      </c>
      <c r="AI1028" s="14">
        <v>0</v>
      </c>
      <c r="AJ1028" s="14">
        <v>1</v>
      </c>
      <c r="AK1028" s="14">
        <v>0</v>
      </c>
      <c r="AL1028" s="14">
        <v>1</v>
      </c>
      <c r="AM1028" s="14">
        <v>0</v>
      </c>
      <c r="AO1028" s="1">
        <v>36526</v>
      </c>
      <c r="AP1028" s="1">
        <v>37621</v>
      </c>
      <c r="BT1028" s="14">
        <v>14700000</v>
      </c>
      <c r="BV1028" s="16">
        <v>8820000</v>
      </c>
      <c r="BW1028" s="23">
        <v>9800000</v>
      </c>
      <c r="CS1028">
        <v>1</v>
      </c>
      <c r="DA1028">
        <v>1</v>
      </c>
      <c r="DB1028" s="1">
        <v>38505</v>
      </c>
      <c r="DC1028" s="1">
        <v>39287</v>
      </c>
      <c r="DD1028" s="14">
        <v>492</v>
      </c>
      <c r="DE1028" s="14">
        <v>4</v>
      </c>
      <c r="DF1028" t="s">
        <v>513</v>
      </c>
      <c r="DG1028" t="s">
        <v>594</v>
      </c>
      <c r="DO1028" s="49" t="s">
        <v>4651</v>
      </c>
      <c r="DP1028" s="1"/>
      <c r="DQ1028" s="1"/>
      <c r="DR1028" s="1"/>
      <c r="DS1028" s="1"/>
      <c r="DT1028" s="1"/>
      <c r="DU1028" s="1"/>
      <c r="DV1028" s="1"/>
      <c r="DY1028" t="s">
        <v>2052</v>
      </c>
      <c r="DZ1028" s="1">
        <v>39813</v>
      </c>
      <c r="EA1028" s="1">
        <v>41347</v>
      </c>
      <c r="EC1028" s="7" t="s">
        <v>3965</v>
      </c>
      <c r="EM1028" s="7">
        <v>1</v>
      </c>
      <c r="EO1028" s="7">
        <v>883</v>
      </c>
      <c r="EP1028" s="7">
        <v>4</v>
      </c>
      <c r="ER1028" s="49" t="s">
        <v>5023</v>
      </c>
      <c r="ES1028" s="1"/>
      <c r="ET1028" s="1"/>
      <c r="EU1028" s="1"/>
      <c r="EV1028" s="1"/>
      <c r="EW1028" s="1"/>
      <c r="EX1028" s="1"/>
      <c r="FB1028">
        <v>1</v>
      </c>
      <c r="FC1028" t="s">
        <v>2859</v>
      </c>
      <c r="FD1028" s="1">
        <v>41418</v>
      </c>
      <c r="FE1028" s="1">
        <v>42179</v>
      </c>
      <c r="FH1028" s="7" t="s">
        <v>3998</v>
      </c>
      <c r="FJ1028" s="7" t="s">
        <v>3798</v>
      </c>
      <c r="FK1028">
        <v>1</v>
      </c>
      <c r="FM1028">
        <v>1</v>
      </c>
      <c r="FS1028">
        <v>1</v>
      </c>
      <c r="FW1028">
        <v>1</v>
      </c>
      <c r="FY1028">
        <v>206</v>
      </c>
      <c r="FZ1028">
        <v>5</v>
      </c>
      <c r="GY1028" s="44" t="s">
        <v>5704</v>
      </c>
      <c r="GZ1028" s="1">
        <v>38507</v>
      </c>
      <c r="HA1028">
        <v>16</v>
      </c>
      <c r="HB1028">
        <v>23</v>
      </c>
      <c r="HC1028">
        <v>2</v>
      </c>
      <c r="HG1028">
        <v>1</v>
      </c>
      <c r="HH1028" s="44" t="s">
        <v>5827</v>
      </c>
      <c r="HI1028">
        <v>0</v>
      </c>
      <c r="HJ1028">
        <v>28</v>
      </c>
      <c r="HK1028">
        <v>37</v>
      </c>
      <c r="HL1028">
        <v>0</v>
      </c>
      <c r="HR1028">
        <v>0</v>
      </c>
      <c r="HS1028">
        <v>0</v>
      </c>
      <c r="HT1028">
        <v>77</v>
      </c>
      <c r="HU1028">
        <v>5</v>
      </c>
      <c r="HV1028">
        <v>1</v>
      </c>
      <c r="HZ1028" s="44" t="s">
        <v>6049</v>
      </c>
      <c r="IA1028">
        <v>0</v>
      </c>
      <c r="IB1028">
        <v>2</v>
      </c>
      <c r="IC1028">
        <v>47</v>
      </c>
      <c r="ID1028">
        <v>0</v>
      </c>
      <c r="II1028" s="1">
        <v>38505</v>
      </c>
      <c r="IJ1028" s="1">
        <v>39736</v>
      </c>
      <c r="IK1028" s="14">
        <v>1</v>
      </c>
    </row>
    <row r="1029" spans="1:245" x14ac:dyDescent="0.25">
      <c r="A1029" s="1">
        <v>39518</v>
      </c>
      <c r="B1029" s="1"/>
      <c r="C1029" s="1" t="s">
        <v>425</v>
      </c>
      <c r="D1029" s="1"/>
      <c r="E1029" s="13" t="s">
        <v>3190</v>
      </c>
      <c r="F1029" s="4" t="s">
        <v>123</v>
      </c>
      <c r="G1029" s="45" t="s">
        <v>5595</v>
      </c>
      <c r="H1029" s="86"/>
      <c r="I1029" s="86"/>
      <c r="J1029" s="86"/>
      <c r="K1029" s="86"/>
      <c r="L1029" s="86"/>
      <c r="M1029" s="31" t="s">
        <v>1364</v>
      </c>
      <c r="N1029" s="4" t="s">
        <v>517</v>
      </c>
      <c r="O1029" s="52" t="s">
        <v>6731</v>
      </c>
      <c r="P1029" s="20"/>
      <c r="Q1029" s="39" t="s">
        <v>1365</v>
      </c>
      <c r="R1029" s="4" t="s">
        <v>500</v>
      </c>
      <c r="S1029" s="52" t="s">
        <v>6732</v>
      </c>
      <c r="T1029" s="39" t="s">
        <v>1365</v>
      </c>
      <c r="U1029" s="4" t="s">
        <v>500</v>
      </c>
      <c r="X1029" s="20"/>
      <c r="Y1029" s="20"/>
      <c r="Z1029" s="33" t="s">
        <v>3634</v>
      </c>
      <c r="AA1029" s="33" t="s">
        <v>500</v>
      </c>
      <c r="AD1029" s="20"/>
      <c r="AE1029" s="33" t="s">
        <v>3632</v>
      </c>
      <c r="AF1029" s="14">
        <v>0</v>
      </c>
      <c r="AG1029" s="14">
        <v>1</v>
      </c>
      <c r="AH1029" s="14">
        <v>0</v>
      </c>
      <c r="AI1029" s="14">
        <v>0</v>
      </c>
      <c r="AJ1029" s="14">
        <v>1</v>
      </c>
      <c r="AK1029" s="14">
        <v>0</v>
      </c>
      <c r="AL1029" s="14">
        <v>1</v>
      </c>
      <c r="AM1029" s="14">
        <v>0</v>
      </c>
      <c r="AN1029" t="s">
        <v>1386</v>
      </c>
      <c r="AO1029" s="1">
        <v>30959</v>
      </c>
      <c r="AP1029" s="1">
        <v>37873</v>
      </c>
      <c r="BP1029" s="14">
        <f>2600000-BT1029</f>
        <v>505000</v>
      </c>
      <c r="BQ1029" s="3">
        <v>0.5</v>
      </c>
      <c r="BT1029" s="14">
        <v>2095000</v>
      </c>
      <c r="BU1029" s="3">
        <v>0.5</v>
      </c>
      <c r="BX1029" s="14">
        <v>1300000</v>
      </c>
      <c r="BY1029" s="3">
        <v>0.5</v>
      </c>
      <c r="CS1029">
        <v>1</v>
      </c>
      <c r="CV1029" s="1">
        <v>37856</v>
      </c>
      <c r="DB1029" s="1">
        <v>37880</v>
      </c>
      <c r="DC1029" s="1">
        <v>39008</v>
      </c>
      <c r="DD1029" s="14">
        <v>664</v>
      </c>
      <c r="DE1029" s="14">
        <v>4</v>
      </c>
      <c r="DF1029" t="s">
        <v>562</v>
      </c>
      <c r="DG1029" t="s">
        <v>1385</v>
      </c>
      <c r="DJ1029">
        <v>1</v>
      </c>
      <c r="DK1029" s="1"/>
      <c r="GY1029" s="44" t="s">
        <v>5701</v>
      </c>
      <c r="GZ1029" s="1">
        <v>37903</v>
      </c>
      <c r="HA1029">
        <v>3</v>
      </c>
      <c r="HB1029">
        <v>9</v>
      </c>
      <c r="HC1029">
        <v>0</v>
      </c>
      <c r="HH1029" s="44" t="s">
        <v>5822</v>
      </c>
      <c r="HI1029">
        <v>0</v>
      </c>
      <c r="HJ1029">
        <v>4</v>
      </c>
      <c r="HK1029">
        <v>20</v>
      </c>
      <c r="HL1029">
        <v>0</v>
      </c>
      <c r="IJ1029" s="1">
        <v>39518</v>
      </c>
      <c r="IK1029" s="14">
        <v>2</v>
      </c>
    </row>
    <row r="1030" spans="1:245" x14ac:dyDescent="0.25">
      <c r="A1030" s="1">
        <v>39518</v>
      </c>
      <c r="E1030" s="13" t="s">
        <v>3190</v>
      </c>
      <c r="F1030" s="4" t="s">
        <v>123</v>
      </c>
      <c r="G1030" s="45" t="s">
        <v>5595</v>
      </c>
      <c r="H1030" s="86"/>
      <c r="I1030" s="86"/>
      <c r="J1030" s="86"/>
      <c r="K1030" s="86"/>
      <c r="L1030" s="86"/>
      <c r="M1030" s="30" t="s">
        <v>1365</v>
      </c>
      <c r="N1030" s="4" t="s">
        <v>500</v>
      </c>
      <c r="O1030" s="52" t="s">
        <v>6732</v>
      </c>
      <c r="P1030" s="20"/>
      <c r="Q1030" s="39" t="s">
        <v>1365</v>
      </c>
      <c r="R1030" s="4" t="s">
        <v>500</v>
      </c>
      <c r="S1030" s="52" t="s">
        <v>6732</v>
      </c>
      <c r="T1030" s="39" t="s">
        <v>1365</v>
      </c>
      <c r="U1030" s="4" t="s">
        <v>500</v>
      </c>
      <c r="X1030" s="33" t="s">
        <v>3634</v>
      </c>
      <c r="Y1030" s="33" t="s">
        <v>500</v>
      </c>
      <c r="Z1030" s="33" t="s">
        <v>3634</v>
      </c>
      <c r="AA1030" s="33" t="s">
        <v>500</v>
      </c>
      <c r="AD1030" s="20"/>
      <c r="AE1030" s="13">
        <v>39581</v>
      </c>
      <c r="AF1030" s="14">
        <v>0</v>
      </c>
      <c r="AG1030" s="14">
        <v>1</v>
      </c>
      <c r="AH1030" s="14">
        <v>0</v>
      </c>
      <c r="AI1030" s="14">
        <v>0</v>
      </c>
      <c r="AJ1030" s="14">
        <v>1</v>
      </c>
      <c r="AK1030" s="14">
        <v>0</v>
      </c>
      <c r="AL1030" s="14">
        <v>1</v>
      </c>
      <c r="AM1030" s="14">
        <v>0</v>
      </c>
      <c r="AO1030" s="1">
        <v>36483</v>
      </c>
      <c r="AP1030" s="1">
        <v>37873</v>
      </c>
      <c r="BT1030" s="14">
        <v>2095000</v>
      </c>
      <c r="BU1030" s="3">
        <v>0.5</v>
      </c>
      <c r="CS1030">
        <v>1</v>
      </c>
      <c r="CV1030" s="1">
        <v>37856</v>
      </c>
      <c r="DB1030" s="1">
        <v>37880</v>
      </c>
      <c r="DC1030" s="1">
        <v>39008</v>
      </c>
      <c r="DD1030" s="14">
        <v>664</v>
      </c>
      <c r="DE1030" s="14">
        <v>4</v>
      </c>
      <c r="DF1030" t="s">
        <v>562</v>
      </c>
      <c r="DG1030" t="s">
        <v>1385</v>
      </c>
      <c r="DJ1030">
        <v>1</v>
      </c>
      <c r="GY1030" s="44" t="s">
        <v>5701</v>
      </c>
      <c r="GZ1030" s="1">
        <v>37903</v>
      </c>
      <c r="HA1030">
        <v>3</v>
      </c>
      <c r="HB1030">
        <v>9</v>
      </c>
      <c r="HC1030">
        <v>0</v>
      </c>
      <c r="HH1030" s="44" t="s">
        <v>5822</v>
      </c>
      <c r="HI1030">
        <v>0</v>
      </c>
      <c r="HJ1030">
        <v>4</v>
      </c>
      <c r="HK1030">
        <v>20</v>
      </c>
      <c r="HL1030">
        <v>0</v>
      </c>
      <c r="IJ1030" s="1">
        <v>39518</v>
      </c>
      <c r="IK1030" s="14">
        <v>2</v>
      </c>
    </row>
    <row r="1031" spans="1:245" x14ac:dyDescent="0.25">
      <c r="A1031" s="1">
        <v>39518</v>
      </c>
      <c r="E1031" s="13" t="s">
        <v>3190</v>
      </c>
      <c r="F1031" s="4" t="s">
        <v>123</v>
      </c>
      <c r="G1031" s="45" t="s">
        <v>5595</v>
      </c>
      <c r="H1031" s="86"/>
      <c r="I1031" s="86"/>
      <c r="J1031" s="86"/>
      <c r="K1031" s="86"/>
      <c r="L1031" s="86"/>
      <c r="M1031" s="30" t="s">
        <v>1366</v>
      </c>
      <c r="N1031" s="4" t="s">
        <v>500</v>
      </c>
      <c r="O1031" s="52" t="s">
        <v>6733</v>
      </c>
      <c r="P1031" s="20"/>
      <c r="Q1031" s="39" t="s">
        <v>1365</v>
      </c>
      <c r="R1031" s="4" t="s">
        <v>500</v>
      </c>
      <c r="S1031" s="52" t="s">
        <v>6732</v>
      </c>
      <c r="T1031" s="39" t="s">
        <v>1365</v>
      </c>
      <c r="U1031" s="4" t="s">
        <v>500</v>
      </c>
      <c r="X1031" s="20"/>
      <c r="Y1031" s="20"/>
      <c r="Z1031" s="33" t="s">
        <v>3634</v>
      </c>
      <c r="AA1031" s="33" t="s">
        <v>500</v>
      </c>
      <c r="AD1031" s="20"/>
      <c r="AE1031" s="33" t="s">
        <v>3633</v>
      </c>
      <c r="AF1031" s="14">
        <v>0</v>
      </c>
      <c r="AG1031" s="14">
        <v>1</v>
      </c>
      <c r="AH1031" s="14">
        <v>0</v>
      </c>
      <c r="AI1031" s="14">
        <v>0</v>
      </c>
      <c r="AJ1031" s="14">
        <v>1</v>
      </c>
      <c r="AK1031" s="14">
        <v>0</v>
      </c>
      <c r="AL1031" s="14">
        <v>1</v>
      </c>
      <c r="AM1031" s="14">
        <v>0</v>
      </c>
      <c r="AO1031" s="1">
        <v>36483</v>
      </c>
      <c r="AP1031" s="1">
        <v>37873</v>
      </c>
      <c r="BT1031" s="14">
        <v>2095000</v>
      </c>
      <c r="BU1031" s="3">
        <v>0.5</v>
      </c>
      <c r="CS1031">
        <v>1</v>
      </c>
      <c r="CV1031" s="1">
        <v>37856</v>
      </c>
      <c r="DB1031" s="1">
        <v>37880</v>
      </c>
      <c r="DC1031" s="1">
        <v>39008</v>
      </c>
      <c r="DD1031" s="14">
        <v>664</v>
      </c>
      <c r="DE1031" s="14">
        <v>4</v>
      </c>
      <c r="DF1031" t="s">
        <v>562</v>
      </c>
      <c r="DG1031" t="s">
        <v>1385</v>
      </c>
      <c r="DJ1031">
        <v>1</v>
      </c>
      <c r="GY1031" s="44" t="s">
        <v>5701</v>
      </c>
      <c r="GZ1031" s="1">
        <v>37903</v>
      </c>
      <c r="HA1031">
        <v>3</v>
      </c>
      <c r="HB1031">
        <v>9</v>
      </c>
      <c r="HC1031">
        <v>0</v>
      </c>
      <c r="HH1031" s="44" t="s">
        <v>5822</v>
      </c>
      <c r="HI1031">
        <v>0</v>
      </c>
      <c r="HJ1031">
        <v>4</v>
      </c>
      <c r="HK1031">
        <v>20</v>
      </c>
      <c r="HL1031">
        <v>0</v>
      </c>
      <c r="IJ1031" s="1">
        <v>39518</v>
      </c>
      <c r="IK1031" s="14">
        <v>2</v>
      </c>
    </row>
    <row r="1032" spans="1:245" x14ac:dyDescent="0.25">
      <c r="A1032" s="1">
        <v>39518</v>
      </c>
      <c r="E1032" s="13" t="s">
        <v>3190</v>
      </c>
      <c r="F1032" s="4" t="s">
        <v>123</v>
      </c>
      <c r="G1032" s="45" t="s">
        <v>5595</v>
      </c>
      <c r="H1032" s="86"/>
      <c r="I1032" s="86"/>
      <c r="J1032" s="86"/>
      <c r="K1032" s="86"/>
      <c r="L1032" s="86"/>
      <c r="M1032" s="30" t="s">
        <v>1367</v>
      </c>
      <c r="N1032" s="4" t="s">
        <v>500</v>
      </c>
      <c r="O1032" s="52" t="s">
        <v>6733</v>
      </c>
      <c r="P1032" s="20"/>
      <c r="Q1032" s="39" t="s">
        <v>1365</v>
      </c>
      <c r="R1032" s="4" t="s">
        <v>500</v>
      </c>
      <c r="S1032" s="52" t="s">
        <v>6732</v>
      </c>
      <c r="T1032" s="39" t="s">
        <v>1365</v>
      </c>
      <c r="U1032" s="4" t="s">
        <v>500</v>
      </c>
      <c r="X1032" s="20"/>
      <c r="Y1032" s="20"/>
      <c r="Z1032" s="33" t="s">
        <v>3634</v>
      </c>
      <c r="AA1032" s="33" t="s">
        <v>500</v>
      </c>
      <c r="AD1032" s="20"/>
      <c r="AF1032" s="14">
        <v>0</v>
      </c>
      <c r="AG1032" s="14">
        <v>1</v>
      </c>
      <c r="AH1032" s="14">
        <v>0</v>
      </c>
      <c r="AI1032" s="14">
        <v>0</v>
      </c>
      <c r="AJ1032" s="14">
        <v>1</v>
      </c>
      <c r="AK1032" s="14">
        <v>0</v>
      </c>
      <c r="AL1032" s="14">
        <v>1</v>
      </c>
      <c r="AM1032" s="14">
        <v>0</v>
      </c>
      <c r="AO1032" s="1">
        <v>36483</v>
      </c>
      <c r="AP1032" s="1">
        <v>37873</v>
      </c>
      <c r="BT1032" s="14">
        <v>2095000</v>
      </c>
      <c r="BU1032" s="3">
        <v>0.5</v>
      </c>
      <c r="CS1032">
        <v>1</v>
      </c>
      <c r="CV1032" s="1">
        <v>37856</v>
      </c>
      <c r="DB1032" s="1">
        <v>37880</v>
      </c>
      <c r="DC1032" s="1">
        <v>39008</v>
      </c>
      <c r="DD1032" s="14">
        <v>664</v>
      </c>
      <c r="DE1032" s="14">
        <v>4</v>
      </c>
      <c r="DF1032" t="s">
        <v>562</v>
      </c>
      <c r="DG1032" t="s">
        <v>1385</v>
      </c>
      <c r="DJ1032">
        <v>1</v>
      </c>
      <c r="GY1032" s="44" t="s">
        <v>5701</v>
      </c>
      <c r="GZ1032" s="1">
        <v>37903</v>
      </c>
      <c r="HA1032">
        <v>3</v>
      </c>
      <c r="HB1032">
        <v>9</v>
      </c>
      <c r="HC1032">
        <v>0</v>
      </c>
      <c r="HH1032" s="44" t="s">
        <v>5822</v>
      </c>
      <c r="HI1032">
        <v>0</v>
      </c>
      <c r="HJ1032">
        <v>4</v>
      </c>
      <c r="HK1032">
        <v>20</v>
      </c>
      <c r="HL1032">
        <v>0</v>
      </c>
      <c r="IJ1032" s="1">
        <v>39518</v>
      </c>
      <c r="IK1032" s="14">
        <v>2</v>
      </c>
    </row>
    <row r="1033" spans="1:245" x14ac:dyDescent="0.25">
      <c r="A1033" s="1">
        <v>39518</v>
      </c>
      <c r="E1033" s="13" t="s">
        <v>3190</v>
      </c>
      <c r="F1033" s="4" t="s">
        <v>123</v>
      </c>
      <c r="G1033" s="45" t="s">
        <v>5595</v>
      </c>
      <c r="H1033" s="86"/>
      <c r="I1033" s="86"/>
      <c r="J1033" s="86"/>
      <c r="K1033" s="86"/>
      <c r="L1033" s="86"/>
      <c r="M1033" s="30" t="s">
        <v>5174</v>
      </c>
      <c r="N1033" s="4" t="s">
        <v>537</v>
      </c>
      <c r="O1033" s="52" t="s">
        <v>6734</v>
      </c>
      <c r="P1033" s="20"/>
      <c r="Q1033" s="39" t="s">
        <v>5174</v>
      </c>
      <c r="R1033" s="4" t="s">
        <v>537</v>
      </c>
      <c r="S1033" s="52" t="s">
        <v>6734</v>
      </c>
      <c r="T1033" s="39" t="s">
        <v>5174</v>
      </c>
      <c r="U1033" s="4" t="s">
        <v>537</v>
      </c>
      <c r="V1033" s="20"/>
      <c r="W1033" s="20"/>
      <c r="X1033" s="20"/>
      <c r="Y1033" s="20"/>
      <c r="Z1033" s="20"/>
      <c r="AA1033" s="20"/>
      <c r="AB1033" s="20"/>
      <c r="AC1033" s="20"/>
      <c r="AD1033" s="20"/>
      <c r="AE1033" s="33" t="s">
        <v>3635</v>
      </c>
      <c r="AF1033" s="14">
        <v>0</v>
      </c>
      <c r="AG1033" s="14">
        <v>1</v>
      </c>
      <c r="AH1033" s="14">
        <v>0</v>
      </c>
      <c r="AI1033" s="14">
        <v>0</v>
      </c>
      <c r="AJ1033" s="14">
        <v>1</v>
      </c>
      <c r="AK1033" s="14">
        <v>0</v>
      </c>
      <c r="AL1033" s="14">
        <v>1</v>
      </c>
      <c r="AM1033" s="14">
        <v>0</v>
      </c>
      <c r="AO1033" s="1">
        <v>33917</v>
      </c>
      <c r="AP1033" s="1">
        <v>36482</v>
      </c>
      <c r="BX1033" s="14">
        <v>1300000</v>
      </c>
      <c r="CB1033" s="14">
        <v>7600000</v>
      </c>
      <c r="CS1033">
        <v>1</v>
      </c>
      <c r="CV1033" s="1">
        <v>37856</v>
      </c>
      <c r="DB1033" s="1">
        <v>37880</v>
      </c>
      <c r="DC1033" s="1">
        <v>39008</v>
      </c>
      <c r="DD1033" s="14">
        <v>664</v>
      </c>
      <c r="DE1033" s="14">
        <v>4</v>
      </c>
      <c r="DF1033" t="s">
        <v>562</v>
      </c>
      <c r="DG1033" t="s">
        <v>1385</v>
      </c>
      <c r="II1033" s="1">
        <v>37880</v>
      </c>
      <c r="IJ1033" s="1">
        <v>39518</v>
      </c>
      <c r="IK1033" s="14">
        <v>2</v>
      </c>
    </row>
    <row r="1034" spans="1:245" x14ac:dyDescent="0.25">
      <c r="A1034" s="1">
        <v>39518</v>
      </c>
      <c r="E1034" s="13" t="s">
        <v>3190</v>
      </c>
      <c r="F1034" s="4" t="s">
        <v>123</v>
      </c>
      <c r="G1034" s="45" t="s">
        <v>5595</v>
      </c>
      <c r="H1034" s="86"/>
      <c r="I1034" s="86"/>
      <c r="J1034" s="86"/>
      <c r="K1034" s="86"/>
      <c r="L1034" s="86"/>
      <c r="M1034" s="30" t="s">
        <v>5175</v>
      </c>
      <c r="N1034" s="4" t="s">
        <v>537</v>
      </c>
      <c r="O1034" s="52" t="s">
        <v>6735</v>
      </c>
      <c r="P1034" s="20"/>
      <c r="Q1034" s="39" t="s">
        <v>5174</v>
      </c>
      <c r="R1034" s="4" t="s">
        <v>537</v>
      </c>
      <c r="S1034" s="52" t="s">
        <v>6734</v>
      </c>
      <c r="T1034" s="39" t="s">
        <v>5174</v>
      </c>
      <c r="U1034" s="4" t="s">
        <v>537</v>
      </c>
      <c r="V1034" s="20"/>
      <c r="W1034" s="20"/>
      <c r="X1034" s="20"/>
      <c r="Y1034" s="20"/>
      <c r="Z1034" s="20"/>
      <c r="AA1034" s="20"/>
      <c r="AB1034" s="20"/>
      <c r="AC1034" s="20"/>
      <c r="AD1034" s="20"/>
      <c r="AF1034" s="14">
        <v>0</v>
      </c>
      <c r="AG1034" s="14">
        <v>1</v>
      </c>
      <c r="AH1034" s="14">
        <v>0</v>
      </c>
      <c r="AI1034" s="14">
        <v>0</v>
      </c>
      <c r="AJ1034" s="14">
        <v>1</v>
      </c>
      <c r="AK1034" s="14">
        <v>0</v>
      </c>
      <c r="AL1034" s="14">
        <v>1</v>
      </c>
      <c r="AM1034" s="14">
        <v>0</v>
      </c>
      <c r="AO1034" s="1">
        <v>33917</v>
      </c>
      <c r="AP1034" s="1">
        <v>36482</v>
      </c>
      <c r="BX1034" s="14">
        <v>1300000</v>
      </c>
      <c r="CB1034" s="14">
        <v>7600000</v>
      </c>
      <c r="CS1034">
        <v>1</v>
      </c>
      <c r="CV1034" s="1">
        <v>37856</v>
      </c>
      <c r="DB1034" s="1">
        <v>37880</v>
      </c>
      <c r="DC1034" s="1">
        <v>39008</v>
      </c>
      <c r="DD1034" s="14">
        <v>664</v>
      </c>
      <c r="DE1034" s="14">
        <v>4</v>
      </c>
      <c r="DF1034" t="s">
        <v>562</v>
      </c>
      <c r="DG1034" t="s">
        <v>1385</v>
      </c>
      <c r="II1034" s="1">
        <v>37880</v>
      </c>
      <c r="IJ1034" s="1">
        <v>39518</v>
      </c>
      <c r="IK1034" s="14">
        <v>2</v>
      </c>
    </row>
    <row r="1035" spans="1:245" x14ac:dyDescent="0.25">
      <c r="A1035" s="1">
        <v>39518</v>
      </c>
      <c r="E1035" s="13" t="s">
        <v>3190</v>
      </c>
      <c r="F1035" s="4" t="s">
        <v>123</v>
      </c>
      <c r="G1035" s="45" t="s">
        <v>5595</v>
      </c>
      <c r="H1035" s="86"/>
      <c r="I1035" s="86"/>
      <c r="J1035" s="86"/>
      <c r="K1035" s="86"/>
      <c r="L1035" s="86"/>
      <c r="M1035" s="30" t="s">
        <v>5176</v>
      </c>
      <c r="N1035" s="4" t="s">
        <v>537</v>
      </c>
      <c r="O1035" s="52" t="s">
        <v>6735</v>
      </c>
      <c r="P1035" s="20"/>
      <c r="Q1035" s="39" t="s">
        <v>5174</v>
      </c>
      <c r="R1035" s="4" t="s">
        <v>537</v>
      </c>
      <c r="S1035" s="52" t="s">
        <v>6734</v>
      </c>
      <c r="T1035" s="39" t="s">
        <v>5174</v>
      </c>
      <c r="U1035" s="4" t="s">
        <v>537</v>
      </c>
      <c r="V1035" s="20"/>
      <c r="W1035" s="20"/>
      <c r="X1035" s="20"/>
      <c r="Y1035" s="20"/>
      <c r="Z1035" s="20"/>
      <c r="AA1035" s="20"/>
      <c r="AB1035" s="20"/>
      <c r="AC1035" s="20"/>
      <c r="AD1035" s="20"/>
      <c r="AE1035" s="33" t="s">
        <v>3636</v>
      </c>
      <c r="AF1035" s="14">
        <v>0</v>
      </c>
      <c r="AG1035" s="14">
        <v>1</v>
      </c>
      <c r="AH1035" s="14">
        <v>0</v>
      </c>
      <c r="AI1035" s="14">
        <v>0</v>
      </c>
      <c r="AJ1035" s="14">
        <v>1</v>
      </c>
      <c r="AK1035" s="14">
        <v>0</v>
      </c>
      <c r="AL1035" s="14">
        <v>1</v>
      </c>
      <c r="AM1035" s="14">
        <v>0</v>
      </c>
      <c r="AO1035" s="1">
        <v>33917</v>
      </c>
      <c r="AP1035" s="1">
        <v>36482</v>
      </c>
      <c r="BX1035" s="14">
        <v>1300000</v>
      </c>
      <c r="CB1035" s="14">
        <v>7600000</v>
      </c>
      <c r="CS1035">
        <v>1</v>
      </c>
      <c r="CV1035" s="1">
        <v>37856</v>
      </c>
      <c r="DB1035" s="1">
        <v>37880</v>
      </c>
      <c r="DC1035" s="1">
        <v>39008</v>
      </c>
      <c r="DD1035" s="14">
        <v>664</v>
      </c>
      <c r="DE1035" s="14">
        <v>4</v>
      </c>
      <c r="DF1035" t="s">
        <v>562</v>
      </c>
      <c r="DG1035" t="s">
        <v>1385</v>
      </c>
      <c r="II1035" s="1">
        <v>37880</v>
      </c>
      <c r="IJ1035" s="1">
        <v>39518</v>
      </c>
      <c r="IK1035" s="14">
        <v>2</v>
      </c>
    </row>
    <row r="1036" spans="1:245" x14ac:dyDescent="0.25">
      <c r="A1036" s="1">
        <v>39518</v>
      </c>
      <c r="E1036" s="13" t="s">
        <v>3190</v>
      </c>
      <c r="F1036" s="4" t="s">
        <v>123</v>
      </c>
      <c r="G1036" s="45" t="s">
        <v>5595</v>
      </c>
      <c r="H1036" s="86"/>
      <c r="I1036" s="86"/>
      <c r="J1036" s="86"/>
      <c r="K1036" s="86"/>
      <c r="L1036" s="86"/>
      <c r="M1036" s="30" t="s">
        <v>1368</v>
      </c>
      <c r="N1036" s="4" t="s">
        <v>502</v>
      </c>
      <c r="O1036" s="52" t="s">
        <v>6736</v>
      </c>
      <c r="P1036" s="20"/>
      <c r="Q1036" s="39" t="s">
        <v>5174</v>
      </c>
      <c r="R1036" s="4" t="s">
        <v>537</v>
      </c>
      <c r="S1036" s="52" t="s">
        <v>6734</v>
      </c>
      <c r="T1036" s="39" t="s">
        <v>5174</v>
      </c>
      <c r="U1036" s="4" t="s">
        <v>537</v>
      </c>
      <c r="V1036" s="20"/>
      <c r="W1036" s="20"/>
      <c r="X1036" s="20"/>
      <c r="Y1036" s="20"/>
      <c r="Z1036" s="20"/>
      <c r="AA1036" s="20"/>
      <c r="AB1036" s="20"/>
      <c r="AC1036" s="20"/>
      <c r="AD1036" s="20"/>
      <c r="AE1036" s="33" t="s">
        <v>3637</v>
      </c>
      <c r="AF1036" s="14">
        <v>0</v>
      </c>
      <c r="AG1036" s="14">
        <v>1</v>
      </c>
      <c r="AH1036" s="14">
        <v>0</v>
      </c>
      <c r="AI1036" s="14">
        <v>0</v>
      </c>
      <c r="AJ1036" s="14">
        <v>1</v>
      </c>
      <c r="AK1036" s="14">
        <v>0</v>
      </c>
      <c r="AL1036" s="14">
        <v>1</v>
      </c>
      <c r="AM1036" s="14">
        <v>0</v>
      </c>
      <c r="AO1036" s="1">
        <v>33917</v>
      </c>
      <c r="AP1036" s="1">
        <v>36482</v>
      </c>
      <c r="BX1036" s="14">
        <v>1300000</v>
      </c>
      <c r="CB1036" s="14">
        <v>7600000</v>
      </c>
      <c r="CS1036">
        <v>1</v>
      </c>
      <c r="CV1036" s="1">
        <v>37856</v>
      </c>
      <c r="DB1036" s="1">
        <v>37880</v>
      </c>
      <c r="DC1036" s="1">
        <v>39008</v>
      </c>
      <c r="DD1036" s="14">
        <v>664</v>
      </c>
      <c r="DE1036" s="14">
        <v>4</v>
      </c>
      <c r="DF1036" t="s">
        <v>562</v>
      </c>
      <c r="DG1036" t="s">
        <v>1385</v>
      </c>
      <c r="II1036" s="1">
        <v>37880</v>
      </c>
      <c r="IJ1036" s="1">
        <v>39518</v>
      </c>
      <c r="IK1036" s="14">
        <v>2</v>
      </c>
    </row>
    <row r="1037" spans="1:245" x14ac:dyDescent="0.25">
      <c r="A1037" s="1">
        <v>39518</v>
      </c>
      <c r="E1037" s="13" t="s">
        <v>3190</v>
      </c>
      <c r="F1037" s="4" t="s">
        <v>123</v>
      </c>
      <c r="G1037" s="45" t="s">
        <v>5595</v>
      </c>
      <c r="H1037" s="86"/>
      <c r="I1037" s="86"/>
      <c r="J1037" s="86"/>
      <c r="K1037" s="86"/>
      <c r="L1037" s="86"/>
      <c r="M1037" s="30" t="s">
        <v>1369</v>
      </c>
      <c r="N1037" s="4" t="s">
        <v>502</v>
      </c>
      <c r="O1037" s="52" t="s">
        <v>6736</v>
      </c>
      <c r="P1037" s="20"/>
      <c r="Q1037" s="39" t="s">
        <v>5174</v>
      </c>
      <c r="R1037" s="4" t="s">
        <v>537</v>
      </c>
      <c r="S1037" s="52" t="s">
        <v>6734</v>
      </c>
      <c r="T1037" s="39" t="s">
        <v>5174</v>
      </c>
      <c r="U1037" s="4" t="s">
        <v>537</v>
      </c>
      <c r="V1037" s="20"/>
      <c r="W1037" s="20"/>
      <c r="X1037" s="20"/>
      <c r="Y1037" s="20"/>
      <c r="Z1037" s="20"/>
      <c r="AA1037" s="20"/>
      <c r="AB1037" s="20"/>
      <c r="AC1037" s="20"/>
      <c r="AD1037" s="20"/>
      <c r="AF1037" s="14">
        <v>0</v>
      </c>
      <c r="AG1037" s="14">
        <v>1</v>
      </c>
      <c r="AH1037" s="14">
        <v>0</v>
      </c>
      <c r="AI1037" s="14">
        <v>0</v>
      </c>
      <c r="AJ1037" s="14">
        <v>1</v>
      </c>
      <c r="AK1037" s="14">
        <v>0</v>
      </c>
      <c r="AL1037" s="14">
        <v>1</v>
      </c>
      <c r="AM1037" s="14">
        <v>0</v>
      </c>
      <c r="AO1037" s="1">
        <v>33917</v>
      </c>
      <c r="AP1037" s="1">
        <v>36482</v>
      </c>
      <c r="BX1037" s="14">
        <v>1300000</v>
      </c>
      <c r="CB1037" s="14">
        <v>7600000</v>
      </c>
      <c r="CS1037">
        <v>1</v>
      </c>
      <c r="CV1037" s="1">
        <v>37856</v>
      </c>
      <c r="DB1037" s="1">
        <v>37880</v>
      </c>
      <c r="DC1037" s="1">
        <v>39008</v>
      </c>
      <c r="DD1037" s="14">
        <v>664</v>
      </c>
      <c r="DE1037" s="14">
        <v>4</v>
      </c>
      <c r="DF1037" t="s">
        <v>562</v>
      </c>
      <c r="DG1037" t="s">
        <v>1385</v>
      </c>
      <c r="II1037" s="1">
        <v>37880</v>
      </c>
      <c r="IJ1037" s="1">
        <v>39518</v>
      </c>
      <c r="IK1037" s="14">
        <v>2</v>
      </c>
    </row>
    <row r="1038" spans="1:245" x14ac:dyDescent="0.25">
      <c r="A1038" s="1">
        <v>39518</v>
      </c>
      <c r="E1038" s="13" t="s">
        <v>3190</v>
      </c>
      <c r="F1038" s="4" t="s">
        <v>123</v>
      </c>
      <c r="G1038" s="45" t="s">
        <v>5595</v>
      </c>
      <c r="H1038" s="86"/>
      <c r="I1038" s="86"/>
      <c r="J1038" s="86"/>
      <c r="K1038" s="86"/>
      <c r="L1038" s="86"/>
      <c r="M1038" s="30" t="s">
        <v>1370</v>
      </c>
      <c r="N1038" s="4" t="s">
        <v>517</v>
      </c>
      <c r="O1038" s="52" t="s">
        <v>6737</v>
      </c>
      <c r="P1038" s="20"/>
      <c r="Q1038" s="39" t="s">
        <v>5174</v>
      </c>
      <c r="R1038" s="4" t="s">
        <v>537</v>
      </c>
      <c r="S1038" s="52" t="s">
        <v>6734</v>
      </c>
      <c r="T1038" s="39" t="s">
        <v>5174</v>
      </c>
      <c r="U1038" s="4" t="s">
        <v>537</v>
      </c>
      <c r="V1038" s="20"/>
      <c r="W1038" s="20"/>
      <c r="X1038" s="20"/>
      <c r="Y1038" s="20"/>
      <c r="Z1038" s="20"/>
      <c r="AA1038" s="20"/>
      <c r="AB1038" s="20"/>
      <c r="AC1038" s="20"/>
      <c r="AD1038" s="20"/>
      <c r="AF1038" s="14">
        <v>0</v>
      </c>
      <c r="AG1038" s="14">
        <v>1</v>
      </c>
      <c r="AH1038" s="14">
        <v>0</v>
      </c>
      <c r="AI1038" s="14">
        <v>0</v>
      </c>
      <c r="AJ1038" s="14">
        <v>1</v>
      </c>
      <c r="AK1038" s="14">
        <v>0</v>
      </c>
      <c r="AL1038" s="14">
        <v>1</v>
      </c>
      <c r="AM1038" s="14">
        <v>0</v>
      </c>
      <c r="AO1038" s="1">
        <v>33917</v>
      </c>
      <c r="AP1038" s="1">
        <v>36482</v>
      </c>
      <c r="BX1038" s="14">
        <v>1300000</v>
      </c>
      <c r="CB1038" s="14">
        <v>7600000</v>
      </c>
      <c r="CS1038">
        <v>1</v>
      </c>
      <c r="CV1038" s="1">
        <v>37856</v>
      </c>
      <c r="DB1038" s="1">
        <v>37880</v>
      </c>
      <c r="DC1038" s="1">
        <v>39008</v>
      </c>
      <c r="DD1038" s="14">
        <v>664</v>
      </c>
      <c r="DE1038" s="14">
        <v>4</v>
      </c>
      <c r="DF1038" t="s">
        <v>562</v>
      </c>
      <c r="DG1038" t="s">
        <v>1385</v>
      </c>
      <c r="II1038" s="1">
        <v>37880</v>
      </c>
      <c r="IJ1038" s="1">
        <v>39518</v>
      </c>
      <c r="IK1038" s="14">
        <v>2</v>
      </c>
    </row>
    <row r="1039" spans="1:245" x14ac:dyDescent="0.25">
      <c r="A1039" s="1">
        <v>39518</v>
      </c>
      <c r="E1039" s="13" t="s">
        <v>3190</v>
      </c>
      <c r="F1039" s="4" t="s">
        <v>123</v>
      </c>
      <c r="G1039" s="45" t="s">
        <v>5595</v>
      </c>
      <c r="H1039" s="86"/>
      <c r="I1039" s="86"/>
      <c r="J1039" s="86"/>
      <c r="K1039" s="86"/>
      <c r="L1039" s="86"/>
      <c r="M1039" s="30" t="s">
        <v>1371</v>
      </c>
      <c r="N1039" s="4" t="s">
        <v>517</v>
      </c>
      <c r="O1039" s="52" t="s">
        <v>6738</v>
      </c>
      <c r="P1039" s="20"/>
      <c r="Q1039" s="30" t="s">
        <v>1371</v>
      </c>
      <c r="R1039" s="4" t="s">
        <v>517</v>
      </c>
      <c r="S1039" s="52" t="s">
        <v>6738</v>
      </c>
      <c r="T1039" s="20"/>
      <c r="U1039" s="20"/>
      <c r="V1039" s="20"/>
      <c r="W1039" s="20"/>
      <c r="X1039" s="20"/>
      <c r="Y1039" s="20"/>
      <c r="Z1039" s="20"/>
      <c r="AA1039" s="20"/>
      <c r="AB1039" s="20"/>
      <c r="AC1039" s="20"/>
      <c r="AD1039" s="20"/>
      <c r="AF1039" s="14">
        <v>0</v>
      </c>
      <c r="AG1039" s="14">
        <v>1</v>
      </c>
      <c r="AH1039" s="14">
        <v>0</v>
      </c>
      <c r="AI1039" s="14">
        <v>0</v>
      </c>
      <c r="AJ1039" s="14">
        <v>1</v>
      </c>
      <c r="AK1039" s="14">
        <v>0</v>
      </c>
      <c r="AL1039" s="14">
        <v>1</v>
      </c>
      <c r="AM1039" s="14">
        <v>0</v>
      </c>
      <c r="AO1039" s="1">
        <v>35090</v>
      </c>
      <c r="AP1039" s="1">
        <v>37810</v>
      </c>
      <c r="BP1039" s="14">
        <v>134000</v>
      </c>
      <c r="CS1039">
        <v>1</v>
      </c>
      <c r="CV1039" s="1">
        <v>37856</v>
      </c>
      <c r="DB1039" s="1">
        <v>37880</v>
      </c>
      <c r="DC1039" s="1">
        <v>39008</v>
      </c>
      <c r="DD1039" s="14">
        <v>664</v>
      </c>
      <c r="DE1039" s="14">
        <v>4</v>
      </c>
      <c r="DF1039" t="s">
        <v>562</v>
      </c>
      <c r="DG1039" t="s">
        <v>1385</v>
      </c>
      <c r="IJ1039" s="1">
        <v>39518</v>
      </c>
      <c r="IK1039" s="14">
        <v>2</v>
      </c>
    </row>
    <row r="1040" spans="1:245" x14ac:dyDescent="0.25">
      <c r="A1040" s="1">
        <v>39518</v>
      </c>
      <c r="E1040" s="13" t="s">
        <v>3190</v>
      </c>
      <c r="F1040" s="4" t="s">
        <v>123</v>
      </c>
      <c r="G1040" s="45" t="s">
        <v>5595</v>
      </c>
      <c r="H1040" s="86"/>
      <c r="I1040" s="86"/>
      <c r="J1040" s="86"/>
      <c r="K1040" s="86"/>
      <c r="L1040" s="86"/>
      <c r="M1040" s="30" t="s">
        <v>1372</v>
      </c>
      <c r="N1040" s="4" t="s">
        <v>517</v>
      </c>
      <c r="O1040" s="52" t="s">
        <v>6739</v>
      </c>
      <c r="P1040" s="20"/>
      <c r="Q1040" s="30" t="s">
        <v>1372</v>
      </c>
      <c r="R1040" s="4" t="s">
        <v>517</v>
      </c>
      <c r="S1040" s="52" t="s">
        <v>6739</v>
      </c>
      <c r="T1040" s="30" t="s">
        <v>1372</v>
      </c>
      <c r="U1040" s="4" t="s">
        <v>517</v>
      </c>
      <c r="V1040" s="20"/>
      <c r="W1040" s="20"/>
      <c r="X1040" s="20"/>
      <c r="Y1040" s="20"/>
      <c r="Z1040" s="20"/>
      <c r="AA1040" s="20"/>
      <c r="AB1040" s="20"/>
      <c r="AC1040" s="20"/>
      <c r="AD1040" s="20"/>
      <c r="AF1040" s="14">
        <v>0</v>
      </c>
      <c r="AG1040" s="14">
        <v>1</v>
      </c>
      <c r="AH1040" s="14">
        <v>0</v>
      </c>
      <c r="AI1040" s="14">
        <v>0</v>
      </c>
      <c r="AJ1040" s="14">
        <v>1</v>
      </c>
      <c r="AK1040" s="14">
        <v>0</v>
      </c>
      <c r="AL1040" s="14">
        <v>1</v>
      </c>
      <c r="AM1040" s="14">
        <v>0</v>
      </c>
      <c r="AO1040" s="1">
        <v>33634</v>
      </c>
      <c r="AP1040" s="1">
        <v>37517</v>
      </c>
      <c r="BP1040" s="14">
        <f>4500000-BT1040</f>
        <v>4130000</v>
      </c>
      <c r="BR1040" s="16">
        <v>2320000</v>
      </c>
      <c r="BT1040" s="14">
        <v>370000</v>
      </c>
      <c r="BV1040" s="16">
        <v>0</v>
      </c>
      <c r="CS1040">
        <v>1</v>
      </c>
      <c r="CV1040" s="1">
        <v>37856</v>
      </c>
      <c r="DB1040" s="1">
        <v>37880</v>
      </c>
      <c r="DC1040" s="1">
        <v>39008</v>
      </c>
      <c r="DD1040" s="14">
        <v>664</v>
      </c>
      <c r="DE1040" s="14">
        <v>4</v>
      </c>
      <c r="DF1040" t="s">
        <v>562</v>
      </c>
      <c r="DG1040" t="s">
        <v>1385</v>
      </c>
      <c r="DO1040" s="49" t="s">
        <v>4593</v>
      </c>
      <c r="DP1040" s="1"/>
      <c r="DQ1040" s="1"/>
      <c r="DR1040" s="1"/>
      <c r="DS1040" s="1"/>
      <c r="DT1040" s="1"/>
      <c r="DU1040" s="1"/>
      <c r="DV1040" s="1"/>
      <c r="DY1040" t="s">
        <v>2271</v>
      </c>
      <c r="DZ1040" s="1">
        <v>39603</v>
      </c>
      <c r="EA1040" s="1">
        <v>40710</v>
      </c>
      <c r="EC1040" s="7" t="s">
        <v>3976</v>
      </c>
      <c r="EL1040" s="7">
        <v>1</v>
      </c>
      <c r="EO1040" s="7">
        <v>202</v>
      </c>
      <c r="EP1040" s="7">
        <v>6</v>
      </c>
      <c r="ES1040" s="49" t="s">
        <v>5000</v>
      </c>
      <c r="ET1040" s="49" t="s">
        <v>5001</v>
      </c>
      <c r="EU1040" s="1"/>
      <c r="EV1040" s="1"/>
      <c r="EW1040" s="1"/>
      <c r="EX1040" s="1"/>
      <c r="FC1040" t="s">
        <v>2822</v>
      </c>
      <c r="FD1040" s="1">
        <v>40771</v>
      </c>
      <c r="FE1040" s="1">
        <v>41466</v>
      </c>
      <c r="FH1040" s="7" t="s">
        <v>3977</v>
      </c>
      <c r="FK1040">
        <v>1</v>
      </c>
      <c r="FY1040">
        <v>150</v>
      </c>
      <c r="FZ1040">
        <v>2</v>
      </c>
      <c r="GA1040">
        <v>1</v>
      </c>
      <c r="IJ1040" s="1">
        <v>39518</v>
      </c>
      <c r="IK1040" s="14">
        <v>2</v>
      </c>
    </row>
    <row r="1041" spans="1:245" x14ac:dyDescent="0.25">
      <c r="A1041" s="1">
        <v>39518</v>
      </c>
      <c r="E1041" s="13" t="s">
        <v>3190</v>
      </c>
      <c r="F1041" s="4" t="s">
        <v>123</v>
      </c>
      <c r="G1041" s="45" t="s">
        <v>5595</v>
      </c>
      <c r="H1041" s="86"/>
      <c r="I1041" s="86"/>
      <c r="J1041" s="86"/>
      <c r="K1041" s="86"/>
      <c r="L1041" s="86"/>
      <c r="M1041" s="30" t="s">
        <v>1373</v>
      </c>
      <c r="N1041" s="4" t="s">
        <v>502</v>
      </c>
      <c r="O1041" s="52" t="s">
        <v>6740</v>
      </c>
      <c r="P1041" s="20"/>
      <c r="Q1041" s="30" t="s">
        <v>1372</v>
      </c>
      <c r="R1041" s="4" t="s">
        <v>517</v>
      </c>
      <c r="S1041" s="52" t="s">
        <v>6739</v>
      </c>
      <c r="T1041" s="30" t="s">
        <v>1372</v>
      </c>
      <c r="U1041" s="4" t="s">
        <v>517</v>
      </c>
      <c r="V1041" s="20"/>
      <c r="W1041" s="20"/>
      <c r="X1041" s="20"/>
      <c r="Y1041" s="20"/>
      <c r="Z1041" s="20"/>
      <c r="AA1041" s="20"/>
      <c r="AB1041" s="20"/>
      <c r="AC1041" s="20"/>
      <c r="AD1041" s="20"/>
      <c r="AF1041" s="14">
        <v>0</v>
      </c>
      <c r="AG1041" s="14">
        <v>1</v>
      </c>
      <c r="AH1041" s="14">
        <v>0</v>
      </c>
      <c r="AI1041" s="14">
        <v>0</v>
      </c>
      <c r="AJ1041" s="14">
        <v>1</v>
      </c>
      <c r="AK1041" s="14">
        <v>0</v>
      </c>
      <c r="AL1041" s="14">
        <v>1</v>
      </c>
      <c r="AM1041" s="14">
        <v>0</v>
      </c>
      <c r="AO1041" s="1">
        <v>37257</v>
      </c>
      <c r="AP1041" s="1">
        <v>37517</v>
      </c>
      <c r="BT1041" s="14">
        <v>370000</v>
      </c>
      <c r="BV1041" s="16">
        <v>0</v>
      </c>
      <c r="BW1041" s="23">
        <v>370000</v>
      </c>
      <c r="CS1041">
        <v>1</v>
      </c>
      <c r="CV1041" s="1">
        <v>37856</v>
      </c>
      <c r="DB1041" s="1">
        <v>37880</v>
      </c>
      <c r="DC1041" s="1">
        <v>39008</v>
      </c>
      <c r="DD1041" s="14">
        <v>664</v>
      </c>
      <c r="DE1041" s="14">
        <v>4</v>
      </c>
      <c r="DF1041" t="s">
        <v>562</v>
      </c>
      <c r="DG1041" t="s">
        <v>1385</v>
      </c>
      <c r="DO1041" s="49" t="s">
        <v>4593</v>
      </c>
      <c r="DP1041" s="1"/>
      <c r="DQ1041" s="1"/>
      <c r="DR1041" s="1"/>
      <c r="DS1041" s="1"/>
      <c r="DT1041" s="1"/>
      <c r="DU1041" s="1"/>
      <c r="DV1041" s="1"/>
      <c r="DY1041" t="s">
        <v>2271</v>
      </c>
      <c r="DZ1041" s="1">
        <v>39603</v>
      </c>
      <c r="EA1041" s="1">
        <v>40710</v>
      </c>
      <c r="EC1041" s="7" t="s">
        <v>3976</v>
      </c>
      <c r="EK1041" s="7">
        <v>1</v>
      </c>
      <c r="EO1041" s="7">
        <v>202</v>
      </c>
      <c r="EP1041" s="7">
        <v>6</v>
      </c>
      <c r="ER1041" s="49" t="s">
        <v>5002</v>
      </c>
      <c r="ES1041" s="1"/>
      <c r="ET1041" s="1"/>
      <c r="EU1041" s="1"/>
      <c r="EV1041" s="1"/>
      <c r="EW1041" s="1"/>
      <c r="EX1041" s="1"/>
      <c r="FA1041">
        <v>1</v>
      </c>
      <c r="FC1041" t="s">
        <v>2818</v>
      </c>
      <c r="FD1041" s="1">
        <v>40780</v>
      </c>
      <c r="FE1041" s="1">
        <v>41466</v>
      </c>
      <c r="FH1041" s="7" t="s">
        <v>3977</v>
      </c>
      <c r="FJ1041" s="7" t="s">
        <v>3798</v>
      </c>
      <c r="FN1041">
        <v>1</v>
      </c>
      <c r="FQ1041">
        <v>1</v>
      </c>
      <c r="FT1041">
        <v>1</v>
      </c>
      <c r="FY1041">
        <v>124</v>
      </c>
      <c r="FZ1041">
        <v>3</v>
      </c>
      <c r="IJ1041" s="1">
        <v>39518</v>
      </c>
      <c r="IK1041" s="14">
        <v>2</v>
      </c>
    </row>
    <row r="1042" spans="1:245" x14ac:dyDescent="0.25">
      <c r="A1042" s="1">
        <v>39518</v>
      </c>
      <c r="E1042" s="13" t="s">
        <v>3190</v>
      </c>
      <c r="F1042" s="4" t="s">
        <v>123</v>
      </c>
      <c r="G1042" s="45" t="s">
        <v>5595</v>
      </c>
      <c r="H1042" s="86"/>
      <c r="I1042" s="86"/>
      <c r="J1042" s="86"/>
      <c r="K1042" s="86"/>
      <c r="L1042" s="86"/>
      <c r="M1042" s="30" t="s">
        <v>1374</v>
      </c>
      <c r="N1042" s="4" t="s">
        <v>517</v>
      </c>
      <c r="O1042" s="52" t="s">
        <v>6744</v>
      </c>
      <c r="P1042" s="20"/>
      <c r="Q1042" s="39" t="s">
        <v>5177</v>
      </c>
      <c r="R1042" s="4" t="s">
        <v>537</v>
      </c>
      <c r="S1042" s="52" t="s">
        <v>6742</v>
      </c>
      <c r="T1042" s="39" t="s">
        <v>5177</v>
      </c>
      <c r="U1042" s="4" t="s">
        <v>537</v>
      </c>
      <c r="V1042" s="20"/>
      <c r="W1042" s="20"/>
      <c r="X1042" s="20"/>
      <c r="Y1042" s="20"/>
      <c r="Z1042" s="20"/>
      <c r="AA1042" s="20"/>
      <c r="AB1042" s="20"/>
      <c r="AC1042" s="20"/>
      <c r="AD1042" s="20"/>
      <c r="AF1042" s="14">
        <v>0</v>
      </c>
      <c r="AG1042" s="14">
        <v>1</v>
      </c>
      <c r="AH1042" s="14">
        <v>0</v>
      </c>
      <c r="AI1042" s="14">
        <v>0</v>
      </c>
      <c r="AJ1042" s="14">
        <v>1</v>
      </c>
      <c r="AK1042" s="14">
        <v>0</v>
      </c>
      <c r="AL1042" s="14">
        <v>1</v>
      </c>
      <c r="AM1042" s="14">
        <v>0</v>
      </c>
      <c r="AO1042" s="1">
        <v>30959</v>
      </c>
      <c r="AP1042" s="1">
        <v>37874</v>
      </c>
      <c r="BT1042" s="14">
        <v>3000000</v>
      </c>
      <c r="BX1042" s="14">
        <f>3185000-BT1042</f>
        <v>185000</v>
      </c>
      <c r="CS1042">
        <v>1</v>
      </c>
      <c r="CV1042" s="1">
        <v>37856</v>
      </c>
      <c r="DB1042" s="1">
        <v>37880</v>
      </c>
      <c r="DC1042" s="1">
        <v>39008</v>
      </c>
      <c r="DD1042" s="14">
        <v>664</v>
      </c>
      <c r="DE1042" s="14">
        <v>4</v>
      </c>
      <c r="DF1042" t="s">
        <v>562</v>
      </c>
      <c r="DG1042" t="s">
        <v>1385</v>
      </c>
      <c r="IJ1042" s="1">
        <v>39518</v>
      </c>
      <c r="IK1042" s="14">
        <v>2</v>
      </c>
    </row>
    <row r="1043" spans="1:245" x14ac:dyDescent="0.25">
      <c r="A1043" s="1">
        <v>39518</v>
      </c>
      <c r="E1043" s="13" t="s">
        <v>3190</v>
      </c>
      <c r="F1043" s="4" t="s">
        <v>123</v>
      </c>
      <c r="G1043" s="45" t="s">
        <v>5595</v>
      </c>
      <c r="H1043" s="86"/>
      <c r="I1043" s="86"/>
      <c r="J1043" s="86"/>
      <c r="K1043" s="86"/>
      <c r="L1043" s="86"/>
      <c r="M1043" s="30" t="s">
        <v>1375</v>
      </c>
      <c r="N1043" s="4" t="s">
        <v>502</v>
      </c>
      <c r="O1043" s="52" t="s">
        <v>6743</v>
      </c>
      <c r="P1043" s="20"/>
      <c r="Q1043" s="39" t="s">
        <v>5177</v>
      </c>
      <c r="R1043" s="4" t="s">
        <v>537</v>
      </c>
      <c r="S1043" s="52" t="s">
        <v>6742</v>
      </c>
      <c r="T1043" s="39" t="s">
        <v>5177</v>
      </c>
      <c r="U1043" s="4" t="s">
        <v>537</v>
      </c>
      <c r="V1043" s="20"/>
      <c r="W1043" s="20"/>
      <c r="X1043" s="20"/>
      <c r="Y1043" s="20"/>
      <c r="Z1043" s="20"/>
      <c r="AA1043" s="20"/>
      <c r="AB1043" s="20"/>
      <c r="AC1043" s="20"/>
      <c r="AD1043" s="20"/>
      <c r="AF1043" s="14">
        <v>0</v>
      </c>
      <c r="AG1043" s="14">
        <v>1</v>
      </c>
      <c r="AH1043" s="14">
        <v>0</v>
      </c>
      <c r="AI1043" s="14">
        <v>0</v>
      </c>
      <c r="AJ1043" s="14">
        <v>1</v>
      </c>
      <c r="AK1043" s="14">
        <v>0</v>
      </c>
      <c r="AL1043" s="14">
        <v>1</v>
      </c>
      <c r="AM1043" s="14">
        <v>0</v>
      </c>
      <c r="AO1043" s="1">
        <v>32083</v>
      </c>
      <c r="AP1043" s="1">
        <v>36334</v>
      </c>
      <c r="BT1043" s="14">
        <v>3000000</v>
      </c>
      <c r="BX1043" s="14">
        <f>3185000-BT1043</f>
        <v>185000</v>
      </c>
      <c r="CS1043">
        <v>1</v>
      </c>
      <c r="CV1043" s="1">
        <v>37856</v>
      </c>
      <c r="DB1043" s="1">
        <v>37880</v>
      </c>
      <c r="DC1043" s="1">
        <v>39008</v>
      </c>
      <c r="DD1043" s="14">
        <v>664</v>
      </c>
      <c r="DE1043" s="14">
        <v>4</v>
      </c>
      <c r="DF1043" t="s">
        <v>562</v>
      </c>
      <c r="DG1043" t="s">
        <v>1385</v>
      </c>
      <c r="IJ1043" s="1">
        <v>39518</v>
      </c>
      <c r="IK1043" s="14">
        <v>2</v>
      </c>
    </row>
    <row r="1044" spans="1:245" x14ac:dyDescent="0.25">
      <c r="A1044" s="1">
        <v>39518</v>
      </c>
      <c r="E1044" s="13" t="s">
        <v>3190</v>
      </c>
      <c r="F1044" s="4" t="s">
        <v>123</v>
      </c>
      <c r="G1044" s="45" t="s">
        <v>5595</v>
      </c>
      <c r="H1044" s="86"/>
      <c r="I1044" s="86"/>
      <c r="J1044" s="86"/>
      <c r="K1044" s="86"/>
      <c r="L1044" s="86"/>
      <c r="M1044" s="58" t="s">
        <v>5177</v>
      </c>
      <c r="N1044" s="4" t="s">
        <v>537</v>
      </c>
      <c r="O1044" s="52" t="s">
        <v>6742</v>
      </c>
      <c r="P1044" s="20"/>
      <c r="Q1044" s="39" t="s">
        <v>5177</v>
      </c>
      <c r="R1044" s="4" t="s">
        <v>537</v>
      </c>
      <c r="S1044" s="52" t="s">
        <v>6742</v>
      </c>
      <c r="T1044" s="39" t="s">
        <v>5177</v>
      </c>
      <c r="U1044" s="4" t="s">
        <v>537</v>
      </c>
      <c r="V1044" s="20"/>
      <c r="W1044" s="20"/>
      <c r="X1044" s="20"/>
      <c r="Y1044" s="20"/>
      <c r="Z1044" s="20"/>
      <c r="AA1044" s="20"/>
      <c r="AB1044" s="20"/>
      <c r="AC1044" s="20"/>
      <c r="AD1044" s="20"/>
      <c r="AF1044" s="14">
        <v>0</v>
      </c>
      <c r="AG1044" s="14">
        <v>1</v>
      </c>
      <c r="AH1044" s="14">
        <v>0</v>
      </c>
      <c r="AI1044" s="14">
        <v>0</v>
      </c>
      <c r="AJ1044" s="14">
        <v>1</v>
      </c>
      <c r="AK1044" s="14">
        <v>0</v>
      </c>
      <c r="AL1044" s="14">
        <v>1</v>
      </c>
      <c r="AM1044" s="14">
        <v>0</v>
      </c>
      <c r="AO1044" s="1">
        <v>36335</v>
      </c>
      <c r="AP1044" s="1">
        <v>37874</v>
      </c>
      <c r="BT1044" s="14">
        <v>3000000</v>
      </c>
      <c r="CS1044">
        <v>1</v>
      </c>
      <c r="CV1044" s="1">
        <v>37856</v>
      </c>
      <c r="DB1044" s="1">
        <v>37880</v>
      </c>
      <c r="DC1044" s="1">
        <v>39008</v>
      </c>
      <c r="DD1044" s="14">
        <v>664</v>
      </c>
      <c r="DE1044" s="14">
        <v>4</v>
      </c>
      <c r="DF1044" t="s">
        <v>562</v>
      </c>
      <c r="DG1044" t="s">
        <v>1385</v>
      </c>
      <c r="IJ1044" s="1">
        <v>39518</v>
      </c>
      <c r="IK1044" s="14">
        <v>2</v>
      </c>
    </row>
    <row r="1045" spans="1:245" x14ac:dyDescent="0.25">
      <c r="A1045" s="1">
        <v>39518</v>
      </c>
      <c r="E1045" s="13" t="s">
        <v>3190</v>
      </c>
      <c r="F1045" s="4" t="s">
        <v>123</v>
      </c>
      <c r="G1045" s="45" t="s">
        <v>5595</v>
      </c>
      <c r="H1045" s="86"/>
      <c r="I1045" s="86"/>
      <c r="J1045" s="86"/>
      <c r="K1045" s="86"/>
      <c r="L1045" s="86"/>
      <c r="M1045" s="30" t="s">
        <v>5178</v>
      </c>
      <c r="N1045" s="4" t="s">
        <v>537</v>
      </c>
      <c r="O1045" s="52" t="s">
        <v>6742</v>
      </c>
      <c r="P1045" s="20"/>
      <c r="Q1045" s="39" t="s">
        <v>5177</v>
      </c>
      <c r="R1045" s="4" t="s">
        <v>537</v>
      </c>
      <c r="S1045" s="52" t="s">
        <v>6742</v>
      </c>
      <c r="T1045" s="39" t="s">
        <v>5177</v>
      </c>
      <c r="U1045" s="4" t="s">
        <v>537</v>
      </c>
      <c r="V1045" s="20"/>
      <c r="W1045" s="20"/>
      <c r="X1045" s="20"/>
      <c r="Y1045" s="20"/>
      <c r="Z1045" s="20"/>
      <c r="AA1045" s="20"/>
      <c r="AB1045" s="20"/>
      <c r="AC1045" s="20"/>
      <c r="AD1045" s="20"/>
      <c r="AF1045" s="14">
        <v>0</v>
      </c>
      <c r="AG1045" s="14">
        <v>1</v>
      </c>
      <c r="AH1045" s="14">
        <v>0</v>
      </c>
      <c r="AI1045" s="14">
        <v>0</v>
      </c>
      <c r="AJ1045" s="14">
        <v>1</v>
      </c>
      <c r="AK1045" s="14">
        <v>0</v>
      </c>
      <c r="AL1045" s="14">
        <v>1</v>
      </c>
      <c r="AM1045" s="14">
        <v>0</v>
      </c>
      <c r="AO1045" s="1">
        <v>36335</v>
      </c>
      <c r="AP1045" s="1">
        <v>37874</v>
      </c>
      <c r="BT1045" s="14">
        <v>3000000</v>
      </c>
      <c r="CS1045">
        <v>1</v>
      </c>
      <c r="CV1045" s="1">
        <v>37856</v>
      </c>
      <c r="DB1045" s="1">
        <v>37880</v>
      </c>
      <c r="DC1045" s="1">
        <v>39008</v>
      </c>
      <c r="DD1045" s="14">
        <v>664</v>
      </c>
      <c r="DE1045" s="14">
        <v>4</v>
      </c>
      <c r="DF1045" t="s">
        <v>562</v>
      </c>
      <c r="DG1045" t="s">
        <v>1385</v>
      </c>
      <c r="IJ1045" s="1">
        <v>39518</v>
      </c>
      <c r="IK1045" s="14">
        <v>2</v>
      </c>
    </row>
    <row r="1046" spans="1:245" x14ac:dyDescent="0.25">
      <c r="A1046" s="1">
        <v>39518</v>
      </c>
      <c r="E1046" s="13" t="s">
        <v>3190</v>
      </c>
      <c r="F1046" s="4" t="s">
        <v>123</v>
      </c>
      <c r="G1046" s="45" t="s">
        <v>5595</v>
      </c>
      <c r="H1046" s="86"/>
      <c r="I1046" s="86"/>
      <c r="J1046" s="86"/>
      <c r="K1046" s="86"/>
      <c r="L1046" s="86"/>
      <c r="M1046" s="30" t="s">
        <v>5179</v>
      </c>
      <c r="N1046" s="4" t="s">
        <v>537</v>
      </c>
      <c r="O1046" s="52" t="s">
        <v>6742</v>
      </c>
      <c r="P1046" s="20"/>
      <c r="Q1046" s="39" t="s">
        <v>5177</v>
      </c>
      <c r="R1046" s="4" t="s">
        <v>537</v>
      </c>
      <c r="S1046" s="52" t="s">
        <v>6742</v>
      </c>
      <c r="T1046" s="39" t="s">
        <v>5177</v>
      </c>
      <c r="U1046" s="4" t="s">
        <v>537</v>
      </c>
      <c r="V1046" s="20"/>
      <c r="W1046" s="20"/>
      <c r="X1046" s="20"/>
      <c r="Y1046" s="20"/>
      <c r="Z1046" s="20"/>
      <c r="AA1046" s="20"/>
      <c r="AB1046" s="20"/>
      <c r="AC1046" s="20"/>
      <c r="AD1046" s="20"/>
      <c r="AF1046" s="14">
        <v>0</v>
      </c>
      <c r="AG1046" s="14">
        <v>1</v>
      </c>
      <c r="AH1046" s="14">
        <v>0</v>
      </c>
      <c r="AI1046" s="14">
        <v>0</v>
      </c>
      <c r="AJ1046" s="14">
        <v>1</v>
      </c>
      <c r="AK1046" s="14">
        <v>0</v>
      </c>
      <c r="AL1046" s="14">
        <v>1</v>
      </c>
      <c r="AM1046" s="14">
        <v>0</v>
      </c>
      <c r="AO1046" s="1">
        <v>36335</v>
      </c>
      <c r="AP1046" s="1">
        <v>37874</v>
      </c>
      <c r="BT1046" s="14">
        <v>3000000</v>
      </c>
      <c r="CS1046">
        <v>1</v>
      </c>
      <c r="CV1046" s="1">
        <v>37856</v>
      </c>
      <c r="DB1046" s="1">
        <v>37880</v>
      </c>
      <c r="DC1046" s="1">
        <v>39008</v>
      </c>
      <c r="DD1046" s="14">
        <v>664</v>
      </c>
      <c r="DE1046" s="14">
        <v>4</v>
      </c>
      <c r="DF1046" t="s">
        <v>562</v>
      </c>
      <c r="DG1046" t="s">
        <v>1385</v>
      </c>
      <c r="IJ1046" s="1">
        <v>39518</v>
      </c>
      <c r="IK1046" s="14">
        <v>2</v>
      </c>
    </row>
    <row r="1047" spans="1:245" x14ac:dyDescent="0.25">
      <c r="A1047" s="1">
        <v>39518</v>
      </c>
      <c r="E1047" s="13" t="s">
        <v>3190</v>
      </c>
      <c r="F1047" s="4" t="s">
        <v>123</v>
      </c>
      <c r="G1047" s="45" t="s">
        <v>5595</v>
      </c>
      <c r="H1047" s="86"/>
      <c r="I1047" s="86"/>
      <c r="J1047" s="86"/>
      <c r="K1047" s="86"/>
      <c r="L1047" s="86"/>
      <c r="M1047" s="30" t="s">
        <v>5180</v>
      </c>
      <c r="N1047" s="4" t="s">
        <v>537</v>
      </c>
      <c r="O1047" s="52" t="s">
        <v>6742</v>
      </c>
      <c r="P1047" s="20"/>
      <c r="Q1047" s="39" t="s">
        <v>5177</v>
      </c>
      <c r="R1047" s="4" t="s">
        <v>537</v>
      </c>
      <c r="S1047" s="52" t="s">
        <v>6742</v>
      </c>
      <c r="T1047" s="39" t="s">
        <v>5177</v>
      </c>
      <c r="U1047" s="4" t="s">
        <v>537</v>
      </c>
      <c r="V1047" s="20"/>
      <c r="W1047" s="20"/>
      <c r="X1047" s="20"/>
      <c r="Y1047" s="20"/>
      <c r="Z1047" s="20"/>
      <c r="AA1047" s="20"/>
      <c r="AB1047" s="20"/>
      <c r="AC1047" s="20"/>
      <c r="AD1047" s="20"/>
      <c r="AF1047" s="14">
        <v>0</v>
      </c>
      <c r="AG1047" s="14">
        <v>1</v>
      </c>
      <c r="AH1047" s="14">
        <v>0</v>
      </c>
      <c r="AI1047" s="14">
        <v>0</v>
      </c>
      <c r="AJ1047" s="14">
        <v>1</v>
      </c>
      <c r="AK1047" s="14">
        <v>0</v>
      </c>
      <c r="AL1047" s="14">
        <v>1</v>
      </c>
      <c r="AM1047" s="14">
        <v>0</v>
      </c>
      <c r="AO1047" s="1">
        <v>36335</v>
      </c>
      <c r="AP1047" s="1">
        <v>37874</v>
      </c>
      <c r="BT1047" s="14">
        <v>3000000</v>
      </c>
      <c r="CS1047">
        <v>1</v>
      </c>
      <c r="CV1047" s="1">
        <v>37856</v>
      </c>
      <c r="DB1047" s="1">
        <v>37880</v>
      </c>
      <c r="DC1047" s="1">
        <v>39008</v>
      </c>
      <c r="DD1047" s="14">
        <v>664</v>
      </c>
      <c r="DE1047" s="14">
        <v>4</v>
      </c>
      <c r="DF1047" t="s">
        <v>562</v>
      </c>
      <c r="DG1047" t="s">
        <v>1385</v>
      </c>
      <c r="IJ1047" s="1">
        <v>39518</v>
      </c>
      <c r="IK1047" s="14">
        <v>2</v>
      </c>
    </row>
    <row r="1048" spans="1:245" x14ac:dyDescent="0.25">
      <c r="A1048" s="1">
        <v>39518</v>
      </c>
      <c r="E1048" s="13" t="s">
        <v>3190</v>
      </c>
      <c r="F1048" s="4" t="s">
        <v>123</v>
      </c>
      <c r="G1048" s="45" t="s">
        <v>5595</v>
      </c>
      <c r="H1048" s="86"/>
      <c r="I1048" s="86"/>
      <c r="J1048" s="86"/>
      <c r="K1048" s="86"/>
      <c r="L1048" s="86"/>
      <c r="M1048" s="30" t="s">
        <v>1376</v>
      </c>
      <c r="N1048" s="4" t="s">
        <v>502</v>
      </c>
      <c r="O1048" s="52" t="s">
        <v>6743</v>
      </c>
      <c r="P1048" s="20"/>
      <c r="Q1048" s="39" t="s">
        <v>5177</v>
      </c>
      <c r="R1048" s="4" t="s">
        <v>537</v>
      </c>
      <c r="S1048" s="52" t="s">
        <v>6742</v>
      </c>
      <c r="T1048" s="39" t="s">
        <v>5177</v>
      </c>
      <c r="U1048" s="4" t="s">
        <v>537</v>
      </c>
      <c r="V1048" s="20"/>
      <c r="W1048" s="20"/>
      <c r="X1048" s="20"/>
      <c r="Y1048" s="20"/>
      <c r="Z1048" s="20"/>
      <c r="AA1048" s="20"/>
      <c r="AB1048" s="20"/>
      <c r="AC1048" s="20"/>
      <c r="AD1048" s="20"/>
      <c r="AF1048" s="14">
        <v>0</v>
      </c>
      <c r="AG1048" s="14">
        <v>1</v>
      </c>
      <c r="AH1048" s="14">
        <v>0</v>
      </c>
      <c r="AI1048" s="14">
        <v>0</v>
      </c>
      <c r="AJ1048" s="14">
        <v>1</v>
      </c>
      <c r="AK1048" s="14">
        <v>0</v>
      </c>
      <c r="AL1048" s="14">
        <v>1</v>
      </c>
      <c r="AM1048" s="14">
        <v>0</v>
      </c>
      <c r="AO1048" s="1">
        <v>36335</v>
      </c>
      <c r="AP1048" s="1">
        <v>37874</v>
      </c>
      <c r="BT1048" s="14">
        <v>3000000</v>
      </c>
      <c r="CS1048">
        <v>1</v>
      </c>
      <c r="CV1048" s="1">
        <v>37856</v>
      </c>
      <c r="DB1048" s="1">
        <v>37880</v>
      </c>
      <c r="DC1048" s="1">
        <v>39008</v>
      </c>
      <c r="DD1048" s="14">
        <v>664</v>
      </c>
      <c r="DE1048" s="14">
        <v>4</v>
      </c>
      <c r="DF1048" t="s">
        <v>562</v>
      </c>
      <c r="DG1048" t="s">
        <v>1385</v>
      </c>
      <c r="IJ1048" s="1">
        <v>39518</v>
      </c>
      <c r="IK1048" s="14">
        <v>2</v>
      </c>
    </row>
    <row r="1049" spans="1:245" x14ac:dyDescent="0.25">
      <c r="A1049" s="1">
        <v>39518</v>
      </c>
      <c r="E1049" s="13" t="s">
        <v>3190</v>
      </c>
      <c r="F1049" s="4" t="s">
        <v>123</v>
      </c>
      <c r="G1049" s="45" t="s">
        <v>5595</v>
      </c>
      <c r="H1049" s="86"/>
      <c r="I1049" s="86"/>
      <c r="J1049" s="86"/>
      <c r="K1049" s="86"/>
      <c r="L1049" s="86"/>
      <c r="M1049" s="58" t="s">
        <v>1377</v>
      </c>
      <c r="N1049" s="4" t="s">
        <v>501</v>
      </c>
      <c r="O1049" s="52" t="s">
        <v>6745</v>
      </c>
      <c r="P1049" s="20"/>
      <c r="Q1049" s="39" t="s">
        <v>5177</v>
      </c>
      <c r="R1049" s="4" t="s">
        <v>537</v>
      </c>
      <c r="S1049" s="52" t="s">
        <v>6742</v>
      </c>
      <c r="T1049" s="39" t="s">
        <v>5177</v>
      </c>
      <c r="U1049" s="4" t="s">
        <v>537</v>
      </c>
      <c r="V1049" s="20"/>
      <c r="W1049" s="20"/>
      <c r="X1049" s="20"/>
      <c r="Y1049" s="20"/>
      <c r="Z1049" s="20"/>
      <c r="AA1049" s="20"/>
      <c r="AB1049" s="20"/>
      <c r="AC1049" s="20"/>
      <c r="AD1049" s="20"/>
      <c r="AF1049" s="14">
        <v>0</v>
      </c>
      <c r="AG1049" s="14">
        <v>1</v>
      </c>
      <c r="AH1049" s="14">
        <v>0</v>
      </c>
      <c r="AI1049" s="14">
        <v>0</v>
      </c>
      <c r="AJ1049" s="14">
        <v>1</v>
      </c>
      <c r="AK1049" s="14">
        <v>0</v>
      </c>
      <c r="AL1049" s="14">
        <v>1</v>
      </c>
      <c r="AM1049" s="14">
        <v>0</v>
      </c>
      <c r="AO1049" s="1">
        <v>36335</v>
      </c>
      <c r="AP1049" s="1">
        <v>37874</v>
      </c>
      <c r="BT1049" s="14">
        <v>3000000</v>
      </c>
      <c r="CS1049">
        <v>1</v>
      </c>
      <c r="CV1049" s="1">
        <v>37856</v>
      </c>
      <c r="DB1049" s="1">
        <v>37880</v>
      </c>
      <c r="DC1049" s="1">
        <v>39008</v>
      </c>
      <c r="DD1049" s="14">
        <v>664</v>
      </c>
      <c r="DE1049" s="14">
        <v>4</v>
      </c>
      <c r="DF1049" t="s">
        <v>562</v>
      </c>
      <c r="DG1049" t="s">
        <v>1385</v>
      </c>
      <c r="IJ1049" s="1">
        <v>39518</v>
      </c>
      <c r="IK1049" s="14">
        <v>2</v>
      </c>
    </row>
    <row r="1050" spans="1:245" x14ac:dyDescent="0.25">
      <c r="A1050" s="1">
        <v>39518</v>
      </c>
      <c r="E1050" s="13" t="s">
        <v>3190</v>
      </c>
      <c r="F1050" s="4" t="s">
        <v>123</v>
      </c>
      <c r="G1050" s="45" t="s">
        <v>5595</v>
      </c>
      <c r="H1050" s="86"/>
      <c r="I1050" s="86"/>
      <c r="J1050" s="86"/>
      <c r="K1050" s="86"/>
      <c r="L1050" s="86"/>
      <c r="M1050" s="30" t="s">
        <v>1378</v>
      </c>
      <c r="N1050" s="4" t="s">
        <v>479</v>
      </c>
      <c r="O1050" s="52" t="s">
        <v>6741</v>
      </c>
      <c r="P1050" s="20"/>
      <c r="Q1050" s="39" t="s">
        <v>5177</v>
      </c>
      <c r="R1050" s="4" t="s">
        <v>537</v>
      </c>
      <c r="S1050" s="52" t="s">
        <v>6742</v>
      </c>
      <c r="T1050" s="39" t="s">
        <v>5177</v>
      </c>
      <c r="U1050" s="4" t="s">
        <v>537</v>
      </c>
      <c r="V1050" s="20"/>
      <c r="W1050" s="20"/>
      <c r="X1050" s="20"/>
      <c r="Y1050" s="20"/>
      <c r="Z1050" s="20"/>
      <c r="AA1050" s="20"/>
      <c r="AB1050" s="20"/>
      <c r="AC1050" s="20"/>
      <c r="AD1050" s="20"/>
      <c r="AF1050" s="14">
        <v>0</v>
      </c>
      <c r="AG1050" s="14">
        <v>1</v>
      </c>
      <c r="AH1050" s="14">
        <v>0</v>
      </c>
      <c r="AI1050" s="14">
        <v>0</v>
      </c>
      <c r="AJ1050" s="14">
        <v>1</v>
      </c>
      <c r="AK1050" s="14">
        <v>0</v>
      </c>
      <c r="AL1050" s="14">
        <v>1</v>
      </c>
      <c r="AM1050" s="14">
        <v>0</v>
      </c>
      <c r="AO1050" s="1">
        <v>36335</v>
      </c>
      <c r="AP1050" s="1">
        <v>37874</v>
      </c>
      <c r="BT1050" s="14">
        <v>3000000</v>
      </c>
      <c r="CS1050">
        <v>1</v>
      </c>
      <c r="CV1050" s="1">
        <v>37856</v>
      </c>
      <c r="DB1050" s="1">
        <v>37880</v>
      </c>
      <c r="DC1050" s="1">
        <v>39008</v>
      </c>
      <c r="DD1050" s="14">
        <v>664</v>
      </c>
      <c r="DE1050" s="14">
        <v>4</v>
      </c>
      <c r="DF1050" t="s">
        <v>562</v>
      </c>
      <c r="DG1050" t="s">
        <v>1385</v>
      </c>
      <c r="IJ1050" s="1">
        <v>39518</v>
      </c>
      <c r="IK1050" s="14">
        <v>2</v>
      </c>
    </row>
    <row r="1051" spans="1:245" x14ac:dyDescent="0.25">
      <c r="A1051" s="1">
        <v>39518</v>
      </c>
      <c r="E1051" s="13" t="s">
        <v>3190</v>
      </c>
      <c r="F1051" s="4" t="s">
        <v>123</v>
      </c>
      <c r="G1051" s="45" t="s">
        <v>5595</v>
      </c>
      <c r="H1051" s="86"/>
      <c r="I1051" s="86"/>
      <c r="J1051" s="86"/>
      <c r="K1051" s="86"/>
      <c r="L1051" s="86"/>
      <c r="M1051" s="30" t="s">
        <v>1379</v>
      </c>
      <c r="N1051" s="4" t="s">
        <v>517</v>
      </c>
      <c r="O1051" s="52" t="s">
        <v>6746</v>
      </c>
      <c r="P1051" s="20"/>
      <c r="Q1051" s="30" t="s">
        <v>1379</v>
      </c>
      <c r="R1051" s="4" t="s">
        <v>517</v>
      </c>
      <c r="S1051" s="52" t="s">
        <v>6746</v>
      </c>
      <c r="T1051" s="20"/>
      <c r="U1051" s="20"/>
      <c r="V1051" s="20"/>
      <c r="W1051" s="20"/>
      <c r="X1051" s="20"/>
      <c r="Y1051" s="20"/>
      <c r="Z1051" s="20"/>
      <c r="AA1051" s="20"/>
      <c r="AB1051" s="20"/>
      <c r="AC1051" s="20"/>
      <c r="AD1051" s="20"/>
      <c r="AF1051" s="14">
        <v>0</v>
      </c>
      <c r="AG1051" s="14">
        <v>1</v>
      </c>
      <c r="AH1051" s="14">
        <v>0</v>
      </c>
      <c r="AI1051" s="14">
        <v>0</v>
      </c>
      <c r="AJ1051" s="14">
        <v>1</v>
      </c>
      <c r="AK1051" s="14">
        <v>0</v>
      </c>
      <c r="AL1051" s="14">
        <v>1</v>
      </c>
      <c r="AM1051" s="14">
        <v>0</v>
      </c>
      <c r="AO1051" s="1">
        <v>37711</v>
      </c>
      <c r="AP1051" s="1">
        <v>37806</v>
      </c>
      <c r="BP1051" s="14">
        <v>1500</v>
      </c>
      <c r="CS1051">
        <v>1</v>
      </c>
      <c r="CV1051" s="1">
        <v>37856</v>
      </c>
      <c r="DB1051" s="1">
        <v>37880</v>
      </c>
      <c r="DC1051" s="1">
        <v>39008</v>
      </c>
      <c r="DD1051" s="14">
        <v>664</v>
      </c>
      <c r="DE1051" s="14">
        <v>4</v>
      </c>
      <c r="DF1051" t="s">
        <v>562</v>
      </c>
      <c r="DG1051" t="s">
        <v>1385</v>
      </c>
      <c r="IJ1051" s="1">
        <v>39518</v>
      </c>
      <c r="IK1051" s="14">
        <v>2</v>
      </c>
    </row>
    <row r="1052" spans="1:245" x14ac:dyDescent="0.25">
      <c r="A1052" s="1">
        <v>39518</v>
      </c>
      <c r="E1052" s="13" t="s">
        <v>3190</v>
      </c>
      <c r="F1052" s="4" t="s">
        <v>123</v>
      </c>
      <c r="G1052" s="45" t="s">
        <v>5595</v>
      </c>
      <c r="H1052" s="86"/>
      <c r="I1052" s="86"/>
      <c r="J1052" s="86"/>
      <c r="K1052" s="86"/>
      <c r="L1052" s="86"/>
      <c r="M1052" s="30" t="s">
        <v>1380</v>
      </c>
      <c r="N1052" s="4" t="s">
        <v>517</v>
      </c>
      <c r="O1052" s="52" t="s">
        <v>6747</v>
      </c>
      <c r="P1052" s="20"/>
      <c r="Q1052" s="30" t="s">
        <v>1380</v>
      </c>
      <c r="R1052" s="4" t="s">
        <v>517</v>
      </c>
      <c r="S1052" s="52" t="s">
        <v>6747</v>
      </c>
      <c r="T1052" s="20"/>
      <c r="U1052" s="20"/>
      <c r="V1052" s="20"/>
      <c r="W1052" s="20"/>
      <c r="X1052" s="20"/>
      <c r="Y1052" s="20"/>
      <c r="Z1052" s="20"/>
      <c r="AA1052" s="20"/>
      <c r="AB1052" s="20"/>
      <c r="AC1052" s="20"/>
      <c r="AD1052" s="20"/>
      <c r="AF1052" s="14">
        <v>0</v>
      </c>
      <c r="AG1052" s="14">
        <v>1</v>
      </c>
      <c r="AH1052" s="14">
        <v>0</v>
      </c>
      <c r="AI1052" s="14">
        <v>0</v>
      </c>
      <c r="AJ1052" s="14">
        <v>1</v>
      </c>
      <c r="AK1052" s="14">
        <v>0</v>
      </c>
      <c r="AL1052" s="14">
        <v>1</v>
      </c>
      <c r="AM1052" s="14">
        <v>0</v>
      </c>
      <c r="AO1052" s="1">
        <v>35475</v>
      </c>
      <c r="AP1052" s="1">
        <v>37837</v>
      </c>
      <c r="BP1052" s="14">
        <v>395000</v>
      </c>
      <c r="CS1052">
        <v>1</v>
      </c>
      <c r="CV1052" s="1">
        <v>37856</v>
      </c>
      <c r="DB1052" s="1">
        <v>37880</v>
      </c>
      <c r="DC1052" s="1">
        <v>39008</v>
      </c>
      <c r="DD1052" s="14">
        <v>664</v>
      </c>
      <c r="DE1052" s="14">
        <v>4</v>
      </c>
      <c r="DF1052" t="s">
        <v>562</v>
      </c>
      <c r="DG1052" t="s">
        <v>1385</v>
      </c>
      <c r="DO1052" s="49" t="s">
        <v>4594</v>
      </c>
      <c r="DP1052" s="1"/>
      <c r="DQ1052" s="1"/>
      <c r="DR1052" s="1"/>
      <c r="DS1052" s="1"/>
      <c r="DT1052" s="1"/>
      <c r="DU1052" s="1"/>
      <c r="DV1052" s="1"/>
      <c r="DY1052" t="s">
        <v>2269</v>
      </c>
      <c r="DZ1052" s="1">
        <v>39603</v>
      </c>
      <c r="EA1052" s="1">
        <v>40710</v>
      </c>
      <c r="EC1052" s="7" t="s">
        <v>3978</v>
      </c>
      <c r="EF1052" s="7">
        <v>1</v>
      </c>
      <c r="EO1052" s="7">
        <v>89</v>
      </c>
      <c r="EP1052" s="7">
        <v>2</v>
      </c>
      <c r="IJ1052" s="1">
        <v>39518</v>
      </c>
      <c r="IK1052" s="14">
        <v>2</v>
      </c>
    </row>
    <row r="1053" spans="1:245" x14ac:dyDescent="0.25">
      <c r="A1053" s="1">
        <v>39518</v>
      </c>
      <c r="E1053" s="13" t="s">
        <v>3190</v>
      </c>
      <c r="F1053" s="4" t="s">
        <v>123</v>
      </c>
      <c r="G1053" s="45" t="s">
        <v>5595</v>
      </c>
      <c r="H1053" s="86"/>
      <c r="I1053" s="86"/>
      <c r="J1053" s="86"/>
      <c r="K1053" s="86"/>
      <c r="L1053" s="86"/>
      <c r="M1053" s="30" t="s">
        <v>1381</v>
      </c>
      <c r="N1053" s="4" t="s">
        <v>517</v>
      </c>
      <c r="O1053" s="52" t="s">
        <v>6748</v>
      </c>
      <c r="P1053" s="20"/>
      <c r="Q1053" s="39" t="s">
        <v>5183</v>
      </c>
      <c r="R1053" s="4" t="s">
        <v>537</v>
      </c>
      <c r="S1053" s="52" t="s">
        <v>6750</v>
      </c>
      <c r="T1053" s="39" t="s">
        <v>5183</v>
      </c>
      <c r="U1053" s="4" t="s">
        <v>537</v>
      </c>
      <c r="V1053" s="20"/>
      <c r="W1053" s="20"/>
      <c r="X1053" s="20"/>
      <c r="Y1053" s="20"/>
      <c r="Z1053" s="20"/>
      <c r="AA1053" s="20"/>
      <c r="AB1053" s="20"/>
      <c r="AC1053" s="20"/>
      <c r="AD1053" s="20"/>
      <c r="AF1053" s="14">
        <v>0</v>
      </c>
      <c r="AG1053" s="14">
        <v>1</v>
      </c>
      <c r="AH1053" s="14">
        <v>0</v>
      </c>
      <c r="AI1053" s="14">
        <v>0</v>
      </c>
      <c r="AJ1053" s="14">
        <v>1</v>
      </c>
      <c r="AK1053" s="14">
        <v>0</v>
      </c>
      <c r="AL1053" s="14">
        <v>1</v>
      </c>
      <c r="AM1053" s="14">
        <v>0</v>
      </c>
      <c r="AO1053" s="1">
        <v>35450</v>
      </c>
      <c r="AP1053" s="1">
        <v>37874</v>
      </c>
      <c r="BP1053" s="14">
        <f>3490000-BT1053-BX1053</f>
        <v>490000</v>
      </c>
      <c r="BT1053" s="14">
        <v>1300000</v>
      </c>
      <c r="BX1053" s="14">
        <f>3000000-BT1053</f>
        <v>1700000</v>
      </c>
      <c r="CS1053">
        <v>1</v>
      </c>
      <c r="CV1053" s="1">
        <v>37856</v>
      </c>
      <c r="DB1053" s="1">
        <v>37880</v>
      </c>
      <c r="DC1053" s="1">
        <v>39008</v>
      </c>
      <c r="DD1053" s="14">
        <v>664</v>
      </c>
      <c r="DE1053" s="14">
        <v>4</v>
      </c>
      <c r="DF1053" t="s">
        <v>562</v>
      </c>
      <c r="DG1053" t="s">
        <v>1385</v>
      </c>
      <c r="DO1053" s="49" t="s">
        <v>4595</v>
      </c>
      <c r="DP1053" s="1"/>
      <c r="DQ1053" s="1"/>
      <c r="DR1053" s="1"/>
      <c r="DS1053" s="1"/>
      <c r="DT1053" s="1"/>
      <c r="DU1053" s="1"/>
      <c r="DV1053" s="1"/>
      <c r="DY1053" t="s">
        <v>2272</v>
      </c>
      <c r="DZ1053" s="1">
        <v>39603</v>
      </c>
      <c r="EA1053" s="1">
        <v>40710</v>
      </c>
      <c r="EC1053" s="7" t="s">
        <v>3978</v>
      </c>
      <c r="EF1053" s="7">
        <v>1</v>
      </c>
      <c r="EO1053" s="7">
        <v>179</v>
      </c>
      <c r="EP1053" s="7">
        <v>2</v>
      </c>
      <c r="ER1053" s="49" t="s">
        <v>5003</v>
      </c>
      <c r="ES1053" s="1"/>
      <c r="ET1053" s="1"/>
      <c r="EU1053" s="1"/>
      <c r="EV1053" s="1"/>
      <c r="EW1053" s="1"/>
      <c r="EX1053" s="1"/>
      <c r="FC1053" t="s">
        <v>2816</v>
      </c>
      <c r="FD1053" s="1">
        <v>40781</v>
      </c>
      <c r="FE1053" s="1">
        <v>41466</v>
      </c>
      <c r="FH1053" s="7" t="s">
        <v>3977</v>
      </c>
      <c r="FK1053">
        <v>1</v>
      </c>
      <c r="FY1053">
        <v>192</v>
      </c>
      <c r="FZ1053">
        <v>2</v>
      </c>
      <c r="IJ1053" s="1">
        <v>39518</v>
      </c>
      <c r="IK1053" s="14">
        <v>2</v>
      </c>
    </row>
    <row r="1054" spans="1:245" x14ac:dyDescent="0.25">
      <c r="A1054" s="1">
        <v>39518</v>
      </c>
      <c r="E1054" s="13" t="s">
        <v>3190</v>
      </c>
      <c r="F1054" s="4" t="s">
        <v>123</v>
      </c>
      <c r="G1054" s="45" t="s">
        <v>5595</v>
      </c>
      <c r="H1054" s="86"/>
      <c r="I1054" s="86"/>
      <c r="J1054" s="86"/>
      <c r="K1054" s="86"/>
      <c r="L1054" s="86"/>
      <c r="M1054" s="30" t="s">
        <v>5181</v>
      </c>
      <c r="N1054" s="4" t="s">
        <v>537</v>
      </c>
      <c r="O1054" s="52" t="s">
        <v>6749</v>
      </c>
      <c r="P1054" s="20"/>
      <c r="Q1054" s="39" t="s">
        <v>5183</v>
      </c>
      <c r="R1054" s="4" t="s">
        <v>537</v>
      </c>
      <c r="S1054" s="52" t="s">
        <v>6750</v>
      </c>
      <c r="T1054" s="39" t="s">
        <v>5183</v>
      </c>
      <c r="U1054" s="4" t="s">
        <v>537</v>
      </c>
      <c r="V1054" s="20"/>
      <c r="W1054" s="20"/>
      <c r="X1054" s="20"/>
      <c r="Y1054" s="20"/>
      <c r="Z1054" s="20"/>
      <c r="AA1054" s="20"/>
      <c r="AB1054" s="20"/>
      <c r="AC1054" s="20"/>
      <c r="AD1054" s="20"/>
      <c r="AF1054" s="14">
        <v>0</v>
      </c>
      <c r="AG1054" s="14">
        <v>1</v>
      </c>
      <c r="AH1054" s="14">
        <v>0</v>
      </c>
      <c r="AI1054" s="14">
        <v>0</v>
      </c>
      <c r="AJ1054" s="14">
        <v>1</v>
      </c>
      <c r="AK1054" s="14">
        <v>0</v>
      </c>
      <c r="AL1054" s="14">
        <v>1</v>
      </c>
      <c r="AM1054" s="14">
        <v>0</v>
      </c>
      <c r="AO1054" s="1">
        <v>35450</v>
      </c>
      <c r="AP1054" s="1">
        <v>36776</v>
      </c>
      <c r="BT1054" s="14">
        <v>1300000</v>
      </c>
      <c r="BX1054" s="14">
        <f>3000000-BT1054</f>
        <v>1700000</v>
      </c>
      <c r="CS1054">
        <v>1</v>
      </c>
      <c r="CV1054" s="1">
        <v>37856</v>
      </c>
      <c r="DB1054" s="1">
        <v>37880</v>
      </c>
      <c r="DC1054" s="1">
        <v>39008</v>
      </c>
      <c r="DD1054" s="14">
        <v>664</v>
      </c>
      <c r="DE1054" s="14">
        <v>4</v>
      </c>
      <c r="DF1054" t="s">
        <v>562</v>
      </c>
      <c r="DG1054" t="s">
        <v>1385</v>
      </c>
      <c r="DO1054" s="49" t="s">
        <v>4595</v>
      </c>
      <c r="DP1054" s="1"/>
      <c r="DQ1054" s="1"/>
      <c r="DR1054" s="1"/>
      <c r="DS1054" s="1"/>
      <c r="DT1054" s="1"/>
      <c r="DU1054" s="1"/>
      <c r="DV1054" s="1"/>
      <c r="DY1054" t="s">
        <v>2272</v>
      </c>
      <c r="DZ1054" s="1">
        <v>39603</v>
      </c>
      <c r="EA1054" s="1">
        <v>40710</v>
      </c>
      <c r="EC1054" s="7" t="s">
        <v>3978</v>
      </c>
      <c r="EF1054" s="7">
        <v>1</v>
      </c>
      <c r="EO1054" s="7">
        <v>179</v>
      </c>
      <c r="EP1054" s="7">
        <v>2</v>
      </c>
      <c r="ER1054" s="49" t="s">
        <v>5003</v>
      </c>
      <c r="ES1054" s="1"/>
      <c r="ET1054" s="1"/>
      <c r="EU1054" s="1"/>
      <c r="EV1054" s="1"/>
      <c r="EW1054" s="1"/>
      <c r="EX1054" s="1"/>
      <c r="FC1054" t="s">
        <v>2816</v>
      </c>
      <c r="FD1054" s="1">
        <v>40781</v>
      </c>
      <c r="FE1054" s="1">
        <v>41466</v>
      </c>
      <c r="FH1054" s="7" t="s">
        <v>3977</v>
      </c>
      <c r="FK1054">
        <v>1</v>
      </c>
      <c r="FY1054">
        <v>192</v>
      </c>
      <c r="FZ1054">
        <v>2</v>
      </c>
      <c r="IJ1054" s="1">
        <v>39518</v>
      </c>
      <c r="IK1054" s="14">
        <v>2</v>
      </c>
    </row>
    <row r="1055" spans="1:245" x14ac:dyDescent="0.25">
      <c r="A1055" s="1">
        <v>39518</v>
      </c>
      <c r="E1055" s="13" t="s">
        <v>3190</v>
      </c>
      <c r="F1055" s="4" t="s">
        <v>123</v>
      </c>
      <c r="G1055" s="45" t="s">
        <v>5595</v>
      </c>
      <c r="H1055" s="86"/>
      <c r="I1055" s="86"/>
      <c r="J1055" s="86"/>
      <c r="K1055" s="86"/>
      <c r="L1055" s="86"/>
      <c r="M1055" s="30" t="s">
        <v>5182</v>
      </c>
      <c r="N1055" s="4" t="s">
        <v>537</v>
      </c>
      <c r="O1055" s="52" t="s">
        <v>6749</v>
      </c>
      <c r="P1055" s="20"/>
      <c r="Q1055" s="39" t="s">
        <v>5183</v>
      </c>
      <c r="R1055" s="4" t="s">
        <v>537</v>
      </c>
      <c r="S1055" s="52" t="s">
        <v>6750</v>
      </c>
      <c r="T1055" s="39" t="s">
        <v>5183</v>
      </c>
      <c r="U1055" s="4" t="s">
        <v>537</v>
      </c>
      <c r="V1055" s="20"/>
      <c r="W1055" s="20"/>
      <c r="X1055" s="20"/>
      <c r="Y1055" s="20"/>
      <c r="Z1055" s="20"/>
      <c r="AA1055" s="20"/>
      <c r="AB1055" s="20"/>
      <c r="AC1055" s="20"/>
      <c r="AD1055" s="20"/>
      <c r="AF1055" s="14">
        <v>0</v>
      </c>
      <c r="AG1055" s="14">
        <v>1</v>
      </c>
      <c r="AH1055" s="14">
        <v>0</v>
      </c>
      <c r="AI1055" s="14">
        <v>0</v>
      </c>
      <c r="AJ1055" s="14">
        <v>1</v>
      </c>
      <c r="AK1055" s="14">
        <v>0</v>
      </c>
      <c r="AL1055" s="14">
        <v>1</v>
      </c>
      <c r="AM1055" s="14">
        <v>0</v>
      </c>
      <c r="AO1055" s="1">
        <v>35450</v>
      </c>
      <c r="AP1055" s="1">
        <v>36776</v>
      </c>
      <c r="BT1055" s="14">
        <v>1300000</v>
      </c>
      <c r="BX1055" s="14">
        <f>3000000-BT1055</f>
        <v>1700000</v>
      </c>
      <c r="CS1055">
        <v>1</v>
      </c>
      <c r="CV1055" s="1">
        <v>37856</v>
      </c>
      <c r="DB1055" s="1">
        <v>37880</v>
      </c>
      <c r="DC1055" s="1">
        <v>39008</v>
      </c>
      <c r="DD1055" s="14">
        <v>664</v>
      </c>
      <c r="DE1055" s="14">
        <v>4</v>
      </c>
      <c r="DF1055" t="s">
        <v>562</v>
      </c>
      <c r="DG1055" t="s">
        <v>1385</v>
      </c>
      <c r="DO1055" s="49" t="s">
        <v>4595</v>
      </c>
      <c r="DP1055" s="1"/>
      <c r="DQ1055" s="1"/>
      <c r="DR1055" s="1"/>
      <c r="DS1055" s="1"/>
      <c r="DT1055" s="1"/>
      <c r="DU1055" s="1"/>
      <c r="DV1055" s="1"/>
      <c r="DY1055" t="s">
        <v>2272</v>
      </c>
      <c r="DZ1055" s="1">
        <v>39603</v>
      </c>
      <c r="EA1055" s="1">
        <v>40710</v>
      </c>
      <c r="EC1055" s="7" t="s">
        <v>3978</v>
      </c>
      <c r="EF1055" s="7">
        <v>1</v>
      </c>
      <c r="EO1055" s="7">
        <v>179</v>
      </c>
      <c r="EP1055" s="7">
        <v>2</v>
      </c>
      <c r="ER1055" s="49" t="s">
        <v>5003</v>
      </c>
      <c r="ES1055" s="1"/>
      <c r="ET1055" s="1"/>
      <c r="EU1055" s="1"/>
      <c r="EV1055" s="1"/>
      <c r="EW1055" s="1"/>
      <c r="EX1055" s="1"/>
      <c r="FC1055" t="s">
        <v>2816</v>
      </c>
      <c r="FD1055" s="1">
        <v>40781</v>
      </c>
      <c r="FE1055" s="1">
        <v>41466</v>
      </c>
      <c r="FH1055" s="7" t="s">
        <v>3977</v>
      </c>
      <c r="FK1055">
        <v>1</v>
      </c>
      <c r="FY1055">
        <v>192</v>
      </c>
      <c r="FZ1055">
        <v>2</v>
      </c>
      <c r="IJ1055" s="1">
        <v>39518</v>
      </c>
      <c r="IK1055" s="14">
        <v>2</v>
      </c>
    </row>
    <row r="1056" spans="1:245" x14ac:dyDescent="0.25">
      <c r="A1056" s="1">
        <v>39518</v>
      </c>
      <c r="E1056" s="13" t="s">
        <v>3190</v>
      </c>
      <c r="F1056" s="4" t="s">
        <v>123</v>
      </c>
      <c r="G1056" s="45" t="s">
        <v>5595</v>
      </c>
      <c r="H1056" s="86"/>
      <c r="I1056" s="86"/>
      <c r="J1056" s="86"/>
      <c r="K1056" s="86"/>
      <c r="L1056" s="86"/>
      <c r="M1056" s="30" t="s">
        <v>5183</v>
      </c>
      <c r="N1056" s="4" t="s">
        <v>537</v>
      </c>
      <c r="O1056" s="52" t="s">
        <v>6750</v>
      </c>
      <c r="P1056" s="20"/>
      <c r="Q1056" s="39" t="s">
        <v>5183</v>
      </c>
      <c r="R1056" s="4" t="s">
        <v>537</v>
      </c>
      <c r="S1056" s="52" t="s">
        <v>6750</v>
      </c>
      <c r="T1056" s="39" t="s">
        <v>5183</v>
      </c>
      <c r="U1056" s="4" t="s">
        <v>537</v>
      </c>
      <c r="V1056" s="20"/>
      <c r="W1056" s="20"/>
      <c r="X1056" s="20"/>
      <c r="Y1056" s="20"/>
      <c r="Z1056" s="20"/>
      <c r="AA1056" s="20"/>
      <c r="AB1056" s="20"/>
      <c r="AC1056" s="20"/>
      <c r="AD1056" s="20"/>
      <c r="AF1056" s="14">
        <v>0</v>
      </c>
      <c r="AG1056" s="14">
        <v>1</v>
      </c>
      <c r="AH1056" s="14">
        <v>0</v>
      </c>
      <c r="AI1056" s="14">
        <v>0</v>
      </c>
      <c r="AJ1056" s="14">
        <v>1</v>
      </c>
      <c r="AK1056" s="14">
        <v>0</v>
      </c>
      <c r="AL1056" s="14">
        <v>1</v>
      </c>
      <c r="AM1056" s="14">
        <v>0</v>
      </c>
      <c r="AO1056" s="1">
        <v>36777</v>
      </c>
      <c r="AP1056" s="1">
        <v>37874</v>
      </c>
      <c r="BT1056" s="14">
        <v>1300000</v>
      </c>
      <c r="CS1056">
        <v>1</v>
      </c>
      <c r="CV1056" s="1">
        <v>37856</v>
      </c>
      <c r="DB1056" s="1">
        <v>37880</v>
      </c>
      <c r="DC1056" s="1">
        <v>39008</v>
      </c>
      <c r="DD1056" s="14">
        <v>664</v>
      </c>
      <c r="DE1056" s="14">
        <v>4</v>
      </c>
      <c r="DF1056" t="s">
        <v>562</v>
      </c>
      <c r="DG1056" t="s">
        <v>1385</v>
      </c>
      <c r="DO1056" s="49" t="s">
        <v>4595</v>
      </c>
      <c r="DP1056" s="1"/>
      <c r="DQ1056" s="1"/>
      <c r="DR1056" s="1"/>
      <c r="DS1056" s="1"/>
      <c r="DT1056" s="1"/>
      <c r="DU1056" s="1"/>
      <c r="DV1056" s="1"/>
      <c r="DY1056" t="s">
        <v>2272</v>
      </c>
      <c r="DZ1056" s="1">
        <v>39603</v>
      </c>
      <c r="EA1056" s="1">
        <v>40710</v>
      </c>
      <c r="EC1056" s="7" t="s">
        <v>3978</v>
      </c>
      <c r="EF1056" s="7">
        <v>1</v>
      </c>
      <c r="EO1056" s="7">
        <v>179</v>
      </c>
      <c r="EP1056" s="7">
        <v>2</v>
      </c>
      <c r="ER1056" s="49" t="s">
        <v>5003</v>
      </c>
      <c r="ES1056" s="1"/>
      <c r="ET1056" s="1"/>
      <c r="EU1056" s="1"/>
      <c r="EV1056" s="1"/>
      <c r="EW1056" s="1"/>
      <c r="EX1056" s="1"/>
      <c r="FC1056" t="s">
        <v>2816</v>
      </c>
      <c r="FD1056" s="1">
        <v>40781</v>
      </c>
      <c r="FE1056" s="1">
        <v>41466</v>
      </c>
      <c r="FH1056" s="7" t="s">
        <v>3977</v>
      </c>
      <c r="FK1056">
        <v>1</v>
      </c>
      <c r="FY1056">
        <v>192</v>
      </c>
      <c r="FZ1056">
        <v>2</v>
      </c>
      <c r="IJ1056" s="1">
        <v>39518</v>
      </c>
      <c r="IK1056" s="14">
        <v>2</v>
      </c>
    </row>
    <row r="1057" spans="1:245" x14ac:dyDescent="0.25">
      <c r="A1057" s="1">
        <v>39518</v>
      </c>
      <c r="E1057" s="13" t="s">
        <v>3190</v>
      </c>
      <c r="F1057" s="4" t="s">
        <v>123</v>
      </c>
      <c r="G1057" s="45" t="s">
        <v>5595</v>
      </c>
      <c r="H1057" s="86"/>
      <c r="I1057" s="86"/>
      <c r="J1057" s="86"/>
      <c r="K1057" s="86"/>
      <c r="L1057" s="86"/>
      <c r="M1057" s="30" t="s">
        <v>1382</v>
      </c>
      <c r="N1057" s="4" t="s">
        <v>517</v>
      </c>
      <c r="O1057" s="52" t="s">
        <v>6751</v>
      </c>
      <c r="P1057" s="20"/>
      <c r="Q1057" s="30" t="s">
        <v>1382</v>
      </c>
      <c r="R1057" s="4" t="s">
        <v>517</v>
      </c>
      <c r="S1057" s="52" t="s">
        <v>6751</v>
      </c>
      <c r="T1057" s="39"/>
      <c r="U1057" s="39"/>
      <c r="V1057" s="20"/>
      <c r="W1057" s="20"/>
      <c r="X1057" s="20"/>
      <c r="Y1057" s="20"/>
      <c r="Z1057" s="20"/>
      <c r="AA1057" s="20"/>
      <c r="AB1057" s="20"/>
      <c r="AC1057" s="20"/>
      <c r="AD1057" s="20"/>
      <c r="AF1057" s="14">
        <v>0</v>
      </c>
      <c r="AG1057" s="14">
        <v>1</v>
      </c>
      <c r="AH1057" s="14">
        <v>0</v>
      </c>
      <c r="AI1057" s="14">
        <v>0</v>
      </c>
      <c r="AJ1057" s="14">
        <v>1</v>
      </c>
      <c r="AK1057" s="14">
        <v>0</v>
      </c>
      <c r="AL1057" s="14">
        <v>1</v>
      </c>
      <c r="AM1057" s="14">
        <v>0</v>
      </c>
      <c r="AO1057" s="1">
        <v>30959</v>
      </c>
      <c r="AP1057" s="1">
        <v>37621</v>
      </c>
      <c r="BP1057" s="14">
        <v>246000</v>
      </c>
      <c r="CS1057">
        <v>1</v>
      </c>
      <c r="CV1057" s="1">
        <v>37856</v>
      </c>
      <c r="DB1057" s="1">
        <v>37880</v>
      </c>
      <c r="DC1057" s="1">
        <v>39008</v>
      </c>
      <c r="DD1057" s="14">
        <v>664</v>
      </c>
      <c r="DE1057" s="14">
        <v>4</v>
      </c>
      <c r="DF1057" t="s">
        <v>562</v>
      </c>
      <c r="DG1057" t="s">
        <v>1385</v>
      </c>
      <c r="IJ1057" s="1">
        <v>39518</v>
      </c>
      <c r="IK1057" s="14">
        <v>2</v>
      </c>
    </row>
    <row r="1058" spans="1:245" x14ac:dyDescent="0.25">
      <c r="A1058" s="1">
        <v>39518</v>
      </c>
      <c r="E1058" s="13" t="s">
        <v>3190</v>
      </c>
      <c r="F1058" s="4" t="s">
        <v>123</v>
      </c>
      <c r="G1058" s="45" t="s">
        <v>5595</v>
      </c>
      <c r="H1058" s="86"/>
      <c r="I1058" s="86"/>
      <c r="J1058" s="86"/>
      <c r="K1058" s="86"/>
      <c r="L1058" s="86"/>
      <c r="M1058" s="30" t="s">
        <v>1383</v>
      </c>
      <c r="N1058" s="4" t="s">
        <v>517</v>
      </c>
      <c r="O1058" s="52" t="s">
        <v>6752</v>
      </c>
      <c r="P1058" s="20"/>
      <c r="Q1058" s="30" t="s">
        <v>1383</v>
      </c>
      <c r="R1058" s="4" t="s">
        <v>517</v>
      </c>
      <c r="S1058" s="52" t="s">
        <v>6752</v>
      </c>
      <c r="T1058" s="20"/>
      <c r="U1058" s="20"/>
      <c r="V1058" s="20"/>
      <c r="W1058" s="20"/>
      <c r="X1058" s="20"/>
      <c r="Y1058" s="20"/>
      <c r="Z1058" s="20"/>
      <c r="AA1058" s="20"/>
      <c r="AB1058" s="20"/>
      <c r="AC1058" s="20"/>
      <c r="AD1058" s="20"/>
      <c r="AF1058" s="14">
        <v>0</v>
      </c>
      <c r="AG1058" s="14">
        <v>1</v>
      </c>
      <c r="AH1058" s="14">
        <v>0</v>
      </c>
      <c r="AI1058" s="14">
        <v>0</v>
      </c>
      <c r="AJ1058" s="14">
        <v>1</v>
      </c>
      <c r="AK1058" s="14">
        <v>0</v>
      </c>
      <c r="AL1058" s="14">
        <v>1</v>
      </c>
      <c r="AM1058" s="14">
        <v>0</v>
      </c>
      <c r="AO1058" s="1">
        <v>33890</v>
      </c>
      <c r="AP1058" s="1">
        <v>37831</v>
      </c>
      <c r="BP1058" s="14">
        <v>104000</v>
      </c>
      <c r="BR1058" s="16">
        <v>0</v>
      </c>
      <c r="BS1058" s="23">
        <v>35000</v>
      </c>
      <c r="CS1058">
        <v>1</v>
      </c>
      <c r="CV1058" s="1">
        <v>37856</v>
      </c>
      <c r="DB1058" s="1">
        <v>37880</v>
      </c>
      <c r="DC1058" s="1">
        <v>39008</v>
      </c>
      <c r="DD1058" s="14">
        <v>664</v>
      </c>
      <c r="DE1058" s="14">
        <v>4</v>
      </c>
      <c r="DF1058" t="s">
        <v>562</v>
      </c>
      <c r="DG1058" t="s">
        <v>1385</v>
      </c>
      <c r="DO1058" s="49" t="s">
        <v>4596</v>
      </c>
      <c r="DP1058" s="1"/>
      <c r="DQ1058" s="1"/>
      <c r="DR1058" s="1"/>
      <c r="DS1058" s="1"/>
      <c r="DT1058" s="1"/>
      <c r="DU1058" s="1"/>
      <c r="DV1058" s="1"/>
      <c r="DY1058" t="s">
        <v>2270</v>
      </c>
      <c r="DZ1058" s="1">
        <v>39603</v>
      </c>
      <c r="EA1058" s="1">
        <v>40710</v>
      </c>
      <c r="EC1058" s="7" t="s">
        <v>3978</v>
      </c>
      <c r="EK1058" s="7">
        <v>1</v>
      </c>
      <c r="EO1058" s="7">
        <v>38</v>
      </c>
      <c r="EP1058" s="7">
        <v>2</v>
      </c>
      <c r="ER1058" s="49" t="s">
        <v>5004</v>
      </c>
      <c r="ES1058" s="1"/>
      <c r="ET1058" s="1"/>
      <c r="EU1058" s="1"/>
      <c r="EV1058" s="1"/>
      <c r="EW1058" s="1"/>
      <c r="EX1058" s="1"/>
      <c r="FA1058">
        <v>1</v>
      </c>
      <c r="FC1058" t="s">
        <v>2817</v>
      </c>
      <c r="FD1058" s="1">
        <v>40780</v>
      </c>
      <c r="FE1058" s="1">
        <v>41249</v>
      </c>
      <c r="FH1058" s="7" t="s">
        <v>3979</v>
      </c>
      <c r="FJ1058" s="7" t="s">
        <v>3798</v>
      </c>
      <c r="FM1058">
        <v>1</v>
      </c>
      <c r="FS1058">
        <v>1</v>
      </c>
      <c r="FV1058">
        <v>1</v>
      </c>
      <c r="FY1058">
        <v>85</v>
      </c>
      <c r="FZ1058">
        <v>5</v>
      </c>
      <c r="IJ1058" s="1">
        <v>39518</v>
      </c>
      <c r="IK1058" s="14">
        <v>2</v>
      </c>
    </row>
    <row r="1059" spans="1:245" x14ac:dyDescent="0.25">
      <c r="A1059" s="1">
        <v>39518</v>
      </c>
      <c r="B1059" s="1"/>
      <c r="C1059" s="1"/>
      <c r="D1059" s="1"/>
      <c r="E1059" s="13" t="s">
        <v>3190</v>
      </c>
      <c r="F1059" s="4" t="s">
        <v>123</v>
      </c>
      <c r="G1059" s="45" t="s">
        <v>5595</v>
      </c>
      <c r="H1059" s="86"/>
      <c r="I1059" s="86"/>
      <c r="J1059" s="86"/>
      <c r="K1059" s="86"/>
      <c r="L1059" s="86"/>
      <c r="M1059" s="31" t="s">
        <v>1384</v>
      </c>
      <c r="N1059" s="4" t="s">
        <v>517</v>
      </c>
      <c r="O1059" s="52" t="s">
        <v>6753</v>
      </c>
      <c r="P1059" s="20"/>
      <c r="Q1059" s="31" t="s">
        <v>1384</v>
      </c>
      <c r="R1059" s="4" t="s">
        <v>517</v>
      </c>
      <c r="S1059" s="52" t="s">
        <v>6753</v>
      </c>
      <c r="T1059" s="20"/>
      <c r="U1059" s="20"/>
      <c r="V1059" s="20"/>
      <c r="W1059" s="20"/>
      <c r="X1059" s="20"/>
      <c r="Y1059" s="20"/>
      <c r="Z1059" s="20"/>
      <c r="AA1059" s="20"/>
      <c r="AB1059" s="20"/>
      <c r="AC1059" s="20"/>
      <c r="AD1059" s="20"/>
      <c r="AF1059" s="14">
        <v>0</v>
      </c>
      <c r="AG1059" s="14">
        <v>1</v>
      </c>
      <c r="AH1059" s="14">
        <v>0</v>
      </c>
      <c r="AI1059" s="14">
        <v>0</v>
      </c>
      <c r="AJ1059" s="14">
        <v>1</v>
      </c>
      <c r="AK1059" s="14">
        <v>0</v>
      </c>
      <c r="AL1059" s="14">
        <v>1</v>
      </c>
      <c r="AM1059" s="14">
        <v>0</v>
      </c>
      <c r="AO1059" s="1">
        <v>30959</v>
      </c>
      <c r="AP1059" s="1">
        <v>37872</v>
      </c>
      <c r="BP1059" s="14">
        <v>9200000</v>
      </c>
      <c r="CS1059">
        <v>1</v>
      </c>
      <c r="CV1059" s="1">
        <v>37856</v>
      </c>
      <c r="DB1059" s="1">
        <v>37880</v>
      </c>
      <c r="DC1059" s="1">
        <v>39008</v>
      </c>
      <c r="DD1059" s="14">
        <v>664</v>
      </c>
      <c r="DE1059" s="14">
        <v>4</v>
      </c>
      <c r="DF1059" t="s">
        <v>562</v>
      </c>
      <c r="DG1059" t="s">
        <v>1385</v>
      </c>
      <c r="DO1059" s="49" t="s">
        <v>4597</v>
      </c>
      <c r="DP1059" s="1"/>
      <c r="DQ1059" s="1"/>
      <c r="DR1059" s="1"/>
      <c r="DS1059" s="1"/>
      <c r="DT1059" s="1"/>
      <c r="DU1059" s="1"/>
      <c r="DV1059" s="1"/>
      <c r="DY1059" t="s">
        <v>2273</v>
      </c>
      <c r="DZ1059" s="1">
        <v>39602</v>
      </c>
      <c r="EA1059" s="1">
        <v>40710</v>
      </c>
      <c r="EC1059" s="7" t="s">
        <v>3978</v>
      </c>
      <c r="EF1059" s="7">
        <v>1</v>
      </c>
      <c r="EO1059" s="7">
        <v>174</v>
      </c>
      <c r="EP1059" s="7">
        <v>2</v>
      </c>
      <c r="ER1059" s="49" t="s">
        <v>5005</v>
      </c>
      <c r="ES1059" s="1"/>
      <c r="ET1059" s="1"/>
      <c r="EU1059" s="1"/>
      <c r="EV1059" s="1"/>
      <c r="EW1059" s="1"/>
      <c r="EX1059" s="1"/>
      <c r="FC1059" t="s">
        <v>2819</v>
      </c>
      <c r="FD1059" s="1">
        <v>40780</v>
      </c>
      <c r="FE1059" s="1">
        <v>41466</v>
      </c>
      <c r="FH1059" s="7" t="s">
        <v>3977</v>
      </c>
      <c r="FJ1059" s="7" t="s">
        <v>3798</v>
      </c>
      <c r="FK1059">
        <v>1</v>
      </c>
      <c r="FY1059">
        <v>177</v>
      </c>
      <c r="FZ1059">
        <v>2</v>
      </c>
      <c r="IJ1059" s="1">
        <v>39518</v>
      </c>
      <c r="IK1059" s="14">
        <v>2</v>
      </c>
    </row>
    <row r="1060" spans="1:245" x14ac:dyDescent="0.25">
      <c r="A1060" s="1">
        <v>39610</v>
      </c>
      <c r="B1060" s="1"/>
      <c r="C1060" s="1" t="s">
        <v>427</v>
      </c>
      <c r="D1060" s="1"/>
      <c r="E1060" s="13" t="s">
        <v>3192</v>
      </c>
      <c r="F1060" s="4" t="s">
        <v>127</v>
      </c>
      <c r="G1060" s="45" t="s">
        <v>5597</v>
      </c>
      <c r="H1060" s="86"/>
      <c r="I1060" s="86"/>
      <c r="J1060" s="86"/>
      <c r="K1060" s="86"/>
      <c r="L1060" s="86"/>
      <c r="M1060" s="31" t="s">
        <v>1840</v>
      </c>
      <c r="N1060" s="27" t="s">
        <v>504</v>
      </c>
      <c r="O1060" s="52" t="s">
        <v>6550</v>
      </c>
      <c r="P1060" s="20"/>
      <c r="Q1060" s="39" t="s">
        <v>758</v>
      </c>
      <c r="R1060" s="27" t="s">
        <v>502</v>
      </c>
      <c r="S1060" s="56" t="s">
        <v>6893</v>
      </c>
      <c r="T1060" s="39" t="s">
        <v>758</v>
      </c>
      <c r="U1060" s="27" t="s">
        <v>502</v>
      </c>
      <c r="V1060" s="20"/>
      <c r="W1060" s="20"/>
      <c r="X1060" s="20"/>
      <c r="Y1060" s="20"/>
      <c r="Z1060" s="33" t="s">
        <v>3568</v>
      </c>
      <c r="AA1060" s="33" t="s">
        <v>502</v>
      </c>
      <c r="AB1060" s="33"/>
      <c r="AC1060" s="33"/>
      <c r="AD1060" s="20"/>
      <c r="AF1060" s="14">
        <v>0</v>
      </c>
      <c r="AG1060" s="14">
        <v>1</v>
      </c>
      <c r="AH1060" s="14">
        <v>0</v>
      </c>
      <c r="AI1060" s="14">
        <v>0</v>
      </c>
      <c r="AJ1060" s="14">
        <v>1</v>
      </c>
      <c r="AK1060" s="14">
        <v>0</v>
      </c>
      <c r="AL1060" s="14">
        <v>1</v>
      </c>
      <c r="AM1060" s="14">
        <v>0</v>
      </c>
      <c r="AN1060" t="s">
        <v>1846</v>
      </c>
      <c r="AO1060" s="1">
        <v>34598</v>
      </c>
      <c r="AP1060" s="1">
        <v>36565</v>
      </c>
      <c r="BO1060" s="3">
        <v>1</v>
      </c>
      <c r="BT1060" s="14">
        <v>0</v>
      </c>
      <c r="BU1060" s="3">
        <v>1</v>
      </c>
      <c r="DA1060" s="1">
        <v>37703</v>
      </c>
      <c r="DC1060" s="1">
        <v>39290</v>
      </c>
      <c r="DD1060" s="14">
        <v>596</v>
      </c>
      <c r="DE1060" s="14">
        <v>4</v>
      </c>
      <c r="DF1060" t="s">
        <v>513</v>
      </c>
      <c r="DG1060" t="s">
        <v>1847</v>
      </c>
      <c r="DI1060" s="1">
        <v>37703</v>
      </c>
      <c r="HH1060" s="44" t="s">
        <v>5824</v>
      </c>
      <c r="HI1060">
        <v>0</v>
      </c>
      <c r="HJ1060">
        <v>23</v>
      </c>
      <c r="HK1060">
        <v>318</v>
      </c>
      <c r="HL1060">
        <v>6</v>
      </c>
      <c r="HM1060">
        <v>1</v>
      </c>
    </row>
    <row r="1061" spans="1:245" x14ac:dyDescent="0.25">
      <c r="A1061" s="1">
        <v>39610</v>
      </c>
      <c r="B1061" s="1"/>
      <c r="C1061" s="1"/>
      <c r="D1061" s="1"/>
      <c r="E1061" s="13" t="s">
        <v>3192</v>
      </c>
      <c r="F1061" s="4" t="s">
        <v>127</v>
      </c>
      <c r="G1061" s="45" t="s">
        <v>5597</v>
      </c>
      <c r="H1061" s="86"/>
      <c r="I1061" s="86"/>
      <c r="J1061" s="86"/>
      <c r="K1061" s="86"/>
      <c r="L1061" s="86"/>
      <c r="M1061" s="31" t="s">
        <v>758</v>
      </c>
      <c r="N1061" s="27" t="s">
        <v>502</v>
      </c>
      <c r="O1061" s="56" t="s">
        <v>6893</v>
      </c>
      <c r="P1061" s="20"/>
      <c r="Q1061" s="39" t="s">
        <v>758</v>
      </c>
      <c r="R1061" s="27" t="s">
        <v>502</v>
      </c>
      <c r="S1061" s="56" t="s">
        <v>6893</v>
      </c>
      <c r="T1061" s="39" t="s">
        <v>758</v>
      </c>
      <c r="U1061" s="27" t="s">
        <v>502</v>
      </c>
      <c r="V1061" s="20"/>
      <c r="W1061" s="20"/>
      <c r="X1061" s="33" t="s">
        <v>3568</v>
      </c>
      <c r="Y1061" s="33" t="s">
        <v>502</v>
      </c>
      <c r="Z1061" s="33" t="s">
        <v>3568</v>
      </c>
      <c r="AA1061" s="33" t="s">
        <v>502</v>
      </c>
      <c r="AB1061" s="20"/>
      <c r="AC1061" s="20"/>
      <c r="AD1061" s="20"/>
      <c r="AF1061" s="14">
        <v>0</v>
      </c>
      <c r="AG1061" s="14">
        <v>1</v>
      </c>
      <c r="AH1061" s="14">
        <v>0</v>
      </c>
      <c r="AI1061" s="14">
        <v>0</v>
      </c>
      <c r="AJ1061" s="14">
        <v>1</v>
      </c>
      <c r="AK1061" s="14">
        <v>0</v>
      </c>
      <c r="AL1061" s="14">
        <v>1</v>
      </c>
      <c r="AM1061" s="14">
        <v>0</v>
      </c>
      <c r="AO1061" s="1">
        <v>34598</v>
      </c>
      <c r="AP1061" s="1">
        <v>36565</v>
      </c>
      <c r="BO1061" s="3">
        <v>1</v>
      </c>
      <c r="BT1061" s="14">
        <v>0</v>
      </c>
      <c r="BU1061" s="3">
        <v>1</v>
      </c>
      <c r="DA1061" s="1">
        <v>37703</v>
      </c>
      <c r="DC1061" s="1">
        <v>39290</v>
      </c>
      <c r="DD1061" s="14">
        <v>596</v>
      </c>
      <c r="DE1061" s="14">
        <v>4</v>
      </c>
      <c r="DF1061" t="s">
        <v>513</v>
      </c>
      <c r="DG1061" t="s">
        <v>1847</v>
      </c>
      <c r="DI1061" s="1">
        <v>37703</v>
      </c>
      <c r="HH1061" s="44" t="s">
        <v>5824</v>
      </c>
      <c r="HI1061">
        <v>0</v>
      </c>
      <c r="HJ1061">
        <v>23</v>
      </c>
      <c r="HK1061">
        <v>318</v>
      </c>
      <c r="HL1061">
        <v>6</v>
      </c>
      <c r="HM1061">
        <v>1</v>
      </c>
    </row>
    <row r="1062" spans="1:245" x14ac:dyDescent="0.25">
      <c r="A1062" s="1">
        <v>39610</v>
      </c>
      <c r="B1062" s="1"/>
      <c r="C1062" s="1"/>
      <c r="D1062" s="1"/>
      <c r="E1062" s="13" t="s">
        <v>3192</v>
      </c>
      <c r="F1062" s="4" t="s">
        <v>127</v>
      </c>
      <c r="G1062" s="45" t="s">
        <v>5597</v>
      </c>
      <c r="H1062" s="86"/>
      <c r="I1062" s="86"/>
      <c r="J1062" s="86"/>
      <c r="K1062" s="86"/>
      <c r="L1062" s="86"/>
      <c r="M1062" s="31" t="s">
        <v>1841</v>
      </c>
      <c r="N1062" s="27" t="s">
        <v>546</v>
      </c>
      <c r="O1062" s="52" t="s">
        <v>6777</v>
      </c>
      <c r="P1062" s="20"/>
      <c r="Q1062" s="39" t="s">
        <v>1841</v>
      </c>
      <c r="R1062" s="27" t="s">
        <v>546</v>
      </c>
      <c r="S1062" s="52" t="s">
        <v>6777</v>
      </c>
      <c r="T1062" s="39" t="s">
        <v>1841</v>
      </c>
      <c r="U1062" s="27" t="s">
        <v>546</v>
      </c>
      <c r="V1062" s="20"/>
      <c r="W1062" s="20"/>
      <c r="X1062" s="20"/>
      <c r="Y1062" s="20"/>
      <c r="Z1062" s="20"/>
      <c r="AA1062" s="20"/>
      <c r="AB1062" s="20"/>
      <c r="AC1062" s="20"/>
      <c r="AD1062" s="20"/>
      <c r="AF1062" s="14">
        <v>0</v>
      </c>
      <c r="AG1062" s="14">
        <v>1</v>
      </c>
      <c r="AH1062" s="14">
        <v>0</v>
      </c>
      <c r="AI1062" s="14">
        <v>0</v>
      </c>
      <c r="AJ1062" s="14">
        <v>1</v>
      </c>
      <c r="AK1062" s="14">
        <v>0</v>
      </c>
      <c r="AL1062" s="14">
        <v>1</v>
      </c>
      <c r="AM1062" s="14">
        <v>0</v>
      </c>
      <c r="AO1062" s="1">
        <v>34598</v>
      </c>
      <c r="AP1062" s="1">
        <v>36565</v>
      </c>
      <c r="BP1062" s="14">
        <f>10150000-BT1062</f>
        <v>10099100</v>
      </c>
      <c r="BQ1062" s="3">
        <v>0.5</v>
      </c>
      <c r="BT1062" s="14">
        <v>50900</v>
      </c>
      <c r="BU1062" s="3">
        <v>0.5</v>
      </c>
      <c r="DA1062" s="1">
        <v>37703</v>
      </c>
      <c r="DC1062" s="1">
        <v>39290</v>
      </c>
      <c r="DD1062" s="14">
        <v>596</v>
      </c>
      <c r="DE1062" s="14">
        <v>4</v>
      </c>
      <c r="DF1062" t="s">
        <v>513</v>
      </c>
      <c r="DG1062" t="s">
        <v>1847</v>
      </c>
      <c r="DJ1062">
        <v>1</v>
      </c>
    </row>
    <row r="1063" spans="1:245" x14ac:dyDescent="0.25">
      <c r="A1063" s="1">
        <v>39610</v>
      </c>
      <c r="B1063" s="1"/>
      <c r="C1063" s="1"/>
      <c r="D1063" s="1"/>
      <c r="E1063" s="13" t="s">
        <v>3192</v>
      </c>
      <c r="F1063" s="4" t="s">
        <v>127</v>
      </c>
      <c r="G1063" s="45" t="s">
        <v>5597</v>
      </c>
      <c r="H1063" s="86"/>
      <c r="I1063" s="86"/>
      <c r="J1063" s="86"/>
      <c r="K1063" s="86"/>
      <c r="L1063" s="86"/>
      <c r="M1063" s="31" t="s">
        <v>1842</v>
      </c>
      <c r="N1063" s="4" t="s">
        <v>496</v>
      </c>
      <c r="O1063" s="52" t="s">
        <v>6778</v>
      </c>
      <c r="P1063" s="20"/>
      <c r="Q1063" s="39" t="s">
        <v>1841</v>
      </c>
      <c r="R1063" s="27" t="s">
        <v>546</v>
      </c>
      <c r="S1063" s="52" t="s">
        <v>6777</v>
      </c>
      <c r="T1063" s="39" t="s">
        <v>1841</v>
      </c>
      <c r="U1063" s="27" t="s">
        <v>546</v>
      </c>
      <c r="V1063" s="20"/>
      <c r="W1063" s="20"/>
      <c r="X1063" s="20"/>
      <c r="Y1063" s="20"/>
      <c r="Z1063" s="20"/>
      <c r="AA1063" s="20"/>
      <c r="AB1063" s="20"/>
      <c r="AC1063" s="20"/>
      <c r="AD1063" s="20"/>
      <c r="AF1063" s="14">
        <v>0</v>
      </c>
      <c r="AG1063" s="14">
        <v>1</v>
      </c>
      <c r="AH1063" s="14">
        <v>0</v>
      </c>
      <c r="AI1063" s="14">
        <v>0</v>
      </c>
      <c r="AJ1063" s="14">
        <v>1</v>
      </c>
      <c r="AK1063" s="14">
        <v>0</v>
      </c>
      <c r="AL1063" s="14">
        <v>1</v>
      </c>
      <c r="AM1063" s="14">
        <v>0</v>
      </c>
      <c r="AO1063" s="1">
        <v>35474</v>
      </c>
      <c r="AP1063" s="1">
        <v>36565</v>
      </c>
      <c r="BT1063" s="14">
        <v>50900</v>
      </c>
      <c r="BU1063" s="3">
        <v>0.5</v>
      </c>
      <c r="DA1063" s="1">
        <v>37703</v>
      </c>
      <c r="DC1063" s="1">
        <v>39290</v>
      </c>
      <c r="DD1063" s="14">
        <v>596</v>
      </c>
      <c r="DE1063" s="14">
        <v>4</v>
      </c>
      <c r="DF1063" t="s">
        <v>513</v>
      </c>
      <c r="DG1063" t="s">
        <v>1847</v>
      </c>
      <c r="DJ1063">
        <v>1</v>
      </c>
    </row>
    <row r="1064" spans="1:245" x14ac:dyDescent="0.25">
      <c r="A1064" s="1">
        <v>39610</v>
      </c>
      <c r="B1064" s="1"/>
      <c r="C1064" s="1"/>
      <c r="D1064" s="1"/>
      <c r="E1064" s="13" t="s">
        <v>3192</v>
      </c>
      <c r="F1064" s="4" t="s">
        <v>127</v>
      </c>
      <c r="G1064" s="45" t="s">
        <v>5597</v>
      </c>
      <c r="H1064" s="86"/>
      <c r="I1064" s="86"/>
      <c r="J1064" s="86"/>
      <c r="K1064" s="86"/>
      <c r="L1064" s="86"/>
      <c r="M1064" s="59" t="s">
        <v>1843</v>
      </c>
      <c r="N1064" s="27" t="s">
        <v>474</v>
      </c>
      <c r="O1064" s="27" t="s">
        <v>6551</v>
      </c>
      <c r="P1064" s="20"/>
      <c r="Q1064" s="39" t="s">
        <v>1439</v>
      </c>
      <c r="R1064" s="27" t="s">
        <v>474</v>
      </c>
      <c r="S1064" s="52" t="s">
        <v>6551</v>
      </c>
      <c r="T1064" s="39" t="s">
        <v>1439</v>
      </c>
      <c r="U1064" s="27" t="s">
        <v>474</v>
      </c>
      <c r="V1064" s="20"/>
      <c r="W1064" s="20"/>
      <c r="X1064" s="33" t="s">
        <v>3578</v>
      </c>
      <c r="Y1064" s="33" t="s">
        <v>474</v>
      </c>
      <c r="Z1064" s="33" t="s">
        <v>3416</v>
      </c>
      <c r="AA1064" s="33" t="s">
        <v>474</v>
      </c>
      <c r="AB1064" s="33"/>
      <c r="AC1064" s="33"/>
      <c r="AD1064" s="20"/>
      <c r="AF1064" s="14">
        <v>0</v>
      </c>
      <c r="AG1064" s="14">
        <v>1</v>
      </c>
      <c r="AH1064" s="14">
        <v>0</v>
      </c>
      <c r="AI1064" s="14">
        <v>0</v>
      </c>
      <c r="AJ1064" s="14">
        <v>1</v>
      </c>
      <c r="AK1064" s="14">
        <v>0</v>
      </c>
      <c r="AL1064" s="14">
        <v>1</v>
      </c>
      <c r="AM1064" s="14">
        <v>0</v>
      </c>
      <c r="AO1064" s="1">
        <v>34836</v>
      </c>
      <c r="AP1064" s="1">
        <v>36565</v>
      </c>
      <c r="BP1064" s="14">
        <v>20430000</v>
      </c>
      <c r="BQ1064" s="3">
        <v>0</v>
      </c>
      <c r="BT1064" s="14">
        <v>22700000</v>
      </c>
      <c r="BU1064" s="3">
        <v>0</v>
      </c>
      <c r="DA1064" s="1">
        <v>37703</v>
      </c>
      <c r="DC1064" s="1">
        <v>39290</v>
      </c>
      <c r="DD1064" s="14">
        <v>596</v>
      </c>
      <c r="DE1064" s="14">
        <v>4</v>
      </c>
      <c r="DF1064" t="s">
        <v>513</v>
      </c>
      <c r="DG1064" t="s">
        <v>1847</v>
      </c>
      <c r="DJ1064">
        <v>1</v>
      </c>
      <c r="DO1064" s="49" t="s">
        <v>4602</v>
      </c>
      <c r="DP1064" s="1"/>
      <c r="DQ1064" s="1"/>
      <c r="DR1064" s="1"/>
      <c r="DS1064" s="1"/>
      <c r="DT1064" s="1"/>
      <c r="DU1064" s="1"/>
      <c r="DV1064" s="1"/>
      <c r="DY1064" t="s">
        <v>2199</v>
      </c>
      <c r="DZ1064" s="1">
        <v>39679</v>
      </c>
      <c r="EA1064" s="1">
        <v>40680</v>
      </c>
      <c r="EC1064" s="7" t="s">
        <v>3984</v>
      </c>
      <c r="EF1064" s="7">
        <v>1</v>
      </c>
      <c r="EO1064" s="7">
        <v>208</v>
      </c>
      <c r="EP1064" s="7">
        <v>2</v>
      </c>
      <c r="HH1064" s="44" t="s">
        <v>5824</v>
      </c>
      <c r="HI1064">
        <v>0</v>
      </c>
      <c r="HJ1064">
        <v>23</v>
      </c>
      <c r="HK1064">
        <v>354</v>
      </c>
      <c r="HL1064">
        <v>4</v>
      </c>
      <c r="HN1064">
        <v>1</v>
      </c>
      <c r="HQ1064" s="44" t="s">
        <v>5955</v>
      </c>
      <c r="HR1064">
        <v>0</v>
      </c>
      <c r="HS1064">
        <v>25</v>
      </c>
      <c r="HT1064">
        <v>472</v>
      </c>
      <c r="HU1064">
        <v>3</v>
      </c>
      <c r="HV1064">
        <v>1</v>
      </c>
    </row>
    <row r="1065" spans="1:245" x14ac:dyDescent="0.25">
      <c r="A1065" s="1">
        <v>39610</v>
      </c>
      <c r="B1065" s="1"/>
      <c r="C1065" s="1"/>
      <c r="D1065" s="1"/>
      <c r="E1065" s="13" t="s">
        <v>3192</v>
      </c>
      <c r="F1065" s="4" t="s">
        <v>127</v>
      </c>
      <c r="G1065" s="45" t="s">
        <v>5597</v>
      </c>
      <c r="H1065" s="86"/>
      <c r="I1065" s="86"/>
      <c r="J1065" s="86"/>
      <c r="K1065" s="86"/>
      <c r="L1065" s="86"/>
      <c r="M1065" s="31" t="s">
        <v>1439</v>
      </c>
      <c r="N1065" s="27" t="s">
        <v>474</v>
      </c>
      <c r="O1065" s="27" t="s">
        <v>6551</v>
      </c>
      <c r="P1065" s="20"/>
      <c r="Q1065" s="39" t="s">
        <v>1439</v>
      </c>
      <c r="R1065" s="27" t="s">
        <v>474</v>
      </c>
      <c r="S1065" s="27" t="s">
        <v>6551</v>
      </c>
      <c r="T1065" s="39" t="s">
        <v>1439</v>
      </c>
      <c r="U1065" s="27" t="s">
        <v>474</v>
      </c>
      <c r="V1065" s="20"/>
      <c r="W1065" s="20"/>
      <c r="X1065" s="33" t="s">
        <v>3416</v>
      </c>
      <c r="Y1065" s="33" t="s">
        <v>474</v>
      </c>
      <c r="Z1065" s="33" t="s">
        <v>3416</v>
      </c>
      <c r="AA1065" s="33" t="s">
        <v>474</v>
      </c>
      <c r="AB1065" s="20"/>
      <c r="AC1065" s="20"/>
      <c r="AD1065" s="20"/>
      <c r="AF1065" s="14">
        <v>0</v>
      </c>
      <c r="AG1065" s="14">
        <v>1</v>
      </c>
      <c r="AH1065" s="14">
        <v>0</v>
      </c>
      <c r="AI1065" s="14">
        <v>0</v>
      </c>
      <c r="AJ1065" s="14">
        <v>1</v>
      </c>
      <c r="AK1065" s="14">
        <v>0</v>
      </c>
      <c r="AL1065" s="14">
        <v>1</v>
      </c>
      <c r="AM1065" s="14">
        <v>0</v>
      </c>
      <c r="AO1065" s="1">
        <v>34836</v>
      </c>
      <c r="AP1065" s="1">
        <v>36565</v>
      </c>
      <c r="BP1065" s="14">
        <v>15890000</v>
      </c>
      <c r="BQ1065" s="3">
        <v>0</v>
      </c>
      <c r="BT1065" s="14">
        <v>22700000</v>
      </c>
      <c r="BU1065" s="3">
        <v>0</v>
      </c>
      <c r="DA1065" s="1">
        <v>37703</v>
      </c>
      <c r="DC1065" s="1">
        <v>39290</v>
      </c>
      <c r="DD1065" s="14">
        <v>596</v>
      </c>
      <c r="DE1065" s="14">
        <v>4</v>
      </c>
      <c r="DF1065" t="s">
        <v>513</v>
      </c>
      <c r="DG1065" t="s">
        <v>1847</v>
      </c>
      <c r="DJ1065">
        <v>1</v>
      </c>
      <c r="DO1065" s="49" t="s">
        <v>4603</v>
      </c>
      <c r="DP1065" s="1"/>
      <c r="DQ1065" s="1"/>
      <c r="DR1065" s="1"/>
      <c r="DS1065" s="1"/>
      <c r="DT1065" s="1"/>
      <c r="DU1065" s="1"/>
      <c r="DV1065" s="1"/>
      <c r="DY1065" t="s">
        <v>2231</v>
      </c>
      <c r="DZ1065" s="1">
        <v>39661</v>
      </c>
      <c r="EA1065" s="1">
        <v>40680</v>
      </c>
      <c r="EC1065" s="7" t="s">
        <v>3984</v>
      </c>
      <c r="EF1065" s="7">
        <v>1</v>
      </c>
      <c r="EO1065" s="7">
        <v>383</v>
      </c>
      <c r="EP1065" s="7">
        <v>2</v>
      </c>
      <c r="ER1065" s="1"/>
      <c r="ES1065" s="49" t="s">
        <v>5010</v>
      </c>
      <c r="ET1065" s="49" t="s">
        <v>5011</v>
      </c>
      <c r="EU1065" s="1"/>
      <c r="EV1065" s="1"/>
      <c r="EW1065" s="1"/>
      <c r="EX1065" s="1"/>
      <c r="FC1065" t="s">
        <v>2832</v>
      </c>
      <c r="FD1065" s="1">
        <v>40753</v>
      </c>
      <c r="FE1065" s="1">
        <v>40941</v>
      </c>
      <c r="FG1065" s="7" t="s">
        <v>3985</v>
      </c>
      <c r="FK1065">
        <v>1</v>
      </c>
      <c r="FY1065">
        <v>92</v>
      </c>
      <c r="FZ1065">
        <v>2</v>
      </c>
      <c r="GA1065">
        <v>1</v>
      </c>
      <c r="HH1065" s="44" t="s">
        <v>5824</v>
      </c>
      <c r="HI1065">
        <v>0</v>
      </c>
      <c r="HJ1065">
        <v>23</v>
      </c>
      <c r="HK1065">
        <v>140</v>
      </c>
      <c r="HL1065">
        <v>3</v>
      </c>
      <c r="HN1065">
        <v>1</v>
      </c>
      <c r="HQ1065" s="44" t="s">
        <v>5955</v>
      </c>
      <c r="HR1065">
        <v>0</v>
      </c>
      <c r="HS1065">
        <v>25</v>
      </c>
      <c r="HT1065">
        <v>88</v>
      </c>
      <c r="HU1065">
        <v>2</v>
      </c>
      <c r="HY1065">
        <v>1</v>
      </c>
      <c r="HZ1065" s="44"/>
      <c r="IA1065">
        <v>0</v>
      </c>
      <c r="IB1065">
        <v>0</v>
      </c>
      <c r="IC1065">
        <v>78</v>
      </c>
      <c r="ID1065">
        <v>0</v>
      </c>
    </row>
    <row r="1066" spans="1:245" x14ac:dyDescent="0.25">
      <c r="A1066" s="1">
        <v>39610</v>
      </c>
      <c r="B1066" s="1"/>
      <c r="C1066" s="1"/>
      <c r="D1066" s="1"/>
      <c r="E1066" s="13" t="s">
        <v>3192</v>
      </c>
      <c r="F1066" s="4" t="s">
        <v>127</v>
      </c>
      <c r="G1066" s="45" t="s">
        <v>5597</v>
      </c>
      <c r="H1066" s="86"/>
      <c r="I1066" s="86"/>
      <c r="J1066" s="86"/>
      <c r="K1066" s="86"/>
      <c r="L1066" s="86"/>
      <c r="M1066" s="31" t="s">
        <v>1844</v>
      </c>
      <c r="N1066" s="27" t="s">
        <v>515</v>
      </c>
      <c r="O1066" s="52" t="s">
        <v>6780</v>
      </c>
      <c r="P1066" s="20"/>
      <c r="Q1066" s="39" t="s">
        <v>1845</v>
      </c>
      <c r="R1066" s="27" t="s">
        <v>515</v>
      </c>
      <c r="S1066" s="52" t="s">
        <v>6779</v>
      </c>
      <c r="T1066" s="39" t="s">
        <v>1845</v>
      </c>
      <c r="U1066" s="27" t="s">
        <v>515</v>
      </c>
      <c r="V1066" s="20"/>
      <c r="W1066" s="20"/>
      <c r="X1066" s="20"/>
      <c r="Y1066" s="20"/>
      <c r="Z1066" s="33" t="s">
        <v>3640</v>
      </c>
      <c r="AA1066" s="33" t="s">
        <v>479</v>
      </c>
      <c r="AD1066" s="20"/>
      <c r="AF1066" s="14">
        <v>0</v>
      </c>
      <c r="AG1066" s="14">
        <v>1</v>
      </c>
      <c r="AH1066" s="14">
        <v>0</v>
      </c>
      <c r="AI1066" s="14">
        <v>0</v>
      </c>
      <c r="AJ1066" s="14">
        <v>1</v>
      </c>
      <c r="AK1066" s="14">
        <v>0</v>
      </c>
      <c r="AL1066" s="14">
        <v>1</v>
      </c>
      <c r="AM1066" s="14">
        <v>0</v>
      </c>
      <c r="AO1066" s="1">
        <v>35415</v>
      </c>
      <c r="AP1066" s="1">
        <v>36565</v>
      </c>
      <c r="BT1066" s="14">
        <v>9900000</v>
      </c>
      <c r="BV1066" s="16">
        <v>0</v>
      </c>
      <c r="DA1066" s="1">
        <v>37703</v>
      </c>
      <c r="DC1066" s="1">
        <v>39290</v>
      </c>
      <c r="DD1066" s="14">
        <v>596</v>
      </c>
      <c r="DE1066" s="14">
        <v>4</v>
      </c>
      <c r="DF1066" t="s">
        <v>513</v>
      </c>
      <c r="DG1066" t="s">
        <v>1847</v>
      </c>
      <c r="DO1066" s="49" t="s">
        <v>4604</v>
      </c>
      <c r="DP1066" s="1"/>
      <c r="DQ1066" s="1"/>
      <c r="DR1066" s="1"/>
      <c r="DS1066" s="1"/>
      <c r="DT1066" s="1"/>
      <c r="DU1066" s="1"/>
      <c r="DV1066" s="1"/>
      <c r="DY1066" t="s">
        <v>2196</v>
      </c>
      <c r="DZ1066" s="1">
        <v>39686</v>
      </c>
      <c r="EA1066" s="1">
        <v>40841</v>
      </c>
      <c r="EC1066" s="7" t="s">
        <v>3984</v>
      </c>
      <c r="EL1066" s="7">
        <v>1</v>
      </c>
      <c r="EO1066" s="7">
        <v>311</v>
      </c>
      <c r="EP1066" s="7">
        <v>5</v>
      </c>
      <c r="HH1066" s="44" t="s">
        <v>5824</v>
      </c>
      <c r="HI1066">
        <v>0</v>
      </c>
      <c r="HJ1066">
        <v>23</v>
      </c>
      <c r="HK1066">
        <v>58</v>
      </c>
      <c r="HL1066">
        <v>3</v>
      </c>
      <c r="HM1066">
        <v>1</v>
      </c>
      <c r="HQ1066" s="44" t="s">
        <v>5956</v>
      </c>
      <c r="HR1066">
        <v>0</v>
      </c>
      <c r="HS1066">
        <v>6</v>
      </c>
      <c r="HT1066">
        <v>49</v>
      </c>
      <c r="HU1066">
        <v>0</v>
      </c>
    </row>
    <row r="1067" spans="1:245" x14ac:dyDescent="0.25">
      <c r="A1067" s="1">
        <v>39610</v>
      </c>
      <c r="B1067" s="1"/>
      <c r="C1067" s="1"/>
      <c r="D1067" s="1"/>
      <c r="E1067" s="13" t="s">
        <v>3192</v>
      </c>
      <c r="F1067" s="4" t="s">
        <v>127</v>
      </c>
      <c r="G1067" s="45" t="s">
        <v>5597</v>
      </c>
      <c r="H1067" s="86"/>
      <c r="I1067" s="86"/>
      <c r="J1067" s="86"/>
      <c r="K1067" s="86"/>
      <c r="L1067" s="86"/>
      <c r="M1067" s="31" t="s">
        <v>1845</v>
      </c>
      <c r="N1067" s="27" t="s">
        <v>515</v>
      </c>
      <c r="O1067" s="52" t="s">
        <v>6779</v>
      </c>
      <c r="P1067" s="20"/>
      <c r="Q1067" s="39" t="s">
        <v>1845</v>
      </c>
      <c r="R1067" s="27" t="s">
        <v>515</v>
      </c>
      <c r="S1067" s="52" t="s">
        <v>6779</v>
      </c>
      <c r="T1067" s="39" t="s">
        <v>1845</v>
      </c>
      <c r="U1067" s="27" t="s">
        <v>515</v>
      </c>
      <c r="V1067" s="20"/>
      <c r="W1067" s="20"/>
      <c r="X1067" s="33" t="s">
        <v>3640</v>
      </c>
      <c r="Y1067" s="33" t="s">
        <v>479</v>
      </c>
      <c r="Z1067" s="33" t="s">
        <v>3640</v>
      </c>
      <c r="AA1067" s="33" t="s">
        <v>479</v>
      </c>
      <c r="AB1067" s="20"/>
      <c r="AC1067" s="20"/>
      <c r="AD1067" s="20"/>
      <c r="AF1067" s="14">
        <v>0</v>
      </c>
      <c r="AG1067" s="14">
        <v>1</v>
      </c>
      <c r="AH1067" s="14">
        <v>0</v>
      </c>
      <c r="AI1067" s="14">
        <v>0</v>
      </c>
      <c r="AJ1067" s="14">
        <v>1</v>
      </c>
      <c r="AK1067" s="14">
        <v>0</v>
      </c>
      <c r="AL1067" s="14">
        <v>1</v>
      </c>
      <c r="AM1067" s="14">
        <v>0</v>
      </c>
      <c r="AO1067" s="1">
        <v>35415</v>
      </c>
      <c r="AP1067" s="1">
        <v>36565</v>
      </c>
      <c r="BT1067" s="14">
        <v>9900000</v>
      </c>
      <c r="DA1067" s="1">
        <v>37703</v>
      </c>
      <c r="DC1067" s="1">
        <v>39290</v>
      </c>
      <c r="DD1067" s="14">
        <v>596</v>
      </c>
      <c r="DE1067" s="14">
        <v>4</v>
      </c>
      <c r="DF1067" t="s">
        <v>513</v>
      </c>
      <c r="DG1067" t="s">
        <v>1847</v>
      </c>
      <c r="DO1067" s="49" t="s">
        <v>4605</v>
      </c>
      <c r="DP1067" s="1"/>
      <c r="DQ1067" s="1"/>
      <c r="DR1067" s="1"/>
      <c r="DS1067" s="1"/>
      <c r="DT1067" s="1"/>
      <c r="DU1067" s="1"/>
      <c r="DV1067" s="1"/>
      <c r="DY1067" t="s">
        <v>2194</v>
      </c>
      <c r="DZ1067" s="1">
        <v>39686</v>
      </c>
      <c r="EA1067" s="1">
        <v>40841</v>
      </c>
      <c r="EC1067" s="7" t="s">
        <v>3984</v>
      </c>
      <c r="EF1067" s="7">
        <v>1</v>
      </c>
      <c r="EO1067" s="7">
        <v>78</v>
      </c>
      <c r="EP1067" s="7">
        <v>2</v>
      </c>
      <c r="HH1067" s="44" t="s">
        <v>5824</v>
      </c>
      <c r="HI1067">
        <v>0</v>
      </c>
      <c r="HJ1067">
        <v>23</v>
      </c>
      <c r="HK1067">
        <v>58</v>
      </c>
      <c r="HL1067">
        <v>3</v>
      </c>
      <c r="HM1067">
        <v>1</v>
      </c>
      <c r="HQ1067" s="44" t="s">
        <v>5956</v>
      </c>
      <c r="HR1067">
        <v>0</v>
      </c>
      <c r="HS1067">
        <v>6</v>
      </c>
      <c r="HT1067">
        <v>49</v>
      </c>
      <c r="HU1067">
        <v>0</v>
      </c>
    </row>
    <row r="1068" spans="1:245" x14ac:dyDescent="0.25">
      <c r="A1068" s="1">
        <v>39764</v>
      </c>
      <c r="B1068" s="1"/>
      <c r="C1068" s="1" t="s">
        <v>2418</v>
      </c>
      <c r="D1068" s="1"/>
      <c r="E1068" s="13" t="s">
        <v>3200</v>
      </c>
      <c r="F1068" s="4" t="s">
        <v>174</v>
      </c>
      <c r="G1068" s="45" t="s">
        <v>5602</v>
      </c>
      <c r="H1068" s="86"/>
      <c r="I1068" s="86"/>
      <c r="J1068" s="86"/>
      <c r="K1068" s="86"/>
      <c r="L1068" s="86"/>
      <c r="M1068" s="31" t="s">
        <v>5171</v>
      </c>
      <c r="N1068" s="13" t="s">
        <v>498</v>
      </c>
      <c r="O1068" s="56" t="s">
        <v>7416</v>
      </c>
      <c r="P1068" s="20"/>
      <c r="Q1068" s="39" t="s">
        <v>5171</v>
      </c>
      <c r="R1068" s="13" t="s">
        <v>498</v>
      </c>
      <c r="S1068" s="56" t="s">
        <v>7416</v>
      </c>
      <c r="T1068" s="39" t="s">
        <v>5171</v>
      </c>
      <c r="U1068" s="13" t="s">
        <v>498</v>
      </c>
      <c r="V1068" s="20"/>
      <c r="W1068" s="20"/>
      <c r="X1068" s="33" t="s">
        <v>3622</v>
      </c>
      <c r="Y1068" s="20" t="s">
        <v>498</v>
      </c>
      <c r="Z1068" s="33" t="s">
        <v>3622</v>
      </c>
      <c r="AA1068" s="20" t="s">
        <v>498</v>
      </c>
      <c r="AB1068" s="20"/>
      <c r="AC1068" s="20"/>
      <c r="AD1068" s="20"/>
      <c r="AF1068" s="14">
        <v>0</v>
      </c>
      <c r="AG1068" s="14">
        <v>1</v>
      </c>
      <c r="AH1068" s="14">
        <v>0</v>
      </c>
      <c r="AI1068" s="14">
        <v>0</v>
      </c>
      <c r="AJ1068" s="14">
        <v>1</v>
      </c>
      <c r="AK1068" s="14">
        <v>0</v>
      </c>
      <c r="AL1068" s="14">
        <v>1</v>
      </c>
      <c r="AM1068" s="14">
        <v>0</v>
      </c>
      <c r="AO1068" s="1">
        <v>35933</v>
      </c>
      <c r="AP1068" s="1">
        <v>37691</v>
      </c>
      <c r="BT1068" s="14">
        <v>113500000</v>
      </c>
      <c r="BU1068" s="3">
        <v>0.5</v>
      </c>
      <c r="CS1068">
        <v>1</v>
      </c>
      <c r="CV1068">
        <v>1</v>
      </c>
      <c r="DB1068" s="1">
        <v>38405</v>
      </c>
      <c r="DC1068" s="1">
        <v>39190</v>
      </c>
      <c r="DD1068" s="14">
        <v>731</v>
      </c>
      <c r="DE1068" s="14">
        <v>4</v>
      </c>
      <c r="DF1068" t="s">
        <v>513</v>
      </c>
      <c r="DG1068" t="s">
        <v>820</v>
      </c>
      <c r="DJ1068">
        <v>1</v>
      </c>
      <c r="DK1068" s="1"/>
      <c r="GY1068" s="44" t="s">
        <v>5705</v>
      </c>
      <c r="GZ1068" s="1">
        <v>38407</v>
      </c>
      <c r="HA1068">
        <v>19</v>
      </c>
      <c r="HB1068">
        <v>462</v>
      </c>
      <c r="HC1068">
        <v>19</v>
      </c>
      <c r="HD1068">
        <v>1</v>
      </c>
      <c r="HH1068" s="44" t="s">
        <v>5828</v>
      </c>
      <c r="HI1068">
        <v>0</v>
      </c>
      <c r="HJ1068">
        <v>73</v>
      </c>
      <c r="HK1068">
        <v>400</v>
      </c>
      <c r="HL1068">
        <v>6</v>
      </c>
      <c r="HN1068">
        <v>1</v>
      </c>
      <c r="II1068" s="1">
        <v>38405</v>
      </c>
      <c r="IJ1068" s="1">
        <v>39764</v>
      </c>
      <c r="IK1068" s="14">
        <v>3</v>
      </c>
    </row>
    <row r="1069" spans="1:245" x14ac:dyDescent="0.25">
      <c r="A1069" s="1">
        <v>39764</v>
      </c>
      <c r="E1069" s="13" t="s">
        <v>3200</v>
      </c>
      <c r="F1069" s="4" t="s">
        <v>174</v>
      </c>
      <c r="G1069" s="45" t="s">
        <v>5602</v>
      </c>
      <c r="H1069" s="86"/>
      <c r="I1069" s="86"/>
      <c r="J1069" s="86"/>
      <c r="K1069" s="86"/>
      <c r="L1069" s="86"/>
      <c r="M1069" s="30" t="s">
        <v>807</v>
      </c>
      <c r="N1069" s="4" t="s">
        <v>517</v>
      </c>
      <c r="O1069" s="52" t="s">
        <v>6836</v>
      </c>
      <c r="P1069" s="20"/>
      <c r="Q1069" s="39" t="s">
        <v>5171</v>
      </c>
      <c r="R1069" s="13" t="s">
        <v>498</v>
      </c>
      <c r="S1069" s="56" t="s">
        <v>7416</v>
      </c>
      <c r="T1069" s="39" t="s">
        <v>5171</v>
      </c>
      <c r="U1069" s="13" t="s">
        <v>498</v>
      </c>
      <c r="V1069" s="20"/>
      <c r="W1069" s="20"/>
      <c r="X1069" s="20"/>
      <c r="Y1069" s="20"/>
      <c r="Z1069" s="33" t="s">
        <v>3622</v>
      </c>
      <c r="AA1069" s="20" t="s">
        <v>498</v>
      </c>
      <c r="AD1069" s="20"/>
      <c r="AF1069" s="14">
        <v>0</v>
      </c>
      <c r="AG1069" s="14">
        <v>1</v>
      </c>
      <c r="AH1069" s="14">
        <v>0</v>
      </c>
      <c r="AI1069" s="14">
        <v>0</v>
      </c>
      <c r="AJ1069" s="14">
        <v>1</v>
      </c>
      <c r="AK1069" s="14">
        <v>0</v>
      </c>
      <c r="AL1069" s="14">
        <v>1</v>
      </c>
      <c r="AM1069" s="14">
        <v>0</v>
      </c>
      <c r="AO1069" s="1">
        <v>35933</v>
      </c>
      <c r="AP1069" s="1">
        <v>37691</v>
      </c>
      <c r="BT1069" s="14">
        <v>113500000</v>
      </c>
      <c r="BU1069" s="3">
        <v>0.5</v>
      </c>
      <c r="CS1069">
        <v>1</v>
      </c>
      <c r="CV1069">
        <v>1</v>
      </c>
      <c r="DB1069" s="1">
        <v>38405</v>
      </c>
      <c r="DC1069" s="1">
        <v>39190</v>
      </c>
      <c r="DD1069" s="14">
        <v>731</v>
      </c>
      <c r="DE1069" s="14">
        <v>4</v>
      </c>
      <c r="DF1069" t="s">
        <v>513</v>
      </c>
      <c r="DG1069" t="s">
        <v>820</v>
      </c>
      <c r="DJ1069">
        <v>1</v>
      </c>
      <c r="GY1069" s="44" t="s">
        <v>5705</v>
      </c>
      <c r="GZ1069" s="1">
        <v>38407</v>
      </c>
      <c r="HA1069">
        <v>19</v>
      </c>
      <c r="HB1069">
        <v>462</v>
      </c>
      <c r="HC1069">
        <v>19</v>
      </c>
      <c r="HD1069">
        <v>1</v>
      </c>
      <c r="HH1069" s="44" t="s">
        <v>5828</v>
      </c>
      <c r="HI1069">
        <v>0</v>
      </c>
      <c r="HJ1069">
        <v>73</v>
      </c>
      <c r="HK1069">
        <v>400</v>
      </c>
      <c r="HL1069">
        <v>6</v>
      </c>
      <c r="HN1069">
        <v>1</v>
      </c>
      <c r="II1069" s="1">
        <v>38405</v>
      </c>
      <c r="IJ1069" s="1">
        <v>39764</v>
      </c>
      <c r="IK1069" s="14">
        <v>3</v>
      </c>
    </row>
    <row r="1070" spans="1:245" x14ac:dyDescent="0.25">
      <c r="A1070" s="1">
        <v>39764</v>
      </c>
      <c r="E1070" s="13" t="s">
        <v>3200</v>
      </c>
      <c r="F1070" s="4" t="s">
        <v>174</v>
      </c>
      <c r="G1070" s="45" t="s">
        <v>5602</v>
      </c>
      <c r="H1070" s="86"/>
      <c r="I1070" s="86"/>
      <c r="J1070" s="86"/>
      <c r="K1070" s="86"/>
      <c r="L1070" s="86"/>
      <c r="M1070" s="30" t="s">
        <v>808</v>
      </c>
      <c r="N1070" s="4" t="s">
        <v>517</v>
      </c>
      <c r="O1070" s="52" t="s">
        <v>6837</v>
      </c>
      <c r="P1070" s="20"/>
      <c r="Q1070" s="39" t="s">
        <v>5171</v>
      </c>
      <c r="R1070" s="13" t="s">
        <v>498</v>
      </c>
      <c r="S1070" s="56" t="s">
        <v>7416</v>
      </c>
      <c r="T1070" s="39" t="s">
        <v>5171</v>
      </c>
      <c r="U1070" s="13" t="s">
        <v>498</v>
      </c>
      <c r="V1070" s="20"/>
      <c r="W1070" s="20"/>
      <c r="X1070" s="20"/>
      <c r="Y1070" s="20"/>
      <c r="Z1070" s="33" t="s">
        <v>3622</v>
      </c>
      <c r="AA1070" s="20" t="s">
        <v>498</v>
      </c>
      <c r="AD1070" s="20"/>
      <c r="AF1070" s="14">
        <v>0</v>
      </c>
      <c r="AG1070" s="14">
        <v>1</v>
      </c>
      <c r="AH1070" s="14">
        <v>0</v>
      </c>
      <c r="AI1070" s="14">
        <v>0</v>
      </c>
      <c r="AJ1070" s="14">
        <v>1</v>
      </c>
      <c r="AK1070" s="14">
        <v>0</v>
      </c>
      <c r="AL1070" s="14">
        <v>1</v>
      </c>
      <c r="AM1070" s="14">
        <v>0</v>
      </c>
      <c r="AO1070" s="1">
        <v>35933</v>
      </c>
      <c r="AP1070" s="1">
        <v>37691</v>
      </c>
      <c r="BT1070" s="14">
        <v>113500000</v>
      </c>
      <c r="BU1070" s="3">
        <v>0.5</v>
      </c>
      <c r="CS1070">
        <v>1</v>
      </c>
      <c r="CV1070">
        <v>1</v>
      </c>
      <c r="DB1070" s="1">
        <v>38405</v>
      </c>
      <c r="DC1070" s="1">
        <v>39190</v>
      </c>
      <c r="DD1070" s="14">
        <v>731</v>
      </c>
      <c r="DE1070" s="14">
        <v>4</v>
      </c>
      <c r="DF1070" t="s">
        <v>513</v>
      </c>
      <c r="DG1070" t="s">
        <v>820</v>
      </c>
      <c r="DJ1070">
        <v>1</v>
      </c>
      <c r="GY1070" s="44" t="s">
        <v>5705</v>
      </c>
      <c r="GZ1070" s="1">
        <v>38407</v>
      </c>
      <c r="HA1070">
        <v>19</v>
      </c>
      <c r="HB1070">
        <v>462</v>
      </c>
      <c r="HC1070">
        <v>19</v>
      </c>
      <c r="HD1070">
        <v>1</v>
      </c>
      <c r="HH1070" s="44" t="s">
        <v>5828</v>
      </c>
      <c r="HI1070">
        <v>0</v>
      </c>
      <c r="HJ1070">
        <v>73</v>
      </c>
      <c r="HK1070">
        <v>400</v>
      </c>
      <c r="HL1070">
        <v>6</v>
      </c>
      <c r="HN1070">
        <v>1</v>
      </c>
      <c r="II1070" s="1">
        <v>38405</v>
      </c>
      <c r="IJ1070" s="1">
        <v>39764</v>
      </c>
      <c r="IK1070" s="14">
        <v>3</v>
      </c>
    </row>
    <row r="1071" spans="1:245" x14ac:dyDescent="0.25">
      <c r="A1071" s="1">
        <v>39764</v>
      </c>
      <c r="E1071" s="13" t="s">
        <v>3200</v>
      </c>
      <c r="F1071" s="4" t="s">
        <v>174</v>
      </c>
      <c r="G1071" s="45" t="s">
        <v>5602</v>
      </c>
      <c r="H1071" s="86"/>
      <c r="I1071" s="86"/>
      <c r="J1071" s="86"/>
      <c r="K1071" s="86"/>
      <c r="L1071" s="86"/>
      <c r="M1071" s="30" t="s">
        <v>809</v>
      </c>
      <c r="N1071" s="4" t="s">
        <v>474</v>
      </c>
      <c r="O1071" s="52" t="s">
        <v>6838</v>
      </c>
      <c r="P1071" s="20"/>
      <c r="Q1071" s="39" t="s">
        <v>5171</v>
      </c>
      <c r="R1071" s="13" t="s">
        <v>498</v>
      </c>
      <c r="S1071" s="56" t="s">
        <v>7416</v>
      </c>
      <c r="T1071" s="39" t="s">
        <v>5171</v>
      </c>
      <c r="U1071" s="13" t="s">
        <v>498</v>
      </c>
      <c r="V1071" s="20"/>
      <c r="W1071" s="20"/>
      <c r="X1071" s="20"/>
      <c r="Y1071" s="20"/>
      <c r="Z1071" s="33" t="s">
        <v>3622</v>
      </c>
      <c r="AA1071" s="20" t="s">
        <v>498</v>
      </c>
      <c r="AD1071" s="20"/>
      <c r="AF1071" s="14">
        <v>0</v>
      </c>
      <c r="AG1071" s="14">
        <v>1</v>
      </c>
      <c r="AH1071" s="14">
        <v>0</v>
      </c>
      <c r="AI1071" s="14">
        <v>0</v>
      </c>
      <c r="AJ1071" s="14">
        <v>1</v>
      </c>
      <c r="AK1071" s="14">
        <v>0</v>
      </c>
      <c r="AL1071" s="14">
        <v>1</v>
      </c>
      <c r="AM1071" s="14">
        <v>0</v>
      </c>
      <c r="AO1071" s="1">
        <v>35933</v>
      </c>
      <c r="AP1071" s="1">
        <v>37691</v>
      </c>
      <c r="BT1071" s="14">
        <v>113500000</v>
      </c>
      <c r="BU1071" s="3">
        <v>0.5</v>
      </c>
      <c r="CS1071">
        <v>1</v>
      </c>
      <c r="CV1071">
        <v>1</v>
      </c>
      <c r="DB1071" s="1">
        <v>38405</v>
      </c>
      <c r="DC1071" s="1">
        <v>39190</v>
      </c>
      <c r="DD1071" s="14">
        <v>731</v>
      </c>
      <c r="DE1071" s="14">
        <v>4</v>
      </c>
      <c r="DF1071" t="s">
        <v>513</v>
      </c>
      <c r="DG1071" t="s">
        <v>820</v>
      </c>
      <c r="DJ1071">
        <v>1</v>
      </c>
      <c r="GY1071" s="44" t="s">
        <v>5705</v>
      </c>
      <c r="GZ1071" s="1">
        <v>38407</v>
      </c>
      <c r="HA1071">
        <v>19</v>
      </c>
      <c r="HB1071">
        <v>462</v>
      </c>
      <c r="HC1071">
        <v>19</v>
      </c>
      <c r="HD1071">
        <v>1</v>
      </c>
      <c r="HH1071" s="44" t="s">
        <v>5828</v>
      </c>
      <c r="HI1071">
        <v>0</v>
      </c>
      <c r="HJ1071">
        <v>73</v>
      </c>
      <c r="HK1071">
        <v>400</v>
      </c>
      <c r="HL1071">
        <v>6</v>
      </c>
      <c r="HN1071">
        <v>1</v>
      </c>
      <c r="II1071" s="1">
        <v>38405</v>
      </c>
      <c r="IJ1071" s="1">
        <v>39764</v>
      </c>
      <c r="IK1071" s="14">
        <v>3</v>
      </c>
    </row>
    <row r="1072" spans="1:245" x14ac:dyDescent="0.25">
      <c r="A1072" s="1">
        <v>39764</v>
      </c>
      <c r="E1072" s="13" t="s">
        <v>3200</v>
      </c>
      <c r="F1072" s="4" t="s">
        <v>174</v>
      </c>
      <c r="G1072" s="45" t="s">
        <v>5602</v>
      </c>
      <c r="H1072" s="86"/>
      <c r="I1072" s="86"/>
      <c r="J1072" s="86"/>
      <c r="K1072" s="86"/>
      <c r="L1072" s="86"/>
      <c r="M1072" s="30" t="s">
        <v>3048</v>
      </c>
      <c r="N1072" s="4" t="s">
        <v>520</v>
      </c>
      <c r="O1072" s="52" t="s">
        <v>6839</v>
      </c>
      <c r="P1072" s="20"/>
      <c r="Q1072" s="39" t="s">
        <v>5171</v>
      </c>
      <c r="R1072" s="13" t="s">
        <v>498</v>
      </c>
      <c r="S1072" s="56" t="s">
        <v>7416</v>
      </c>
      <c r="T1072" s="39" t="s">
        <v>5171</v>
      </c>
      <c r="U1072" s="13" t="s">
        <v>498</v>
      </c>
      <c r="V1072" s="20"/>
      <c r="W1072" s="20"/>
      <c r="X1072" s="20"/>
      <c r="Y1072" s="20"/>
      <c r="Z1072" s="33" t="s">
        <v>3622</v>
      </c>
      <c r="AA1072" s="20" t="s">
        <v>498</v>
      </c>
      <c r="AD1072" s="20"/>
      <c r="AF1072" s="14">
        <v>0</v>
      </c>
      <c r="AG1072" s="14">
        <v>1</v>
      </c>
      <c r="AH1072" s="14">
        <v>0</v>
      </c>
      <c r="AI1072" s="14">
        <v>0</v>
      </c>
      <c r="AJ1072" s="14">
        <v>1</v>
      </c>
      <c r="AK1072" s="14">
        <v>0</v>
      </c>
      <c r="AL1072" s="14">
        <v>1</v>
      </c>
      <c r="AM1072" s="14">
        <v>0</v>
      </c>
      <c r="AO1072" s="1">
        <v>35933</v>
      </c>
      <c r="AP1072" s="1">
        <v>37691</v>
      </c>
      <c r="BT1072" s="14">
        <v>113500000</v>
      </c>
      <c r="BU1072" s="3">
        <v>0.5</v>
      </c>
      <c r="CS1072">
        <v>1</v>
      </c>
      <c r="CV1072">
        <v>1</v>
      </c>
      <c r="DB1072" s="1">
        <v>38405</v>
      </c>
      <c r="DC1072" s="1">
        <v>39190</v>
      </c>
      <c r="DD1072" s="14">
        <v>731</v>
      </c>
      <c r="DE1072" s="14">
        <v>4</v>
      </c>
      <c r="DF1072" t="s">
        <v>513</v>
      </c>
      <c r="DG1072" t="s">
        <v>820</v>
      </c>
      <c r="DJ1072">
        <v>1</v>
      </c>
      <c r="GY1072" s="44" t="s">
        <v>5705</v>
      </c>
      <c r="GZ1072" s="1">
        <v>38407</v>
      </c>
      <c r="HA1072">
        <v>19</v>
      </c>
      <c r="HB1072">
        <v>462</v>
      </c>
      <c r="HC1072">
        <v>19</v>
      </c>
      <c r="HD1072">
        <v>1</v>
      </c>
      <c r="HH1072" s="44" t="s">
        <v>5828</v>
      </c>
      <c r="HI1072">
        <v>0</v>
      </c>
      <c r="HJ1072">
        <v>73</v>
      </c>
      <c r="HK1072">
        <v>400</v>
      </c>
      <c r="HL1072">
        <v>6</v>
      </c>
      <c r="HN1072">
        <v>1</v>
      </c>
      <c r="II1072" s="1">
        <v>38405</v>
      </c>
      <c r="IJ1072" s="1">
        <v>39764</v>
      </c>
      <c r="IK1072" s="14">
        <v>3</v>
      </c>
    </row>
    <row r="1073" spans="1:245" x14ac:dyDescent="0.25">
      <c r="A1073" s="1">
        <v>39764</v>
      </c>
      <c r="E1073" s="13" t="s">
        <v>3200</v>
      </c>
      <c r="F1073" s="4" t="s">
        <v>174</v>
      </c>
      <c r="G1073" s="45" t="s">
        <v>5602</v>
      </c>
      <c r="H1073" s="86"/>
      <c r="I1073" s="86"/>
      <c r="J1073" s="86"/>
      <c r="K1073" s="86"/>
      <c r="L1073" s="86"/>
      <c r="M1073" s="30" t="s">
        <v>810</v>
      </c>
      <c r="N1073" s="4" t="s">
        <v>474</v>
      </c>
      <c r="O1073" s="52" t="s">
        <v>6840</v>
      </c>
      <c r="P1073" s="20"/>
      <c r="Q1073" s="39" t="s">
        <v>5171</v>
      </c>
      <c r="R1073" s="13" t="s">
        <v>498</v>
      </c>
      <c r="S1073" s="56" t="s">
        <v>7416</v>
      </c>
      <c r="T1073" s="39" t="s">
        <v>5171</v>
      </c>
      <c r="U1073" s="13" t="s">
        <v>498</v>
      </c>
      <c r="V1073" s="20"/>
      <c r="W1073" s="20"/>
      <c r="X1073" s="20"/>
      <c r="Y1073" s="20"/>
      <c r="Z1073" s="33" t="s">
        <v>3622</v>
      </c>
      <c r="AA1073" s="20" t="s">
        <v>498</v>
      </c>
      <c r="AD1073" s="20"/>
      <c r="AF1073" s="14">
        <v>0</v>
      </c>
      <c r="AG1073" s="14">
        <v>1</v>
      </c>
      <c r="AH1073" s="14">
        <v>0</v>
      </c>
      <c r="AI1073" s="14">
        <v>0</v>
      </c>
      <c r="AJ1073" s="14">
        <v>1</v>
      </c>
      <c r="AK1073" s="14">
        <v>0</v>
      </c>
      <c r="AL1073" s="14">
        <v>1</v>
      </c>
      <c r="AM1073" s="14">
        <v>0</v>
      </c>
      <c r="AO1073" s="1">
        <v>35933</v>
      </c>
      <c r="AP1073" s="1">
        <v>37691</v>
      </c>
      <c r="BT1073" s="14">
        <v>113500000</v>
      </c>
      <c r="BU1073" s="3">
        <v>0.5</v>
      </c>
      <c r="CS1073">
        <v>1</v>
      </c>
      <c r="CV1073">
        <v>1</v>
      </c>
      <c r="DB1073" s="1">
        <v>38405</v>
      </c>
      <c r="DC1073" s="1">
        <v>39190</v>
      </c>
      <c r="DD1073" s="14">
        <v>731</v>
      </c>
      <c r="DE1073" s="14">
        <v>4</v>
      </c>
      <c r="DF1073" t="s">
        <v>513</v>
      </c>
      <c r="DG1073" t="s">
        <v>820</v>
      </c>
      <c r="DJ1073">
        <v>1</v>
      </c>
      <c r="GY1073" s="44" t="s">
        <v>5705</v>
      </c>
      <c r="GZ1073" s="1">
        <v>38407</v>
      </c>
      <c r="HA1073">
        <v>19</v>
      </c>
      <c r="HB1073">
        <v>462</v>
      </c>
      <c r="HC1073">
        <v>19</v>
      </c>
      <c r="HD1073">
        <v>1</v>
      </c>
      <c r="HH1073" s="44" t="s">
        <v>5828</v>
      </c>
      <c r="HI1073">
        <v>0</v>
      </c>
      <c r="HJ1073">
        <v>73</v>
      </c>
      <c r="HK1073">
        <v>400</v>
      </c>
      <c r="HL1073">
        <v>6</v>
      </c>
      <c r="HN1073">
        <v>1</v>
      </c>
      <c r="II1073" s="1">
        <v>38405</v>
      </c>
      <c r="IJ1073" s="1">
        <v>39764</v>
      </c>
      <c r="IK1073" s="14">
        <v>3</v>
      </c>
    </row>
    <row r="1074" spans="1:245" x14ac:dyDescent="0.25">
      <c r="A1074" s="1">
        <v>39764</v>
      </c>
      <c r="E1074" s="13" t="s">
        <v>3200</v>
      </c>
      <c r="F1074" s="4" t="s">
        <v>174</v>
      </c>
      <c r="G1074" s="45" t="s">
        <v>5602</v>
      </c>
      <c r="H1074" s="86"/>
      <c r="I1074" s="86"/>
      <c r="J1074" s="86"/>
      <c r="K1074" s="86"/>
      <c r="L1074" s="86"/>
      <c r="M1074" s="30" t="s">
        <v>5190</v>
      </c>
      <c r="N1074" s="4" t="s">
        <v>537</v>
      </c>
      <c r="O1074" s="52" t="s">
        <v>6841</v>
      </c>
      <c r="P1074" s="20"/>
      <c r="Q1074" s="39" t="s">
        <v>5171</v>
      </c>
      <c r="R1074" s="13" t="s">
        <v>498</v>
      </c>
      <c r="S1074" s="56" t="s">
        <v>7416</v>
      </c>
      <c r="T1074" s="39" t="s">
        <v>5171</v>
      </c>
      <c r="U1074" s="13" t="s">
        <v>498</v>
      </c>
      <c r="V1074" s="20"/>
      <c r="W1074" s="20"/>
      <c r="X1074" s="20"/>
      <c r="Y1074" s="20"/>
      <c r="Z1074" s="33" t="s">
        <v>3622</v>
      </c>
      <c r="AA1074" s="20" t="s">
        <v>498</v>
      </c>
      <c r="AD1074" s="20"/>
      <c r="AF1074" s="14">
        <v>0</v>
      </c>
      <c r="AG1074" s="14">
        <v>1</v>
      </c>
      <c r="AH1074" s="14">
        <v>0</v>
      </c>
      <c r="AI1074" s="14">
        <v>0</v>
      </c>
      <c r="AJ1074" s="14">
        <v>1</v>
      </c>
      <c r="AK1074" s="14">
        <v>0</v>
      </c>
      <c r="AL1074" s="14">
        <v>1</v>
      </c>
      <c r="AM1074" s="14">
        <v>0</v>
      </c>
      <c r="AO1074" s="1">
        <v>35933</v>
      </c>
      <c r="AP1074" s="1">
        <v>37691</v>
      </c>
      <c r="BT1074" s="14">
        <v>113500000</v>
      </c>
      <c r="BU1074" s="3">
        <v>0.5</v>
      </c>
      <c r="CS1074">
        <v>1</v>
      </c>
      <c r="CV1074">
        <v>1</v>
      </c>
      <c r="DB1074" s="1">
        <v>38405</v>
      </c>
      <c r="DC1074" s="1">
        <v>39190</v>
      </c>
      <c r="DD1074" s="14">
        <v>731</v>
      </c>
      <c r="DE1074" s="14">
        <v>4</v>
      </c>
      <c r="DF1074" t="s">
        <v>513</v>
      </c>
      <c r="DG1074" t="s">
        <v>820</v>
      </c>
      <c r="DJ1074">
        <v>1</v>
      </c>
      <c r="GY1074" s="44" t="s">
        <v>5705</v>
      </c>
      <c r="GZ1074" s="1">
        <v>38407</v>
      </c>
      <c r="HA1074">
        <v>19</v>
      </c>
      <c r="HB1074">
        <v>462</v>
      </c>
      <c r="HC1074">
        <v>19</v>
      </c>
      <c r="HD1074">
        <v>1</v>
      </c>
      <c r="HH1074" s="44" t="s">
        <v>5828</v>
      </c>
      <c r="HI1074">
        <v>0</v>
      </c>
      <c r="HJ1074">
        <v>73</v>
      </c>
      <c r="HK1074">
        <v>400</v>
      </c>
      <c r="HL1074">
        <v>6</v>
      </c>
      <c r="HN1074">
        <v>1</v>
      </c>
      <c r="II1074" s="1">
        <v>38405</v>
      </c>
      <c r="IJ1074" s="1">
        <v>39764</v>
      </c>
      <c r="IK1074" s="14">
        <v>3</v>
      </c>
    </row>
    <row r="1075" spans="1:245" x14ac:dyDescent="0.25">
      <c r="A1075" s="1">
        <v>39764</v>
      </c>
      <c r="E1075" s="13" t="s">
        <v>3200</v>
      </c>
      <c r="F1075" s="4" t="s">
        <v>174</v>
      </c>
      <c r="G1075" s="45" t="s">
        <v>5602</v>
      </c>
      <c r="H1075" s="86"/>
      <c r="I1075" s="86"/>
      <c r="J1075" s="86"/>
      <c r="K1075" s="86"/>
      <c r="L1075" s="86"/>
      <c r="M1075" s="30" t="s">
        <v>811</v>
      </c>
      <c r="N1075" s="4" t="s">
        <v>479</v>
      </c>
      <c r="O1075" s="52" t="s">
        <v>6842</v>
      </c>
      <c r="P1075" s="20"/>
      <c r="Q1075" s="39" t="s">
        <v>5171</v>
      </c>
      <c r="R1075" s="13" t="s">
        <v>498</v>
      </c>
      <c r="S1075" s="56" t="s">
        <v>7416</v>
      </c>
      <c r="T1075" s="39" t="s">
        <v>5171</v>
      </c>
      <c r="U1075" s="13" t="s">
        <v>498</v>
      </c>
      <c r="V1075" s="20"/>
      <c r="W1075" s="20"/>
      <c r="X1075" s="20"/>
      <c r="Y1075" s="20"/>
      <c r="Z1075" s="33" t="s">
        <v>3622</v>
      </c>
      <c r="AA1075" s="20" t="s">
        <v>498</v>
      </c>
      <c r="AD1075" s="20"/>
      <c r="AF1075" s="14">
        <v>0</v>
      </c>
      <c r="AG1075" s="14">
        <v>1</v>
      </c>
      <c r="AH1075" s="14">
        <v>0</v>
      </c>
      <c r="AI1075" s="14">
        <v>0</v>
      </c>
      <c r="AJ1075" s="14">
        <v>1</v>
      </c>
      <c r="AK1075" s="14">
        <v>0</v>
      </c>
      <c r="AL1075" s="14">
        <v>1</v>
      </c>
      <c r="AM1075" s="14">
        <v>0</v>
      </c>
      <c r="AO1075" s="1">
        <v>35933</v>
      </c>
      <c r="AP1075" s="1">
        <v>37691</v>
      </c>
      <c r="BT1075" s="14">
        <v>113500000</v>
      </c>
      <c r="BU1075" s="3">
        <v>0.5</v>
      </c>
      <c r="CS1075">
        <v>1</v>
      </c>
      <c r="CV1075">
        <v>1</v>
      </c>
      <c r="DB1075" s="1">
        <v>38405</v>
      </c>
      <c r="DC1075" s="1">
        <v>39190</v>
      </c>
      <c r="DD1075" s="14">
        <v>731</v>
      </c>
      <c r="DE1075" s="14">
        <v>4</v>
      </c>
      <c r="DF1075" t="s">
        <v>513</v>
      </c>
      <c r="DG1075" t="s">
        <v>820</v>
      </c>
      <c r="DJ1075">
        <v>1</v>
      </c>
      <c r="GY1075" s="44" t="s">
        <v>5705</v>
      </c>
      <c r="GZ1075" s="1">
        <v>38407</v>
      </c>
      <c r="HA1075">
        <v>19</v>
      </c>
      <c r="HB1075">
        <v>462</v>
      </c>
      <c r="HC1075">
        <v>19</v>
      </c>
      <c r="HD1075">
        <v>1</v>
      </c>
      <c r="HH1075" s="44" t="s">
        <v>5828</v>
      </c>
      <c r="HI1075">
        <v>0</v>
      </c>
      <c r="HJ1075">
        <v>73</v>
      </c>
      <c r="HK1075">
        <v>400</v>
      </c>
      <c r="HL1075">
        <v>6</v>
      </c>
      <c r="HN1075">
        <v>1</v>
      </c>
      <c r="II1075" s="1">
        <v>38405</v>
      </c>
      <c r="IJ1075" s="1">
        <v>39764</v>
      </c>
      <c r="IK1075" s="14">
        <v>3</v>
      </c>
    </row>
    <row r="1076" spans="1:245" x14ac:dyDescent="0.25">
      <c r="A1076" s="1">
        <v>39764</v>
      </c>
      <c r="E1076" s="13" t="s">
        <v>3200</v>
      </c>
      <c r="F1076" s="4" t="s">
        <v>174</v>
      </c>
      <c r="G1076" s="45" t="s">
        <v>5602</v>
      </c>
      <c r="H1076" s="86"/>
      <c r="I1076" s="86"/>
      <c r="J1076" s="86"/>
      <c r="K1076" s="86"/>
      <c r="L1076" s="86"/>
      <c r="M1076" s="32" t="s">
        <v>1164</v>
      </c>
      <c r="N1076" s="4" t="s">
        <v>474</v>
      </c>
      <c r="O1076" s="52" t="s">
        <v>6712</v>
      </c>
      <c r="P1076" s="20"/>
      <c r="Q1076" s="39" t="s">
        <v>1164</v>
      </c>
      <c r="R1076" s="4" t="s">
        <v>474</v>
      </c>
      <c r="S1076" s="52" t="s">
        <v>6712</v>
      </c>
      <c r="T1076" s="39" t="s">
        <v>1164</v>
      </c>
      <c r="U1076" s="4" t="s">
        <v>474</v>
      </c>
      <c r="V1076" s="20"/>
      <c r="W1076" s="20"/>
      <c r="X1076" s="33" t="s">
        <v>3364</v>
      </c>
      <c r="Y1076" s="33" t="s">
        <v>474</v>
      </c>
      <c r="Z1076" s="33" t="s">
        <v>3364</v>
      </c>
      <c r="AA1076" s="33" t="s">
        <v>474</v>
      </c>
      <c r="AB1076" s="20"/>
      <c r="AC1076" s="20"/>
      <c r="AD1076" s="20"/>
      <c r="AF1076" s="14">
        <v>0</v>
      </c>
      <c r="AG1076" s="14">
        <v>1</v>
      </c>
      <c r="AH1076" s="14">
        <v>0</v>
      </c>
      <c r="AI1076" s="14">
        <v>0</v>
      </c>
      <c r="AJ1076" s="14">
        <v>1</v>
      </c>
      <c r="AK1076" s="14">
        <v>0</v>
      </c>
      <c r="AL1076" s="14">
        <v>1</v>
      </c>
      <c r="AM1076" s="14">
        <v>0</v>
      </c>
      <c r="AO1076" s="1">
        <v>35864</v>
      </c>
      <c r="AP1076" s="1">
        <v>37691</v>
      </c>
      <c r="BT1076" s="14">
        <v>896000000</v>
      </c>
      <c r="BV1076" s="16">
        <v>715000000</v>
      </c>
      <c r="CS1076">
        <v>1</v>
      </c>
      <c r="CV1076">
        <v>1</v>
      </c>
      <c r="DB1076" s="1">
        <v>38405</v>
      </c>
      <c r="DC1076" s="1">
        <v>39190</v>
      </c>
      <c r="DD1076" s="14">
        <v>731</v>
      </c>
      <c r="DE1076" s="14">
        <v>4</v>
      </c>
      <c r="DF1076" t="s">
        <v>513</v>
      </c>
      <c r="DG1076" t="s">
        <v>820</v>
      </c>
      <c r="DO1076" s="49" t="s">
        <v>4652</v>
      </c>
      <c r="DP1076" s="1"/>
      <c r="DQ1076" s="1"/>
      <c r="DR1076" s="1"/>
      <c r="DS1076" s="1"/>
      <c r="DT1076" s="1"/>
      <c r="DU1076" s="1"/>
      <c r="DV1076" s="1"/>
      <c r="DY1076" t="s">
        <v>2417</v>
      </c>
      <c r="DZ1076" s="1">
        <v>39862</v>
      </c>
      <c r="EA1076" s="1">
        <v>41725</v>
      </c>
      <c r="EC1076" s="7" t="s">
        <v>3999</v>
      </c>
      <c r="EM1076" s="7">
        <v>1</v>
      </c>
      <c r="EO1076" s="7">
        <v>505</v>
      </c>
      <c r="EP1076" s="7">
        <v>4</v>
      </c>
      <c r="GY1076" s="44" t="s">
        <v>5705</v>
      </c>
      <c r="GZ1076" s="1">
        <v>38407</v>
      </c>
      <c r="HA1076">
        <v>19</v>
      </c>
      <c r="HB1076">
        <v>558</v>
      </c>
      <c r="HC1076">
        <v>9</v>
      </c>
      <c r="HE1076">
        <v>1</v>
      </c>
      <c r="HH1076" s="44" t="s">
        <v>5828</v>
      </c>
      <c r="HI1076">
        <v>0</v>
      </c>
      <c r="HJ1076">
        <v>73</v>
      </c>
      <c r="HK1076">
        <v>1216</v>
      </c>
      <c r="HL1076">
        <v>7</v>
      </c>
      <c r="HM1076">
        <v>1</v>
      </c>
      <c r="HQ1076" s="44" t="s">
        <v>5962</v>
      </c>
      <c r="HR1076">
        <v>0</v>
      </c>
      <c r="HS1076">
        <v>10</v>
      </c>
      <c r="HT1076">
        <v>837</v>
      </c>
      <c r="HU1076">
        <v>7</v>
      </c>
      <c r="HW1076">
        <v>1</v>
      </c>
      <c r="II1076" s="1">
        <v>38405</v>
      </c>
      <c r="IJ1076" s="1">
        <v>39764</v>
      </c>
      <c r="IK1076" s="14">
        <v>3</v>
      </c>
    </row>
    <row r="1077" spans="1:245" x14ac:dyDescent="0.25">
      <c r="A1077" s="1">
        <v>39764</v>
      </c>
      <c r="E1077" s="13" t="s">
        <v>3200</v>
      </c>
      <c r="F1077" s="4" t="s">
        <v>174</v>
      </c>
      <c r="G1077" s="45" t="s">
        <v>5602</v>
      </c>
      <c r="H1077" s="86"/>
      <c r="I1077" s="86"/>
      <c r="J1077" s="86"/>
      <c r="K1077" s="86"/>
      <c r="L1077" s="86"/>
      <c r="M1077" s="32" t="s">
        <v>812</v>
      </c>
      <c r="N1077" s="4" t="s">
        <v>474</v>
      </c>
      <c r="O1077" s="52" t="s">
        <v>6712</v>
      </c>
      <c r="P1077" s="20"/>
      <c r="Q1077" s="39" t="s">
        <v>1164</v>
      </c>
      <c r="R1077" s="4" t="s">
        <v>474</v>
      </c>
      <c r="S1077" s="52" t="s">
        <v>6712</v>
      </c>
      <c r="T1077" s="39" t="s">
        <v>1164</v>
      </c>
      <c r="U1077" s="4" t="s">
        <v>474</v>
      </c>
      <c r="V1077" s="20"/>
      <c r="W1077" s="20"/>
      <c r="X1077" s="20"/>
      <c r="Y1077" s="20"/>
      <c r="Z1077" s="20" t="s">
        <v>3364</v>
      </c>
      <c r="AA1077" s="33" t="s">
        <v>474</v>
      </c>
      <c r="AD1077" s="20"/>
      <c r="AF1077" s="14">
        <v>0</v>
      </c>
      <c r="AG1077" s="14">
        <v>1</v>
      </c>
      <c r="AH1077" s="14">
        <v>0</v>
      </c>
      <c r="AI1077" s="14">
        <v>0</v>
      </c>
      <c r="AJ1077" s="14">
        <v>1</v>
      </c>
      <c r="AK1077" s="14">
        <v>0</v>
      </c>
      <c r="AL1077" s="14">
        <v>1</v>
      </c>
      <c r="AM1077" s="14">
        <v>0</v>
      </c>
      <c r="AO1077" s="1">
        <v>35864</v>
      </c>
      <c r="AP1077" s="1">
        <v>37691</v>
      </c>
      <c r="BT1077" s="14">
        <v>896000000</v>
      </c>
      <c r="BV1077" s="16">
        <v>715000000</v>
      </c>
      <c r="CS1077">
        <v>1</v>
      </c>
      <c r="CV1077">
        <v>1</v>
      </c>
      <c r="DB1077" s="1">
        <v>38405</v>
      </c>
      <c r="DC1077" s="1">
        <v>39190</v>
      </c>
      <c r="DD1077" s="14">
        <v>731</v>
      </c>
      <c r="DE1077" s="14">
        <v>4</v>
      </c>
      <c r="DF1077" t="s">
        <v>513</v>
      </c>
      <c r="DG1077" t="s">
        <v>820</v>
      </c>
      <c r="DO1077" s="49" t="s">
        <v>4652</v>
      </c>
      <c r="DP1077" s="1"/>
      <c r="DQ1077" s="1"/>
      <c r="DR1077" s="1"/>
      <c r="DS1077" s="1"/>
      <c r="DT1077" s="1"/>
      <c r="DU1077" s="1"/>
      <c r="DV1077" s="1"/>
      <c r="DY1077" t="s">
        <v>2417</v>
      </c>
      <c r="DZ1077" s="1">
        <v>39857</v>
      </c>
      <c r="EA1077" s="1">
        <v>41725</v>
      </c>
      <c r="EC1077" s="7" t="s">
        <v>3999</v>
      </c>
      <c r="EM1077" s="7">
        <v>1</v>
      </c>
      <c r="EO1077" s="7">
        <v>505</v>
      </c>
      <c r="EP1077" s="7">
        <v>4</v>
      </c>
      <c r="GY1077" s="44" t="s">
        <v>5705</v>
      </c>
      <c r="GZ1077" s="1">
        <v>38407</v>
      </c>
      <c r="HA1077">
        <v>19</v>
      </c>
      <c r="HB1077">
        <v>558</v>
      </c>
      <c r="HC1077">
        <v>9</v>
      </c>
      <c r="HE1077">
        <v>1</v>
      </c>
      <c r="HH1077" s="44" t="s">
        <v>5828</v>
      </c>
      <c r="HI1077">
        <v>0</v>
      </c>
      <c r="HJ1077">
        <v>73</v>
      </c>
      <c r="HK1077">
        <v>1216</v>
      </c>
      <c r="HL1077">
        <v>7</v>
      </c>
      <c r="HM1077">
        <v>1</v>
      </c>
      <c r="HQ1077" s="44" t="s">
        <v>5962</v>
      </c>
      <c r="HR1077">
        <v>0</v>
      </c>
      <c r="HS1077">
        <v>10</v>
      </c>
      <c r="HT1077">
        <v>837</v>
      </c>
      <c r="HU1077">
        <v>7</v>
      </c>
      <c r="HW1077">
        <v>1</v>
      </c>
      <c r="II1077" s="1">
        <v>38405</v>
      </c>
      <c r="IJ1077" s="1">
        <v>39764</v>
      </c>
      <c r="IK1077" s="14">
        <v>3</v>
      </c>
    </row>
    <row r="1078" spans="1:245" x14ac:dyDescent="0.25">
      <c r="A1078" s="1">
        <v>39764</v>
      </c>
      <c r="E1078" s="13" t="s">
        <v>3200</v>
      </c>
      <c r="F1078" s="4" t="s">
        <v>174</v>
      </c>
      <c r="G1078" s="45" t="s">
        <v>5602</v>
      </c>
      <c r="H1078" s="86"/>
      <c r="I1078" s="86"/>
      <c r="J1078" s="86"/>
      <c r="K1078" s="86"/>
      <c r="L1078" s="86"/>
      <c r="M1078" s="30" t="s">
        <v>813</v>
      </c>
      <c r="N1078" s="4" t="s">
        <v>479</v>
      </c>
      <c r="O1078" s="52" t="s">
        <v>6843</v>
      </c>
      <c r="P1078" s="20"/>
      <c r="Q1078" s="39" t="s">
        <v>1164</v>
      </c>
      <c r="R1078" s="4" t="s">
        <v>474</v>
      </c>
      <c r="S1078" s="52" t="s">
        <v>6712</v>
      </c>
      <c r="T1078" s="39" t="s">
        <v>1164</v>
      </c>
      <c r="U1078" s="4" t="s">
        <v>474</v>
      </c>
      <c r="V1078" s="20"/>
      <c r="W1078" s="20"/>
      <c r="X1078" s="20"/>
      <c r="Y1078" s="20"/>
      <c r="Z1078" s="20" t="s">
        <v>3364</v>
      </c>
      <c r="AA1078" s="33" t="s">
        <v>474</v>
      </c>
      <c r="AD1078" s="20"/>
      <c r="AF1078" s="14">
        <v>0</v>
      </c>
      <c r="AG1078" s="14">
        <v>1</v>
      </c>
      <c r="AH1078" s="14">
        <v>0</v>
      </c>
      <c r="AI1078" s="14">
        <v>0</v>
      </c>
      <c r="AJ1078" s="14">
        <v>1</v>
      </c>
      <c r="AK1078" s="14">
        <v>0</v>
      </c>
      <c r="AL1078" s="14">
        <v>1</v>
      </c>
      <c r="AM1078" s="14">
        <v>0</v>
      </c>
      <c r="AO1078" s="1">
        <v>35864</v>
      </c>
      <c r="AP1078" s="1">
        <v>37691</v>
      </c>
      <c r="BT1078" s="14">
        <v>896000000</v>
      </c>
      <c r="BV1078" s="16">
        <v>715000000</v>
      </c>
      <c r="CS1078">
        <v>1</v>
      </c>
      <c r="CV1078">
        <v>1</v>
      </c>
      <c r="DB1078" s="1">
        <v>38405</v>
      </c>
      <c r="DC1078" s="1">
        <v>39190</v>
      </c>
      <c r="DD1078" s="14">
        <v>731</v>
      </c>
      <c r="DE1078" s="14">
        <v>4</v>
      </c>
      <c r="DF1078" t="s">
        <v>513</v>
      </c>
      <c r="DG1078" t="s">
        <v>820</v>
      </c>
      <c r="DO1078" s="49" t="s">
        <v>4652</v>
      </c>
      <c r="DP1078" s="1"/>
      <c r="DQ1078" s="1"/>
      <c r="DR1078" s="1"/>
      <c r="DS1078" s="1"/>
      <c r="DT1078" s="1"/>
      <c r="DU1078" s="1"/>
      <c r="DV1078" s="1"/>
      <c r="DY1078" t="s">
        <v>2417</v>
      </c>
      <c r="DZ1078" s="1">
        <v>39857</v>
      </c>
      <c r="EA1078" s="1">
        <v>41725</v>
      </c>
      <c r="EC1078" s="7" t="s">
        <v>3999</v>
      </c>
      <c r="EM1078" s="7">
        <v>1</v>
      </c>
      <c r="EO1078" s="7">
        <v>505</v>
      </c>
      <c r="EP1078" s="7">
        <v>4</v>
      </c>
      <c r="GY1078" s="44" t="s">
        <v>5705</v>
      </c>
      <c r="GZ1078" s="1">
        <v>38407</v>
      </c>
      <c r="HA1078">
        <v>19</v>
      </c>
      <c r="HB1078">
        <v>558</v>
      </c>
      <c r="HC1078">
        <v>9</v>
      </c>
      <c r="HE1078">
        <v>1</v>
      </c>
      <c r="HH1078" s="44" t="s">
        <v>5828</v>
      </c>
      <c r="HI1078">
        <v>0</v>
      </c>
      <c r="HJ1078">
        <v>73</v>
      </c>
      <c r="HK1078">
        <v>1216</v>
      </c>
      <c r="HL1078">
        <v>7</v>
      </c>
      <c r="HM1078">
        <v>1</v>
      </c>
      <c r="HQ1078" s="44" t="s">
        <v>5962</v>
      </c>
      <c r="HR1078">
        <v>0</v>
      </c>
      <c r="HS1078">
        <v>10</v>
      </c>
      <c r="HT1078">
        <v>837</v>
      </c>
      <c r="HU1078">
        <v>7</v>
      </c>
      <c r="HW1078">
        <v>1</v>
      </c>
      <c r="II1078" s="1">
        <v>38405</v>
      </c>
      <c r="IJ1078" s="1">
        <v>39764</v>
      </c>
      <c r="IK1078" s="14">
        <v>3</v>
      </c>
    </row>
    <row r="1079" spans="1:245" x14ac:dyDescent="0.25">
      <c r="A1079" s="1">
        <v>39764</v>
      </c>
      <c r="E1079" s="13" t="s">
        <v>3200</v>
      </c>
      <c r="F1079" s="4" t="s">
        <v>174</v>
      </c>
      <c r="G1079" s="45" t="s">
        <v>5602</v>
      </c>
      <c r="H1079" s="86"/>
      <c r="I1079" s="86"/>
      <c r="J1079" s="86"/>
      <c r="K1079" s="86"/>
      <c r="L1079" s="86"/>
      <c r="M1079" s="30" t="s">
        <v>814</v>
      </c>
      <c r="N1079" s="4" t="s">
        <v>474</v>
      </c>
      <c r="O1079" s="52" t="s">
        <v>6844</v>
      </c>
      <c r="P1079" s="20"/>
      <c r="Q1079" s="39" t="s">
        <v>1164</v>
      </c>
      <c r="R1079" s="4" t="s">
        <v>474</v>
      </c>
      <c r="S1079" s="52" t="s">
        <v>6712</v>
      </c>
      <c r="T1079" s="39" t="s">
        <v>1164</v>
      </c>
      <c r="U1079" s="4" t="s">
        <v>474</v>
      </c>
      <c r="V1079" s="20"/>
      <c r="W1079" s="20"/>
      <c r="X1079" s="20"/>
      <c r="Y1079" s="20"/>
      <c r="Z1079" s="20" t="s">
        <v>3364</v>
      </c>
      <c r="AA1079" s="33" t="s">
        <v>474</v>
      </c>
      <c r="AD1079" s="20"/>
      <c r="AF1079" s="14">
        <v>0</v>
      </c>
      <c r="AG1079" s="14">
        <v>1</v>
      </c>
      <c r="AH1079" s="14">
        <v>0</v>
      </c>
      <c r="AI1079" s="14">
        <v>0</v>
      </c>
      <c r="AJ1079" s="14">
        <v>1</v>
      </c>
      <c r="AK1079" s="14">
        <v>0</v>
      </c>
      <c r="AL1079" s="14">
        <v>1</v>
      </c>
      <c r="AM1079" s="14">
        <v>0</v>
      </c>
      <c r="AO1079" s="1">
        <v>35864</v>
      </c>
      <c r="AP1079" s="1">
        <v>37691</v>
      </c>
      <c r="BT1079" s="14">
        <v>896000000</v>
      </c>
      <c r="BV1079" s="16">
        <v>715000000</v>
      </c>
      <c r="CS1079">
        <v>1</v>
      </c>
      <c r="CV1079">
        <v>1</v>
      </c>
      <c r="DB1079" s="1">
        <v>38405</v>
      </c>
      <c r="DC1079" s="1">
        <v>39190</v>
      </c>
      <c r="DD1079" s="14">
        <v>731</v>
      </c>
      <c r="DE1079" s="14">
        <v>4</v>
      </c>
      <c r="DF1079" t="s">
        <v>513</v>
      </c>
      <c r="DG1079" t="s">
        <v>820</v>
      </c>
      <c r="DO1079" s="49" t="s">
        <v>4652</v>
      </c>
      <c r="DP1079" s="1"/>
      <c r="DQ1079" s="1"/>
      <c r="DR1079" s="1"/>
      <c r="DS1079" s="1"/>
      <c r="DT1079" s="1"/>
      <c r="DU1079" s="1"/>
      <c r="DV1079" s="1"/>
      <c r="DY1079" t="s">
        <v>2417</v>
      </c>
      <c r="DZ1079" s="1">
        <v>39857</v>
      </c>
      <c r="EA1079" s="1">
        <v>41725</v>
      </c>
      <c r="EC1079" s="7" t="s">
        <v>3999</v>
      </c>
      <c r="EM1079" s="7">
        <v>1</v>
      </c>
      <c r="EO1079" s="7">
        <v>505</v>
      </c>
      <c r="EP1079" s="7">
        <v>4</v>
      </c>
      <c r="GY1079" s="44" t="s">
        <v>5705</v>
      </c>
      <c r="GZ1079" s="1">
        <v>38407</v>
      </c>
      <c r="HA1079">
        <v>19</v>
      </c>
      <c r="HB1079">
        <v>558</v>
      </c>
      <c r="HC1079">
        <v>9</v>
      </c>
      <c r="HE1079">
        <v>1</v>
      </c>
      <c r="HH1079" s="44" t="s">
        <v>5828</v>
      </c>
      <c r="HI1079">
        <v>0</v>
      </c>
      <c r="HJ1079">
        <v>73</v>
      </c>
      <c r="HK1079">
        <v>1216</v>
      </c>
      <c r="HL1079">
        <v>7</v>
      </c>
      <c r="HM1079">
        <v>1</v>
      </c>
      <c r="HQ1079" s="44" t="s">
        <v>5962</v>
      </c>
      <c r="HR1079">
        <v>0</v>
      </c>
      <c r="HS1079">
        <v>10</v>
      </c>
      <c r="HT1079">
        <v>837</v>
      </c>
      <c r="HU1079">
        <v>7</v>
      </c>
      <c r="HW1079">
        <v>1</v>
      </c>
      <c r="II1079" s="1">
        <v>38405</v>
      </c>
      <c r="IJ1079" s="1">
        <v>39764</v>
      </c>
      <c r="IK1079" s="14">
        <v>3</v>
      </c>
    </row>
    <row r="1080" spans="1:245" x14ac:dyDescent="0.25">
      <c r="A1080" s="1">
        <v>39764</v>
      </c>
      <c r="E1080" s="13" t="s">
        <v>3200</v>
      </c>
      <c r="F1080" s="4" t="s">
        <v>174</v>
      </c>
      <c r="G1080" s="45" t="s">
        <v>5602</v>
      </c>
      <c r="H1080" s="86"/>
      <c r="I1080" s="86"/>
      <c r="J1080" s="86"/>
      <c r="K1080" s="86"/>
      <c r="L1080" s="86"/>
      <c r="M1080" s="30" t="s">
        <v>5172</v>
      </c>
      <c r="N1080" s="4" t="s">
        <v>537</v>
      </c>
      <c r="O1080" s="52" t="s">
        <v>6845</v>
      </c>
      <c r="P1080" s="20"/>
      <c r="Q1080" s="39" t="s">
        <v>5172</v>
      </c>
      <c r="R1080" s="4" t="s">
        <v>537</v>
      </c>
      <c r="S1080" s="52" t="s">
        <v>6845</v>
      </c>
      <c r="T1080" s="39" t="s">
        <v>5172</v>
      </c>
      <c r="U1080" s="4" t="s">
        <v>537</v>
      </c>
      <c r="V1080" s="20" t="s">
        <v>3645</v>
      </c>
      <c r="W1080" s="20" t="s">
        <v>498</v>
      </c>
      <c r="X1080" s="89" t="s">
        <v>3624</v>
      </c>
      <c r="Y1080" s="89" t="s">
        <v>537</v>
      </c>
      <c r="Z1080" s="89" t="s">
        <v>3624</v>
      </c>
      <c r="AA1080" s="89" t="s">
        <v>537</v>
      </c>
      <c r="AB1080" s="89" t="s">
        <v>3644</v>
      </c>
      <c r="AC1080" s="89" t="s">
        <v>498</v>
      </c>
      <c r="AD1080" s="20"/>
      <c r="AE1080" s="33" t="s">
        <v>3646</v>
      </c>
      <c r="AF1080" s="14">
        <v>0</v>
      </c>
      <c r="AG1080" s="14">
        <v>1</v>
      </c>
      <c r="AH1080" s="14">
        <v>0</v>
      </c>
      <c r="AI1080" s="14">
        <v>0</v>
      </c>
      <c r="AJ1080" s="14">
        <v>1</v>
      </c>
      <c r="AK1080" s="14">
        <v>0</v>
      </c>
      <c r="AL1080" s="14">
        <v>1</v>
      </c>
      <c r="AM1080" s="14">
        <v>0</v>
      </c>
      <c r="AO1080" s="1">
        <v>35864</v>
      </c>
      <c r="AP1080" s="1">
        <v>37502</v>
      </c>
      <c r="BT1080" s="14">
        <v>370000000</v>
      </c>
      <c r="CS1080">
        <v>1</v>
      </c>
      <c r="CV1080">
        <v>1</v>
      </c>
      <c r="DB1080" s="1">
        <v>38405</v>
      </c>
      <c r="DC1080" s="1">
        <v>39190</v>
      </c>
      <c r="DD1080" s="14">
        <v>731</v>
      </c>
      <c r="DE1080" s="14">
        <v>4</v>
      </c>
      <c r="DF1080" t="s">
        <v>513</v>
      </c>
      <c r="DG1080" t="s">
        <v>820</v>
      </c>
      <c r="DO1080" s="49" t="s">
        <v>4653</v>
      </c>
      <c r="DP1080" s="1"/>
      <c r="DQ1080" s="1"/>
      <c r="DR1080" s="1"/>
      <c r="DS1080" s="1"/>
      <c r="DT1080" s="1"/>
      <c r="DU1080" s="1"/>
      <c r="DV1080" s="1"/>
      <c r="DY1080" t="s">
        <v>2381</v>
      </c>
      <c r="DZ1080" s="1">
        <v>39862</v>
      </c>
      <c r="EA1080" s="1">
        <v>41990</v>
      </c>
      <c r="EC1080" s="7" t="s">
        <v>3999</v>
      </c>
      <c r="EF1080" s="7">
        <v>1</v>
      </c>
      <c r="EO1080" s="7">
        <v>449</v>
      </c>
      <c r="EP1080" s="7">
        <v>2</v>
      </c>
      <c r="ER1080" s="49" t="s">
        <v>5024</v>
      </c>
      <c r="ES1080" s="1"/>
      <c r="ET1080" s="1"/>
      <c r="EU1080" s="1"/>
      <c r="EV1080" s="1"/>
      <c r="EW1080" s="1"/>
      <c r="EX1080" s="1"/>
      <c r="FC1080" t="s">
        <v>2972</v>
      </c>
      <c r="FD1080" s="1">
        <v>42062</v>
      </c>
      <c r="FE1080" s="1">
        <v>42620</v>
      </c>
      <c r="FH1080" s="7" t="s">
        <v>4000</v>
      </c>
      <c r="FJ1080" s="7" t="s">
        <v>3798</v>
      </c>
      <c r="FK1080">
        <v>1</v>
      </c>
      <c r="FY1080">
        <v>81</v>
      </c>
      <c r="FZ1080">
        <v>2</v>
      </c>
      <c r="GY1080" s="44" t="s">
        <v>5705</v>
      </c>
      <c r="GZ1080" s="1">
        <v>38407</v>
      </c>
      <c r="HA1080">
        <v>19</v>
      </c>
      <c r="HB1080">
        <v>54</v>
      </c>
      <c r="HC1080">
        <v>9</v>
      </c>
      <c r="HE1080">
        <v>1</v>
      </c>
      <c r="HH1080" s="44" t="s">
        <v>5828</v>
      </c>
      <c r="HI1080">
        <v>0</v>
      </c>
      <c r="HJ1080">
        <v>73</v>
      </c>
      <c r="HK1080">
        <v>130</v>
      </c>
      <c r="HL1080">
        <v>3</v>
      </c>
      <c r="HN1080">
        <v>1</v>
      </c>
      <c r="HQ1080" s="44" t="s">
        <v>5963</v>
      </c>
      <c r="HR1080">
        <v>1</v>
      </c>
      <c r="HS1080">
        <v>5</v>
      </c>
      <c r="HT1080">
        <v>21</v>
      </c>
      <c r="HU1080">
        <v>1</v>
      </c>
      <c r="HW1080">
        <v>1</v>
      </c>
      <c r="HZ1080" s="44" t="s">
        <v>6050</v>
      </c>
      <c r="IA1080">
        <v>1</v>
      </c>
      <c r="IB1080">
        <v>6</v>
      </c>
      <c r="IC1080">
        <v>33</v>
      </c>
      <c r="ID1080">
        <v>2</v>
      </c>
      <c r="IG1080">
        <v>1</v>
      </c>
      <c r="II1080" s="1">
        <v>38405</v>
      </c>
      <c r="IJ1080" s="1">
        <v>39764</v>
      </c>
      <c r="IK1080" s="14">
        <v>3</v>
      </c>
    </row>
    <row r="1081" spans="1:245" x14ac:dyDescent="0.25">
      <c r="A1081" s="1">
        <v>39764</v>
      </c>
      <c r="E1081" s="13" t="s">
        <v>3200</v>
      </c>
      <c r="F1081" s="4" t="s">
        <v>174</v>
      </c>
      <c r="G1081" s="45" t="s">
        <v>5602</v>
      </c>
      <c r="H1081" s="86"/>
      <c r="I1081" s="86"/>
      <c r="J1081" s="86"/>
      <c r="K1081" s="86"/>
      <c r="L1081" s="86"/>
      <c r="M1081" s="30" t="s">
        <v>815</v>
      </c>
      <c r="N1081" s="4" t="s">
        <v>537</v>
      </c>
      <c r="O1081" s="52" t="s">
        <v>6845</v>
      </c>
      <c r="P1081" s="20"/>
      <c r="Q1081" s="39" t="s">
        <v>5172</v>
      </c>
      <c r="R1081" s="4" t="s">
        <v>537</v>
      </c>
      <c r="S1081" s="52" t="s">
        <v>6845</v>
      </c>
      <c r="T1081" s="39" t="s">
        <v>5172</v>
      </c>
      <c r="U1081" s="4" t="s">
        <v>537</v>
      </c>
      <c r="V1081" s="20" t="s">
        <v>3645</v>
      </c>
      <c r="W1081" s="20" t="s">
        <v>498</v>
      </c>
      <c r="X1081" s="89"/>
      <c r="Y1081" s="89"/>
      <c r="Z1081" s="89" t="s">
        <v>3624</v>
      </c>
      <c r="AA1081" s="89" t="s">
        <v>537</v>
      </c>
      <c r="AB1081" s="89" t="s">
        <v>3644</v>
      </c>
      <c r="AC1081" s="89" t="s">
        <v>498</v>
      </c>
      <c r="AD1081" s="20"/>
      <c r="AE1081" s="33" t="s">
        <v>3646</v>
      </c>
      <c r="AF1081" s="14">
        <v>0</v>
      </c>
      <c r="AG1081" s="14">
        <v>1</v>
      </c>
      <c r="AH1081" s="14">
        <v>0</v>
      </c>
      <c r="AI1081" s="14">
        <v>0</v>
      </c>
      <c r="AJ1081" s="14">
        <v>1</v>
      </c>
      <c r="AK1081" s="14">
        <v>0</v>
      </c>
      <c r="AL1081" s="14">
        <v>1</v>
      </c>
      <c r="AM1081" s="14">
        <v>0</v>
      </c>
      <c r="AO1081" s="1">
        <v>35864</v>
      </c>
      <c r="AP1081" s="1">
        <v>37502</v>
      </c>
      <c r="BT1081" s="14">
        <v>370000000</v>
      </c>
      <c r="CS1081">
        <v>1</v>
      </c>
      <c r="CV1081">
        <v>1</v>
      </c>
      <c r="DB1081" s="1">
        <v>38405</v>
      </c>
      <c r="DC1081" s="1">
        <v>39190</v>
      </c>
      <c r="DD1081" s="14">
        <v>731</v>
      </c>
      <c r="DE1081" s="14">
        <v>4</v>
      </c>
      <c r="DF1081" t="s">
        <v>513</v>
      </c>
      <c r="DG1081" t="s">
        <v>820</v>
      </c>
      <c r="DO1081" s="49" t="s">
        <v>4653</v>
      </c>
      <c r="DP1081" s="1"/>
      <c r="DQ1081" s="1"/>
      <c r="DR1081" s="1"/>
      <c r="DS1081" s="1"/>
      <c r="DT1081" s="1"/>
      <c r="DU1081" s="1"/>
      <c r="DV1081" s="1"/>
      <c r="DY1081" t="s">
        <v>2381</v>
      </c>
      <c r="DZ1081" s="1">
        <v>39862</v>
      </c>
      <c r="EA1081" s="1">
        <v>41990</v>
      </c>
      <c r="EC1081" s="7" t="s">
        <v>3999</v>
      </c>
      <c r="EF1081" s="7">
        <v>1</v>
      </c>
      <c r="EO1081" s="7">
        <v>449</v>
      </c>
      <c r="EP1081" s="7">
        <v>2</v>
      </c>
      <c r="ER1081" s="49" t="s">
        <v>5024</v>
      </c>
      <c r="ES1081" s="1"/>
      <c r="ET1081" s="1"/>
      <c r="EU1081" s="1"/>
      <c r="EV1081" s="1"/>
      <c r="EW1081" s="1"/>
      <c r="EX1081" s="1"/>
      <c r="FC1081" t="s">
        <v>2972</v>
      </c>
      <c r="FD1081" s="1">
        <v>42062</v>
      </c>
      <c r="FE1081" s="1">
        <v>42620</v>
      </c>
      <c r="FH1081" s="7" t="s">
        <v>4000</v>
      </c>
      <c r="FJ1081" s="7" t="s">
        <v>3798</v>
      </c>
      <c r="FK1081">
        <v>1</v>
      </c>
      <c r="FY1081">
        <v>81</v>
      </c>
      <c r="FZ1081">
        <v>2</v>
      </c>
      <c r="GY1081" s="44" t="s">
        <v>5705</v>
      </c>
      <c r="GZ1081" s="1">
        <v>38407</v>
      </c>
      <c r="HA1081">
        <v>19</v>
      </c>
      <c r="HB1081">
        <v>54</v>
      </c>
      <c r="HC1081">
        <v>9</v>
      </c>
      <c r="HE1081">
        <v>1</v>
      </c>
      <c r="HH1081" s="44" t="s">
        <v>5828</v>
      </c>
      <c r="HI1081">
        <v>0</v>
      </c>
      <c r="HJ1081">
        <v>73</v>
      </c>
      <c r="HK1081">
        <v>130</v>
      </c>
      <c r="HL1081">
        <v>3</v>
      </c>
      <c r="HN1081">
        <v>1</v>
      </c>
      <c r="HQ1081" s="44" t="s">
        <v>5963</v>
      </c>
      <c r="HR1081">
        <v>1</v>
      </c>
      <c r="HS1081">
        <v>5</v>
      </c>
      <c r="HT1081">
        <v>21</v>
      </c>
      <c r="HU1081">
        <v>1</v>
      </c>
      <c r="HW1081">
        <v>1</v>
      </c>
      <c r="HZ1081" s="44" t="s">
        <v>6050</v>
      </c>
      <c r="IA1081">
        <v>1</v>
      </c>
      <c r="IB1081">
        <v>6</v>
      </c>
      <c r="IC1081">
        <v>33</v>
      </c>
      <c r="ID1081">
        <v>2</v>
      </c>
      <c r="IG1081">
        <v>1</v>
      </c>
      <c r="II1081" s="1">
        <v>38405</v>
      </c>
      <c r="IJ1081" s="1">
        <v>39764</v>
      </c>
      <c r="IK1081" s="14">
        <v>3</v>
      </c>
    </row>
    <row r="1082" spans="1:245" x14ac:dyDescent="0.25">
      <c r="A1082" s="1">
        <v>39764</v>
      </c>
      <c r="E1082" s="13" t="s">
        <v>3200</v>
      </c>
      <c r="F1082" s="4" t="s">
        <v>174</v>
      </c>
      <c r="G1082" s="45" t="s">
        <v>5602</v>
      </c>
      <c r="H1082" s="86"/>
      <c r="I1082" s="86"/>
      <c r="J1082" s="86"/>
      <c r="K1082" s="86"/>
      <c r="L1082" s="86"/>
      <c r="M1082" s="30" t="s">
        <v>816</v>
      </c>
      <c r="N1082" s="4" t="s">
        <v>479</v>
      </c>
      <c r="O1082" s="52" t="s">
        <v>6846</v>
      </c>
      <c r="P1082" s="20"/>
      <c r="Q1082" s="39" t="s">
        <v>5172</v>
      </c>
      <c r="R1082" s="4" t="s">
        <v>537</v>
      </c>
      <c r="S1082" s="52" t="s">
        <v>6845</v>
      </c>
      <c r="T1082" s="39" t="s">
        <v>5172</v>
      </c>
      <c r="U1082" s="4" t="s">
        <v>537</v>
      </c>
      <c r="V1082" s="20" t="s">
        <v>3645</v>
      </c>
      <c r="W1082" s="20" t="s">
        <v>498</v>
      </c>
      <c r="X1082" s="89"/>
      <c r="Y1082" s="89"/>
      <c r="Z1082" s="89" t="s">
        <v>3624</v>
      </c>
      <c r="AA1082" s="89" t="s">
        <v>537</v>
      </c>
      <c r="AB1082" s="89" t="s">
        <v>3644</v>
      </c>
      <c r="AC1082" s="89" t="s">
        <v>498</v>
      </c>
      <c r="AD1082" s="20"/>
      <c r="AE1082" s="33" t="s">
        <v>3646</v>
      </c>
      <c r="AF1082" s="14">
        <v>0</v>
      </c>
      <c r="AG1082" s="14">
        <v>1</v>
      </c>
      <c r="AH1082" s="14">
        <v>0</v>
      </c>
      <c r="AI1082" s="14">
        <v>0</v>
      </c>
      <c r="AJ1082" s="14">
        <v>1</v>
      </c>
      <c r="AK1082" s="14">
        <v>0</v>
      </c>
      <c r="AL1082" s="14">
        <v>1</v>
      </c>
      <c r="AM1082" s="14">
        <v>0</v>
      </c>
      <c r="AO1082" s="1">
        <v>35864</v>
      </c>
      <c r="AP1082" s="1">
        <v>37502</v>
      </c>
      <c r="BT1082" s="14">
        <v>370000000</v>
      </c>
      <c r="CS1082">
        <v>1</v>
      </c>
      <c r="CV1082">
        <v>1</v>
      </c>
      <c r="DB1082" s="1">
        <v>38405</v>
      </c>
      <c r="DC1082" s="1">
        <v>39190</v>
      </c>
      <c r="DD1082" s="14">
        <v>731</v>
      </c>
      <c r="DE1082" s="14">
        <v>4</v>
      </c>
      <c r="DF1082" t="s">
        <v>513</v>
      </c>
      <c r="DG1082" t="s">
        <v>820</v>
      </c>
      <c r="DO1082" s="49" t="s">
        <v>4653</v>
      </c>
      <c r="DP1082" s="1"/>
      <c r="DQ1082" s="1"/>
      <c r="DR1082" s="1"/>
      <c r="DS1082" s="1"/>
      <c r="DT1082" s="1"/>
      <c r="DU1082" s="1"/>
      <c r="DV1082" s="1"/>
      <c r="DY1082" t="s">
        <v>2381</v>
      </c>
      <c r="DZ1082" s="1">
        <v>39862</v>
      </c>
      <c r="EA1082" s="1">
        <v>41990</v>
      </c>
      <c r="EC1082" s="7" t="s">
        <v>3999</v>
      </c>
      <c r="EF1082" s="7">
        <v>1</v>
      </c>
      <c r="EO1082" s="7">
        <v>449</v>
      </c>
      <c r="EP1082" s="7">
        <v>2</v>
      </c>
      <c r="ER1082" s="49" t="s">
        <v>5024</v>
      </c>
      <c r="ES1082" s="1"/>
      <c r="ET1082" s="1"/>
      <c r="EU1082" s="1"/>
      <c r="EV1082" s="1"/>
      <c r="EW1082" s="1"/>
      <c r="EX1082" s="1"/>
      <c r="FC1082" t="s">
        <v>2972</v>
      </c>
      <c r="FD1082" s="1">
        <v>42062</v>
      </c>
      <c r="FE1082" s="1">
        <v>42620</v>
      </c>
      <c r="FH1082" s="7" t="s">
        <v>4000</v>
      </c>
      <c r="FJ1082" s="7" t="s">
        <v>3798</v>
      </c>
      <c r="FK1082">
        <v>1</v>
      </c>
      <c r="FY1082">
        <v>81</v>
      </c>
      <c r="FZ1082">
        <v>2</v>
      </c>
      <c r="GY1082" s="44" t="s">
        <v>5705</v>
      </c>
      <c r="GZ1082" s="1">
        <v>38407</v>
      </c>
      <c r="HA1082">
        <v>19</v>
      </c>
      <c r="HB1082">
        <v>54</v>
      </c>
      <c r="HC1082">
        <v>9</v>
      </c>
      <c r="HE1082">
        <v>1</v>
      </c>
      <c r="HH1082" s="44" t="s">
        <v>5828</v>
      </c>
      <c r="HI1082">
        <v>0</v>
      </c>
      <c r="HJ1082">
        <v>73</v>
      </c>
      <c r="HK1082">
        <v>130</v>
      </c>
      <c r="HL1082">
        <v>3</v>
      </c>
      <c r="HN1082">
        <v>1</v>
      </c>
      <c r="HQ1082" s="44" t="s">
        <v>5963</v>
      </c>
      <c r="HR1082">
        <v>1</v>
      </c>
      <c r="HS1082">
        <v>5</v>
      </c>
      <c r="HT1082">
        <v>21</v>
      </c>
      <c r="HU1082">
        <v>1</v>
      </c>
      <c r="HW1082">
        <v>1</v>
      </c>
      <c r="HZ1082" s="44" t="s">
        <v>6050</v>
      </c>
      <c r="IA1082">
        <v>1</v>
      </c>
      <c r="IB1082">
        <v>6</v>
      </c>
      <c r="IC1082">
        <v>33</v>
      </c>
      <c r="ID1082">
        <v>2</v>
      </c>
      <c r="IG1082">
        <v>1</v>
      </c>
      <c r="II1082" s="1">
        <v>38405</v>
      </c>
      <c r="IJ1082" s="1">
        <v>39764</v>
      </c>
      <c r="IK1082" s="14">
        <v>3</v>
      </c>
    </row>
    <row r="1083" spans="1:245" x14ac:dyDescent="0.25">
      <c r="A1083" s="1">
        <v>39764</v>
      </c>
      <c r="E1083" s="13" t="s">
        <v>3200</v>
      </c>
      <c r="F1083" s="4" t="s">
        <v>174</v>
      </c>
      <c r="G1083" s="45" t="s">
        <v>5602</v>
      </c>
      <c r="H1083" s="86"/>
      <c r="I1083" s="86"/>
      <c r="J1083" s="86"/>
      <c r="K1083" s="86"/>
      <c r="L1083" s="86"/>
      <c r="M1083" s="30" t="s">
        <v>817</v>
      </c>
      <c r="N1083" s="4" t="s">
        <v>479</v>
      </c>
      <c r="O1083" s="52" t="s">
        <v>6846</v>
      </c>
      <c r="P1083" s="20"/>
      <c r="Q1083" s="39" t="s">
        <v>5172</v>
      </c>
      <c r="R1083" s="4" t="s">
        <v>537</v>
      </c>
      <c r="S1083" s="52" t="s">
        <v>6845</v>
      </c>
      <c r="T1083" s="39" t="s">
        <v>5172</v>
      </c>
      <c r="U1083" s="4" t="s">
        <v>537</v>
      </c>
      <c r="V1083" s="20" t="s">
        <v>3645</v>
      </c>
      <c r="W1083" s="20" t="s">
        <v>498</v>
      </c>
      <c r="X1083" s="89"/>
      <c r="Y1083" s="89"/>
      <c r="Z1083" s="89" t="s">
        <v>3624</v>
      </c>
      <c r="AA1083" s="89" t="s">
        <v>537</v>
      </c>
      <c r="AB1083" s="89" t="s">
        <v>3644</v>
      </c>
      <c r="AC1083" s="89" t="s">
        <v>498</v>
      </c>
      <c r="AD1083" s="20"/>
      <c r="AE1083" s="33" t="s">
        <v>3646</v>
      </c>
      <c r="AF1083" s="14">
        <v>0</v>
      </c>
      <c r="AG1083" s="14">
        <v>1</v>
      </c>
      <c r="AH1083" s="14">
        <v>0</v>
      </c>
      <c r="AI1083" s="14">
        <v>0</v>
      </c>
      <c r="AJ1083" s="14">
        <v>1</v>
      </c>
      <c r="AK1083" s="14">
        <v>0</v>
      </c>
      <c r="AL1083" s="14">
        <v>1</v>
      </c>
      <c r="AM1083" s="14">
        <v>0</v>
      </c>
      <c r="AO1083" s="1">
        <v>35864</v>
      </c>
      <c r="AP1083" s="1">
        <v>37502</v>
      </c>
      <c r="BT1083" s="14">
        <v>370000000</v>
      </c>
      <c r="CS1083">
        <v>1</v>
      </c>
      <c r="CV1083">
        <v>1</v>
      </c>
      <c r="DB1083" s="1">
        <v>38405</v>
      </c>
      <c r="DC1083" s="1">
        <v>39190</v>
      </c>
      <c r="DD1083" s="14">
        <v>731</v>
      </c>
      <c r="DE1083" s="14">
        <v>4</v>
      </c>
      <c r="DF1083" t="s">
        <v>513</v>
      </c>
      <c r="DG1083" t="s">
        <v>820</v>
      </c>
      <c r="DO1083" s="49" t="s">
        <v>4653</v>
      </c>
      <c r="DP1083" s="1"/>
      <c r="DQ1083" s="1"/>
      <c r="DR1083" s="1"/>
      <c r="DS1083" s="1"/>
      <c r="DT1083" s="1"/>
      <c r="DU1083" s="1"/>
      <c r="DV1083" s="1"/>
      <c r="DY1083" t="s">
        <v>2381</v>
      </c>
      <c r="DZ1083" s="1">
        <v>39862</v>
      </c>
      <c r="EA1083" s="1">
        <v>41990</v>
      </c>
      <c r="EC1083" s="7" t="s">
        <v>3999</v>
      </c>
      <c r="EF1083" s="7">
        <v>1</v>
      </c>
      <c r="EO1083" s="7">
        <v>449</v>
      </c>
      <c r="EP1083" s="7">
        <v>2</v>
      </c>
      <c r="ER1083" s="49" t="s">
        <v>5024</v>
      </c>
      <c r="ES1083" s="1"/>
      <c r="ET1083" s="1"/>
      <c r="EU1083" s="1"/>
      <c r="EV1083" s="1"/>
      <c r="EW1083" s="1"/>
      <c r="EX1083" s="1"/>
      <c r="FC1083" t="s">
        <v>2972</v>
      </c>
      <c r="FD1083" s="1">
        <v>42062</v>
      </c>
      <c r="FE1083" s="1">
        <v>42620</v>
      </c>
      <c r="FH1083" s="7" t="s">
        <v>4000</v>
      </c>
      <c r="FJ1083" s="7" t="s">
        <v>3798</v>
      </c>
      <c r="FK1083">
        <v>1</v>
      </c>
      <c r="FY1083">
        <v>81</v>
      </c>
      <c r="FZ1083">
        <v>2</v>
      </c>
      <c r="GY1083" s="44" t="s">
        <v>5705</v>
      </c>
      <c r="GZ1083" s="1">
        <v>38407</v>
      </c>
      <c r="HA1083">
        <v>19</v>
      </c>
      <c r="HB1083">
        <v>54</v>
      </c>
      <c r="HC1083">
        <v>9</v>
      </c>
      <c r="HE1083">
        <v>1</v>
      </c>
      <c r="HH1083" s="44" t="s">
        <v>5828</v>
      </c>
      <c r="HI1083">
        <v>0</v>
      </c>
      <c r="HJ1083">
        <v>73</v>
      </c>
      <c r="HK1083">
        <v>130</v>
      </c>
      <c r="HL1083">
        <v>3</v>
      </c>
      <c r="HN1083">
        <v>1</v>
      </c>
      <c r="HQ1083" s="44" t="s">
        <v>5963</v>
      </c>
      <c r="HR1083">
        <v>1</v>
      </c>
      <c r="HS1083">
        <v>5</v>
      </c>
      <c r="HT1083">
        <v>21</v>
      </c>
      <c r="HU1083">
        <v>1</v>
      </c>
      <c r="HW1083">
        <v>1</v>
      </c>
      <c r="HZ1083" s="44" t="s">
        <v>6050</v>
      </c>
      <c r="IA1083">
        <v>1</v>
      </c>
      <c r="IB1083">
        <v>6</v>
      </c>
      <c r="IC1083">
        <v>33</v>
      </c>
      <c r="ID1083">
        <v>2</v>
      </c>
      <c r="IG1083">
        <v>1</v>
      </c>
      <c r="II1083" s="1">
        <v>38405</v>
      </c>
      <c r="IJ1083" s="1">
        <v>39764</v>
      </c>
      <c r="IK1083" s="14">
        <v>3</v>
      </c>
    </row>
    <row r="1084" spans="1:245" x14ac:dyDescent="0.25">
      <c r="A1084" s="1">
        <v>39764</v>
      </c>
      <c r="E1084" s="13" t="s">
        <v>3200</v>
      </c>
      <c r="F1084" s="4" t="s">
        <v>174</v>
      </c>
      <c r="G1084" s="45" t="s">
        <v>5602</v>
      </c>
      <c r="H1084" s="86"/>
      <c r="I1084" s="86"/>
      <c r="J1084" s="86"/>
      <c r="K1084" s="86"/>
      <c r="L1084" s="86"/>
      <c r="M1084" s="30" t="s">
        <v>818</v>
      </c>
      <c r="N1084" s="4" t="s">
        <v>520</v>
      </c>
      <c r="O1084" s="52" t="s">
        <v>6847</v>
      </c>
      <c r="P1084" s="20"/>
      <c r="Q1084" s="39" t="s">
        <v>5172</v>
      </c>
      <c r="R1084" s="4" t="s">
        <v>537</v>
      </c>
      <c r="S1084" s="52" t="s">
        <v>6845</v>
      </c>
      <c r="T1084" s="39" t="s">
        <v>5172</v>
      </c>
      <c r="U1084" s="4" t="s">
        <v>537</v>
      </c>
      <c r="V1084" s="20" t="s">
        <v>3645</v>
      </c>
      <c r="W1084" s="20" t="s">
        <v>498</v>
      </c>
      <c r="X1084" s="89"/>
      <c r="Y1084" s="89"/>
      <c r="Z1084" s="89" t="s">
        <v>3624</v>
      </c>
      <c r="AA1084" s="89" t="s">
        <v>537</v>
      </c>
      <c r="AB1084" s="89" t="s">
        <v>3644</v>
      </c>
      <c r="AC1084" s="89" t="s">
        <v>498</v>
      </c>
      <c r="AD1084" s="20"/>
      <c r="AE1084" s="33" t="s">
        <v>3646</v>
      </c>
      <c r="AF1084" s="14">
        <v>0</v>
      </c>
      <c r="AG1084" s="14">
        <v>1</v>
      </c>
      <c r="AH1084" s="14">
        <v>0</v>
      </c>
      <c r="AI1084" s="14">
        <v>0</v>
      </c>
      <c r="AJ1084" s="14">
        <v>1</v>
      </c>
      <c r="AK1084" s="14">
        <v>0</v>
      </c>
      <c r="AL1084" s="14">
        <v>1</v>
      </c>
      <c r="AM1084" s="14">
        <v>0</v>
      </c>
      <c r="AO1084" s="1">
        <v>35864</v>
      </c>
      <c r="AP1084" s="1">
        <v>37502</v>
      </c>
      <c r="BT1084" s="14">
        <v>370000000</v>
      </c>
      <c r="CS1084">
        <v>1</v>
      </c>
      <c r="CV1084">
        <v>1</v>
      </c>
      <c r="DB1084" s="1">
        <v>38405</v>
      </c>
      <c r="DC1084" s="1">
        <v>39190</v>
      </c>
      <c r="DD1084" s="14">
        <v>731</v>
      </c>
      <c r="DE1084" s="14">
        <v>4</v>
      </c>
      <c r="DF1084" t="s">
        <v>513</v>
      </c>
      <c r="DG1084" t="s">
        <v>820</v>
      </c>
      <c r="DO1084" s="49" t="s">
        <v>4653</v>
      </c>
      <c r="DP1084" s="1"/>
      <c r="DQ1084" s="1"/>
      <c r="DR1084" s="1"/>
      <c r="DS1084" s="1"/>
      <c r="DT1084" s="1"/>
      <c r="DU1084" s="1"/>
      <c r="DV1084" s="1"/>
      <c r="DY1084" t="s">
        <v>2381</v>
      </c>
      <c r="DZ1084" s="1">
        <v>39862</v>
      </c>
      <c r="EA1084" s="1">
        <v>41990</v>
      </c>
      <c r="EC1084" s="7" t="s">
        <v>3999</v>
      </c>
      <c r="EF1084" s="7">
        <v>1</v>
      </c>
      <c r="EO1084" s="7">
        <v>449</v>
      </c>
      <c r="EP1084" s="7">
        <v>2</v>
      </c>
      <c r="ER1084" s="49" t="s">
        <v>5024</v>
      </c>
      <c r="ES1084" s="1"/>
      <c r="ET1084" s="1"/>
      <c r="EU1084" s="1"/>
      <c r="EV1084" s="1"/>
      <c r="EW1084" s="1"/>
      <c r="EX1084" s="1"/>
      <c r="FC1084" t="s">
        <v>2972</v>
      </c>
      <c r="FD1084" s="1">
        <v>42062</v>
      </c>
      <c r="FE1084" s="1">
        <v>42620</v>
      </c>
      <c r="FH1084" s="7" t="s">
        <v>4000</v>
      </c>
      <c r="FJ1084" s="7" t="s">
        <v>3798</v>
      </c>
      <c r="FK1084">
        <v>1</v>
      </c>
      <c r="FY1084">
        <v>81</v>
      </c>
      <c r="FZ1084">
        <v>2</v>
      </c>
      <c r="GY1084" s="44" t="s">
        <v>5705</v>
      </c>
      <c r="GZ1084" s="1">
        <v>38407</v>
      </c>
      <c r="HA1084">
        <v>19</v>
      </c>
      <c r="HB1084">
        <v>54</v>
      </c>
      <c r="HC1084">
        <v>9</v>
      </c>
      <c r="HE1084">
        <v>1</v>
      </c>
      <c r="HH1084" s="44" t="s">
        <v>5828</v>
      </c>
      <c r="HI1084">
        <v>0</v>
      </c>
      <c r="HJ1084">
        <v>73</v>
      </c>
      <c r="HK1084">
        <v>130</v>
      </c>
      <c r="HL1084">
        <v>3</v>
      </c>
      <c r="HN1084">
        <v>1</v>
      </c>
      <c r="HQ1084" s="44" t="s">
        <v>5963</v>
      </c>
      <c r="HR1084">
        <v>1</v>
      </c>
      <c r="HS1084">
        <v>5</v>
      </c>
      <c r="HT1084">
        <v>21</v>
      </c>
      <c r="HU1084">
        <v>1</v>
      </c>
      <c r="HW1084">
        <v>1</v>
      </c>
      <c r="HZ1084" s="44" t="s">
        <v>6050</v>
      </c>
      <c r="IA1084">
        <v>1</v>
      </c>
      <c r="IB1084">
        <v>6</v>
      </c>
      <c r="IC1084">
        <v>33</v>
      </c>
      <c r="ID1084">
        <v>2</v>
      </c>
      <c r="IG1084">
        <v>1</v>
      </c>
      <c r="II1084" s="1">
        <v>38405</v>
      </c>
      <c r="IJ1084" s="1">
        <v>39764</v>
      </c>
      <c r="IK1084" s="14">
        <v>3</v>
      </c>
    </row>
    <row r="1085" spans="1:245" x14ac:dyDescent="0.25">
      <c r="A1085" s="1">
        <v>39764</v>
      </c>
      <c r="B1085" s="1"/>
      <c r="C1085" s="1"/>
      <c r="D1085" s="1"/>
      <c r="E1085" s="13" t="s">
        <v>3200</v>
      </c>
      <c r="F1085" s="4" t="s">
        <v>174</v>
      </c>
      <c r="G1085" s="45" t="s">
        <v>5602</v>
      </c>
      <c r="H1085" s="86"/>
      <c r="I1085" s="86"/>
      <c r="J1085" s="86"/>
      <c r="K1085" s="86"/>
      <c r="L1085" s="86"/>
      <c r="M1085" s="31" t="s">
        <v>819</v>
      </c>
      <c r="N1085" s="4" t="s">
        <v>517</v>
      </c>
      <c r="O1085" s="52" t="s">
        <v>6848</v>
      </c>
      <c r="P1085" s="20"/>
      <c r="Q1085" s="31" t="s">
        <v>819</v>
      </c>
      <c r="R1085" s="4" t="s">
        <v>517</v>
      </c>
      <c r="S1085" s="52" t="s">
        <v>6848</v>
      </c>
      <c r="T1085" s="20"/>
      <c r="U1085" s="20"/>
      <c r="V1085" s="20"/>
      <c r="W1085" s="20"/>
      <c r="X1085" s="20"/>
      <c r="Y1085" s="20"/>
      <c r="Z1085" s="20"/>
      <c r="AA1085" s="20"/>
      <c r="AB1085" s="20"/>
      <c r="AC1085" s="20"/>
      <c r="AD1085" s="20"/>
      <c r="AF1085" s="14">
        <v>0</v>
      </c>
      <c r="AG1085" s="14">
        <v>1</v>
      </c>
      <c r="AH1085" s="14">
        <v>0</v>
      </c>
      <c r="AI1085" s="14">
        <v>0</v>
      </c>
      <c r="AJ1085" s="14">
        <v>1</v>
      </c>
      <c r="AK1085" s="14">
        <v>0</v>
      </c>
      <c r="AL1085" s="14">
        <v>1</v>
      </c>
      <c r="AM1085" s="14">
        <v>0</v>
      </c>
      <c r="AO1085" s="1">
        <v>37214</v>
      </c>
      <c r="AP1085" s="1">
        <v>37691</v>
      </c>
      <c r="BP1085" s="14">
        <v>4396000</v>
      </c>
      <c r="CS1085">
        <v>1</v>
      </c>
      <c r="CV1085">
        <v>1</v>
      </c>
      <c r="DB1085" s="1">
        <v>38405</v>
      </c>
      <c r="DC1085" s="1">
        <v>39190</v>
      </c>
      <c r="DD1085" s="14">
        <v>731</v>
      </c>
      <c r="DE1085" s="14">
        <v>4</v>
      </c>
      <c r="DF1085" t="s">
        <v>513</v>
      </c>
      <c r="DG1085" t="s">
        <v>820</v>
      </c>
      <c r="DO1085" s="49" t="s">
        <v>4654</v>
      </c>
      <c r="DP1085" s="1"/>
      <c r="DQ1085" s="1"/>
      <c r="DR1085" s="1"/>
      <c r="DS1085" s="1"/>
      <c r="DT1085" s="1"/>
      <c r="DU1085" s="1"/>
      <c r="DV1085" s="1"/>
      <c r="DY1085" t="s">
        <v>2387</v>
      </c>
      <c r="DZ1085" s="1">
        <v>39862</v>
      </c>
      <c r="EA1085" s="1">
        <v>41922</v>
      </c>
      <c r="EC1085" s="7" t="s">
        <v>3999</v>
      </c>
      <c r="EI1085" s="7">
        <v>1</v>
      </c>
      <c r="EO1085" s="7">
        <v>116</v>
      </c>
      <c r="EP1085" s="7">
        <v>2</v>
      </c>
      <c r="II1085" s="1">
        <v>38405</v>
      </c>
      <c r="IJ1085" s="1">
        <v>39764</v>
      </c>
      <c r="IK1085" s="14">
        <v>3</v>
      </c>
    </row>
    <row r="1086" spans="1:245" x14ac:dyDescent="0.25">
      <c r="A1086" s="1">
        <v>39841</v>
      </c>
      <c r="B1086" s="1"/>
      <c r="C1086" s="1" t="s">
        <v>431</v>
      </c>
      <c r="D1086" s="1"/>
      <c r="E1086" s="13" t="s">
        <v>3201</v>
      </c>
      <c r="F1086" s="4" t="s">
        <v>143</v>
      </c>
      <c r="G1086" s="45" t="s">
        <v>5603</v>
      </c>
      <c r="H1086" s="86"/>
      <c r="I1086" s="86"/>
      <c r="J1086" s="86"/>
      <c r="K1086" s="86"/>
      <c r="L1086" s="86"/>
      <c r="M1086" s="31" t="s">
        <v>1422</v>
      </c>
      <c r="N1086" s="13" t="s">
        <v>498</v>
      </c>
      <c r="O1086" s="13" t="s">
        <v>6849</v>
      </c>
      <c r="P1086" s="20"/>
      <c r="Q1086" s="39" t="s">
        <v>1422</v>
      </c>
      <c r="R1086" s="13" t="s">
        <v>498</v>
      </c>
      <c r="S1086" s="13" t="s">
        <v>6849</v>
      </c>
      <c r="T1086" s="39" t="s">
        <v>1422</v>
      </c>
      <c r="U1086" s="13" t="s">
        <v>498</v>
      </c>
      <c r="V1086" s="20"/>
      <c r="W1086" s="20"/>
      <c r="X1086" s="33" t="s">
        <v>3647</v>
      </c>
      <c r="Y1086" s="33" t="s">
        <v>498</v>
      </c>
      <c r="Z1086" s="33" t="s">
        <v>3647</v>
      </c>
      <c r="AA1086" s="33" t="s">
        <v>498</v>
      </c>
      <c r="AB1086" s="20"/>
      <c r="AC1086" s="20"/>
      <c r="AD1086" s="20"/>
      <c r="AF1086" s="14">
        <v>0</v>
      </c>
      <c r="AG1086" s="14">
        <v>1</v>
      </c>
      <c r="AH1086" s="14">
        <v>0</v>
      </c>
      <c r="AI1086" s="14">
        <v>0</v>
      </c>
      <c r="AJ1086" s="14">
        <v>1</v>
      </c>
      <c r="AK1086" s="14">
        <v>0</v>
      </c>
      <c r="AL1086" s="14">
        <v>1</v>
      </c>
      <c r="AM1086" s="14">
        <v>1</v>
      </c>
      <c r="AN1086" t="s">
        <v>1431</v>
      </c>
      <c r="AO1086" s="1">
        <v>31503</v>
      </c>
      <c r="AP1086" s="1">
        <v>39204</v>
      </c>
      <c r="BP1086" s="14">
        <f>58500000-BT1086</f>
        <v>10400000</v>
      </c>
      <c r="BQ1086" s="3">
        <v>0</v>
      </c>
      <c r="BT1086" s="14">
        <v>48100000</v>
      </c>
      <c r="BU1086" s="3">
        <v>0</v>
      </c>
      <c r="CS1086">
        <v>1</v>
      </c>
      <c r="DA1086" s="1">
        <v>39071</v>
      </c>
      <c r="DB1086" s="1">
        <v>39204</v>
      </c>
      <c r="DC1086" s="1">
        <v>39566</v>
      </c>
      <c r="DD1086" s="14">
        <v>507</v>
      </c>
      <c r="DE1086" s="14">
        <v>4</v>
      </c>
      <c r="DF1086" t="s">
        <v>508</v>
      </c>
      <c r="DG1086" t="s">
        <v>1430</v>
      </c>
      <c r="DJ1086">
        <v>1</v>
      </c>
      <c r="DK1086" s="1"/>
      <c r="DM1086">
        <v>1</v>
      </c>
      <c r="GY1086" s="44" t="s">
        <v>5706</v>
      </c>
      <c r="GZ1086" s="1">
        <v>39205</v>
      </c>
      <c r="HA1086">
        <v>3</v>
      </c>
      <c r="HB1086">
        <v>689</v>
      </c>
      <c r="HC1086">
        <v>11</v>
      </c>
      <c r="HE1086">
        <v>1</v>
      </c>
      <c r="HH1086" s="44" t="s">
        <v>5829</v>
      </c>
      <c r="HI1086">
        <v>0</v>
      </c>
      <c r="HJ1086">
        <v>35</v>
      </c>
      <c r="HK1086">
        <v>613</v>
      </c>
      <c r="HL1086">
        <v>9</v>
      </c>
      <c r="HM1086">
        <v>1</v>
      </c>
      <c r="II1086" s="1">
        <v>39204</v>
      </c>
      <c r="IJ1086" s="1">
        <v>39841</v>
      </c>
      <c r="IK1086" s="14">
        <v>5</v>
      </c>
    </row>
    <row r="1087" spans="1:245" x14ac:dyDescent="0.25">
      <c r="A1087" s="1">
        <v>39841</v>
      </c>
      <c r="B1087" s="1"/>
      <c r="C1087" s="1"/>
      <c r="D1087" s="1"/>
      <c r="E1087" s="13" t="s">
        <v>3201</v>
      </c>
      <c r="F1087" s="4" t="s">
        <v>143</v>
      </c>
      <c r="G1087" s="45" t="s">
        <v>5603</v>
      </c>
      <c r="H1087" s="86"/>
      <c r="I1087" s="86"/>
      <c r="J1087" s="86"/>
      <c r="K1087" s="86"/>
      <c r="L1087" s="86"/>
      <c r="M1087" s="31" t="s">
        <v>5191</v>
      </c>
      <c r="N1087" s="4" t="s">
        <v>537</v>
      </c>
      <c r="O1087" s="52" t="s">
        <v>6850</v>
      </c>
      <c r="P1087" s="20"/>
      <c r="Q1087" s="39" t="s">
        <v>1422</v>
      </c>
      <c r="R1087" s="13" t="s">
        <v>498</v>
      </c>
      <c r="S1087" s="13" t="s">
        <v>6849</v>
      </c>
      <c r="T1087" s="39" t="s">
        <v>1422</v>
      </c>
      <c r="U1087" s="13" t="s">
        <v>498</v>
      </c>
      <c r="V1087" s="20"/>
      <c r="W1087" s="20"/>
      <c r="X1087" s="20"/>
      <c r="Y1087" s="20"/>
      <c r="Z1087" s="33" t="s">
        <v>3647</v>
      </c>
      <c r="AA1087" s="33" t="s">
        <v>498</v>
      </c>
      <c r="AD1087" s="20"/>
      <c r="AF1087" s="14">
        <v>0</v>
      </c>
      <c r="AG1087" s="14">
        <v>1</v>
      </c>
      <c r="AH1087" s="14">
        <v>0</v>
      </c>
      <c r="AI1087" s="14">
        <v>0</v>
      </c>
      <c r="AJ1087" s="14">
        <v>1</v>
      </c>
      <c r="AK1087" s="14">
        <v>0</v>
      </c>
      <c r="AL1087" s="14">
        <v>1</v>
      </c>
      <c r="AM1087" s="14">
        <v>1</v>
      </c>
      <c r="AO1087" s="1">
        <v>32861</v>
      </c>
      <c r="AP1087" s="1">
        <v>39204</v>
      </c>
      <c r="BT1087" s="14">
        <v>48100000</v>
      </c>
      <c r="BU1087" s="3">
        <v>0</v>
      </c>
      <c r="CS1087">
        <v>1</v>
      </c>
      <c r="DA1087" s="1">
        <v>39071</v>
      </c>
      <c r="DB1087" s="1">
        <v>39204</v>
      </c>
      <c r="DC1087" s="1">
        <v>39566</v>
      </c>
      <c r="DD1087" s="14">
        <v>507</v>
      </c>
      <c r="DE1087" s="14">
        <v>4</v>
      </c>
      <c r="DF1087" t="s">
        <v>508</v>
      </c>
      <c r="DG1087" t="s">
        <v>1430</v>
      </c>
      <c r="DJ1087">
        <v>1</v>
      </c>
      <c r="DM1087">
        <v>1</v>
      </c>
      <c r="GY1087" s="44" t="s">
        <v>5706</v>
      </c>
      <c r="GZ1087" s="1">
        <v>39205</v>
      </c>
      <c r="HA1087">
        <v>3</v>
      </c>
      <c r="HB1087">
        <v>689</v>
      </c>
      <c r="HC1087">
        <v>11</v>
      </c>
      <c r="HE1087">
        <v>1</v>
      </c>
      <c r="HH1087" s="44" t="s">
        <v>5829</v>
      </c>
      <c r="HI1087">
        <v>0</v>
      </c>
      <c r="HJ1087">
        <v>35</v>
      </c>
      <c r="HK1087">
        <v>613</v>
      </c>
      <c r="HL1087">
        <v>9</v>
      </c>
      <c r="HM1087">
        <v>1</v>
      </c>
      <c r="II1087" s="1">
        <v>39204</v>
      </c>
      <c r="IJ1087" s="1">
        <v>39841</v>
      </c>
      <c r="IK1087" s="14">
        <v>5</v>
      </c>
    </row>
    <row r="1088" spans="1:245" x14ac:dyDescent="0.25">
      <c r="A1088" s="1">
        <v>39841</v>
      </c>
      <c r="B1088" s="1"/>
      <c r="C1088" s="1"/>
      <c r="D1088" s="1"/>
      <c r="E1088" s="13" t="s">
        <v>3201</v>
      </c>
      <c r="F1088" s="4" t="s">
        <v>143</v>
      </c>
      <c r="G1088" s="45" t="s">
        <v>5603</v>
      </c>
      <c r="H1088" s="86"/>
      <c r="I1088" s="86"/>
      <c r="J1088" s="86"/>
      <c r="K1088" s="86"/>
      <c r="L1088" s="86"/>
      <c r="M1088" s="31" t="s">
        <v>5192</v>
      </c>
      <c r="N1088" s="4" t="s">
        <v>498</v>
      </c>
      <c r="O1088" s="52" t="s">
        <v>6851</v>
      </c>
      <c r="P1088" s="20"/>
      <c r="Q1088" s="31" t="s">
        <v>5192</v>
      </c>
      <c r="R1088" s="4" t="s">
        <v>498</v>
      </c>
      <c r="S1088" s="52" t="s">
        <v>6851</v>
      </c>
      <c r="T1088" s="20"/>
      <c r="U1088" s="20"/>
      <c r="V1088" s="20"/>
      <c r="W1088" s="20"/>
      <c r="X1088" s="33" t="s">
        <v>3648</v>
      </c>
      <c r="Y1088" s="33" t="s">
        <v>498</v>
      </c>
      <c r="Z1088" s="33" t="s">
        <v>3648</v>
      </c>
      <c r="AA1088" s="33" t="s">
        <v>498</v>
      </c>
      <c r="AB1088" s="20"/>
      <c r="AC1088" s="20"/>
      <c r="AD1088" s="20"/>
      <c r="AF1088" s="14">
        <v>0</v>
      </c>
      <c r="AG1088" s="14">
        <v>1</v>
      </c>
      <c r="AH1088" s="14">
        <v>0</v>
      </c>
      <c r="AI1088" s="14">
        <v>0</v>
      </c>
      <c r="AJ1088" s="14">
        <v>1</v>
      </c>
      <c r="AK1088" s="14">
        <v>0</v>
      </c>
      <c r="AL1088" s="14">
        <v>1</v>
      </c>
      <c r="AM1088" s="14">
        <v>0</v>
      </c>
      <c r="AO1088" s="1">
        <v>31503</v>
      </c>
      <c r="AP1088" s="1">
        <v>38869</v>
      </c>
      <c r="BO1088" s="3">
        <v>1</v>
      </c>
      <c r="BP1088" s="14">
        <v>0</v>
      </c>
      <c r="BQ1088" s="3">
        <v>1</v>
      </c>
      <c r="CS1088">
        <v>1</v>
      </c>
      <c r="DA1088" s="1">
        <v>39071</v>
      </c>
      <c r="DB1088" s="1">
        <v>39204</v>
      </c>
      <c r="DC1088" s="1">
        <v>39566</v>
      </c>
      <c r="DD1088" s="14">
        <v>507</v>
      </c>
      <c r="DE1088" s="14">
        <v>4</v>
      </c>
      <c r="DF1088" t="s">
        <v>508</v>
      </c>
      <c r="DG1088" t="s">
        <v>1430</v>
      </c>
      <c r="DI1088" s="1">
        <v>39071</v>
      </c>
      <c r="DM1088">
        <v>1</v>
      </c>
      <c r="GY1088" s="44" t="s">
        <v>5706</v>
      </c>
      <c r="GZ1088" s="1">
        <v>39205</v>
      </c>
      <c r="HA1088">
        <v>3</v>
      </c>
      <c r="HB1088">
        <v>115</v>
      </c>
      <c r="HC1088">
        <v>8</v>
      </c>
      <c r="HD1088">
        <v>1</v>
      </c>
      <c r="HH1088" s="44" t="s">
        <v>5829</v>
      </c>
      <c r="HI1088">
        <v>0</v>
      </c>
      <c r="HJ1088">
        <v>35</v>
      </c>
      <c r="HK1088">
        <v>111</v>
      </c>
      <c r="HL1088">
        <v>0</v>
      </c>
      <c r="II1088" s="1">
        <v>39204</v>
      </c>
      <c r="IJ1088" s="1">
        <v>39841</v>
      </c>
      <c r="IK1088" s="14">
        <v>5</v>
      </c>
    </row>
    <row r="1089" spans="1:245" x14ac:dyDescent="0.25">
      <c r="A1089" s="1">
        <v>39841</v>
      </c>
      <c r="B1089" s="1"/>
      <c r="C1089" s="1"/>
      <c r="D1089" s="1"/>
      <c r="E1089" s="13" t="s">
        <v>3201</v>
      </c>
      <c r="F1089" s="4" t="s">
        <v>143</v>
      </c>
      <c r="G1089" s="45" t="s">
        <v>5603</v>
      </c>
      <c r="H1089" s="86"/>
      <c r="I1089" s="86"/>
      <c r="J1089" s="86"/>
      <c r="K1089" s="86"/>
      <c r="L1089" s="86"/>
      <c r="M1089" s="31" t="s">
        <v>1423</v>
      </c>
      <c r="N1089" s="4" t="s">
        <v>537</v>
      </c>
      <c r="O1089" s="52" t="s">
        <v>6852</v>
      </c>
      <c r="P1089" s="20"/>
      <c r="Q1089" s="39" t="s">
        <v>1425</v>
      </c>
      <c r="R1089" s="4" t="s">
        <v>479</v>
      </c>
      <c r="S1089" s="52" t="s">
        <v>6853</v>
      </c>
      <c r="T1089" s="39" t="s">
        <v>1425</v>
      </c>
      <c r="U1089" s="4" t="s">
        <v>479</v>
      </c>
      <c r="V1089" s="20"/>
      <c r="W1089" s="20"/>
      <c r="X1089" s="20"/>
      <c r="Y1089" s="20"/>
      <c r="Z1089" s="53" t="s">
        <v>7449</v>
      </c>
      <c r="AA1089" s="33" t="s">
        <v>479</v>
      </c>
      <c r="AD1089" s="20"/>
      <c r="AE1089" s="33" t="s">
        <v>3649</v>
      </c>
      <c r="AF1089" s="14">
        <v>0</v>
      </c>
      <c r="AG1089" s="14">
        <v>1</v>
      </c>
      <c r="AH1089" s="14">
        <v>0</v>
      </c>
      <c r="AI1089" s="14">
        <v>0</v>
      </c>
      <c r="AJ1089" s="14">
        <v>1</v>
      </c>
      <c r="AK1089" s="14">
        <v>0</v>
      </c>
      <c r="AL1089" s="14">
        <v>1</v>
      </c>
      <c r="AM1089" s="14">
        <v>0</v>
      </c>
      <c r="AO1089" s="1">
        <v>35776</v>
      </c>
      <c r="AP1089" s="1">
        <v>39204</v>
      </c>
      <c r="BP1089" s="14">
        <f>18000000-BT1089-BX1089</f>
        <v>2000000</v>
      </c>
      <c r="BT1089" s="14">
        <v>7100000</v>
      </c>
      <c r="BX1089" s="14">
        <f>16000000-BT1089</f>
        <v>8900000</v>
      </c>
      <c r="CS1089">
        <v>1</v>
      </c>
      <c r="DA1089" s="1">
        <v>39071</v>
      </c>
      <c r="DB1089" s="1">
        <v>39204</v>
      </c>
      <c r="DC1089" s="1">
        <v>39566</v>
      </c>
      <c r="DD1089" s="14">
        <v>507</v>
      </c>
      <c r="DE1089" s="14">
        <v>4</v>
      </c>
      <c r="DF1089" t="s">
        <v>508</v>
      </c>
      <c r="DG1089" t="s">
        <v>1430</v>
      </c>
      <c r="DM1089">
        <v>1</v>
      </c>
      <c r="GY1089" s="44" t="s">
        <v>5706</v>
      </c>
      <c r="GZ1089" s="1">
        <v>39205</v>
      </c>
      <c r="HA1089">
        <v>3</v>
      </c>
      <c r="HB1089">
        <v>83</v>
      </c>
      <c r="HC1089">
        <v>29</v>
      </c>
      <c r="HD1089">
        <v>1</v>
      </c>
      <c r="HH1089" s="44" t="s">
        <v>5829</v>
      </c>
      <c r="HI1089">
        <v>0</v>
      </c>
      <c r="HJ1089">
        <v>35</v>
      </c>
      <c r="HK1089">
        <v>2277</v>
      </c>
      <c r="HL1089">
        <v>38</v>
      </c>
      <c r="HM1089">
        <v>1</v>
      </c>
      <c r="II1089" s="1">
        <v>39204</v>
      </c>
      <c r="IJ1089" s="1">
        <v>39841</v>
      </c>
      <c r="IK1089" s="14">
        <v>5</v>
      </c>
    </row>
    <row r="1090" spans="1:245" x14ac:dyDescent="0.25">
      <c r="A1090" s="1">
        <v>39841</v>
      </c>
      <c r="B1090" s="1"/>
      <c r="C1090" s="1"/>
      <c r="D1090" s="1"/>
      <c r="E1090" s="13" t="s">
        <v>3201</v>
      </c>
      <c r="F1090" s="4" t="s">
        <v>143</v>
      </c>
      <c r="G1090" s="45" t="s">
        <v>5603</v>
      </c>
      <c r="H1090" s="86"/>
      <c r="I1090" s="86"/>
      <c r="J1090" s="86"/>
      <c r="K1090" s="86"/>
      <c r="L1090" s="86"/>
      <c r="M1090" s="31" t="s">
        <v>1424</v>
      </c>
      <c r="N1090" s="4" t="s">
        <v>479</v>
      </c>
      <c r="O1090" s="52" t="s">
        <v>6853</v>
      </c>
      <c r="P1090" s="20"/>
      <c r="Q1090" s="39" t="s">
        <v>1425</v>
      </c>
      <c r="R1090" s="4" t="s">
        <v>479</v>
      </c>
      <c r="S1090" s="52" t="s">
        <v>6853</v>
      </c>
      <c r="T1090" s="39" t="s">
        <v>1425</v>
      </c>
      <c r="U1090" s="4" t="s">
        <v>479</v>
      </c>
      <c r="V1090" s="20"/>
      <c r="W1090" s="20"/>
      <c r="X1090" s="20"/>
      <c r="Y1090" s="20"/>
      <c r="Z1090" s="53" t="s">
        <v>7449</v>
      </c>
      <c r="AA1090" s="33" t="s">
        <v>479</v>
      </c>
      <c r="AD1090" s="20"/>
      <c r="AE1090" s="53" t="s">
        <v>3649</v>
      </c>
      <c r="AF1090" s="14">
        <v>0</v>
      </c>
      <c r="AG1090" s="14">
        <v>1</v>
      </c>
      <c r="AH1090" s="14">
        <v>0</v>
      </c>
      <c r="AI1090" s="14">
        <v>0</v>
      </c>
      <c r="AJ1090" s="14">
        <v>1</v>
      </c>
      <c r="AK1090" s="14">
        <v>0</v>
      </c>
      <c r="AL1090" s="14">
        <v>1</v>
      </c>
      <c r="AM1090" s="14">
        <v>0</v>
      </c>
      <c r="AO1090" s="1">
        <v>36735</v>
      </c>
      <c r="AP1090" s="1">
        <v>39204</v>
      </c>
      <c r="BT1090" s="14">
        <v>7100000</v>
      </c>
      <c r="BX1090" s="14">
        <f>16000000-BT1090</f>
        <v>8900000</v>
      </c>
      <c r="CS1090">
        <v>1</v>
      </c>
      <c r="DA1090" s="1">
        <v>39071</v>
      </c>
      <c r="DB1090" s="1">
        <v>39204</v>
      </c>
      <c r="DC1090" s="1">
        <v>39566</v>
      </c>
      <c r="DD1090" s="14">
        <v>507</v>
      </c>
      <c r="DE1090" s="14">
        <v>4</v>
      </c>
      <c r="DF1090" t="s">
        <v>508</v>
      </c>
      <c r="DG1090" t="s">
        <v>1430</v>
      </c>
      <c r="DM1090">
        <v>1</v>
      </c>
      <c r="GY1090" s="44" t="s">
        <v>5706</v>
      </c>
      <c r="GZ1090" s="1">
        <v>39205</v>
      </c>
      <c r="HA1090">
        <v>3</v>
      </c>
      <c r="HB1090">
        <v>83</v>
      </c>
      <c r="HC1090">
        <v>29</v>
      </c>
      <c r="HD1090">
        <v>1</v>
      </c>
      <c r="HH1090" s="44" t="s">
        <v>5829</v>
      </c>
      <c r="HI1090">
        <v>0</v>
      </c>
      <c r="HJ1090">
        <v>35</v>
      </c>
      <c r="HK1090">
        <v>2277</v>
      </c>
      <c r="HL1090">
        <v>38</v>
      </c>
      <c r="HM1090">
        <v>1</v>
      </c>
      <c r="II1090" s="1">
        <v>39204</v>
      </c>
      <c r="IJ1090" s="1">
        <v>39841</v>
      </c>
      <c r="IK1090" s="14">
        <v>5</v>
      </c>
    </row>
    <row r="1091" spans="1:245" x14ac:dyDescent="0.25">
      <c r="A1091" s="1">
        <v>39841</v>
      </c>
      <c r="B1091" s="1"/>
      <c r="C1091" s="1"/>
      <c r="D1091" s="1"/>
      <c r="E1091" s="13" t="s">
        <v>3201</v>
      </c>
      <c r="F1091" s="4" t="s">
        <v>143</v>
      </c>
      <c r="G1091" s="45" t="s">
        <v>5603</v>
      </c>
      <c r="H1091" s="86"/>
      <c r="I1091" s="86"/>
      <c r="J1091" s="86"/>
      <c r="K1091" s="86"/>
      <c r="L1091" s="86"/>
      <c r="M1091" s="31" t="s">
        <v>1425</v>
      </c>
      <c r="N1091" s="4" t="s">
        <v>479</v>
      </c>
      <c r="O1091" s="52" t="s">
        <v>6853</v>
      </c>
      <c r="P1091" s="20"/>
      <c r="Q1091" s="39" t="s">
        <v>1425</v>
      </c>
      <c r="R1091" s="4" t="s">
        <v>479</v>
      </c>
      <c r="S1091" s="52" t="s">
        <v>6853</v>
      </c>
      <c r="T1091" s="39" t="s">
        <v>1425</v>
      </c>
      <c r="U1091" s="4" t="s">
        <v>479</v>
      </c>
      <c r="V1091" s="20"/>
      <c r="W1091" s="20"/>
      <c r="X1091" s="53" t="s">
        <v>7449</v>
      </c>
      <c r="Y1091" s="33" t="s">
        <v>479</v>
      </c>
      <c r="Z1091" s="53" t="s">
        <v>7449</v>
      </c>
      <c r="AA1091" s="33" t="s">
        <v>479</v>
      </c>
      <c r="AB1091" s="20"/>
      <c r="AC1091" s="20"/>
      <c r="AD1091" s="20"/>
      <c r="AE1091" s="53" t="s">
        <v>3649</v>
      </c>
      <c r="AF1091" s="14">
        <v>0</v>
      </c>
      <c r="AG1091" s="14">
        <v>1</v>
      </c>
      <c r="AH1091" s="14">
        <v>0</v>
      </c>
      <c r="AI1091" s="14">
        <v>0</v>
      </c>
      <c r="AJ1091" s="14">
        <v>1</v>
      </c>
      <c r="AK1091" s="14">
        <v>0</v>
      </c>
      <c r="AL1091" s="14">
        <v>1</v>
      </c>
      <c r="AM1091" s="14">
        <v>0</v>
      </c>
      <c r="AO1091" s="1">
        <v>38420</v>
      </c>
      <c r="AP1091" s="1">
        <v>39204</v>
      </c>
      <c r="BT1091" s="14">
        <v>7100000</v>
      </c>
      <c r="CS1091">
        <v>1</v>
      </c>
      <c r="DA1091" s="1">
        <v>39071</v>
      </c>
      <c r="DB1091" s="1">
        <v>39204</v>
      </c>
      <c r="DC1091" s="1">
        <v>39566</v>
      </c>
      <c r="DD1091" s="14">
        <v>507</v>
      </c>
      <c r="DE1091" s="14">
        <v>4</v>
      </c>
      <c r="DF1091" t="s">
        <v>508</v>
      </c>
      <c r="DG1091" t="s">
        <v>1430</v>
      </c>
      <c r="DM1091">
        <v>1</v>
      </c>
      <c r="GY1091" s="44" t="s">
        <v>5706</v>
      </c>
      <c r="GZ1091" s="1">
        <v>39205</v>
      </c>
      <c r="HA1091">
        <v>3</v>
      </c>
      <c r="HB1091">
        <v>83</v>
      </c>
      <c r="HC1091">
        <v>29</v>
      </c>
      <c r="HD1091">
        <v>1</v>
      </c>
      <c r="HH1091" s="44" t="s">
        <v>5829</v>
      </c>
      <c r="HI1091">
        <v>0</v>
      </c>
      <c r="HJ1091">
        <v>35</v>
      </c>
      <c r="HK1091">
        <v>2277</v>
      </c>
      <c r="HL1091">
        <v>38</v>
      </c>
      <c r="HM1091">
        <v>1</v>
      </c>
      <c r="II1091" s="1">
        <v>39204</v>
      </c>
      <c r="IJ1091" s="1">
        <v>39841</v>
      </c>
      <c r="IK1091" s="14">
        <v>5</v>
      </c>
    </row>
    <row r="1092" spans="1:245" x14ac:dyDescent="0.25">
      <c r="A1092" s="1">
        <v>39841</v>
      </c>
      <c r="E1092" s="13" t="s">
        <v>3201</v>
      </c>
      <c r="F1092" s="4" t="s">
        <v>143</v>
      </c>
      <c r="G1092" s="45" t="s">
        <v>5603</v>
      </c>
      <c r="H1092" s="86"/>
      <c r="I1092" s="86"/>
      <c r="J1092" s="86"/>
      <c r="K1092" s="86"/>
      <c r="L1092" s="86"/>
      <c r="M1092" s="30" t="s">
        <v>1426</v>
      </c>
      <c r="N1092" s="4" t="s">
        <v>474</v>
      </c>
      <c r="O1092" s="52" t="s">
        <v>6854</v>
      </c>
      <c r="P1092" s="20"/>
      <c r="Q1092" s="39" t="s">
        <v>1427</v>
      </c>
      <c r="R1092" s="4" t="s">
        <v>504</v>
      </c>
      <c r="S1092" s="52" t="s">
        <v>6855</v>
      </c>
      <c r="T1092" s="39" t="s">
        <v>1427</v>
      </c>
      <c r="U1092" s="4" t="s">
        <v>504</v>
      </c>
      <c r="V1092" s="20"/>
      <c r="W1092" s="20"/>
      <c r="X1092" s="20"/>
      <c r="Y1092" s="20"/>
      <c r="Z1092" s="33" t="s">
        <v>3650</v>
      </c>
      <c r="AA1092" s="33" t="s">
        <v>504</v>
      </c>
      <c r="AB1092" s="33"/>
      <c r="AC1092" s="33"/>
      <c r="AD1092" s="20"/>
      <c r="AF1092" s="14">
        <v>0</v>
      </c>
      <c r="AG1092" s="14">
        <v>1</v>
      </c>
      <c r="AH1092" s="14">
        <v>0</v>
      </c>
      <c r="AI1092" s="14">
        <v>0</v>
      </c>
      <c r="AJ1092" s="14">
        <v>1</v>
      </c>
      <c r="AK1092" s="14">
        <v>0</v>
      </c>
      <c r="AL1092" s="14">
        <v>1</v>
      </c>
      <c r="AM1092" s="14">
        <v>0</v>
      </c>
      <c r="AO1092" s="1">
        <v>31503</v>
      </c>
      <c r="AP1092" s="1">
        <v>39204</v>
      </c>
      <c r="BP1092" s="14">
        <f>24500000-BT1092</f>
        <v>12300000</v>
      </c>
      <c r="BT1092" s="14">
        <v>12200000</v>
      </c>
      <c r="CS1092">
        <v>1</v>
      </c>
      <c r="DA1092" s="1">
        <v>39071</v>
      </c>
      <c r="DB1092" s="1">
        <v>39204</v>
      </c>
      <c r="DC1092" s="1">
        <v>39566</v>
      </c>
      <c r="DD1092" s="14">
        <v>507</v>
      </c>
      <c r="DE1092" s="14">
        <v>4</v>
      </c>
      <c r="DF1092" t="s">
        <v>508</v>
      </c>
      <c r="DG1092" t="s">
        <v>1430</v>
      </c>
      <c r="DM1092">
        <v>1</v>
      </c>
      <c r="DO1092" s="49" t="s">
        <v>4655</v>
      </c>
      <c r="DP1092" s="1"/>
      <c r="DQ1092" s="1"/>
      <c r="DR1092" s="1"/>
      <c r="DS1092" s="1"/>
      <c r="DT1092" s="1"/>
      <c r="DU1092" s="1"/>
      <c r="DV1092" s="1"/>
      <c r="DY1092" t="s">
        <v>2312</v>
      </c>
      <c r="DZ1092" s="1">
        <v>39912</v>
      </c>
      <c r="EA1092" s="1">
        <v>41411</v>
      </c>
      <c r="EC1092" s="7" t="s">
        <v>4001</v>
      </c>
      <c r="EL1092" s="7">
        <v>1</v>
      </c>
      <c r="EO1092" s="7">
        <v>122</v>
      </c>
      <c r="EP1092" s="7">
        <v>3</v>
      </c>
      <c r="GY1092" s="44" t="s">
        <v>5706</v>
      </c>
      <c r="GZ1092" s="1">
        <v>39205</v>
      </c>
      <c r="HA1092">
        <v>3</v>
      </c>
      <c r="HB1092">
        <v>67</v>
      </c>
      <c r="HC1092">
        <v>1</v>
      </c>
      <c r="HE1092">
        <v>1</v>
      </c>
      <c r="HH1092" s="44" t="s">
        <v>5829</v>
      </c>
      <c r="HI1092">
        <v>0</v>
      </c>
      <c r="HJ1092">
        <v>35</v>
      </c>
      <c r="HK1092">
        <v>104</v>
      </c>
      <c r="HL1092">
        <v>2</v>
      </c>
      <c r="HP1092">
        <v>1</v>
      </c>
      <c r="HQ1092" s="44" t="s">
        <v>5964</v>
      </c>
      <c r="HR1092">
        <v>0</v>
      </c>
      <c r="HS1092">
        <v>9</v>
      </c>
      <c r="HT1092">
        <v>67</v>
      </c>
      <c r="HU1092">
        <v>1</v>
      </c>
      <c r="HV1092">
        <v>1</v>
      </c>
      <c r="II1092" s="1">
        <v>39204</v>
      </c>
      <c r="IJ1092" s="1">
        <v>39841</v>
      </c>
      <c r="IK1092" s="14">
        <v>5</v>
      </c>
    </row>
    <row r="1093" spans="1:245" x14ac:dyDescent="0.25">
      <c r="A1093" s="1">
        <v>39841</v>
      </c>
      <c r="E1093" s="13" t="s">
        <v>3201</v>
      </c>
      <c r="F1093" s="4" t="s">
        <v>143</v>
      </c>
      <c r="G1093" s="45" t="s">
        <v>5603</v>
      </c>
      <c r="H1093" s="86"/>
      <c r="I1093" s="86"/>
      <c r="J1093" s="86"/>
      <c r="K1093" s="86"/>
      <c r="L1093" s="86"/>
      <c r="M1093" s="30" t="s">
        <v>1427</v>
      </c>
      <c r="N1093" s="4" t="s">
        <v>504</v>
      </c>
      <c r="O1093" s="52" t="s">
        <v>6855</v>
      </c>
      <c r="P1093" s="20"/>
      <c r="Q1093" s="39" t="s">
        <v>1427</v>
      </c>
      <c r="R1093" s="4" t="s">
        <v>504</v>
      </c>
      <c r="S1093" s="52" t="s">
        <v>6855</v>
      </c>
      <c r="T1093" s="39" t="s">
        <v>1427</v>
      </c>
      <c r="U1093" s="4" t="s">
        <v>504</v>
      </c>
      <c r="V1093" s="20"/>
      <c r="W1093" s="20"/>
      <c r="X1093" s="33" t="s">
        <v>3650</v>
      </c>
      <c r="Y1093" s="33" t="s">
        <v>504</v>
      </c>
      <c r="Z1093" s="33" t="s">
        <v>3650</v>
      </c>
      <c r="AA1093" s="33" t="s">
        <v>504</v>
      </c>
      <c r="AB1093" s="20"/>
      <c r="AC1093" s="20"/>
      <c r="AD1093" s="20"/>
      <c r="AF1093" s="14">
        <v>0</v>
      </c>
      <c r="AG1093" s="14">
        <v>1</v>
      </c>
      <c r="AH1093" s="14">
        <v>0</v>
      </c>
      <c r="AI1093" s="14">
        <v>0</v>
      </c>
      <c r="AJ1093" s="14">
        <v>1</v>
      </c>
      <c r="AK1093" s="14">
        <v>0</v>
      </c>
      <c r="AL1093" s="14">
        <v>1</v>
      </c>
      <c r="AM1093" s="14">
        <v>0</v>
      </c>
      <c r="AO1093" s="1">
        <v>35152</v>
      </c>
      <c r="AP1093" s="1">
        <v>39204</v>
      </c>
      <c r="BT1093" s="14">
        <v>12200000</v>
      </c>
      <c r="CS1093">
        <v>1</v>
      </c>
      <c r="DA1093" s="1">
        <v>39071</v>
      </c>
      <c r="DB1093" s="1">
        <v>39204</v>
      </c>
      <c r="DC1093" s="1">
        <v>39566</v>
      </c>
      <c r="DD1093" s="14">
        <v>507</v>
      </c>
      <c r="DE1093" s="14">
        <v>4</v>
      </c>
      <c r="DF1093" t="s">
        <v>508</v>
      </c>
      <c r="DG1093" t="s">
        <v>1430</v>
      </c>
      <c r="DM1093">
        <v>1</v>
      </c>
      <c r="DO1093" s="49" t="s">
        <v>4655</v>
      </c>
      <c r="DP1093" s="1"/>
      <c r="DQ1093" s="1"/>
      <c r="DR1093" s="1"/>
      <c r="DS1093" s="1"/>
      <c r="DT1093" s="1"/>
      <c r="DU1093" s="1"/>
      <c r="DV1093" s="1"/>
      <c r="DY1093" t="s">
        <v>2312</v>
      </c>
      <c r="DZ1093" s="1">
        <v>39912</v>
      </c>
      <c r="EA1093" s="1">
        <v>41411</v>
      </c>
      <c r="EC1093" s="7" t="s">
        <v>4001</v>
      </c>
      <c r="EL1093" s="7">
        <v>1</v>
      </c>
      <c r="EO1093" s="7">
        <v>122</v>
      </c>
      <c r="EP1093" s="7">
        <v>3</v>
      </c>
      <c r="GY1093" s="44" t="s">
        <v>5706</v>
      </c>
      <c r="GZ1093" s="1">
        <v>39205</v>
      </c>
      <c r="HA1093">
        <v>3</v>
      </c>
      <c r="HB1093">
        <v>67</v>
      </c>
      <c r="HC1093">
        <v>1</v>
      </c>
      <c r="HE1093">
        <v>1</v>
      </c>
      <c r="HH1093" s="44" t="s">
        <v>5829</v>
      </c>
      <c r="HI1093">
        <v>0</v>
      </c>
      <c r="HJ1093">
        <v>35</v>
      </c>
      <c r="HK1093">
        <v>104</v>
      </c>
      <c r="HL1093">
        <v>2</v>
      </c>
      <c r="HP1093">
        <v>1</v>
      </c>
      <c r="HQ1093" s="44" t="s">
        <v>5964</v>
      </c>
      <c r="HR1093">
        <v>0</v>
      </c>
      <c r="HS1093">
        <v>9</v>
      </c>
      <c r="HT1093">
        <v>67</v>
      </c>
      <c r="HU1093">
        <v>1</v>
      </c>
      <c r="HV1093">
        <v>1</v>
      </c>
      <c r="II1093" s="1">
        <v>39204</v>
      </c>
      <c r="IJ1093" s="1">
        <v>39841</v>
      </c>
      <c r="IK1093" s="14">
        <v>5</v>
      </c>
    </row>
    <row r="1094" spans="1:245" x14ac:dyDescent="0.25">
      <c r="A1094" s="1">
        <v>39841</v>
      </c>
      <c r="E1094" s="13" t="s">
        <v>3201</v>
      </c>
      <c r="F1094" s="4" t="s">
        <v>143</v>
      </c>
      <c r="G1094" s="45" t="s">
        <v>5603</v>
      </c>
      <c r="H1094" s="86"/>
      <c r="I1094" s="86"/>
      <c r="J1094" s="86"/>
      <c r="K1094" s="86"/>
      <c r="L1094" s="86"/>
      <c r="M1094" s="30" t="s">
        <v>1428</v>
      </c>
      <c r="N1094" s="4" t="s">
        <v>520</v>
      </c>
      <c r="O1094" s="52" t="s">
        <v>6856</v>
      </c>
      <c r="P1094" s="20"/>
      <c r="Q1094" s="39" t="s">
        <v>1429</v>
      </c>
      <c r="R1094" s="4" t="s">
        <v>500</v>
      </c>
      <c r="S1094" s="52" t="s">
        <v>6857</v>
      </c>
      <c r="T1094" s="39" t="s">
        <v>1429</v>
      </c>
      <c r="U1094" s="4" t="s">
        <v>500</v>
      </c>
      <c r="V1094" s="20"/>
      <c r="W1094" s="20"/>
      <c r="X1094" s="20"/>
      <c r="Y1094" s="20"/>
      <c r="Z1094" s="33" t="s">
        <v>3651</v>
      </c>
      <c r="AA1094" s="33" t="s">
        <v>500</v>
      </c>
      <c r="AD1094" s="20"/>
      <c r="AF1094" s="14">
        <v>0</v>
      </c>
      <c r="AG1094" s="14">
        <v>1</v>
      </c>
      <c r="AH1094" s="14">
        <v>0</v>
      </c>
      <c r="AI1094" s="14">
        <v>0</v>
      </c>
      <c r="AJ1094" s="14">
        <v>1</v>
      </c>
      <c r="AK1094" s="14">
        <v>0</v>
      </c>
      <c r="AL1094" s="14">
        <v>1</v>
      </c>
      <c r="AM1094" s="14">
        <v>1</v>
      </c>
      <c r="AO1094" s="1">
        <v>31503</v>
      </c>
      <c r="AP1094" s="1">
        <v>39204</v>
      </c>
      <c r="BP1094" s="14">
        <f>25610000-BT1094</f>
        <v>17290000</v>
      </c>
      <c r="BQ1094" s="3">
        <v>0</v>
      </c>
      <c r="BR1094" s="16">
        <v>100000</v>
      </c>
      <c r="BT1094" s="14">
        <v>8320000</v>
      </c>
      <c r="BU1094" s="3">
        <v>0</v>
      </c>
      <c r="BV1094" s="16">
        <v>6300000</v>
      </c>
      <c r="CS1094">
        <v>1</v>
      </c>
      <c r="DA1094" s="1">
        <v>39071</v>
      </c>
      <c r="DB1094" s="1">
        <v>39204</v>
      </c>
      <c r="DC1094" s="1">
        <v>39566</v>
      </c>
      <c r="DD1094" s="14">
        <v>507</v>
      </c>
      <c r="DE1094" s="14">
        <v>4</v>
      </c>
      <c r="DF1094" t="s">
        <v>508</v>
      </c>
      <c r="DG1094" t="s">
        <v>1430</v>
      </c>
      <c r="DJ1094">
        <v>1</v>
      </c>
      <c r="DM1094">
        <v>1</v>
      </c>
      <c r="DO1094" s="49" t="s">
        <v>4656</v>
      </c>
      <c r="DP1094" s="1"/>
      <c r="DQ1094" s="1"/>
      <c r="DR1094" s="1"/>
      <c r="DS1094" s="1"/>
      <c r="DT1094" s="1"/>
      <c r="DU1094" s="1"/>
      <c r="DV1094" s="1"/>
      <c r="DY1094" t="s">
        <v>2313</v>
      </c>
      <c r="DZ1094" s="1">
        <v>39912</v>
      </c>
      <c r="EA1094" s="1">
        <v>41411</v>
      </c>
      <c r="EC1094" s="7" t="s">
        <v>4001</v>
      </c>
      <c r="EL1094" s="7">
        <v>1</v>
      </c>
      <c r="EO1094" s="7">
        <v>259</v>
      </c>
      <c r="EP1094" s="7">
        <v>5</v>
      </c>
      <c r="ER1094" s="49" t="s">
        <v>5025</v>
      </c>
      <c r="ES1094" s="1"/>
      <c r="ET1094" s="1"/>
      <c r="EU1094" s="1"/>
      <c r="EV1094" s="1"/>
      <c r="EW1094" s="1"/>
      <c r="EX1094" s="1"/>
      <c r="FC1094" t="s">
        <v>2821</v>
      </c>
      <c r="FD1094" s="1">
        <v>41487</v>
      </c>
      <c r="FE1094" s="1">
        <v>41991</v>
      </c>
      <c r="FH1094" s="7" t="s">
        <v>4002</v>
      </c>
      <c r="FJ1094" s="7" t="s">
        <v>3966</v>
      </c>
      <c r="FO1094">
        <v>1</v>
      </c>
      <c r="FY1094">
        <v>102</v>
      </c>
      <c r="FZ1094">
        <v>3</v>
      </c>
      <c r="GY1094" s="44" t="s">
        <v>5706</v>
      </c>
      <c r="GZ1094" s="1">
        <v>39205</v>
      </c>
      <c r="HA1094">
        <v>3</v>
      </c>
      <c r="HB1094">
        <v>166</v>
      </c>
      <c r="HC1094">
        <v>1</v>
      </c>
      <c r="HD1094">
        <v>1</v>
      </c>
      <c r="HH1094" s="44" t="s">
        <v>5829</v>
      </c>
      <c r="HI1094">
        <v>0</v>
      </c>
      <c r="HJ1094">
        <v>35</v>
      </c>
      <c r="HK1094">
        <v>149</v>
      </c>
      <c r="HL1094">
        <v>2</v>
      </c>
      <c r="HM1094">
        <v>1</v>
      </c>
      <c r="HQ1094" s="44" t="s">
        <v>5964</v>
      </c>
      <c r="HR1094">
        <v>0</v>
      </c>
      <c r="HS1094">
        <v>9</v>
      </c>
      <c r="HT1094">
        <v>260</v>
      </c>
      <c r="HU1094">
        <v>26</v>
      </c>
      <c r="HV1094">
        <v>1</v>
      </c>
      <c r="HZ1094" s="44" t="s">
        <v>6051</v>
      </c>
      <c r="IA1094">
        <v>0</v>
      </c>
      <c r="IB1094">
        <v>1</v>
      </c>
      <c r="IC1094">
        <v>174</v>
      </c>
      <c r="ID1094">
        <v>0</v>
      </c>
      <c r="II1094" s="1">
        <v>39204</v>
      </c>
      <c r="IJ1094" s="1">
        <v>39841</v>
      </c>
      <c r="IK1094" s="14">
        <v>5</v>
      </c>
    </row>
    <row r="1095" spans="1:245" x14ac:dyDescent="0.25">
      <c r="A1095" s="1">
        <v>39841</v>
      </c>
      <c r="E1095" s="13" t="s">
        <v>3201</v>
      </c>
      <c r="F1095" s="4" t="s">
        <v>143</v>
      </c>
      <c r="G1095" s="45" t="s">
        <v>5603</v>
      </c>
      <c r="H1095" s="86"/>
      <c r="I1095" s="86"/>
      <c r="J1095" s="86"/>
      <c r="K1095" s="86"/>
      <c r="L1095" s="86"/>
      <c r="M1095" s="30" t="s">
        <v>1429</v>
      </c>
      <c r="N1095" s="4" t="s">
        <v>500</v>
      </c>
      <c r="O1095" s="52" t="s">
        <v>6857</v>
      </c>
      <c r="P1095" s="20"/>
      <c r="Q1095" s="39" t="s">
        <v>1429</v>
      </c>
      <c r="R1095" s="4" t="s">
        <v>500</v>
      </c>
      <c r="S1095" s="52" t="s">
        <v>6857</v>
      </c>
      <c r="T1095" s="39" t="s">
        <v>1429</v>
      </c>
      <c r="U1095" s="4" t="s">
        <v>500</v>
      </c>
      <c r="V1095" s="20"/>
      <c r="W1095" s="20"/>
      <c r="X1095" s="33" t="s">
        <v>3651</v>
      </c>
      <c r="Y1095" s="33" t="s">
        <v>500</v>
      </c>
      <c r="Z1095" s="33" t="s">
        <v>3651</v>
      </c>
      <c r="AA1095" s="33" t="s">
        <v>500</v>
      </c>
      <c r="AB1095" s="20"/>
      <c r="AC1095" s="20"/>
      <c r="AD1095" s="20"/>
      <c r="AF1095" s="14">
        <v>0</v>
      </c>
      <c r="AG1095" s="14">
        <v>1</v>
      </c>
      <c r="AH1095" s="14">
        <v>0</v>
      </c>
      <c r="AI1095" s="14">
        <v>0</v>
      </c>
      <c r="AJ1095" s="14">
        <v>1</v>
      </c>
      <c r="AK1095" s="14">
        <v>0</v>
      </c>
      <c r="AL1095" s="14">
        <v>1</v>
      </c>
      <c r="AM1095" s="14">
        <v>1</v>
      </c>
      <c r="AO1095" s="1">
        <v>37287</v>
      </c>
      <c r="AP1095" s="1">
        <v>39204</v>
      </c>
      <c r="BT1095" s="14">
        <v>8320000</v>
      </c>
      <c r="BU1095" s="3">
        <v>0</v>
      </c>
      <c r="BV1095" s="16">
        <v>6300000</v>
      </c>
      <c r="CS1095">
        <v>1</v>
      </c>
      <c r="DA1095" s="1">
        <v>39071</v>
      </c>
      <c r="DB1095" s="1">
        <v>39204</v>
      </c>
      <c r="DC1095" s="1">
        <v>39566</v>
      </c>
      <c r="DD1095" s="14">
        <v>507</v>
      </c>
      <c r="DE1095" s="14">
        <v>4</v>
      </c>
      <c r="DF1095" t="s">
        <v>508</v>
      </c>
      <c r="DG1095" t="s">
        <v>1430</v>
      </c>
      <c r="DJ1095">
        <v>1</v>
      </c>
      <c r="DM1095">
        <v>1</v>
      </c>
      <c r="DO1095" s="49" t="s">
        <v>4656</v>
      </c>
      <c r="DP1095" s="1"/>
      <c r="DQ1095" s="1"/>
      <c r="DR1095" s="1"/>
      <c r="DS1095" s="1"/>
      <c r="DT1095" s="1"/>
      <c r="DU1095" s="1"/>
      <c r="DV1095" s="1"/>
      <c r="DY1095" t="s">
        <v>2313</v>
      </c>
      <c r="DZ1095" s="1">
        <v>39912</v>
      </c>
      <c r="EA1095" s="1">
        <v>41411</v>
      </c>
      <c r="EC1095" s="7" t="s">
        <v>4001</v>
      </c>
      <c r="EL1095" s="7">
        <v>1</v>
      </c>
      <c r="EO1095" s="7">
        <v>259</v>
      </c>
      <c r="EP1095" s="7">
        <v>5</v>
      </c>
      <c r="ER1095" s="49" t="s">
        <v>5025</v>
      </c>
      <c r="ES1095" s="1"/>
      <c r="ET1095" s="1"/>
      <c r="EU1095" s="1"/>
      <c r="EV1095" s="1"/>
      <c r="EW1095" s="1"/>
      <c r="EX1095" s="1"/>
      <c r="FC1095" t="s">
        <v>2821</v>
      </c>
      <c r="FD1095" s="1">
        <v>41487</v>
      </c>
      <c r="FE1095" s="1">
        <v>41991</v>
      </c>
      <c r="FH1095" s="7" t="s">
        <v>4002</v>
      </c>
      <c r="FJ1095" s="7" t="s">
        <v>3966</v>
      </c>
      <c r="FO1095">
        <v>1</v>
      </c>
      <c r="FY1095">
        <v>102</v>
      </c>
      <c r="FZ1095">
        <v>3</v>
      </c>
      <c r="GY1095" s="44" t="s">
        <v>5706</v>
      </c>
      <c r="GZ1095" s="1">
        <v>39205</v>
      </c>
      <c r="HA1095">
        <v>3</v>
      </c>
      <c r="HB1095">
        <v>166</v>
      </c>
      <c r="HC1095">
        <v>1</v>
      </c>
      <c r="HD1095">
        <v>1</v>
      </c>
      <c r="HH1095" s="44" t="s">
        <v>5829</v>
      </c>
      <c r="HI1095">
        <v>0</v>
      </c>
      <c r="HJ1095">
        <v>35</v>
      </c>
      <c r="HK1095">
        <v>149</v>
      </c>
      <c r="HL1095">
        <v>2</v>
      </c>
      <c r="HM1095">
        <v>1</v>
      </c>
      <c r="HQ1095" s="44" t="s">
        <v>5964</v>
      </c>
      <c r="HR1095">
        <v>0</v>
      </c>
      <c r="HS1095">
        <v>9</v>
      </c>
      <c r="HT1095">
        <v>260</v>
      </c>
      <c r="HU1095">
        <v>26</v>
      </c>
      <c r="HV1095">
        <v>1</v>
      </c>
      <c r="HZ1095" s="44" t="s">
        <v>6051</v>
      </c>
      <c r="IA1095">
        <v>0</v>
      </c>
      <c r="IB1095">
        <v>1</v>
      </c>
      <c r="IC1095">
        <v>174</v>
      </c>
      <c r="ID1095">
        <v>0</v>
      </c>
      <c r="II1095" s="1">
        <v>39204</v>
      </c>
      <c r="IJ1095" s="1">
        <v>39841</v>
      </c>
      <c r="IK1095" s="14">
        <v>5</v>
      </c>
    </row>
    <row r="1096" spans="1:245" x14ac:dyDescent="0.25">
      <c r="A1096" s="1">
        <v>39841</v>
      </c>
      <c r="E1096" s="13" t="s">
        <v>3201</v>
      </c>
      <c r="F1096" s="4" t="s">
        <v>143</v>
      </c>
      <c r="G1096" s="45" t="s">
        <v>5603</v>
      </c>
      <c r="H1096" s="86"/>
      <c r="I1096" s="86"/>
      <c r="J1096" s="86"/>
      <c r="K1096" s="86"/>
      <c r="L1096" s="86"/>
      <c r="M1096" s="30" t="s">
        <v>2458</v>
      </c>
      <c r="N1096" s="4" t="s">
        <v>520</v>
      </c>
      <c r="O1096" s="52" t="s">
        <v>6858</v>
      </c>
      <c r="P1096" s="20"/>
      <c r="Q1096" s="30" t="s">
        <v>2458</v>
      </c>
      <c r="R1096" s="4" t="s">
        <v>520</v>
      </c>
      <c r="S1096" s="52" t="s">
        <v>6858</v>
      </c>
      <c r="T1096" s="20"/>
      <c r="U1096" s="20"/>
      <c r="V1096" s="20"/>
      <c r="W1096" s="20"/>
      <c r="X1096" s="20"/>
      <c r="Y1096" s="20"/>
      <c r="Z1096" s="20"/>
      <c r="AA1096" s="20"/>
      <c r="AB1096" s="20"/>
      <c r="AC1096" s="20"/>
      <c r="AD1096" s="20"/>
      <c r="AF1096" s="14">
        <v>0</v>
      </c>
      <c r="AG1096" s="14">
        <v>1</v>
      </c>
      <c r="AH1096" s="14">
        <v>0</v>
      </c>
      <c r="AI1096" s="14">
        <v>0</v>
      </c>
      <c r="AJ1096" s="14">
        <v>1</v>
      </c>
      <c r="AK1096" s="14">
        <v>0</v>
      </c>
      <c r="AL1096" s="14">
        <v>1</v>
      </c>
      <c r="AM1096" s="14">
        <v>0</v>
      </c>
      <c r="AO1096" s="1">
        <v>31503</v>
      </c>
      <c r="AP1096" s="1">
        <v>39204</v>
      </c>
      <c r="BP1096" s="14">
        <v>4900000</v>
      </c>
      <c r="BQ1096" s="3">
        <v>0.3</v>
      </c>
      <c r="BV1096" s="16">
        <v>4900000</v>
      </c>
      <c r="CS1096">
        <v>1</v>
      </c>
      <c r="DA1096" s="1">
        <v>39071</v>
      </c>
      <c r="DB1096" s="1">
        <v>39204</v>
      </c>
      <c r="DC1096" s="1">
        <v>39566</v>
      </c>
      <c r="DD1096" s="14">
        <v>507</v>
      </c>
      <c r="DE1096" s="14">
        <v>4</v>
      </c>
      <c r="DF1096" t="s">
        <v>508</v>
      </c>
      <c r="DG1096" t="s">
        <v>1430</v>
      </c>
      <c r="DJ1096">
        <v>1</v>
      </c>
      <c r="DM1096">
        <v>1</v>
      </c>
      <c r="DO1096" s="49" t="s">
        <v>4657</v>
      </c>
      <c r="DP1096" s="1"/>
      <c r="DQ1096" s="1"/>
      <c r="DR1096" s="1"/>
      <c r="DS1096" s="1"/>
      <c r="DT1096" s="1"/>
      <c r="DU1096" s="1"/>
      <c r="DV1096" s="1"/>
      <c r="DY1096" t="s">
        <v>2311</v>
      </c>
      <c r="DZ1096" s="1">
        <v>39913</v>
      </c>
      <c r="EA1096" s="1">
        <v>41411</v>
      </c>
      <c r="EC1096" s="7" t="s">
        <v>4001</v>
      </c>
      <c r="EL1096" s="7">
        <v>1</v>
      </c>
      <c r="EO1096" s="7">
        <v>362</v>
      </c>
      <c r="EP1096" s="7">
        <v>4</v>
      </c>
      <c r="II1096" s="1">
        <v>39204</v>
      </c>
      <c r="IJ1096" s="1">
        <v>39841</v>
      </c>
      <c r="IK1096" s="14">
        <v>5</v>
      </c>
    </row>
    <row r="1097" spans="1:245" x14ac:dyDescent="0.25">
      <c r="A1097" s="1">
        <v>39946</v>
      </c>
      <c r="B1097" s="1"/>
      <c r="C1097" s="1" t="s">
        <v>433</v>
      </c>
      <c r="D1097" s="1"/>
      <c r="E1097" s="13" t="s">
        <v>3203</v>
      </c>
      <c r="F1097" s="4" t="s">
        <v>162</v>
      </c>
      <c r="G1097" s="45" t="s">
        <v>5605</v>
      </c>
      <c r="H1097" s="86"/>
      <c r="I1097" s="86"/>
      <c r="J1097" s="86"/>
      <c r="K1097" s="86"/>
      <c r="L1097" s="86"/>
      <c r="M1097" s="31" t="s">
        <v>1356</v>
      </c>
      <c r="N1097" s="13" t="s">
        <v>500</v>
      </c>
      <c r="O1097" s="13" t="s">
        <v>6870</v>
      </c>
      <c r="P1097" s="20"/>
      <c r="Q1097" s="31" t="s">
        <v>1356</v>
      </c>
      <c r="R1097" s="13" t="s">
        <v>500</v>
      </c>
      <c r="S1097" s="13" t="s">
        <v>6870</v>
      </c>
      <c r="T1097" s="20"/>
      <c r="U1097" s="20"/>
      <c r="V1097" s="20"/>
      <c r="W1097" s="20"/>
      <c r="X1097" s="33" t="s">
        <v>3653</v>
      </c>
      <c r="Y1097" s="33" t="s">
        <v>500</v>
      </c>
      <c r="Z1097" s="33" t="s">
        <v>3653</v>
      </c>
      <c r="AA1097" s="33" t="s">
        <v>500</v>
      </c>
      <c r="AB1097" s="20"/>
      <c r="AC1097" s="20"/>
      <c r="AD1097" s="20"/>
      <c r="AF1097" s="14">
        <v>0</v>
      </c>
      <c r="AG1097" s="14">
        <v>0</v>
      </c>
      <c r="AH1097" s="14">
        <v>1</v>
      </c>
      <c r="AI1097" s="14">
        <v>0</v>
      </c>
      <c r="AJ1097" s="14">
        <v>0</v>
      </c>
      <c r="AK1097" s="14">
        <v>1</v>
      </c>
      <c r="AN1097" t="s">
        <v>1357</v>
      </c>
      <c r="AO1097" s="1">
        <v>37530</v>
      </c>
      <c r="AP1097" s="1">
        <v>39417</v>
      </c>
      <c r="BP1097" s="14">
        <v>1060000000</v>
      </c>
      <c r="CS1097">
        <v>1</v>
      </c>
      <c r="CY1097" s="1">
        <v>36817</v>
      </c>
      <c r="CZ1097" s="1"/>
      <c r="DB1097" s="1">
        <v>38545</v>
      </c>
      <c r="DC1097" s="1">
        <v>39289</v>
      </c>
      <c r="DD1097" s="14">
        <v>1803</v>
      </c>
      <c r="DE1097" s="14">
        <v>4</v>
      </c>
      <c r="DF1097" t="s">
        <v>508</v>
      </c>
      <c r="DG1097" t="s">
        <v>1358</v>
      </c>
      <c r="DK1097" s="1"/>
      <c r="DM1097">
        <v>1</v>
      </c>
      <c r="DO1097" s="49" t="s">
        <v>4662</v>
      </c>
      <c r="DP1097" s="1"/>
      <c r="DQ1097" s="1"/>
      <c r="DR1097" s="1"/>
      <c r="DS1097" s="1"/>
      <c r="DT1097" s="1"/>
      <c r="DU1097" s="1"/>
      <c r="DV1097" s="1"/>
      <c r="DY1097" t="s">
        <v>2233</v>
      </c>
      <c r="DZ1097" s="1">
        <v>40016</v>
      </c>
      <c r="EA1097" s="1">
        <v>41802</v>
      </c>
      <c r="ED1097" s="7" t="s">
        <v>4004</v>
      </c>
      <c r="EF1097" s="7">
        <v>1</v>
      </c>
      <c r="EO1097" s="7">
        <v>1650</v>
      </c>
      <c r="EP1097" s="7">
        <v>3</v>
      </c>
      <c r="ER1097" s="49" t="s">
        <v>5027</v>
      </c>
      <c r="ES1097" s="1"/>
      <c r="ET1097" s="1"/>
      <c r="EU1097" s="1"/>
      <c r="EV1097" s="1"/>
      <c r="EW1097" s="1"/>
      <c r="EX1097" s="1"/>
      <c r="FC1097" s="7" t="s">
        <v>3025</v>
      </c>
      <c r="FD1097" s="1">
        <v>41879</v>
      </c>
      <c r="FE1097" s="1">
        <v>42984</v>
      </c>
      <c r="FI1097" s="7" t="s">
        <v>4005</v>
      </c>
      <c r="FJ1097" s="7" t="s">
        <v>3995</v>
      </c>
      <c r="FO1097">
        <v>1</v>
      </c>
      <c r="FY1097">
        <v>151</v>
      </c>
      <c r="FZ1097">
        <v>3</v>
      </c>
      <c r="GY1097" s="44" t="s">
        <v>5707</v>
      </c>
      <c r="GZ1097" s="1">
        <v>38545</v>
      </c>
      <c r="HA1097">
        <v>35</v>
      </c>
      <c r="HB1097">
        <v>4872</v>
      </c>
      <c r="HC1097">
        <v>129</v>
      </c>
      <c r="HD1097">
        <v>1</v>
      </c>
      <c r="HH1097" s="44" t="s">
        <v>5831</v>
      </c>
      <c r="HI1097">
        <v>1</v>
      </c>
      <c r="HJ1097">
        <v>315</v>
      </c>
      <c r="HK1097">
        <v>4536</v>
      </c>
      <c r="HL1097">
        <v>64</v>
      </c>
      <c r="HM1097">
        <v>1</v>
      </c>
      <c r="HQ1097" s="44" t="s">
        <v>5965</v>
      </c>
      <c r="HR1097">
        <v>1</v>
      </c>
      <c r="HS1097">
        <v>63</v>
      </c>
      <c r="HT1097">
        <v>4746</v>
      </c>
      <c r="HU1097">
        <v>69</v>
      </c>
      <c r="HV1097">
        <v>1</v>
      </c>
      <c r="HZ1097" s="44" t="s">
        <v>6052</v>
      </c>
      <c r="IA1097">
        <v>1</v>
      </c>
      <c r="IB1097">
        <v>142</v>
      </c>
      <c r="IC1097">
        <v>4548</v>
      </c>
      <c r="ID1097">
        <v>35</v>
      </c>
      <c r="IE1097">
        <v>1</v>
      </c>
    </row>
    <row r="1098" spans="1:245" x14ac:dyDescent="0.25">
      <c r="A1098" s="1">
        <v>40093</v>
      </c>
      <c r="B1098" s="1"/>
      <c r="C1098" s="1" t="s">
        <v>1627</v>
      </c>
      <c r="D1098" s="1"/>
      <c r="E1098" s="13" t="s">
        <v>3206</v>
      </c>
      <c r="F1098" s="4" t="s">
        <v>1628</v>
      </c>
      <c r="G1098" s="45" t="s">
        <v>5610</v>
      </c>
      <c r="H1098" s="86"/>
      <c r="I1098" s="86"/>
      <c r="J1098" s="86"/>
      <c r="K1098" s="86"/>
      <c r="L1098" s="86"/>
      <c r="M1098" s="31" t="s">
        <v>1601</v>
      </c>
      <c r="N1098" s="4" t="s">
        <v>501</v>
      </c>
      <c r="O1098" s="13" t="s">
        <v>6325</v>
      </c>
      <c r="P1098" s="20"/>
      <c r="Q1098" s="31" t="s">
        <v>1601</v>
      </c>
      <c r="R1098" s="4" t="s">
        <v>501</v>
      </c>
      <c r="S1098" s="13" t="s">
        <v>6325</v>
      </c>
      <c r="T1098" s="20"/>
      <c r="U1098" s="20"/>
      <c r="V1098" s="20"/>
      <c r="W1098" s="20"/>
      <c r="X1098" s="33" t="s">
        <v>4191</v>
      </c>
      <c r="Y1098" s="33" t="s">
        <v>501</v>
      </c>
      <c r="Z1098" s="33" t="s">
        <v>4191</v>
      </c>
      <c r="AA1098" s="33" t="s">
        <v>501</v>
      </c>
      <c r="AB1098" s="20"/>
      <c r="AC1098" s="20"/>
      <c r="AD1098" s="20"/>
      <c r="AF1098" s="14">
        <v>0</v>
      </c>
      <c r="AG1098" s="14">
        <v>1</v>
      </c>
      <c r="AH1098" s="14">
        <v>0</v>
      </c>
      <c r="AI1098" s="14">
        <v>0</v>
      </c>
      <c r="AJ1098" s="14">
        <v>1</v>
      </c>
      <c r="AK1098" s="14">
        <v>0</v>
      </c>
      <c r="AL1098" s="14">
        <v>1</v>
      </c>
      <c r="AM1098" s="14">
        <v>0</v>
      </c>
      <c r="AN1098" s="4" t="s">
        <v>1635</v>
      </c>
      <c r="AO1098" s="1">
        <v>36320</v>
      </c>
      <c r="AP1098" s="1">
        <v>37756</v>
      </c>
      <c r="BP1098" s="14">
        <v>33750000</v>
      </c>
      <c r="BQ1098" s="3">
        <v>0</v>
      </c>
      <c r="DA1098">
        <v>1</v>
      </c>
      <c r="DB1098" s="1">
        <v>39120</v>
      </c>
      <c r="DC1098" s="1">
        <v>39772</v>
      </c>
      <c r="DD1098" s="14">
        <v>337</v>
      </c>
      <c r="DE1098" s="14">
        <v>4</v>
      </c>
      <c r="DF1098" t="s">
        <v>508</v>
      </c>
      <c r="DG1098" t="s">
        <v>1636</v>
      </c>
      <c r="DJ1098">
        <v>1</v>
      </c>
      <c r="DK1098" s="1"/>
      <c r="GY1098" s="44" t="s">
        <v>5709</v>
      </c>
      <c r="GZ1098" s="1">
        <v>39126</v>
      </c>
      <c r="HA1098">
        <v>16</v>
      </c>
      <c r="HB1098">
        <v>1019</v>
      </c>
      <c r="HC1098">
        <v>32</v>
      </c>
      <c r="HD1098">
        <v>1</v>
      </c>
      <c r="HH1098" s="44" t="s">
        <v>5835</v>
      </c>
      <c r="HI1098">
        <v>1</v>
      </c>
      <c r="HJ1098">
        <v>52</v>
      </c>
      <c r="HK1098">
        <v>1119</v>
      </c>
      <c r="HL1098">
        <v>12</v>
      </c>
      <c r="HM1098">
        <v>1</v>
      </c>
      <c r="II1098" s="1">
        <v>38118</v>
      </c>
      <c r="IJ1098" s="1">
        <v>40093</v>
      </c>
      <c r="IK1098" s="14">
        <v>7</v>
      </c>
    </row>
    <row r="1099" spans="1:245" x14ac:dyDescent="0.25">
      <c r="A1099" s="1">
        <v>40093</v>
      </c>
      <c r="B1099" s="1"/>
      <c r="C1099" s="1"/>
      <c r="D1099" s="1"/>
      <c r="E1099" s="13" t="s">
        <v>3206</v>
      </c>
      <c r="F1099" s="4" t="s">
        <v>1628</v>
      </c>
      <c r="G1099" s="45" t="s">
        <v>5610</v>
      </c>
      <c r="H1099" s="86"/>
      <c r="I1099" s="86"/>
      <c r="J1099" s="86"/>
      <c r="K1099" s="86"/>
      <c r="L1099" s="86"/>
      <c r="M1099" s="31" t="s">
        <v>1223</v>
      </c>
      <c r="N1099" s="4" t="s">
        <v>474</v>
      </c>
      <c r="O1099" s="52" t="s">
        <v>6882</v>
      </c>
      <c r="P1099" s="20"/>
      <c r="Q1099" s="39" t="s">
        <v>1219</v>
      </c>
      <c r="R1099" s="4" t="s">
        <v>474</v>
      </c>
      <c r="S1099" s="52" t="s">
        <v>6686</v>
      </c>
      <c r="T1099" s="39" t="s">
        <v>1219</v>
      </c>
      <c r="U1099" s="4" t="s">
        <v>474</v>
      </c>
      <c r="V1099" s="20"/>
      <c r="W1099" s="20"/>
      <c r="X1099" s="20"/>
      <c r="Y1099" s="20"/>
      <c r="Z1099" s="33" t="s">
        <v>3608</v>
      </c>
      <c r="AA1099" s="20" t="s">
        <v>474</v>
      </c>
      <c r="AB1099" s="33"/>
      <c r="AC1099" s="20"/>
      <c r="AD1099" s="20"/>
      <c r="AF1099" s="14">
        <v>0</v>
      </c>
      <c r="AG1099" s="14">
        <v>1</v>
      </c>
      <c r="AH1099" s="14">
        <v>0</v>
      </c>
      <c r="AI1099" s="14">
        <v>0</v>
      </c>
      <c r="AJ1099" s="14">
        <v>1</v>
      </c>
      <c r="AK1099" s="14">
        <v>0</v>
      </c>
      <c r="AL1099" s="14">
        <v>1</v>
      </c>
      <c r="AM1099" s="14">
        <v>0</v>
      </c>
      <c r="AN1099" s="4"/>
      <c r="AO1099" s="1">
        <v>36320</v>
      </c>
      <c r="AP1099" s="1">
        <v>37756</v>
      </c>
      <c r="BT1099" s="14">
        <v>13530000</v>
      </c>
      <c r="BU1099" s="3">
        <v>0</v>
      </c>
      <c r="DA1099">
        <v>1</v>
      </c>
      <c r="DB1099" s="1">
        <v>39120</v>
      </c>
      <c r="DC1099" s="1">
        <v>39772</v>
      </c>
      <c r="DD1099" s="14">
        <v>337</v>
      </c>
      <c r="DE1099" s="14">
        <v>4</v>
      </c>
      <c r="DF1099" t="s">
        <v>508</v>
      </c>
      <c r="DG1099" t="s">
        <v>1636</v>
      </c>
      <c r="DJ1099">
        <v>1</v>
      </c>
      <c r="DO1099" s="49" t="s">
        <v>4669</v>
      </c>
      <c r="DP1099" s="1"/>
      <c r="DQ1099" s="1"/>
      <c r="DR1099" s="1"/>
      <c r="DS1099" s="1"/>
      <c r="DT1099" s="1"/>
      <c r="DU1099" s="1"/>
      <c r="DV1099" s="1"/>
      <c r="DW1099" t="s">
        <v>2071</v>
      </c>
      <c r="DX1099" t="s">
        <v>474</v>
      </c>
      <c r="DY1099" t="s">
        <v>2072</v>
      </c>
      <c r="DZ1099" s="1">
        <v>40168</v>
      </c>
      <c r="EA1099" s="1">
        <v>41970</v>
      </c>
      <c r="EC1099" s="7" t="s">
        <v>4008</v>
      </c>
      <c r="EF1099" s="7">
        <v>1</v>
      </c>
      <c r="EO1099" s="7">
        <v>125</v>
      </c>
      <c r="EP1099" s="7">
        <v>2</v>
      </c>
      <c r="GY1099" s="44" t="s">
        <v>5709</v>
      </c>
      <c r="GZ1099" s="1">
        <v>39126</v>
      </c>
      <c r="HA1099">
        <v>16</v>
      </c>
      <c r="HB1099">
        <v>818</v>
      </c>
      <c r="HC1099">
        <v>19</v>
      </c>
      <c r="HD1099">
        <v>1</v>
      </c>
      <c r="HH1099" s="44" t="s">
        <v>5835</v>
      </c>
      <c r="HI1099">
        <v>1</v>
      </c>
      <c r="HJ1099">
        <v>52</v>
      </c>
      <c r="HK1099">
        <v>1499</v>
      </c>
      <c r="HL1099">
        <v>28</v>
      </c>
      <c r="HM1099">
        <v>1</v>
      </c>
      <c r="HQ1099" s="44" t="s">
        <v>5968</v>
      </c>
      <c r="HR1099">
        <v>1</v>
      </c>
      <c r="HS1099">
        <v>2</v>
      </c>
      <c r="HT1099">
        <v>3004</v>
      </c>
      <c r="HU1099">
        <v>39</v>
      </c>
      <c r="HW1099">
        <v>1</v>
      </c>
      <c r="II1099" s="1">
        <v>38118</v>
      </c>
      <c r="IJ1099" s="1">
        <v>40093</v>
      </c>
      <c r="IK1099" s="14">
        <v>7</v>
      </c>
    </row>
    <row r="1100" spans="1:245" x14ac:dyDescent="0.25">
      <c r="A1100" s="1">
        <v>40093</v>
      </c>
      <c r="B1100" s="1"/>
      <c r="C1100" s="1"/>
      <c r="D1100" s="1"/>
      <c r="E1100" s="13" t="s">
        <v>3206</v>
      </c>
      <c r="F1100" s="4" t="s">
        <v>1628</v>
      </c>
      <c r="G1100" s="45" t="s">
        <v>5610</v>
      </c>
      <c r="H1100" s="86"/>
      <c r="I1100" s="86"/>
      <c r="J1100" s="86"/>
      <c r="K1100" s="86"/>
      <c r="L1100" s="86"/>
      <c r="M1100" s="31" t="s">
        <v>1219</v>
      </c>
      <c r="N1100" s="4" t="s">
        <v>474</v>
      </c>
      <c r="O1100" s="52" t="s">
        <v>6686</v>
      </c>
      <c r="P1100" s="20"/>
      <c r="Q1100" s="39" t="s">
        <v>1219</v>
      </c>
      <c r="R1100" s="4" t="s">
        <v>474</v>
      </c>
      <c r="S1100" s="52" t="s">
        <v>6686</v>
      </c>
      <c r="T1100" s="39" t="s">
        <v>1219</v>
      </c>
      <c r="U1100" s="4" t="s">
        <v>474</v>
      </c>
      <c r="V1100" s="20"/>
      <c r="W1100" s="20"/>
      <c r="X1100" s="33" t="s">
        <v>3608</v>
      </c>
      <c r="Y1100" s="20" t="s">
        <v>474</v>
      </c>
      <c r="Z1100" s="33" t="s">
        <v>3608</v>
      </c>
      <c r="AA1100" s="20" t="s">
        <v>474</v>
      </c>
      <c r="AB1100" s="20"/>
      <c r="AC1100" s="20"/>
      <c r="AD1100" s="20"/>
      <c r="AF1100" s="14">
        <v>0</v>
      </c>
      <c r="AG1100" s="14">
        <v>1</v>
      </c>
      <c r="AH1100" s="14">
        <v>0</v>
      </c>
      <c r="AI1100" s="14">
        <v>0</v>
      </c>
      <c r="AJ1100" s="14">
        <v>1</v>
      </c>
      <c r="AK1100" s="14">
        <v>0</v>
      </c>
      <c r="AL1100" s="14">
        <v>1</v>
      </c>
      <c r="AM1100" s="14">
        <v>0</v>
      </c>
      <c r="AN1100" s="4"/>
      <c r="AO1100" s="1">
        <v>36320</v>
      </c>
      <c r="AP1100" s="1">
        <v>37756</v>
      </c>
      <c r="BP1100" s="14">
        <f>16500000-BT1100</f>
        <v>2970000</v>
      </c>
      <c r="BQ1100" s="3">
        <v>0</v>
      </c>
      <c r="BT1100" s="14">
        <v>13530000</v>
      </c>
      <c r="BU1100" s="3">
        <v>0</v>
      </c>
      <c r="DA1100">
        <v>1</v>
      </c>
      <c r="DB1100" s="1">
        <v>39120</v>
      </c>
      <c r="DC1100" s="1">
        <v>39772</v>
      </c>
      <c r="DD1100" s="14">
        <v>337</v>
      </c>
      <c r="DE1100" s="14">
        <v>4</v>
      </c>
      <c r="DF1100" t="s">
        <v>508</v>
      </c>
      <c r="DG1100" t="s">
        <v>1636</v>
      </c>
      <c r="DJ1100">
        <v>1</v>
      </c>
      <c r="DO1100" s="49" t="s">
        <v>4670</v>
      </c>
      <c r="DP1100" s="1"/>
      <c r="DQ1100" s="1"/>
      <c r="DR1100" s="1"/>
      <c r="DS1100" s="1"/>
      <c r="DT1100" s="1"/>
      <c r="DU1100" s="1"/>
      <c r="DV1100" s="1"/>
      <c r="DY1100" t="s">
        <v>2074</v>
      </c>
      <c r="DZ1100" s="1">
        <v>40168</v>
      </c>
      <c r="EA1100" s="1">
        <v>41970</v>
      </c>
      <c r="EC1100" s="7" t="s">
        <v>3992</v>
      </c>
      <c r="EF1100" s="7">
        <v>1</v>
      </c>
      <c r="EO1100" s="7">
        <v>122</v>
      </c>
      <c r="EP1100" s="7">
        <v>2</v>
      </c>
      <c r="GY1100" s="44" t="s">
        <v>5709</v>
      </c>
      <c r="GZ1100" s="1">
        <v>39126</v>
      </c>
      <c r="HA1100">
        <v>16</v>
      </c>
      <c r="HB1100">
        <v>818</v>
      </c>
      <c r="HC1100">
        <v>19</v>
      </c>
      <c r="HD1100">
        <v>1</v>
      </c>
      <c r="HH1100" s="44" t="s">
        <v>5835</v>
      </c>
      <c r="HI1100">
        <v>1</v>
      </c>
      <c r="HJ1100">
        <v>52</v>
      </c>
      <c r="HK1100">
        <v>1499</v>
      </c>
      <c r="HL1100">
        <v>28</v>
      </c>
      <c r="HM1100">
        <v>1</v>
      </c>
      <c r="HQ1100" s="44" t="s">
        <v>5968</v>
      </c>
      <c r="HR1100">
        <v>1</v>
      </c>
      <c r="HS1100">
        <v>2</v>
      </c>
      <c r="HT1100">
        <v>3004</v>
      </c>
      <c r="HU1100">
        <v>39</v>
      </c>
      <c r="HW1100">
        <v>1</v>
      </c>
      <c r="II1100" s="1">
        <v>38118</v>
      </c>
      <c r="IJ1100" s="1">
        <v>40093</v>
      </c>
      <c r="IK1100" s="14">
        <v>7</v>
      </c>
    </row>
    <row r="1101" spans="1:245" x14ac:dyDescent="0.25">
      <c r="A1101" s="1">
        <v>40093</v>
      </c>
      <c r="B1101" s="1"/>
      <c r="C1101" s="1"/>
      <c r="D1101" s="1"/>
      <c r="E1101" s="13" t="s">
        <v>3206</v>
      </c>
      <c r="F1101" s="4" t="s">
        <v>1628</v>
      </c>
      <c r="G1101" s="45" t="s">
        <v>5610</v>
      </c>
      <c r="H1101" s="86"/>
      <c r="I1101" s="86"/>
      <c r="J1101" s="86"/>
      <c r="K1101" s="86"/>
      <c r="L1101" s="86"/>
      <c r="M1101" s="31" t="s">
        <v>1630</v>
      </c>
      <c r="N1101" s="4" t="s">
        <v>479</v>
      </c>
      <c r="O1101" s="52" t="s">
        <v>6693</v>
      </c>
      <c r="P1101" s="20"/>
      <c r="Q1101" s="39" t="s">
        <v>1630</v>
      </c>
      <c r="R1101" s="4" t="s">
        <v>479</v>
      </c>
      <c r="S1101" s="52" t="s">
        <v>6693</v>
      </c>
      <c r="T1101" s="39" t="s">
        <v>1630</v>
      </c>
      <c r="U1101" s="4" t="s">
        <v>479</v>
      </c>
      <c r="V1101" s="20"/>
      <c r="W1101" s="20"/>
      <c r="X1101" s="33" t="s">
        <v>3614</v>
      </c>
      <c r="Y1101" s="33" t="s">
        <v>479</v>
      </c>
      <c r="Z1101" s="33" t="s">
        <v>3614</v>
      </c>
      <c r="AA1101" s="33" t="s">
        <v>479</v>
      </c>
      <c r="AB1101" s="20"/>
      <c r="AC1101" s="20"/>
      <c r="AD1101" s="20"/>
      <c r="AF1101" s="14">
        <v>0</v>
      </c>
      <c r="AG1101" s="14">
        <v>1</v>
      </c>
      <c r="AH1101" s="14">
        <v>0</v>
      </c>
      <c r="AI1101" s="14">
        <v>0</v>
      </c>
      <c r="AJ1101" s="14">
        <v>1</v>
      </c>
      <c r="AK1101" s="14">
        <v>0</v>
      </c>
      <c r="AL1101" s="14">
        <v>1</v>
      </c>
      <c r="AM1101" s="14">
        <v>0</v>
      </c>
      <c r="AO1101" s="1">
        <v>36320</v>
      </c>
      <c r="AP1101" s="1">
        <v>37756</v>
      </c>
      <c r="BO1101" s="3">
        <v>1</v>
      </c>
      <c r="BT1101" s="14">
        <v>0</v>
      </c>
      <c r="BU1101" s="3">
        <v>1</v>
      </c>
      <c r="DA1101">
        <v>1</v>
      </c>
      <c r="DB1101" s="1">
        <v>39120</v>
      </c>
      <c r="DC1101" s="1">
        <v>39772</v>
      </c>
      <c r="DD1101" s="14">
        <v>337</v>
      </c>
      <c r="DE1101" s="14">
        <v>4</v>
      </c>
      <c r="DF1101" t="s">
        <v>508</v>
      </c>
      <c r="DG1101" t="s">
        <v>1636</v>
      </c>
      <c r="DI1101">
        <v>1</v>
      </c>
      <c r="GY1101" s="44" t="s">
        <v>5709</v>
      </c>
      <c r="GZ1101" s="1">
        <v>39126</v>
      </c>
      <c r="HA1101">
        <v>16</v>
      </c>
      <c r="HB1101">
        <v>6352</v>
      </c>
      <c r="HC1101">
        <v>54</v>
      </c>
      <c r="HD1101">
        <v>1</v>
      </c>
      <c r="HH1101" s="44" t="s">
        <v>5835</v>
      </c>
      <c r="HI1101">
        <v>1</v>
      </c>
      <c r="HJ1101">
        <v>52</v>
      </c>
      <c r="HK1101">
        <v>5515</v>
      </c>
      <c r="HL1101">
        <v>89</v>
      </c>
      <c r="HM1101">
        <v>1</v>
      </c>
      <c r="II1101" s="1">
        <v>38118</v>
      </c>
      <c r="IJ1101" s="1">
        <v>40093</v>
      </c>
      <c r="IK1101" s="14">
        <v>7</v>
      </c>
    </row>
    <row r="1102" spans="1:245" x14ac:dyDescent="0.25">
      <c r="A1102" s="1">
        <v>40093</v>
      </c>
      <c r="B1102" s="1"/>
      <c r="C1102" s="1"/>
      <c r="D1102" s="1"/>
      <c r="E1102" s="13" t="s">
        <v>3206</v>
      </c>
      <c r="F1102" s="4" t="s">
        <v>1628</v>
      </c>
      <c r="G1102" s="45" t="s">
        <v>5610</v>
      </c>
      <c r="H1102" s="86"/>
      <c r="I1102" s="86"/>
      <c r="J1102" s="86"/>
      <c r="K1102" s="86"/>
      <c r="L1102" s="86"/>
      <c r="M1102" s="31" t="s">
        <v>1631</v>
      </c>
      <c r="N1102" s="4" t="s">
        <v>570</v>
      </c>
      <c r="O1102" s="52" t="s">
        <v>6695</v>
      </c>
      <c r="P1102" s="20"/>
      <c r="Q1102" s="39" t="s">
        <v>1630</v>
      </c>
      <c r="R1102" s="4" t="s">
        <v>479</v>
      </c>
      <c r="S1102" s="52" t="s">
        <v>6693</v>
      </c>
      <c r="T1102" s="39" t="s">
        <v>1630</v>
      </c>
      <c r="U1102" s="4" t="s">
        <v>479</v>
      </c>
      <c r="V1102" s="20"/>
      <c r="W1102" s="20"/>
      <c r="X1102" s="20"/>
      <c r="Y1102" s="20"/>
      <c r="Z1102" s="33" t="s">
        <v>3614</v>
      </c>
      <c r="AA1102" s="33" t="s">
        <v>479</v>
      </c>
      <c r="AB1102" s="33"/>
      <c r="AC1102" s="33"/>
      <c r="AD1102" s="20"/>
      <c r="AF1102" s="14">
        <v>0</v>
      </c>
      <c r="AG1102" s="14">
        <v>1</v>
      </c>
      <c r="AH1102" s="14">
        <v>0</v>
      </c>
      <c r="AI1102" s="14">
        <v>0</v>
      </c>
      <c r="AJ1102" s="14">
        <v>1</v>
      </c>
      <c r="AK1102" s="14">
        <v>0</v>
      </c>
      <c r="AL1102" s="14">
        <v>1</v>
      </c>
      <c r="AM1102" s="14">
        <v>0</v>
      </c>
      <c r="AO1102" s="1">
        <v>37040</v>
      </c>
      <c r="AP1102" s="1">
        <v>37756</v>
      </c>
      <c r="BO1102" s="3">
        <v>1</v>
      </c>
      <c r="BT1102" s="14">
        <v>0</v>
      </c>
      <c r="BU1102" s="3">
        <v>1</v>
      </c>
      <c r="DA1102">
        <v>1</v>
      </c>
      <c r="DB1102" s="1">
        <v>39120</v>
      </c>
      <c r="DC1102" s="1">
        <v>39772</v>
      </c>
      <c r="DD1102" s="14">
        <v>337</v>
      </c>
      <c r="DE1102" s="14">
        <v>4</v>
      </c>
      <c r="DF1102" t="s">
        <v>508</v>
      </c>
      <c r="DG1102" t="s">
        <v>1636</v>
      </c>
      <c r="DI1102">
        <v>1</v>
      </c>
      <c r="GY1102" s="44" t="s">
        <v>5709</v>
      </c>
      <c r="GZ1102" s="1">
        <v>39126</v>
      </c>
      <c r="HA1102">
        <v>16</v>
      </c>
      <c r="HB1102">
        <v>6352</v>
      </c>
      <c r="HC1102">
        <v>54</v>
      </c>
      <c r="HD1102">
        <v>1</v>
      </c>
      <c r="HH1102" s="44" t="s">
        <v>5835</v>
      </c>
      <c r="HI1102">
        <v>1</v>
      </c>
      <c r="HJ1102">
        <v>52</v>
      </c>
      <c r="HK1102">
        <v>5515</v>
      </c>
      <c r="HL1102">
        <v>89</v>
      </c>
      <c r="HM1102">
        <v>1</v>
      </c>
      <c r="II1102" s="1">
        <v>38118</v>
      </c>
      <c r="IJ1102" s="1">
        <v>40093</v>
      </c>
      <c r="IK1102" s="14">
        <v>7</v>
      </c>
    </row>
    <row r="1103" spans="1:245" x14ac:dyDescent="0.25">
      <c r="A1103" s="1">
        <v>40093</v>
      </c>
      <c r="B1103" s="1"/>
      <c r="C1103" s="1"/>
      <c r="D1103" s="1"/>
      <c r="E1103" s="13" t="s">
        <v>3206</v>
      </c>
      <c r="F1103" s="4" t="s">
        <v>1628</v>
      </c>
      <c r="G1103" s="45" t="s">
        <v>5610</v>
      </c>
      <c r="H1103" s="86"/>
      <c r="I1103" s="86"/>
      <c r="J1103" s="86"/>
      <c r="K1103" s="86"/>
      <c r="L1103" s="86"/>
      <c r="M1103" s="31" t="s">
        <v>1632</v>
      </c>
      <c r="N1103" s="4" t="s">
        <v>498</v>
      </c>
      <c r="O1103" s="52" t="s">
        <v>6689</v>
      </c>
      <c r="P1103" s="20"/>
      <c r="Q1103" s="31" t="s">
        <v>1632</v>
      </c>
      <c r="R1103" s="4" t="s">
        <v>498</v>
      </c>
      <c r="S1103" s="52" t="s">
        <v>6689</v>
      </c>
      <c r="T1103" s="20"/>
      <c r="U1103" s="20"/>
      <c r="V1103" s="20"/>
      <c r="W1103" s="20"/>
      <c r="X1103" s="33" t="s">
        <v>3609</v>
      </c>
      <c r="Y1103" s="33" t="s">
        <v>498</v>
      </c>
      <c r="Z1103" s="33" t="s">
        <v>3609</v>
      </c>
      <c r="AA1103" s="33" t="s">
        <v>498</v>
      </c>
      <c r="AB1103" s="20"/>
      <c r="AC1103" s="20"/>
      <c r="AD1103" s="20"/>
      <c r="AF1103" s="14">
        <v>0</v>
      </c>
      <c r="AG1103" s="14">
        <v>1</v>
      </c>
      <c r="AH1103" s="14">
        <v>0</v>
      </c>
      <c r="AI1103" s="14">
        <v>0</v>
      </c>
      <c r="AJ1103" s="14">
        <v>1</v>
      </c>
      <c r="AK1103" s="14">
        <v>0</v>
      </c>
      <c r="AL1103" s="14">
        <v>1</v>
      </c>
      <c r="AM1103" s="14">
        <v>0</v>
      </c>
      <c r="AO1103" s="1">
        <v>36320</v>
      </c>
      <c r="AP1103" s="1">
        <v>37756</v>
      </c>
      <c r="BP1103" s="14">
        <v>1734000</v>
      </c>
      <c r="BQ1103" s="3">
        <v>0.4</v>
      </c>
      <c r="DA1103">
        <v>1</v>
      </c>
      <c r="DB1103" s="1">
        <v>39120</v>
      </c>
      <c r="DC1103" s="1">
        <v>39772</v>
      </c>
      <c r="DD1103" s="14">
        <v>337</v>
      </c>
      <c r="DE1103" s="14">
        <v>4</v>
      </c>
      <c r="DF1103" t="s">
        <v>508</v>
      </c>
      <c r="DG1103" t="s">
        <v>1636</v>
      </c>
      <c r="DJ1103">
        <v>1</v>
      </c>
      <c r="GY1103" s="44" t="s">
        <v>5709</v>
      </c>
      <c r="GZ1103" s="1">
        <v>39126</v>
      </c>
      <c r="HA1103">
        <v>16</v>
      </c>
      <c r="HB1103">
        <v>184</v>
      </c>
      <c r="HC1103">
        <v>3</v>
      </c>
      <c r="HD1103">
        <v>1</v>
      </c>
      <c r="HH1103" s="44" t="s">
        <v>5835</v>
      </c>
      <c r="HI1103">
        <v>1</v>
      </c>
      <c r="HJ1103">
        <v>52</v>
      </c>
      <c r="HK1103">
        <v>263</v>
      </c>
      <c r="HL1103">
        <v>9</v>
      </c>
      <c r="HN1103">
        <v>1</v>
      </c>
      <c r="II1103" s="1">
        <v>38118</v>
      </c>
      <c r="IJ1103" s="1">
        <v>40093</v>
      </c>
      <c r="IK1103" s="14">
        <v>7</v>
      </c>
    </row>
    <row r="1104" spans="1:245" x14ac:dyDescent="0.25">
      <c r="A1104" s="1">
        <v>40093</v>
      </c>
      <c r="B1104" s="1"/>
      <c r="C1104" s="1"/>
      <c r="D1104" s="1"/>
      <c r="E1104" s="13" t="s">
        <v>3206</v>
      </c>
      <c r="F1104" s="4" t="s">
        <v>1628</v>
      </c>
      <c r="G1104" s="45" t="s">
        <v>5610</v>
      </c>
      <c r="H1104" s="86"/>
      <c r="I1104" s="86"/>
      <c r="J1104" s="86"/>
      <c r="K1104" s="86"/>
      <c r="L1104" s="86"/>
      <c r="M1104" s="31" t="s">
        <v>1633</v>
      </c>
      <c r="N1104" s="4" t="s">
        <v>498</v>
      </c>
      <c r="O1104" s="52" t="s">
        <v>6690</v>
      </c>
      <c r="P1104" s="20"/>
      <c r="Q1104" s="39" t="s">
        <v>1633</v>
      </c>
      <c r="R1104" s="4" t="s">
        <v>498</v>
      </c>
      <c r="S1104" s="52" t="s">
        <v>6690</v>
      </c>
      <c r="T1104" s="39" t="s">
        <v>1633</v>
      </c>
      <c r="U1104" s="4" t="s">
        <v>498</v>
      </c>
      <c r="V1104" s="20"/>
      <c r="W1104" s="20"/>
      <c r="X1104" s="33" t="s">
        <v>3610</v>
      </c>
      <c r="Y1104" s="20" t="s">
        <v>498</v>
      </c>
      <c r="Z1104" s="33" t="s">
        <v>3610</v>
      </c>
      <c r="AA1104" s="20" t="s">
        <v>498</v>
      </c>
      <c r="AB1104" s="20"/>
      <c r="AC1104" s="20"/>
      <c r="AD1104" s="20"/>
      <c r="AF1104" s="14">
        <v>0</v>
      </c>
      <c r="AG1104" s="14">
        <v>1</v>
      </c>
      <c r="AH1104" s="14">
        <v>0</v>
      </c>
      <c r="AI1104" s="14">
        <v>0</v>
      </c>
      <c r="AJ1104" s="14">
        <v>1</v>
      </c>
      <c r="AK1104" s="14">
        <v>0</v>
      </c>
      <c r="AL1104" s="14">
        <v>1</v>
      </c>
      <c r="AM1104" s="14">
        <v>0</v>
      </c>
      <c r="AO1104" s="1">
        <v>36320</v>
      </c>
      <c r="AP1104" s="1">
        <v>37756</v>
      </c>
      <c r="BT1104" s="14">
        <v>2460000</v>
      </c>
      <c r="BU1104" s="3">
        <v>0</v>
      </c>
      <c r="DA1104">
        <v>1</v>
      </c>
      <c r="DB1104" s="1">
        <v>39120</v>
      </c>
      <c r="DC1104" s="1">
        <v>39772</v>
      </c>
      <c r="DD1104" s="14">
        <v>337</v>
      </c>
      <c r="DE1104" s="14">
        <v>4</v>
      </c>
      <c r="DF1104" t="s">
        <v>508</v>
      </c>
      <c r="DG1104" t="s">
        <v>1636</v>
      </c>
      <c r="DJ1104">
        <v>1</v>
      </c>
      <c r="GY1104" s="44" t="s">
        <v>5709</v>
      </c>
      <c r="GZ1104" s="1">
        <v>39126</v>
      </c>
      <c r="HA1104">
        <v>16</v>
      </c>
      <c r="HB1104">
        <v>2353</v>
      </c>
      <c r="HC1104">
        <v>23</v>
      </c>
      <c r="HE1104">
        <v>1</v>
      </c>
      <c r="HH1104" s="44" t="s">
        <v>5835</v>
      </c>
      <c r="HI1104">
        <v>1</v>
      </c>
      <c r="HJ1104">
        <v>52</v>
      </c>
      <c r="HK1104">
        <v>2715</v>
      </c>
      <c r="HL1104">
        <v>12</v>
      </c>
      <c r="HM1104">
        <v>1</v>
      </c>
      <c r="II1104" s="1">
        <v>38118</v>
      </c>
      <c r="IJ1104" s="1">
        <v>40093</v>
      </c>
      <c r="IK1104" s="14">
        <v>7</v>
      </c>
    </row>
    <row r="1105" spans="1:245" x14ac:dyDescent="0.25">
      <c r="A1105" s="1">
        <v>40093</v>
      </c>
      <c r="B1105" s="1"/>
      <c r="C1105" s="1"/>
      <c r="D1105" s="1"/>
      <c r="E1105" s="13" t="s">
        <v>3206</v>
      </c>
      <c r="F1105" s="4" t="s">
        <v>1628</v>
      </c>
      <c r="G1105" s="45" t="s">
        <v>5610</v>
      </c>
      <c r="H1105" s="86"/>
      <c r="I1105" s="86"/>
      <c r="J1105" s="86"/>
      <c r="K1105" s="86"/>
      <c r="L1105" s="86"/>
      <c r="M1105" s="31" t="s">
        <v>5193</v>
      </c>
      <c r="N1105" s="4" t="s">
        <v>537</v>
      </c>
      <c r="O1105" s="52" t="s">
        <v>6881</v>
      </c>
      <c r="P1105" s="20"/>
      <c r="Q1105" s="39" t="s">
        <v>1633</v>
      </c>
      <c r="R1105" s="4" t="s">
        <v>498</v>
      </c>
      <c r="S1105" s="52" t="s">
        <v>6690</v>
      </c>
      <c r="T1105" s="39" t="s">
        <v>1633</v>
      </c>
      <c r="U1105" s="4" t="s">
        <v>498</v>
      </c>
      <c r="V1105" s="20"/>
      <c r="W1105" s="20"/>
      <c r="X1105" s="20"/>
      <c r="Y1105" s="20"/>
      <c r="Z1105" s="33" t="s">
        <v>3610</v>
      </c>
      <c r="AA1105" s="20" t="s">
        <v>498</v>
      </c>
      <c r="AB1105" s="33"/>
      <c r="AC1105" s="20"/>
      <c r="AD1105" s="20"/>
      <c r="AF1105" s="14">
        <v>0</v>
      </c>
      <c r="AG1105" s="14">
        <v>1</v>
      </c>
      <c r="AH1105" s="14">
        <v>0</v>
      </c>
      <c r="AI1105" s="14">
        <v>0</v>
      </c>
      <c r="AJ1105" s="14">
        <v>1</v>
      </c>
      <c r="AK1105" s="14">
        <v>0</v>
      </c>
      <c r="AL1105" s="14">
        <v>1</v>
      </c>
      <c r="AM1105" s="14">
        <v>0</v>
      </c>
      <c r="AO1105" s="1">
        <v>36320</v>
      </c>
      <c r="AP1105" s="1">
        <v>37756</v>
      </c>
      <c r="BT1105" s="14">
        <v>2460000</v>
      </c>
      <c r="BU1105" s="3">
        <v>0</v>
      </c>
      <c r="DA1105">
        <v>1</v>
      </c>
      <c r="DB1105" s="1">
        <v>39120</v>
      </c>
      <c r="DC1105" s="1">
        <v>39772</v>
      </c>
      <c r="DD1105" s="14">
        <v>337</v>
      </c>
      <c r="DE1105" s="14">
        <v>4</v>
      </c>
      <c r="DF1105" t="s">
        <v>508</v>
      </c>
      <c r="DG1105" t="s">
        <v>1636</v>
      </c>
      <c r="DJ1105">
        <v>1</v>
      </c>
      <c r="GY1105" s="44" t="s">
        <v>5709</v>
      </c>
      <c r="GZ1105" s="1">
        <v>39126</v>
      </c>
      <c r="HA1105">
        <v>16</v>
      </c>
      <c r="HB1105">
        <v>2353</v>
      </c>
      <c r="HC1105">
        <v>23</v>
      </c>
      <c r="HE1105">
        <v>1</v>
      </c>
      <c r="HH1105" s="44" t="s">
        <v>5835</v>
      </c>
      <c r="HI1105">
        <v>1</v>
      </c>
      <c r="HJ1105">
        <v>52</v>
      </c>
      <c r="HK1105">
        <v>2715</v>
      </c>
      <c r="HL1105">
        <v>12</v>
      </c>
      <c r="HM1105">
        <v>1</v>
      </c>
      <c r="II1105" s="1">
        <v>38118</v>
      </c>
      <c r="IJ1105" s="1">
        <v>40093</v>
      </c>
      <c r="IK1105" s="14">
        <v>7</v>
      </c>
    </row>
    <row r="1106" spans="1:245" x14ac:dyDescent="0.25">
      <c r="A1106" s="1">
        <v>40093</v>
      </c>
      <c r="B1106" s="1"/>
      <c r="C1106" s="1"/>
      <c r="D1106" s="1"/>
      <c r="E1106" s="13" t="s">
        <v>3206</v>
      </c>
      <c r="F1106" s="4" t="s">
        <v>1628</v>
      </c>
      <c r="G1106" s="45" t="s">
        <v>5610</v>
      </c>
      <c r="H1106" s="86"/>
      <c r="I1106" s="86"/>
      <c r="J1106" s="86"/>
      <c r="K1106" s="86"/>
      <c r="L1106" s="86"/>
      <c r="M1106" s="31" t="s">
        <v>1634</v>
      </c>
      <c r="N1106" s="4" t="s">
        <v>498</v>
      </c>
      <c r="O1106" s="52" t="s">
        <v>6692</v>
      </c>
      <c r="P1106" s="20"/>
      <c r="Q1106" s="31" t="s">
        <v>1634</v>
      </c>
      <c r="R1106" s="4" t="s">
        <v>498</v>
      </c>
      <c r="S1106" s="52" t="s">
        <v>6692</v>
      </c>
      <c r="T1106" s="20"/>
      <c r="U1106" s="20"/>
      <c r="V1106" s="20"/>
      <c r="W1106" s="20"/>
      <c r="X1106" s="33" t="s">
        <v>3613</v>
      </c>
      <c r="Y1106" s="33" t="s">
        <v>498</v>
      </c>
      <c r="Z1106" s="33" t="s">
        <v>3613</v>
      </c>
      <c r="AA1106" s="33" t="s">
        <v>498</v>
      </c>
      <c r="AB1106" s="20"/>
      <c r="AC1106" s="20"/>
      <c r="AD1106" s="20"/>
      <c r="AF1106" s="14">
        <v>0</v>
      </c>
      <c r="AG1106" s="14">
        <v>1</v>
      </c>
      <c r="AH1106" s="14">
        <v>0</v>
      </c>
      <c r="AI1106" s="14">
        <v>0</v>
      </c>
      <c r="AJ1106" s="14">
        <v>1</v>
      </c>
      <c r="AK1106" s="14">
        <v>0</v>
      </c>
      <c r="AL1106" s="14">
        <v>1</v>
      </c>
      <c r="AM1106" s="14">
        <v>0</v>
      </c>
      <c r="AO1106" s="1">
        <v>36320</v>
      </c>
      <c r="AP1106" s="1">
        <v>37756</v>
      </c>
      <c r="BP1106" s="14">
        <v>13200000</v>
      </c>
      <c r="DA1106">
        <v>1</v>
      </c>
      <c r="DB1106" s="1">
        <v>39120</v>
      </c>
      <c r="DC1106" s="1">
        <v>39772</v>
      </c>
      <c r="DD1106" s="14">
        <v>337</v>
      </c>
      <c r="DE1106" s="14">
        <v>4</v>
      </c>
      <c r="DF1106" t="s">
        <v>508</v>
      </c>
      <c r="DG1106" t="s">
        <v>1636</v>
      </c>
      <c r="DO1106" s="1"/>
      <c r="DP1106" s="1"/>
      <c r="DQ1106" s="1"/>
      <c r="DR1106" s="1"/>
      <c r="DS1106" s="1"/>
      <c r="DT1106" s="1"/>
      <c r="DU1106" s="1"/>
      <c r="DV1106" s="1"/>
      <c r="DY1106" t="s">
        <v>2073</v>
      </c>
      <c r="DZ1106" s="1">
        <v>40170</v>
      </c>
      <c r="EA1106" s="1">
        <v>41780</v>
      </c>
      <c r="EC1106" s="7" t="s">
        <v>3992</v>
      </c>
      <c r="EF1106" s="7">
        <v>1</v>
      </c>
      <c r="EO1106" s="7">
        <v>298</v>
      </c>
      <c r="EP1106" s="7">
        <v>2</v>
      </c>
      <c r="ER1106" s="49" t="s">
        <v>5030</v>
      </c>
      <c r="ES1106" s="1"/>
      <c r="ET1106" s="1"/>
      <c r="EU1106" s="1"/>
      <c r="EV1106" s="1"/>
      <c r="EW1106" s="1"/>
      <c r="EX1106" s="1"/>
      <c r="FC1106" t="s">
        <v>2841</v>
      </c>
      <c r="FD1106" s="1">
        <v>41851</v>
      </c>
      <c r="FE1106" s="1">
        <v>42389</v>
      </c>
      <c r="FH1106" s="7" t="s">
        <v>4009</v>
      </c>
      <c r="FJ1106" s="7" t="s">
        <v>3966</v>
      </c>
      <c r="FK1106">
        <v>1</v>
      </c>
      <c r="FY1106">
        <v>93</v>
      </c>
      <c r="FZ1106">
        <v>2</v>
      </c>
      <c r="GY1106" s="44" t="s">
        <v>5709</v>
      </c>
      <c r="GZ1106" s="1">
        <v>39126</v>
      </c>
      <c r="HA1106">
        <v>16</v>
      </c>
      <c r="HB1106">
        <v>1759</v>
      </c>
      <c r="HC1106">
        <v>18</v>
      </c>
      <c r="HD1106">
        <v>1</v>
      </c>
      <c r="HH1106" s="44" t="s">
        <v>5835</v>
      </c>
      <c r="HI1106">
        <v>1</v>
      </c>
      <c r="HJ1106">
        <v>52</v>
      </c>
      <c r="HK1106">
        <v>3637</v>
      </c>
      <c r="HL1106">
        <v>37</v>
      </c>
      <c r="HM1106">
        <v>1</v>
      </c>
      <c r="HQ1106" s="44"/>
      <c r="HR1106">
        <v>0</v>
      </c>
      <c r="HS1106">
        <v>0</v>
      </c>
      <c r="HT1106">
        <v>2718</v>
      </c>
      <c r="HU1106">
        <v>35</v>
      </c>
      <c r="HV1106">
        <v>1</v>
      </c>
      <c r="HZ1106" s="44" t="s">
        <v>6054</v>
      </c>
      <c r="IA1106">
        <v>1</v>
      </c>
      <c r="IB1106">
        <v>2</v>
      </c>
      <c r="IC1106">
        <v>3831</v>
      </c>
      <c r="II1106" s="1">
        <v>38118</v>
      </c>
      <c r="IJ1106" s="1">
        <v>40093</v>
      </c>
      <c r="IK1106" s="14">
        <v>7</v>
      </c>
    </row>
    <row r="1107" spans="1:245" x14ac:dyDescent="0.25">
      <c r="A1107" s="1">
        <v>40016</v>
      </c>
      <c r="B1107" s="1"/>
      <c r="C1107" s="1" t="s">
        <v>437</v>
      </c>
      <c r="D1107" s="1"/>
      <c r="E1107" s="13" t="s">
        <v>3207</v>
      </c>
      <c r="F1107" s="4" t="s">
        <v>141</v>
      </c>
      <c r="G1107" s="45" t="s">
        <v>5613</v>
      </c>
      <c r="H1107" s="86"/>
      <c r="I1107" s="86"/>
      <c r="J1107" s="86"/>
      <c r="K1107" s="86"/>
      <c r="L1107" s="86"/>
      <c r="M1107" s="31" t="s">
        <v>758</v>
      </c>
      <c r="N1107" s="13" t="s">
        <v>502</v>
      </c>
      <c r="O1107" s="56" t="s">
        <v>6893</v>
      </c>
      <c r="P1107" s="20"/>
      <c r="Q1107" s="39" t="s">
        <v>758</v>
      </c>
      <c r="R1107" s="13" t="s">
        <v>502</v>
      </c>
      <c r="S1107" s="56" t="s">
        <v>6893</v>
      </c>
      <c r="T1107" s="39" t="s">
        <v>758</v>
      </c>
      <c r="U1107" s="13" t="s">
        <v>502</v>
      </c>
      <c r="V1107" s="20"/>
      <c r="W1107" s="20"/>
      <c r="X1107" s="20" t="s">
        <v>3568</v>
      </c>
      <c r="Y1107" s="20" t="s">
        <v>502</v>
      </c>
      <c r="Z1107" s="20" t="s">
        <v>3568</v>
      </c>
      <c r="AA1107" s="20" t="s">
        <v>502</v>
      </c>
      <c r="AB1107" s="20"/>
      <c r="AC1107" s="20"/>
      <c r="AD1107" s="20"/>
      <c r="AF1107" s="14">
        <v>0</v>
      </c>
      <c r="AG1107" s="14">
        <v>1</v>
      </c>
      <c r="AH1107" s="14">
        <v>0</v>
      </c>
      <c r="AI1107" s="14">
        <v>0</v>
      </c>
      <c r="AJ1107" s="14">
        <v>1</v>
      </c>
      <c r="AK1107" s="14">
        <v>0</v>
      </c>
      <c r="AL1107" s="14">
        <v>1</v>
      </c>
      <c r="AM1107" s="14">
        <v>0</v>
      </c>
      <c r="AN1107" t="s">
        <v>773</v>
      </c>
      <c r="AO1107" s="1">
        <v>38294</v>
      </c>
      <c r="AP1107" s="1">
        <v>39041</v>
      </c>
      <c r="BO1107" s="3">
        <v>1</v>
      </c>
      <c r="BT1107" s="14">
        <v>0</v>
      </c>
      <c r="BU1107" s="3">
        <v>1</v>
      </c>
      <c r="CS1107">
        <v>1</v>
      </c>
      <c r="DA1107" s="1">
        <v>39071</v>
      </c>
      <c r="DB1107" s="1">
        <v>39098</v>
      </c>
      <c r="DC1107" s="1">
        <v>39624</v>
      </c>
      <c r="DD1107" s="14">
        <v>378</v>
      </c>
      <c r="DE1107" s="14">
        <v>4</v>
      </c>
      <c r="DF1107" t="s">
        <v>513</v>
      </c>
      <c r="DG1107" t="s">
        <v>772</v>
      </c>
      <c r="DI1107">
        <v>1</v>
      </c>
      <c r="DK1107" s="1"/>
      <c r="GY1107" s="44" t="s">
        <v>5710</v>
      </c>
      <c r="GZ1107" s="1">
        <v>39100</v>
      </c>
      <c r="HA1107">
        <v>9</v>
      </c>
      <c r="HB1107">
        <v>1366</v>
      </c>
      <c r="HC1107">
        <v>15</v>
      </c>
      <c r="HD1107">
        <v>1</v>
      </c>
      <c r="HH1107" s="44" t="s">
        <v>5836</v>
      </c>
      <c r="HI1107">
        <v>0</v>
      </c>
      <c r="HJ1107">
        <v>63</v>
      </c>
      <c r="HK1107">
        <v>642</v>
      </c>
      <c r="HL1107">
        <v>22</v>
      </c>
      <c r="HM1107">
        <v>1</v>
      </c>
      <c r="II1107" s="1">
        <v>39098</v>
      </c>
      <c r="IJ1107" s="1">
        <v>40016</v>
      </c>
      <c r="IK1107" s="14">
        <v>2</v>
      </c>
    </row>
    <row r="1108" spans="1:245" x14ac:dyDescent="0.25">
      <c r="A1108" s="1">
        <v>40016</v>
      </c>
      <c r="E1108" s="13" t="s">
        <v>3207</v>
      </c>
      <c r="F1108" s="4" t="s">
        <v>141</v>
      </c>
      <c r="G1108" s="45" t="s">
        <v>5613</v>
      </c>
      <c r="H1108" s="86"/>
      <c r="I1108" s="86"/>
      <c r="J1108" s="86"/>
      <c r="K1108" s="86"/>
      <c r="L1108" s="86"/>
      <c r="M1108" s="30" t="s">
        <v>762</v>
      </c>
      <c r="N1108" s="4" t="s">
        <v>504</v>
      </c>
      <c r="O1108" s="13" t="s">
        <v>6894</v>
      </c>
      <c r="P1108" s="20"/>
      <c r="Q1108" s="39" t="s">
        <v>758</v>
      </c>
      <c r="R1108" s="13" t="s">
        <v>502</v>
      </c>
      <c r="S1108" s="56" t="s">
        <v>6893</v>
      </c>
      <c r="T1108" s="39" t="s">
        <v>758</v>
      </c>
      <c r="U1108" s="13" t="s">
        <v>502</v>
      </c>
      <c r="V1108" s="20"/>
      <c r="W1108" s="20"/>
      <c r="X1108" s="20"/>
      <c r="Y1108" s="20"/>
      <c r="Z1108" s="20" t="s">
        <v>3568</v>
      </c>
      <c r="AA1108" s="20" t="s">
        <v>502</v>
      </c>
      <c r="AB1108" s="20"/>
      <c r="AC1108" s="20"/>
      <c r="AD1108" s="20"/>
      <c r="AF1108" s="14">
        <v>0</v>
      </c>
      <c r="AG1108" s="14">
        <v>1</v>
      </c>
      <c r="AH1108" s="14">
        <v>0</v>
      </c>
      <c r="AI1108" s="14">
        <v>0</v>
      </c>
      <c r="AJ1108" s="14">
        <v>1</v>
      </c>
      <c r="AK1108" s="14">
        <v>0</v>
      </c>
      <c r="AL1108" s="14">
        <v>1</v>
      </c>
      <c r="AM1108" s="14">
        <v>0</v>
      </c>
      <c r="AO1108" s="1">
        <v>38294</v>
      </c>
      <c r="AP1108" s="1">
        <v>39041</v>
      </c>
      <c r="BO1108" s="3">
        <v>1</v>
      </c>
      <c r="BT1108" s="14">
        <v>0</v>
      </c>
      <c r="BU1108" s="3">
        <v>1</v>
      </c>
      <c r="CS1108">
        <v>1</v>
      </c>
      <c r="DA1108" s="1">
        <v>39071</v>
      </c>
      <c r="DB1108" s="1">
        <v>39098</v>
      </c>
      <c r="DC1108" s="1">
        <v>39624</v>
      </c>
      <c r="DD1108" s="14">
        <v>378</v>
      </c>
      <c r="DE1108" s="14">
        <v>4</v>
      </c>
      <c r="DF1108" t="s">
        <v>513</v>
      </c>
      <c r="DG1108" t="s">
        <v>772</v>
      </c>
      <c r="DI1108">
        <v>1</v>
      </c>
      <c r="GY1108" s="44" t="s">
        <v>5710</v>
      </c>
      <c r="GZ1108" s="1">
        <v>39100</v>
      </c>
      <c r="HA1108">
        <v>9</v>
      </c>
      <c r="HB1108">
        <v>1366</v>
      </c>
      <c r="HC1108">
        <v>15</v>
      </c>
      <c r="HD1108">
        <v>1</v>
      </c>
      <c r="HH1108" s="44" t="s">
        <v>5836</v>
      </c>
      <c r="HI1108">
        <v>0</v>
      </c>
      <c r="HJ1108">
        <v>63</v>
      </c>
      <c r="HK1108">
        <v>642</v>
      </c>
      <c r="HL1108">
        <v>22</v>
      </c>
      <c r="HM1108">
        <v>1</v>
      </c>
      <c r="II1108" s="1">
        <v>39098</v>
      </c>
      <c r="IJ1108" s="1">
        <v>40016</v>
      </c>
      <c r="IK1108" s="14">
        <v>2</v>
      </c>
    </row>
    <row r="1109" spans="1:245" x14ac:dyDescent="0.25">
      <c r="A1109" s="1">
        <v>40016</v>
      </c>
      <c r="E1109" s="13" t="s">
        <v>3207</v>
      </c>
      <c r="F1109" s="4" t="s">
        <v>141</v>
      </c>
      <c r="G1109" s="45" t="s">
        <v>5613</v>
      </c>
      <c r="H1109" s="86"/>
      <c r="I1109" s="86"/>
      <c r="J1109" s="86"/>
      <c r="K1109" s="86"/>
      <c r="L1109" s="86"/>
      <c r="M1109" s="30" t="s">
        <v>759</v>
      </c>
      <c r="N1109" s="4" t="s">
        <v>479</v>
      </c>
      <c r="O1109" s="13" t="s">
        <v>6895</v>
      </c>
      <c r="P1109" s="20"/>
      <c r="Q1109" s="30" t="s">
        <v>759</v>
      </c>
      <c r="R1109" s="4" t="s">
        <v>479</v>
      </c>
      <c r="S1109" s="13" t="s">
        <v>6895</v>
      </c>
      <c r="T1109" s="39"/>
      <c r="U1109" s="4"/>
      <c r="V1109" s="20"/>
      <c r="W1109" s="20"/>
      <c r="X1109" s="20"/>
      <c r="Y1109" s="20"/>
      <c r="Z1109" s="20"/>
      <c r="AA1109" s="20"/>
      <c r="AD1109" s="20"/>
      <c r="AF1109" s="14">
        <v>0</v>
      </c>
      <c r="AG1109" s="14">
        <v>1</v>
      </c>
      <c r="AH1109" s="14">
        <v>0</v>
      </c>
      <c r="AI1109" s="14">
        <v>0</v>
      </c>
      <c r="AJ1109" s="14">
        <v>1</v>
      </c>
      <c r="AK1109" s="14">
        <v>0</v>
      </c>
      <c r="AL1109" s="14">
        <v>1</v>
      </c>
      <c r="AM1109" s="14">
        <v>0</v>
      </c>
      <c r="AO1109" s="1">
        <v>38099</v>
      </c>
      <c r="AP1109" s="1">
        <v>39098</v>
      </c>
      <c r="BP1109" s="14">
        <v>3040000</v>
      </c>
      <c r="BQ1109" s="3">
        <v>0</v>
      </c>
      <c r="CS1109">
        <v>1</v>
      </c>
      <c r="DA1109" s="1">
        <v>39071</v>
      </c>
      <c r="DB1109" s="1">
        <v>39098</v>
      </c>
      <c r="DC1109" s="1">
        <v>39624</v>
      </c>
      <c r="DD1109" s="14">
        <v>378</v>
      </c>
      <c r="DE1109" s="14">
        <v>4</v>
      </c>
      <c r="DF1109" t="s">
        <v>513</v>
      </c>
      <c r="DG1109" t="s">
        <v>772</v>
      </c>
      <c r="DJ1109">
        <v>1</v>
      </c>
      <c r="DO1109" s="49" t="s">
        <v>4686</v>
      </c>
      <c r="DP1109" s="1"/>
      <c r="DQ1109" s="1"/>
      <c r="DR1109" s="1"/>
      <c r="DS1109" s="1"/>
      <c r="DT1109" s="1"/>
      <c r="DU1109" s="1"/>
      <c r="DV1109" s="1"/>
      <c r="DY1109" t="s">
        <v>2122</v>
      </c>
      <c r="DZ1109" s="1">
        <v>40093</v>
      </c>
      <c r="EA1109" s="1">
        <v>41255</v>
      </c>
      <c r="EC1109" s="7" t="s">
        <v>4011</v>
      </c>
      <c r="EF1109" s="7">
        <v>1</v>
      </c>
      <c r="EO1109" s="7">
        <v>278</v>
      </c>
      <c r="EP1109" s="7">
        <v>2</v>
      </c>
      <c r="GY1109" s="44" t="s">
        <v>5710</v>
      </c>
      <c r="GZ1109" s="1">
        <v>39100</v>
      </c>
      <c r="HA1109">
        <v>9</v>
      </c>
      <c r="HB1109">
        <v>3</v>
      </c>
      <c r="HC1109">
        <v>0</v>
      </c>
      <c r="HH1109" s="44" t="s">
        <v>5836</v>
      </c>
      <c r="HI1109">
        <v>0</v>
      </c>
      <c r="HJ1109">
        <v>63</v>
      </c>
      <c r="HK1109">
        <v>86</v>
      </c>
      <c r="HL1109">
        <v>0</v>
      </c>
      <c r="HQ1109" s="44" t="s">
        <v>5969</v>
      </c>
      <c r="HR1109">
        <v>0</v>
      </c>
      <c r="HS1109">
        <v>2</v>
      </c>
      <c r="HT1109">
        <v>18</v>
      </c>
      <c r="HU1109">
        <v>0</v>
      </c>
      <c r="II1109" s="1">
        <v>39098</v>
      </c>
      <c r="IJ1109" s="1">
        <v>40016</v>
      </c>
      <c r="IK1109" s="14">
        <v>2</v>
      </c>
    </row>
    <row r="1110" spans="1:245" x14ac:dyDescent="0.25">
      <c r="A1110" s="1">
        <v>40016</v>
      </c>
      <c r="E1110" s="13" t="s">
        <v>3207</v>
      </c>
      <c r="F1110" s="4" t="s">
        <v>141</v>
      </c>
      <c r="G1110" s="45" t="s">
        <v>5613</v>
      </c>
      <c r="H1110" s="86"/>
      <c r="I1110" s="86"/>
      <c r="J1110" s="86"/>
      <c r="K1110" s="86"/>
      <c r="L1110" s="86"/>
      <c r="M1110" s="30" t="s">
        <v>760</v>
      </c>
      <c r="N1110" s="4" t="s">
        <v>479</v>
      </c>
      <c r="O1110" s="13" t="s">
        <v>6896</v>
      </c>
      <c r="P1110" s="20"/>
      <c r="Q1110" s="39" t="s">
        <v>770</v>
      </c>
      <c r="R1110" s="4" t="s">
        <v>479</v>
      </c>
      <c r="S1110" s="13" t="s">
        <v>6898</v>
      </c>
      <c r="T1110" s="39" t="s">
        <v>770</v>
      </c>
      <c r="U1110" s="4" t="s">
        <v>479</v>
      </c>
      <c r="V1110" s="20"/>
      <c r="W1110" s="20"/>
      <c r="X1110" s="20"/>
      <c r="Y1110" s="20"/>
      <c r="Z1110" s="20" t="s">
        <v>3397</v>
      </c>
      <c r="AA1110" s="20" t="s">
        <v>479</v>
      </c>
      <c r="AD1110" s="20"/>
      <c r="AF1110" s="14">
        <v>0</v>
      </c>
      <c r="AG1110" s="14">
        <v>1</v>
      </c>
      <c r="AH1110" s="14">
        <v>0</v>
      </c>
      <c r="AI1110" s="14">
        <v>0</v>
      </c>
      <c r="AJ1110" s="14">
        <v>1</v>
      </c>
      <c r="AK1110" s="14">
        <v>0</v>
      </c>
      <c r="AL1110" s="14">
        <v>1</v>
      </c>
      <c r="AM1110" s="14">
        <v>0</v>
      </c>
      <c r="AO1110" s="1">
        <v>38099</v>
      </c>
      <c r="AP1110" s="1">
        <v>38229</v>
      </c>
      <c r="BX1110" s="14">
        <v>1040000</v>
      </c>
      <c r="BZ1110" s="16">
        <v>0</v>
      </c>
      <c r="CB1110" s="14">
        <v>3640000</v>
      </c>
      <c r="CD1110" s="16">
        <v>2490000</v>
      </c>
      <c r="CS1110">
        <v>1</v>
      </c>
      <c r="DA1110" s="1">
        <v>39071</v>
      </c>
      <c r="DB1110" s="1">
        <v>39098</v>
      </c>
      <c r="DC1110" s="1">
        <v>39624</v>
      </c>
      <c r="DD1110" s="14">
        <v>378</v>
      </c>
      <c r="DE1110" s="14">
        <v>4</v>
      </c>
      <c r="DF1110" t="s">
        <v>513</v>
      </c>
      <c r="DG1110" t="s">
        <v>772</v>
      </c>
      <c r="DO1110" s="1"/>
      <c r="DP1110" s="49" t="s">
        <v>4687</v>
      </c>
      <c r="DQ1110" s="49" t="s">
        <v>4688</v>
      </c>
      <c r="DR1110" s="1"/>
      <c r="DS1110" s="1"/>
      <c r="DT1110" s="1"/>
      <c r="DU1110" s="1"/>
      <c r="DV1110" s="1"/>
      <c r="DW1110" t="s">
        <v>2149</v>
      </c>
      <c r="DX1110" t="s">
        <v>479</v>
      </c>
      <c r="DY1110" t="s">
        <v>2148</v>
      </c>
      <c r="DZ1110" s="1">
        <v>40091</v>
      </c>
      <c r="EA1110" s="1">
        <v>41662</v>
      </c>
      <c r="EC1110" s="7" t="s">
        <v>4011</v>
      </c>
      <c r="EL1110" s="7">
        <v>1</v>
      </c>
      <c r="EO1110" s="7">
        <v>291</v>
      </c>
      <c r="EP1110" s="7">
        <v>4</v>
      </c>
      <c r="EQ1110" s="7">
        <v>1</v>
      </c>
      <c r="ER1110" s="49" t="s">
        <v>5035</v>
      </c>
      <c r="ES1110" s="1"/>
      <c r="ET1110" s="1"/>
      <c r="EU1110" s="1"/>
      <c r="EV1110" s="1"/>
      <c r="EW1110" s="1"/>
      <c r="EX1110" s="1"/>
      <c r="FC1110" t="s">
        <v>2977</v>
      </c>
      <c r="FD1110" s="1">
        <v>41732</v>
      </c>
      <c r="FE1110" s="1">
        <v>42537</v>
      </c>
      <c r="FH1110" s="7" t="s">
        <v>4013</v>
      </c>
      <c r="FJ1110" s="7" t="s">
        <v>3887</v>
      </c>
      <c r="FK1110">
        <v>1</v>
      </c>
      <c r="FY1110">
        <v>80</v>
      </c>
      <c r="FZ1110">
        <v>2</v>
      </c>
      <c r="GY1110" s="44" t="s">
        <v>5710</v>
      </c>
      <c r="GZ1110" s="1">
        <v>39100</v>
      </c>
      <c r="HA1110">
        <v>9</v>
      </c>
      <c r="HB1110">
        <v>3</v>
      </c>
      <c r="HC1110">
        <v>0</v>
      </c>
      <c r="HH1110" s="44" t="s">
        <v>5836</v>
      </c>
      <c r="HI1110">
        <v>0</v>
      </c>
      <c r="HJ1110">
        <v>63</v>
      </c>
      <c r="HK1110">
        <v>86</v>
      </c>
      <c r="HL1110">
        <v>0</v>
      </c>
      <c r="HQ1110" s="44" t="s">
        <v>5970</v>
      </c>
      <c r="HR1110">
        <v>0</v>
      </c>
      <c r="HS1110">
        <v>3</v>
      </c>
      <c r="HT1110">
        <v>87</v>
      </c>
      <c r="HU1110">
        <v>6</v>
      </c>
      <c r="HV1110">
        <v>1</v>
      </c>
      <c r="HZ1110" s="44"/>
      <c r="IB1110">
        <v>0</v>
      </c>
      <c r="IC1110">
        <v>71</v>
      </c>
      <c r="ID1110">
        <v>2</v>
      </c>
      <c r="IE1110">
        <v>1</v>
      </c>
      <c r="II1110" s="1">
        <v>39098</v>
      </c>
      <c r="IJ1110" s="1">
        <v>40016</v>
      </c>
      <c r="IK1110" s="14">
        <v>2</v>
      </c>
    </row>
    <row r="1111" spans="1:245" x14ac:dyDescent="0.25">
      <c r="A1111" s="1">
        <v>40016</v>
      </c>
      <c r="E1111" s="13" t="s">
        <v>3207</v>
      </c>
      <c r="F1111" s="4" t="s">
        <v>141</v>
      </c>
      <c r="G1111" s="45" t="s">
        <v>5613</v>
      </c>
      <c r="H1111" s="86"/>
      <c r="I1111" s="86"/>
      <c r="J1111" s="86"/>
      <c r="K1111" s="86"/>
      <c r="L1111" s="86"/>
      <c r="M1111" s="30" t="s">
        <v>765</v>
      </c>
      <c r="N1111" s="4" t="s">
        <v>479</v>
      </c>
      <c r="O1111" s="13" t="s">
        <v>6897</v>
      </c>
      <c r="P1111" s="20"/>
      <c r="Q1111" s="39" t="s">
        <v>770</v>
      </c>
      <c r="R1111" s="4" t="s">
        <v>479</v>
      </c>
      <c r="S1111" s="13" t="s">
        <v>6898</v>
      </c>
      <c r="T1111" s="39" t="s">
        <v>770</v>
      </c>
      <c r="U1111" s="4" t="s">
        <v>479</v>
      </c>
      <c r="V1111" s="20"/>
      <c r="W1111" s="20"/>
      <c r="X1111" s="20"/>
      <c r="Y1111" s="20"/>
      <c r="Z1111" s="20" t="s">
        <v>3397</v>
      </c>
      <c r="AA1111" s="20" t="s">
        <v>479</v>
      </c>
      <c r="AD1111" s="20"/>
      <c r="AF1111" s="14">
        <v>0</v>
      </c>
      <c r="AG1111" s="14">
        <v>1</v>
      </c>
      <c r="AH1111" s="14">
        <v>0</v>
      </c>
      <c r="AI1111" s="14">
        <v>0</v>
      </c>
      <c r="AJ1111" s="14">
        <v>1</v>
      </c>
      <c r="AK1111" s="14">
        <v>0</v>
      </c>
      <c r="AL1111" s="14">
        <v>1</v>
      </c>
      <c r="AM1111" s="14">
        <v>0</v>
      </c>
      <c r="AO1111" s="1">
        <v>38099</v>
      </c>
      <c r="AP1111" s="1">
        <v>38229</v>
      </c>
      <c r="BX1111" s="14">
        <v>1040000</v>
      </c>
      <c r="BY1111" s="3">
        <v>0.2</v>
      </c>
      <c r="BZ1111" s="16">
        <v>0</v>
      </c>
      <c r="CB1111" s="14">
        <v>3640000</v>
      </c>
      <c r="CC1111" s="3">
        <v>0.2</v>
      </c>
      <c r="CD1111" s="16">
        <v>2490000</v>
      </c>
      <c r="CS1111">
        <v>1</v>
      </c>
      <c r="DA1111" s="1">
        <v>39071</v>
      </c>
      <c r="DB1111" s="1">
        <v>39098</v>
      </c>
      <c r="DC1111" s="1">
        <v>39624</v>
      </c>
      <c r="DD1111" s="14">
        <v>378</v>
      </c>
      <c r="DE1111" s="14">
        <v>4</v>
      </c>
      <c r="DF1111" t="s">
        <v>513</v>
      </c>
      <c r="DG1111" t="s">
        <v>772</v>
      </c>
      <c r="DJ1111">
        <v>1</v>
      </c>
      <c r="DO1111" s="1"/>
      <c r="DP1111" s="49" t="s">
        <v>4687</v>
      </c>
      <c r="DQ1111" s="49" t="s">
        <v>4688</v>
      </c>
      <c r="DR1111" s="1"/>
      <c r="DS1111" s="1"/>
      <c r="DT1111" s="1"/>
      <c r="DU1111" s="1"/>
      <c r="DV1111" s="1"/>
      <c r="DY1111" t="s">
        <v>2148</v>
      </c>
      <c r="DZ1111" s="1">
        <v>40091</v>
      </c>
      <c r="EA1111" s="1">
        <v>41662</v>
      </c>
      <c r="EC1111" s="7" t="s">
        <v>4011</v>
      </c>
      <c r="EL1111" s="7">
        <v>1</v>
      </c>
      <c r="EO1111" s="7">
        <v>291</v>
      </c>
      <c r="EP1111" s="7">
        <v>4</v>
      </c>
      <c r="EQ1111" s="7">
        <v>1</v>
      </c>
      <c r="ER1111" s="49" t="s">
        <v>5035</v>
      </c>
      <c r="ES1111" s="1"/>
      <c r="ET1111" s="1"/>
      <c r="EU1111" s="1"/>
      <c r="EV1111" s="1"/>
      <c r="EW1111" s="1"/>
      <c r="EX1111" s="1"/>
      <c r="FC1111" t="s">
        <v>2977</v>
      </c>
      <c r="FD1111" s="1">
        <v>41732</v>
      </c>
      <c r="FE1111" s="1">
        <v>42537</v>
      </c>
      <c r="FH1111" s="7" t="s">
        <v>4013</v>
      </c>
      <c r="FJ1111" s="7" t="s">
        <v>3887</v>
      </c>
      <c r="FK1111">
        <v>1</v>
      </c>
      <c r="FY1111">
        <v>80</v>
      </c>
      <c r="FZ1111">
        <v>2</v>
      </c>
      <c r="GY1111" s="44" t="s">
        <v>5710</v>
      </c>
      <c r="GZ1111" s="1">
        <v>39100</v>
      </c>
      <c r="HA1111">
        <v>9</v>
      </c>
      <c r="HB1111">
        <v>3</v>
      </c>
      <c r="HC1111">
        <v>0</v>
      </c>
      <c r="HH1111" s="44" t="s">
        <v>5836</v>
      </c>
      <c r="HI1111">
        <v>0</v>
      </c>
      <c r="HJ1111">
        <v>63</v>
      </c>
      <c r="HK1111">
        <v>86</v>
      </c>
      <c r="HL1111">
        <v>0</v>
      </c>
      <c r="HQ1111" s="44" t="s">
        <v>5970</v>
      </c>
      <c r="HR1111">
        <v>0</v>
      </c>
      <c r="HS1111">
        <v>3</v>
      </c>
      <c r="HT1111">
        <v>87</v>
      </c>
      <c r="HU1111">
        <v>6</v>
      </c>
      <c r="HV1111">
        <v>1</v>
      </c>
      <c r="HZ1111" s="44"/>
      <c r="IB1111">
        <v>0</v>
      </c>
      <c r="IC1111">
        <v>71</v>
      </c>
      <c r="ID1111">
        <v>2</v>
      </c>
      <c r="IE1111">
        <v>1</v>
      </c>
      <c r="II1111" s="1">
        <v>39098</v>
      </c>
      <c r="IJ1111" s="1">
        <v>40016</v>
      </c>
      <c r="IK1111" s="14">
        <v>2</v>
      </c>
    </row>
    <row r="1112" spans="1:245" x14ac:dyDescent="0.25">
      <c r="A1112" s="1">
        <v>40016</v>
      </c>
      <c r="E1112" s="13" t="s">
        <v>3207</v>
      </c>
      <c r="F1112" s="4" t="s">
        <v>141</v>
      </c>
      <c r="G1112" s="45" t="s">
        <v>5613</v>
      </c>
      <c r="H1112" s="86"/>
      <c r="I1112" s="86"/>
      <c r="J1112" s="86"/>
      <c r="K1112" s="86"/>
      <c r="L1112" s="86"/>
      <c r="M1112" s="30" t="s">
        <v>769</v>
      </c>
      <c r="N1112" s="4" t="s">
        <v>479</v>
      </c>
      <c r="O1112" s="13" t="s">
        <v>6898</v>
      </c>
      <c r="P1112" s="20"/>
      <c r="Q1112" s="39" t="s">
        <v>770</v>
      </c>
      <c r="R1112" s="4" t="s">
        <v>479</v>
      </c>
      <c r="S1112" s="13" t="s">
        <v>6898</v>
      </c>
      <c r="T1112" s="39" t="s">
        <v>770</v>
      </c>
      <c r="U1112" s="4" t="s">
        <v>479</v>
      </c>
      <c r="V1112" s="20"/>
      <c r="W1112" s="20"/>
      <c r="X1112" s="20"/>
      <c r="Y1112" s="20"/>
      <c r="Z1112" s="20" t="s">
        <v>3397</v>
      </c>
      <c r="AA1112" s="20" t="s">
        <v>479</v>
      </c>
      <c r="AD1112" s="20"/>
      <c r="AE1112" s="20" t="s">
        <v>3657</v>
      </c>
      <c r="AF1112" s="14">
        <v>0</v>
      </c>
      <c r="AG1112" s="14">
        <v>1</v>
      </c>
      <c r="AH1112" s="14">
        <v>0</v>
      </c>
      <c r="AI1112" s="14">
        <v>0</v>
      </c>
      <c r="AJ1112" s="14">
        <v>1</v>
      </c>
      <c r="AK1112" s="14">
        <v>0</v>
      </c>
      <c r="AL1112" s="14">
        <v>1</v>
      </c>
      <c r="AM1112" s="14">
        <v>0</v>
      </c>
      <c r="AO1112" s="1">
        <v>38099</v>
      </c>
      <c r="AP1112" s="1">
        <v>39098</v>
      </c>
      <c r="BT1112" s="14">
        <v>13300000</v>
      </c>
      <c r="BX1112" s="14">
        <v>1040000</v>
      </c>
      <c r="CS1112">
        <v>1</v>
      </c>
      <c r="DA1112" s="1">
        <v>39071</v>
      </c>
      <c r="DB1112" s="1">
        <v>39098</v>
      </c>
      <c r="DC1112" s="1">
        <v>39624</v>
      </c>
      <c r="DD1112" s="14">
        <v>378</v>
      </c>
      <c r="DE1112" s="14">
        <v>4</v>
      </c>
      <c r="DF1112" t="s">
        <v>513</v>
      </c>
      <c r="DG1112" t="s">
        <v>772</v>
      </c>
      <c r="DO1112" s="1"/>
      <c r="DP1112" s="49" t="s">
        <v>4689</v>
      </c>
      <c r="DQ1112" s="1"/>
      <c r="DR1112" s="1"/>
      <c r="DS1112" s="49" t="s">
        <v>4690</v>
      </c>
      <c r="DT1112" s="1"/>
      <c r="DU1112" s="1"/>
      <c r="DV1112" s="1"/>
      <c r="DY1112" t="s">
        <v>2157</v>
      </c>
      <c r="DZ1112" s="1">
        <v>40087</v>
      </c>
      <c r="EA1112" s="1">
        <v>41662</v>
      </c>
      <c r="EC1112" s="7" t="s">
        <v>4011</v>
      </c>
      <c r="EF1112" s="7">
        <v>1</v>
      </c>
      <c r="EO1112" s="7">
        <v>270</v>
      </c>
      <c r="EP1112" s="7">
        <v>3</v>
      </c>
      <c r="EQ1112" s="7">
        <v>1</v>
      </c>
      <c r="ER1112" s="49" t="s">
        <v>5036</v>
      </c>
      <c r="ES1112" s="1"/>
      <c r="ET1112" s="1"/>
      <c r="EU1112" s="1"/>
      <c r="EV1112" s="1"/>
      <c r="EW1112" s="1"/>
      <c r="EX1112" s="1"/>
      <c r="FC1112" t="s">
        <v>2978</v>
      </c>
      <c r="FD1112" s="1">
        <v>41731</v>
      </c>
      <c r="FE1112" s="1">
        <v>42537</v>
      </c>
      <c r="FH1112" s="7" t="s">
        <v>4013</v>
      </c>
      <c r="FJ1112" s="7" t="s">
        <v>3995</v>
      </c>
      <c r="FK1112">
        <v>1</v>
      </c>
      <c r="FY1112">
        <v>82</v>
      </c>
      <c r="FZ1112">
        <v>2</v>
      </c>
      <c r="GY1112" s="44" t="s">
        <v>5710</v>
      </c>
      <c r="GZ1112" s="1">
        <v>39100</v>
      </c>
      <c r="HA1112">
        <v>9</v>
      </c>
      <c r="HB1112">
        <v>3</v>
      </c>
      <c r="HC1112">
        <v>0</v>
      </c>
      <c r="HH1112" s="44" t="s">
        <v>5836</v>
      </c>
      <c r="HI1112">
        <v>0</v>
      </c>
      <c r="HJ1112">
        <v>63</v>
      </c>
      <c r="HK1112">
        <v>86</v>
      </c>
      <c r="HL1112">
        <v>0</v>
      </c>
      <c r="HQ1112" s="44" t="s">
        <v>5970</v>
      </c>
      <c r="HR1112">
        <v>0</v>
      </c>
      <c r="HS1112">
        <v>3</v>
      </c>
      <c r="HT1112">
        <v>87</v>
      </c>
      <c r="HU1112">
        <v>6</v>
      </c>
      <c r="HV1112">
        <v>1</v>
      </c>
      <c r="HZ1112" s="44"/>
      <c r="IB1112">
        <v>0</v>
      </c>
      <c r="IC1112">
        <v>71</v>
      </c>
      <c r="ID1112">
        <v>2</v>
      </c>
      <c r="IE1112">
        <v>1</v>
      </c>
      <c r="II1112" s="1">
        <v>39098</v>
      </c>
      <c r="IJ1112" s="1">
        <v>40016</v>
      </c>
      <c r="IK1112" s="14">
        <v>2</v>
      </c>
    </row>
    <row r="1113" spans="1:245" x14ac:dyDescent="0.25">
      <c r="A1113" s="1">
        <v>40016</v>
      </c>
      <c r="E1113" s="13" t="s">
        <v>3207</v>
      </c>
      <c r="F1113" s="4" t="s">
        <v>141</v>
      </c>
      <c r="G1113" s="45" t="s">
        <v>5613</v>
      </c>
      <c r="H1113" s="86"/>
      <c r="I1113" s="86"/>
      <c r="J1113" s="86"/>
      <c r="K1113" s="86"/>
      <c r="L1113" s="86"/>
      <c r="M1113" s="30" t="s">
        <v>770</v>
      </c>
      <c r="N1113" s="4" t="s">
        <v>479</v>
      </c>
      <c r="O1113" s="13" t="s">
        <v>6898</v>
      </c>
      <c r="P1113" s="20"/>
      <c r="Q1113" s="39" t="s">
        <v>770</v>
      </c>
      <c r="R1113" s="4" t="s">
        <v>479</v>
      </c>
      <c r="S1113" s="13" t="s">
        <v>6898</v>
      </c>
      <c r="T1113" s="39" t="s">
        <v>770</v>
      </c>
      <c r="U1113" s="4" t="s">
        <v>479</v>
      </c>
      <c r="V1113" s="20"/>
      <c r="W1113" s="20"/>
      <c r="X1113" s="20" t="s">
        <v>3397</v>
      </c>
      <c r="Y1113" s="20" t="s">
        <v>479</v>
      </c>
      <c r="Z1113" s="20" t="s">
        <v>3397</v>
      </c>
      <c r="AA1113" s="20" t="s">
        <v>479</v>
      </c>
      <c r="AD1113" s="20"/>
      <c r="AF1113" s="14">
        <v>0</v>
      </c>
      <c r="AG1113" s="14">
        <v>1</v>
      </c>
      <c r="AH1113" s="14">
        <v>0</v>
      </c>
      <c r="AI1113" s="14">
        <v>0</v>
      </c>
      <c r="AJ1113" s="14">
        <v>1</v>
      </c>
      <c r="AK1113" s="14">
        <v>0</v>
      </c>
      <c r="AL1113" s="14">
        <v>1</v>
      </c>
      <c r="AM1113" s="14">
        <v>0</v>
      </c>
      <c r="AO1113" s="1">
        <v>38229</v>
      </c>
      <c r="AP1113" s="1">
        <v>39098</v>
      </c>
      <c r="BT1113" s="14">
        <v>13300000</v>
      </c>
      <c r="CS1113">
        <v>1</v>
      </c>
      <c r="DA1113" s="1">
        <v>39071</v>
      </c>
      <c r="DB1113" s="1">
        <v>39098</v>
      </c>
      <c r="DC1113" s="1">
        <v>39624</v>
      </c>
      <c r="DD1113" s="14">
        <v>378</v>
      </c>
      <c r="DE1113" s="14">
        <v>4</v>
      </c>
      <c r="DF1113" t="s">
        <v>513</v>
      </c>
      <c r="DG1113" t="s">
        <v>772</v>
      </c>
      <c r="DO1113" s="1"/>
      <c r="DP1113" s="49" t="s">
        <v>4689</v>
      </c>
      <c r="DQ1113" s="1"/>
      <c r="DR1113" s="1"/>
      <c r="DS1113" s="49" t="s">
        <v>4690</v>
      </c>
      <c r="DT1113" s="1"/>
      <c r="DU1113" s="1"/>
      <c r="DV1113" s="1"/>
      <c r="DY1113" t="s">
        <v>2157</v>
      </c>
      <c r="DZ1113" s="1">
        <v>40087</v>
      </c>
      <c r="EA1113" s="1">
        <v>41662</v>
      </c>
      <c r="EC1113" s="7" t="s">
        <v>4011</v>
      </c>
      <c r="EF1113" s="7">
        <v>1</v>
      </c>
      <c r="EO1113" s="7">
        <v>270</v>
      </c>
      <c r="EP1113" s="7">
        <v>3</v>
      </c>
      <c r="EQ1113" s="7">
        <v>1</v>
      </c>
      <c r="ER1113" s="49" t="s">
        <v>5036</v>
      </c>
      <c r="ES1113" s="1"/>
      <c r="ET1113" s="1"/>
      <c r="EU1113" s="1"/>
      <c r="EV1113" s="1"/>
      <c r="EW1113" s="1"/>
      <c r="EX1113" s="1"/>
      <c r="FC1113" t="s">
        <v>2978</v>
      </c>
      <c r="FD1113" s="1">
        <v>41731</v>
      </c>
      <c r="FE1113" s="1">
        <v>42537</v>
      </c>
      <c r="FH1113" s="7" t="s">
        <v>4013</v>
      </c>
      <c r="FJ1113" s="7" t="s">
        <v>3995</v>
      </c>
      <c r="FK1113">
        <v>1</v>
      </c>
      <c r="FY1113">
        <v>82</v>
      </c>
      <c r="FZ1113">
        <v>2</v>
      </c>
      <c r="GY1113" s="44" t="s">
        <v>5710</v>
      </c>
      <c r="GZ1113" s="1">
        <v>39100</v>
      </c>
      <c r="HA1113">
        <v>9</v>
      </c>
      <c r="HB1113">
        <v>3</v>
      </c>
      <c r="HC1113">
        <v>0</v>
      </c>
      <c r="HH1113" s="44" t="s">
        <v>5836</v>
      </c>
      <c r="HI1113">
        <v>0</v>
      </c>
      <c r="HJ1113">
        <v>63</v>
      </c>
      <c r="HK1113">
        <v>86</v>
      </c>
      <c r="HL1113">
        <v>0</v>
      </c>
      <c r="HQ1113" s="44" t="s">
        <v>5970</v>
      </c>
      <c r="HR1113">
        <v>0</v>
      </c>
      <c r="HS1113">
        <v>3</v>
      </c>
      <c r="HT1113">
        <v>87</v>
      </c>
      <c r="HU1113">
        <v>6</v>
      </c>
      <c r="HV1113">
        <v>1</v>
      </c>
      <c r="HZ1113" s="44"/>
      <c r="IB1113">
        <v>0</v>
      </c>
      <c r="IC1113">
        <v>71</v>
      </c>
      <c r="ID1113">
        <v>2</v>
      </c>
      <c r="IE1113">
        <v>1</v>
      </c>
      <c r="II1113" s="1">
        <v>39098</v>
      </c>
      <c r="IJ1113" s="1">
        <v>40016</v>
      </c>
      <c r="IK1113" s="14">
        <v>2</v>
      </c>
    </row>
    <row r="1114" spans="1:245" x14ac:dyDescent="0.25">
      <c r="A1114" s="1">
        <v>40016</v>
      </c>
      <c r="E1114" s="13" t="s">
        <v>3207</v>
      </c>
      <c r="F1114" s="4" t="s">
        <v>141</v>
      </c>
      <c r="G1114" s="45" t="s">
        <v>5613</v>
      </c>
      <c r="H1114" s="86"/>
      <c r="I1114" s="86"/>
      <c r="J1114" s="86"/>
      <c r="K1114" s="86"/>
      <c r="L1114" s="86"/>
      <c r="M1114" s="30" t="s">
        <v>761</v>
      </c>
      <c r="N1114" s="4" t="s">
        <v>479</v>
      </c>
      <c r="O1114" s="13" t="s">
        <v>6899</v>
      </c>
      <c r="P1114" s="20"/>
      <c r="Q1114" s="39" t="s">
        <v>770</v>
      </c>
      <c r="R1114" s="4" t="s">
        <v>479</v>
      </c>
      <c r="S1114" s="13" t="s">
        <v>6898</v>
      </c>
      <c r="T1114" s="39" t="s">
        <v>770</v>
      </c>
      <c r="U1114" s="4" t="s">
        <v>479</v>
      </c>
      <c r="V1114" s="20"/>
      <c r="W1114" s="20"/>
      <c r="X1114" s="20"/>
      <c r="Y1114" s="20"/>
      <c r="Z1114" s="20" t="s">
        <v>3397</v>
      </c>
      <c r="AA1114" s="20" t="s">
        <v>479</v>
      </c>
      <c r="AD1114" s="20"/>
      <c r="AF1114" s="14">
        <v>0</v>
      </c>
      <c r="AG1114" s="14">
        <v>1</v>
      </c>
      <c r="AH1114" s="14">
        <v>0</v>
      </c>
      <c r="AI1114" s="14">
        <v>0</v>
      </c>
      <c r="AJ1114" s="14">
        <v>1</v>
      </c>
      <c r="AK1114" s="14">
        <v>0</v>
      </c>
      <c r="AL1114" s="14">
        <v>1</v>
      </c>
      <c r="AM1114" s="14">
        <v>0</v>
      </c>
      <c r="AO1114" s="1">
        <v>38107</v>
      </c>
      <c r="AP1114" s="1">
        <v>39098</v>
      </c>
      <c r="BT1114" s="14">
        <v>13300000</v>
      </c>
      <c r="BV1114" s="16">
        <v>12300000</v>
      </c>
      <c r="CS1114">
        <v>1</v>
      </c>
      <c r="DA1114" s="1">
        <v>39071</v>
      </c>
      <c r="DB1114" s="1">
        <v>39098</v>
      </c>
      <c r="DC1114" s="1">
        <v>39624</v>
      </c>
      <c r="DD1114" s="14">
        <v>378</v>
      </c>
      <c r="DE1114" s="14">
        <v>4</v>
      </c>
      <c r="DF1114" t="s">
        <v>513</v>
      </c>
      <c r="DG1114" t="s">
        <v>772</v>
      </c>
      <c r="DO1114" s="1"/>
      <c r="DP1114" s="49" t="s">
        <v>4691</v>
      </c>
      <c r="DQ1114" s="49" t="s">
        <v>4692</v>
      </c>
      <c r="DR1114" s="1"/>
      <c r="DS1114" s="1"/>
      <c r="DT1114" s="1"/>
      <c r="DU1114" s="1"/>
      <c r="DV1114" s="1"/>
      <c r="DW1114" t="s">
        <v>2142</v>
      </c>
      <c r="DX1114" t="s">
        <v>479</v>
      </c>
      <c r="DY1114" t="s">
        <v>2143</v>
      </c>
      <c r="DZ1114" s="1">
        <v>40092</v>
      </c>
      <c r="EA1114" s="1">
        <v>41662</v>
      </c>
      <c r="EC1114" s="7" t="s">
        <v>4011</v>
      </c>
      <c r="EM1114" s="7">
        <v>1</v>
      </c>
      <c r="EO1114" s="7">
        <v>236</v>
      </c>
      <c r="EP1114" s="7">
        <v>3</v>
      </c>
      <c r="EQ1114" s="7">
        <v>1</v>
      </c>
      <c r="GY1114" s="44" t="s">
        <v>5710</v>
      </c>
      <c r="GZ1114" s="1">
        <v>39100</v>
      </c>
      <c r="HA1114">
        <v>9</v>
      </c>
      <c r="HB1114">
        <v>3</v>
      </c>
      <c r="HC1114">
        <v>0</v>
      </c>
      <c r="HH1114" s="44" t="s">
        <v>5836</v>
      </c>
      <c r="HI1114">
        <v>0</v>
      </c>
      <c r="HJ1114">
        <v>63</v>
      </c>
      <c r="HK1114">
        <v>86</v>
      </c>
      <c r="HL1114">
        <v>0</v>
      </c>
      <c r="HQ1114" s="44" t="s">
        <v>5970</v>
      </c>
      <c r="HR1114">
        <v>0</v>
      </c>
      <c r="HS1114">
        <v>3</v>
      </c>
      <c r="HT1114">
        <v>87</v>
      </c>
      <c r="HU1114">
        <v>6</v>
      </c>
      <c r="HV1114">
        <v>1</v>
      </c>
      <c r="II1114" s="1">
        <v>39098</v>
      </c>
      <c r="IJ1114" s="1">
        <v>40016</v>
      </c>
      <c r="IK1114" s="14">
        <v>2</v>
      </c>
    </row>
    <row r="1115" spans="1:245" x14ac:dyDescent="0.25">
      <c r="A1115" s="1">
        <v>40016</v>
      </c>
      <c r="E1115" s="13" t="s">
        <v>3207</v>
      </c>
      <c r="F1115" s="4" t="s">
        <v>141</v>
      </c>
      <c r="G1115" s="45" t="s">
        <v>5613</v>
      </c>
      <c r="H1115" s="86"/>
      <c r="I1115" s="86"/>
      <c r="J1115" s="86"/>
      <c r="K1115" s="86"/>
      <c r="L1115" s="86"/>
      <c r="M1115" s="30" t="s">
        <v>763</v>
      </c>
      <c r="N1115" s="4" t="s">
        <v>570</v>
      </c>
      <c r="O1115" s="13" t="s">
        <v>6900</v>
      </c>
      <c r="P1115" s="20"/>
      <c r="Q1115" s="30" t="s">
        <v>763</v>
      </c>
      <c r="R1115" s="4" t="s">
        <v>570</v>
      </c>
      <c r="S1115" s="13" t="s">
        <v>6900</v>
      </c>
      <c r="T1115" s="20"/>
      <c r="U1115" s="20"/>
      <c r="V1115" s="20"/>
      <c r="W1115" s="20"/>
      <c r="X1115" s="20"/>
      <c r="Y1115" s="20"/>
      <c r="Z1115" s="20"/>
      <c r="AA1115" s="20"/>
      <c r="AB1115" s="20"/>
      <c r="AC1115" s="20"/>
      <c r="AD1115" s="20"/>
      <c r="AF1115" s="14">
        <v>0</v>
      </c>
      <c r="AG1115" s="14">
        <v>1</v>
      </c>
      <c r="AH1115" s="14">
        <v>0</v>
      </c>
      <c r="AI1115" s="14">
        <v>0</v>
      </c>
      <c r="AJ1115" s="14">
        <v>1</v>
      </c>
      <c r="AK1115" s="14">
        <v>0</v>
      </c>
      <c r="AL1115" s="14">
        <v>1</v>
      </c>
      <c r="AM1115" s="14">
        <v>0</v>
      </c>
      <c r="AO1115" s="1">
        <v>38084</v>
      </c>
      <c r="AP1115" s="1">
        <v>39098</v>
      </c>
      <c r="BP1115" s="14">
        <v>5000000</v>
      </c>
      <c r="BQ1115" s="3">
        <v>0.35</v>
      </c>
      <c r="BR1115" s="16">
        <v>4350000</v>
      </c>
      <c r="CS1115">
        <v>1</v>
      </c>
      <c r="DA1115" s="1">
        <v>39071</v>
      </c>
      <c r="DB1115" s="1">
        <v>39098</v>
      </c>
      <c r="DC1115" s="1">
        <v>39624</v>
      </c>
      <c r="DD1115" s="14">
        <v>378</v>
      </c>
      <c r="DE1115" s="14">
        <v>4</v>
      </c>
      <c r="DF1115" t="s">
        <v>513</v>
      </c>
      <c r="DG1115" t="s">
        <v>772</v>
      </c>
      <c r="DJ1115">
        <v>1</v>
      </c>
      <c r="DO1115" s="49" t="s">
        <v>4693</v>
      </c>
      <c r="DP1115" s="1"/>
      <c r="DQ1115" s="1"/>
      <c r="DR1115" s="1"/>
      <c r="DS1115" s="1"/>
      <c r="DT1115" s="1"/>
      <c r="DU1115" s="1"/>
      <c r="DV1115" s="1"/>
      <c r="DY1115" t="s">
        <v>2128</v>
      </c>
      <c r="DZ1115" s="1">
        <v>40091</v>
      </c>
      <c r="EA1115" s="1">
        <v>41773</v>
      </c>
      <c r="EC1115" s="7" t="s">
        <v>4011</v>
      </c>
      <c r="EM1115" s="7">
        <v>1</v>
      </c>
      <c r="EO1115" s="7">
        <v>316</v>
      </c>
      <c r="EP1115" s="7">
        <v>3</v>
      </c>
      <c r="II1115" s="1">
        <v>39098</v>
      </c>
      <c r="IJ1115" s="1">
        <v>40016</v>
      </c>
      <c r="IK1115" s="14">
        <v>2</v>
      </c>
    </row>
    <row r="1116" spans="1:245" x14ac:dyDescent="0.25">
      <c r="A1116" s="1">
        <v>40016</v>
      </c>
      <c r="E1116" s="13" t="s">
        <v>3207</v>
      </c>
      <c r="F1116" s="4" t="s">
        <v>141</v>
      </c>
      <c r="G1116" s="45" t="s">
        <v>5613</v>
      </c>
      <c r="H1116" s="86"/>
      <c r="I1116" s="86"/>
      <c r="J1116" s="86"/>
      <c r="K1116" s="86"/>
      <c r="L1116" s="86"/>
      <c r="M1116" s="30" t="s">
        <v>764</v>
      </c>
      <c r="N1116" s="4" t="s">
        <v>479</v>
      </c>
      <c r="O1116" s="13" t="s">
        <v>6901</v>
      </c>
      <c r="P1116" s="20"/>
      <c r="Q1116" s="39" t="s">
        <v>764</v>
      </c>
      <c r="R1116" s="4" t="s">
        <v>479</v>
      </c>
      <c r="S1116" s="13" t="s">
        <v>6901</v>
      </c>
      <c r="T1116" s="39" t="s">
        <v>764</v>
      </c>
      <c r="U1116" s="4" t="s">
        <v>479</v>
      </c>
      <c r="V1116" s="20"/>
      <c r="W1116" s="20"/>
      <c r="X1116" s="20"/>
      <c r="Y1116" s="20"/>
      <c r="Z1116" s="20"/>
      <c r="AA1116" s="20"/>
      <c r="AB1116" s="20"/>
      <c r="AC1116" s="20"/>
      <c r="AD1116" s="20"/>
      <c r="AF1116" s="14">
        <v>0</v>
      </c>
      <c r="AG1116" s="14">
        <v>1</v>
      </c>
      <c r="AH1116" s="14">
        <v>0</v>
      </c>
      <c r="AI1116" s="14">
        <v>0</v>
      </c>
      <c r="AJ1116" s="14">
        <v>1</v>
      </c>
      <c r="AK1116" s="14">
        <v>0</v>
      </c>
      <c r="AL1116" s="14">
        <v>1</v>
      </c>
      <c r="AM1116" s="14">
        <v>0</v>
      </c>
      <c r="AO1116" s="1">
        <v>38547</v>
      </c>
      <c r="AP1116" s="1">
        <v>39098</v>
      </c>
      <c r="BT1116" s="14">
        <v>6400000</v>
      </c>
      <c r="CS1116">
        <v>1</v>
      </c>
      <c r="DA1116" s="1">
        <v>39071</v>
      </c>
      <c r="DB1116" s="1">
        <v>39098</v>
      </c>
      <c r="DC1116" s="1">
        <v>39624</v>
      </c>
      <c r="DD1116" s="14">
        <v>378</v>
      </c>
      <c r="DE1116" s="14">
        <v>4</v>
      </c>
      <c r="DF1116" t="s">
        <v>513</v>
      </c>
      <c r="DG1116" t="s">
        <v>772</v>
      </c>
      <c r="DO1116" s="1"/>
      <c r="DP1116" s="49" t="s">
        <v>4694</v>
      </c>
      <c r="DQ1116" s="49" t="s">
        <v>4695</v>
      </c>
      <c r="DR1116" s="1"/>
      <c r="DS1116" s="1"/>
      <c r="DT1116" s="1"/>
      <c r="DU1116" s="1"/>
      <c r="DV1116" s="1"/>
      <c r="DY1116" t="s">
        <v>2137</v>
      </c>
      <c r="DZ1116" s="1">
        <v>40092</v>
      </c>
      <c r="EA1116" s="1">
        <v>41255</v>
      </c>
      <c r="EC1116" s="7" t="s">
        <v>4011</v>
      </c>
      <c r="EF1116" s="7">
        <v>1</v>
      </c>
      <c r="EO1116" s="7">
        <v>122</v>
      </c>
      <c r="EP1116" s="7">
        <v>3</v>
      </c>
      <c r="EQ1116" s="7">
        <v>1</v>
      </c>
      <c r="II1116" s="1">
        <v>39098</v>
      </c>
      <c r="IJ1116" s="1">
        <v>40016</v>
      </c>
      <c r="IK1116" s="14">
        <v>2</v>
      </c>
    </row>
    <row r="1117" spans="1:245" x14ac:dyDescent="0.25">
      <c r="A1117" s="1">
        <v>40016</v>
      </c>
      <c r="E1117" s="13" t="s">
        <v>3207</v>
      </c>
      <c r="F1117" s="4" t="s">
        <v>141</v>
      </c>
      <c r="G1117" s="45" t="s">
        <v>5613</v>
      </c>
      <c r="H1117" s="86"/>
      <c r="I1117" s="86"/>
      <c r="J1117" s="86"/>
      <c r="K1117" s="86"/>
      <c r="L1117" s="86"/>
      <c r="M1117" s="30" t="s">
        <v>767</v>
      </c>
      <c r="N1117" s="4" t="s">
        <v>570</v>
      </c>
      <c r="O1117" s="13" t="s">
        <v>6902</v>
      </c>
      <c r="P1117" s="20"/>
      <c r="Q1117" s="39" t="s">
        <v>764</v>
      </c>
      <c r="R1117" s="4" t="s">
        <v>479</v>
      </c>
      <c r="S1117" s="13" t="s">
        <v>6901</v>
      </c>
      <c r="T1117" s="39" t="s">
        <v>764</v>
      </c>
      <c r="U1117" s="4" t="s">
        <v>479</v>
      </c>
      <c r="V1117" s="20"/>
      <c r="W1117" s="20"/>
      <c r="X1117" s="20"/>
      <c r="Y1117" s="20"/>
      <c r="Z1117" s="20"/>
      <c r="AA1117" s="20"/>
      <c r="AB1117" s="20"/>
      <c r="AC1117" s="20"/>
      <c r="AD1117" s="20"/>
      <c r="AF1117" s="14">
        <v>0</v>
      </c>
      <c r="AG1117" s="14">
        <v>1</v>
      </c>
      <c r="AH1117" s="14">
        <v>0</v>
      </c>
      <c r="AI1117" s="14">
        <v>0</v>
      </c>
      <c r="AJ1117" s="14">
        <v>1</v>
      </c>
      <c r="AK1117" s="14">
        <v>0</v>
      </c>
      <c r="AL1117" s="14">
        <v>1</v>
      </c>
      <c r="AM1117" s="14">
        <v>0</v>
      </c>
      <c r="AO1117" s="1">
        <v>38547</v>
      </c>
      <c r="AP1117" s="1">
        <v>39098</v>
      </c>
      <c r="BT1117" s="14">
        <v>6400000</v>
      </c>
      <c r="CS1117">
        <v>1</v>
      </c>
      <c r="DA1117" s="1">
        <v>39071</v>
      </c>
      <c r="DB1117" s="1">
        <v>39098</v>
      </c>
      <c r="DC1117" s="1">
        <v>39624</v>
      </c>
      <c r="DD1117" s="14">
        <v>378</v>
      </c>
      <c r="DE1117" s="14">
        <v>4</v>
      </c>
      <c r="DF1117" t="s">
        <v>513</v>
      </c>
      <c r="DG1117" t="s">
        <v>772</v>
      </c>
      <c r="DO1117" s="1"/>
      <c r="DP1117" s="49" t="s">
        <v>4694</v>
      </c>
      <c r="DQ1117" s="49" t="s">
        <v>4695</v>
      </c>
      <c r="DR1117" s="1"/>
      <c r="DS1117" s="1"/>
      <c r="DT1117" s="1"/>
      <c r="DU1117" s="1"/>
      <c r="DV1117" s="1"/>
      <c r="DY1117" t="s">
        <v>2137</v>
      </c>
      <c r="DZ1117" s="1">
        <v>40092</v>
      </c>
      <c r="EA1117" s="1">
        <v>41255</v>
      </c>
      <c r="EC1117" s="7" t="s">
        <v>4011</v>
      </c>
      <c r="EF1117" s="7">
        <v>1</v>
      </c>
      <c r="EO1117" s="7">
        <v>122</v>
      </c>
      <c r="EP1117" s="7">
        <v>3</v>
      </c>
      <c r="EQ1117" s="7">
        <v>1</v>
      </c>
      <c r="II1117" s="1">
        <v>39098</v>
      </c>
      <c r="IJ1117" s="1">
        <v>40016</v>
      </c>
      <c r="IK1117" s="14">
        <v>2</v>
      </c>
    </row>
    <row r="1118" spans="1:245" x14ac:dyDescent="0.25">
      <c r="A1118" s="1">
        <v>40016</v>
      </c>
      <c r="E1118" s="13" t="s">
        <v>3207</v>
      </c>
      <c r="F1118" s="4" t="s">
        <v>141</v>
      </c>
      <c r="G1118" s="45" t="s">
        <v>5613</v>
      </c>
      <c r="H1118" s="86"/>
      <c r="I1118" s="86"/>
      <c r="J1118" s="86"/>
      <c r="K1118" s="86"/>
      <c r="L1118" s="86"/>
      <c r="M1118" s="32" t="s">
        <v>2940</v>
      </c>
      <c r="N1118" s="4" t="s">
        <v>775</v>
      </c>
      <c r="O1118" s="13" t="s">
        <v>6903</v>
      </c>
      <c r="P1118" s="33"/>
      <c r="Q1118" s="41" t="s">
        <v>2940</v>
      </c>
      <c r="R1118" s="4" t="s">
        <v>775</v>
      </c>
      <c r="S1118" s="13" t="s">
        <v>6903</v>
      </c>
      <c r="T1118" s="41" t="s">
        <v>2940</v>
      </c>
      <c r="U1118" s="4" t="s">
        <v>775</v>
      </c>
      <c r="V1118" s="33"/>
      <c r="W1118" s="33"/>
      <c r="X1118" s="20" t="s">
        <v>3396</v>
      </c>
      <c r="Y1118" s="20" t="s">
        <v>775</v>
      </c>
      <c r="Z1118" s="20" t="s">
        <v>3396</v>
      </c>
      <c r="AA1118" s="20" t="s">
        <v>775</v>
      </c>
      <c r="AB1118" s="20"/>
      <c r="AC1118" s="20"/>
      <c r="AD1118" s="20"/>
      <c r="AF1118" s="14">
        <v>0</v>
      </c>
      <c r="AG1118" s="14">
        <v>1</v>
      </c>
      <c r="AH1118" s="14">
        <v>0</v>
      </c>
      <c r="AI1118" s="14">
        <v>0</v>
      </c>
      <c r="AJ1118" s="14">
        <v>1</v>
      </c>
      <c r="AK1118" s="14">
        <v>0</v>
      </c>
      <c r="AL1118" s="14">
        <v>1</v>
      </c>
      <c r="AM1118" s="14">
        <v>0</v>
      </c>
      <c r="AO1118" s="1">
        <v>38084</v>
      </c>
      <c r="AP1118" s="1">
        <v>39098</v>
      </c>
      <c r="BT1118" s="14">
        <v>19600000</v>
      </c>
      <c r="BU1118" s="3">
        <v>0</v>
      </c>
      <c r="CS1118">
        <v>1</v>
      </c>
      <c r="DA1118" s="1">
        <v>39071</v>
      </c>
      <c r="DB1118" s="1">
        <v>39098</v>
      </c>
      <c r="DC1118" s="1">
        <v>39624</v>
      </c>
      <c r="DD1118" s="14">
        <v>378</v>
      </c>
      <c r="DE1118" s="14">
        <v>4</v>
      </c>
      <c r="DF1118" t="s">
        <v>513</v>
      </c>
      <c r="DG1118" t="s">
        <v>772</v>
      </c>
      <c r="DJ1118">
        <v>1</v>
      </c>
      <c r="DO1118" s="49" t="s">
        <v>4696</v>
      </c>
      <c r="DP1118" s="1"/>
      <c r="DQ1118" s="1"/>
      <c r="DR1118" s="1"/>
      <c r="DS1118" s="1"/>
      <c r="DT1118" s="1"/>
      <c r="DU1118" s="1"/>
      <c r="DV1118" s="1"/>
      <c r="DY1118" t="s">
        <v>2145</v>
      </c>
      <c r="DZ1118" s="1">
        <v>40088</v>
      </c>
      <c r="EA1118" s="1">
        <v>41255</v>
      </c>
      <c r="EC1118" s="7" t="s">
        <v>4011</v>
      </c>
      <c r="EF1118" s="7">
        <v>1</v>
      </c>
      <c r="EO1118" s="7">
        <v>150</v>
      </c>
      <c r="EP1118" s="7">
        <v>2</v>
      </c>
      <c r="ER1118" s="49" t="s">
        <v>5037</v>
      </c>
      <c r="ES1118" s="1"/>
      <c r="ET1118" s="1"/>
      <c r="EU1118" s="1"/>
      <c r="EV1118" s="1"/>
      <c r="EW1118" s="1"/>
      <c r="EX1118" s="1"/>
      <c r="FC1118" t="s">
        <v>2941</v>
      </c>
      <c r="FD1118" s="1">
        <v>41327</v>
      </c>
      <c r="FE1118" s="1">
        <v>41774</v>
      </c>
      <c r="FH1118" s="7" t="s">
        <v>4012</v>
      </c>
      <c r="FK1118">
        <v>1</v>
      </c>
      <c r="FY1118">
        <v>39</v>
      </c>
      <c r="FZ1118">
        <v>2</v>
      </c>
      <c r="GY1118" s="44" t="s">
        <v>5710</v>
      </c>
      <c r="GZ1118" s="1">
        <v>39100</v>
      </c>
      <c r="HA1118">
        <v>9</v>
      </c>
      <c r="HB1118">
        <v>7</v>
      </c>
      <c r="HC1118">
        <v>0</v>
      </c>
      <c r="HH1118" s="44" t="s">
        <v>5836</v>
      </c>
      <c r="HI1118">
        <v>0</v>
      </c>
      <c r="HJ1118">
        <v>63</v>
      </c>
      <c r="HK1118">
        <v>99</v>
      </c>
      <c r="HL1118">
        <v>0</v>
      </c>
      <c r="HQ1118" s="44" t="s">
        <v>5969</v>
      </c>
      <c r="HR1118">
        <v>0</v>
      </c>
      <c r="HS1118">
        <v>2</v>
      </c>
      <c r="HT1118">
        <v>9</v>
      </c>
      <c r="HU1118">
        <v>0</v>
      </c>
      <c r="HZ1118" s="44" t="s">
        <v>6055</v>
      </c>
      <c r="IA1118">
        <v>0</v>
      </c>
      <c r="IB1118">
        <v>1</v>
      </c>
      <c r="IC1118">
        <v>63</v>
      </c>
      <c r="ID1118">
        <v>0</v>
      </c>
      <c r="II1118" s="1">
        <v>39098</v>
      </c>
      <c r="IJ1118" s="1">
        <v>40016</v>
      </c>
      <c r="IK1118" s="14">
        <v>2</v>
      </c>
    </row>
    <row r="1119" spans="1:245" x14ac:dyDescent="0.25">
      <c r="A1119" s="1">
        <v>40016</v>
      </c>
      <c r="E1119" s="13" t="s">
        <v>3207</v>
      </c>
      <c r="F1119" s="4" t="s">
        <v>141</v>
      </c>
      <c r="G1119" s="45" t="s">
        <v>5613</v>
      </c>
      <c r="H1119" s="86"/>
      <c r="I1119" s="86"/>
      <c r="J1119" s="86"/>
      <c r="K1119" s="86"/>
      <c r="L1119" s="86"/>
      <c r="M1119" s="30" t="s">
        <v>768</v>
      </c>
      <c r="N1119" s="4" t="s">
        <v>775</v>
      </c>
      <c r="O1119" s="13" t="s">
        <v>6904</v>
      </c>
      <c r="P1119" s="20"/>
      <c r="Q1119" s="41" t="s">
        <v>2940</v>
      </c>
      <c r="R1119" s="4" t="s">
        <v>775</v>
      </c>
      <c r="S1119" s="13" t="s">
        <v>6903</v>
      </c>
      <c r="T1119" s="41" t="s">
        <v>2940</v>
      </c>
      <c r="U1119" s="4" t="s">
        <v>775</v>
      </c>
      <c r="V1119" s="20"/>
      <c r="W1119" s="20"/>
      <c r="X1119" s="20"/>
      <c r="Y1119" s="20"/>
      <c r="Z1119" s="20" t="s">
        <v>3396</v>
      </c>
      <c r="AA1119" s="20" t="s">
        <v>775</v>
      </c>
      <c r="AB1119" s="20"/>
      <c r="AC1119" s="20"/>
      <c r="AD1119" s="20"/>
      <c r="AE1119" s="20" t="s">
        <v>3656</v>
      </c>
      <c r="AF1119" s="14">
        <v>0</v>
      </c>
      <c r="AG1119" s="14">
        <v>1</v>
      </c>
      <c r="AH1119" s="14">
        <v>0</v>
      </c>
      <c r="AI1119" s="14">
        <v>0</v>
      </c>
      <c r="AJ1119" s="14">
        <v>1</v>
      </c>
      <c r="AK1119" s="14">
        <v>0</v>
      </c>
      <c r="AL1119" s="14">
        <v>1</v>
      </c>
      <c r="AM1119" s="14">
        <v>0</v>
      </c>
      <c r="AO1119" s="1">
        <v>38084</v>
      </c>
      <c r="AP1119" s="1">
        <v>39098</v>
      </c>
      <c r="BT1119" s="14">
        <v>19600000</v>
      </c>
      <c r="BU1119" s="3">
        <v>0</v>
      </c>
      <c r="CS1119">
        <v>1</v>
      </c>
      <c r="DA1119" s="1">
        <v>39071</v>
      </c>
      <c r="DB1119" s="1">
        <v>39098</v>
      </c>
      <c r="DC1119" s="1">
        <v>39624</v>
      </c>
      <c r="DD1119" s="14">
        <v>378</v>
      </c>
      <c r="DE1119" s="14">
        <v>4</v>
      </c>
      <c r="DF1119" t="s">
        <v>513</v>
      </c>
      <c r="DG1119" t="s">
        <v>772</v>
      </c>
      <c r="DJ1119">
        <v>1</v>
      </c>
      <c r="DO1119" s="49" t="s">
        <v>4697</v>
      </c>
      <c r="DP1119" s="1"/>
      <c r="DQ1119" s="1"/>
      <c r="DR1119" s="1"/>
      <c r="DS1119" s="1"/>
      <c r="DT1119" s="1"/>
      <c r="DU1119" s="1"/>
      <c r="DV1119" s="1"/>
      <c r="DY1119" t="s">
        <v>2191</v>
      </c>
      <c r="DZ1119" s="1">
        <v>40070</v>
      </c>
      <c r="EA1119" s="1">
        <v>41255</v>
      </c>
      <c r="EC1119" s="7" t="s">
        <v>4011</v>
      </c>
      <c r="EF1119" s="7">
        <v>1</v>
      </c>
      <c r="EO1119" s="7">
        <v>247</v>
      </c>
      <c r="EP1119" s="7">
        <v>3</v>
      </c>
      <c r="GY1119" s="44" t="s">
        <v>5710</v>
      </c>
      <c r="GZ1119" s="1">
        <v>39100</v>
      </c>
      <c r="HA1119">
        <v>9</v>
      </c>
      <c r="HB1119">
        <v>7</v>
      </c>
      <c r="HC1119">
        <v>0</v>
      </c>
      <c r="HH1119" s="44" t="s">
        <v>5836</v>
      </c>
      <c r="HI1119">
        <v>0</v>
      </c>
      <c r="HJ1119">
        <v>63</v>
      </c>
      <c r="HK1119">
        <v>99</v>
      </c>
      <c r="HL1119">
        <v>0</v>
      </c>
      <c r="HQ1119" s="44" t="s">
        <v>5969</v>
      </c>
      <c r="HR1119">
        <v>0</v>
      </c>
      <c r="HS1119">
        <v>2</v>
      </c>
      <c r="HT1119">
        <v>9</v>
      </c>
      <c r="HU1119">
        <v>0</v>
      </c>
      <c r="II1119" s="1">
        <v>39098</v>
      </c>
      <c r="IJ1119" s="1">
        <v>40016</v>
      </c>
      <c r="IK1119" s="14">
        <v>2</v>
      </c>
    </row>
    <row r="1120" spans="1:245" x14ac:dyDescent="0.25">
      <c r="A1120" s="1">
        <v>40016</v>
      </c>
      <c r="E1120" s="13" t="s">
        <v>3207</v>
      </c>
      <c r="F1120" s="4" t="s">
        <v>141</v>
      </c>
      <c r="G1120" s="45" t="s">
        <v>5613</v>
      </c>
      <c r="H1120" s="86"/>
      <c r="I1120" s="86"/>
      <c r="J1120" s="86"/>
      <c r="K1120" s="86"/>
      <c r="L1120" s="86"/>
      <c r="M1120" s="30" t="s">
        <v>766</v>
      </c>
      <c r="N1120" s="4" t="s">
        <v>776</v>
      </c>
      <c r="O1120" s="13" t="s">
        <v>6905</v>
      </c>
      <c r="P1120" s="20"/>
      <c r="Q1120" s="30" t="s">
        <v>766</v>
      </c>
      <c r="R1120" s="4" t="s">
        <v>776</v>
      </c>
      <c r="S1120" s="13" t="s">
        <v>6905</v>
      </c>
      <c r="T1120" s="20"/>
      <c r="U1120" s="20"/>
      <c r="V1120" s="20"/>
      <c r="W1120" s="20"/>
      <c r="X1120" s="20"/>
      <c r="Y1120" s="20"/>
      <c r="Z1120" s="20"/>
      <c r="AA1120" s="20"/>
      <c r="AB1120" s="20"/>
      <c r="AC1120" s="20"/>
      <c r="AD1120" s="20"/>
      <c r="AF1120" s="14">
        <v>0</v>
      </c>
      <c r="AG1120" s="14">
        <v>1</v>
      </c>
      <c r="AH1120" s="14">
        <v>0</v>
      </c>
      <c r="AI1120" s="14">
        <v>0</v>
      </c>
      <c r="AJ1120" s="14">
        <v>1</v>
      </c>
      <c r="AK1120" s="14">
        <v>0</v>
      </c>
      <c r="AL1120" s="14">
        <v>1</v>
      </c>
      <c r="AM1120" s="14">
        <v>0</v>
      </c>
      <c r="AO1120" s="1">
        <v>38084</v>
      </c>
      <c r="AP1120" s="1">
        <v>39071</v>
      </c>
      <c r="BP1120" s="14">
        <v>9100000</v>
      </c>
      <c r="CS1120">
        <v>1</v>
      </c>
      <c r="DA1120" s="1">
        <v>39071</v>
      </c>
      <c r="DB1120" s="1">
        <v>39098</v>
      </c>
      <c r="DC1120" s="1">
        <v>39624</v>
      </c>
      <c r="DD1120" s="14">
        <v>378</v>
      </c>
      <c r="DE1120" s="14">
        <v>4</v>
      </c>
      <c r="DF1120" t="s">
        <v>513</v>
      </c>
      <c r="DG1120" t="s">
        <v>772</v>
      </c>
      <c r="DO1120" s="49" t="s">
        <v>4698</v>
      </c>
      <c r="DP1120" s="1"/>
      <c r="DQ1120" s="1"/>
      <c r="DR1120" s="1"/>
      <c r="DS1120" s="1"/>
      <c r="DT1120" s="1"/>
      <c r="DU1120" s="1"/>
      <c r="DV1120" s="1"/>
      <c r="DY1120" t="s">
        <v>2138</v>
      </c>
      <c r="DZ1120" s="1">
        <v>40092</v>
      </c>
      <c r="EA1120" s="1">
        <v>41621</v>
      </c>
      <c r="EC1120" s="7" t="s">
        <v>4011</v>
      </c>
      <c r="EF1120" s="7">
        <v>1</v>
      </c>
      <c r="EO1120" s="7">
        <v>151</v>
      </c>
      <c r="EP1120" s="7">
        <v>2</v>
      </c>
      <c r="II1120" s="1">
        <v>39098</v>
      </c>
      <c r="IJ1120" s="1">
        <v>40016</v>
      </c>
      <c r="IK1120" s="14">
        <v>2</v>
      </c>
    </row>
    <row r="1121" spans="1:245" x14ac:dyDescent="0.25">
      <c r="A1121" s="1">
        <v>40016</v>
      </c>
      <c r="E1121" s="13" t="s">
        <v>3207</v>
      </c>
      <c r="F1121" s="4" t="s">
        <v>141</v>
      </c>
      <c r="G1121" s="45" t="s">
        <v>5613</v>
      </c>
      <c r="H1121" s="86"/>
      <c r="I1121" s="86"/>
      <c r="J1121" s="86"/>
      <c r="K1121" s="86"/>
      <c r="L1121" s="86"/>
      <c r="M1121" s="30" t="s">
        <v>771</v>
      </c>
      <c r="N1121" s="4" t="s">
        <v>776</v>
      </c>
      <c r="O1121" s="13" t="s">
        <v>6906</v>
      </c>
      <c r="P1121" s="20"/>
      <c r="Q1121" s="30" t="s">
        <v>771</v>
      </c>
      <c r="R1121" s="4" t="s">
        <v>776</v>
      </c>
      <c r="S1121" s="13" t="s">
        <v>6906</v>
      </c>
      <c r="T1121" s="20"/>
      <c r="U1121" s="20"/>
      <c r="V1121" s="20"/>
      <c r="W1121" s="20"/>
      <c r="X1121" s="20"/>
      <c r="Y1121" s="20"/>
      <c r="Z1121" s="20"/>
      <c r="AA1121" s="20"/>
      <c r="AB1121" s="20"/>
      <c r="AC1121" s="20"/>
      <c r="AD1121" s="20"/>
      <c r="AF1121" s="14">
        <v>0</v>
      </c>
      <c r="AG1121" s="14">
        <v>1</v>
      </c>
      <c r="AH1121" s="14">
        <v>0</v>
      </c>
      <c r="AI1121" s="14">
        <v>0</v>
      </c>
      <c r="AJ1121" s="14">
        <v>1</v>
      </c>
      <c r="AK1121" s="14">
        <v>0</v>
      </c>
      <c r="AL1121" s="14">
        <v>1</v>
      </c>
      <c r="AM1121" s="14">
        <v>0</v>
      </c>
      <c r="AO1121" s="1">
        <v>38084</v>
      </c>
      <c r="AP1121" s="1">
        <v>39098</v>
      </c>
      <c r="CS1121">
        <v>1</v>
      </c>
      <c r="DA1121" s="1">
        <v>39071</v>
      </c>
      <c r="DB1121" s="1">
        <v>39098</v>
      </c>
      <c r="DC1121" s="1">
        <v>39624</v>
      </c>
      <c r="DD1121" s="14">
        <v>378</v>
      </c>
      <c r="DE1121" s="14">
        <v>4</v>
      </c>
      <c r="DF1121" t="s">
        <v>513</v>
      </c>
      <c r="DG1121" t="s">
        <v>772</v>
      </c>
      <c r="II1121" s="1">
        <v>39098</v>
      </c>
      <c r="IJ1121" s="1">
        <v>40016</v>
      </c>
      <c r="IK1121" s="14">
        <v>2</v>
      </c>
    </row>
    <row r="1122" spans="1:245" x14ac:dyDescent="0.25">
      <c r="A1122" s="1">
        <v>40002</v>
      </c>
      <c r="B1122" s="1"/>
      <c r="C1122" s="1" t="s">
        <v>435</v>
      </c>
      <c r="D1122" s="1"/>
      <c r="E1122" s="13" t="s">
        <v>3204</v>
      </c>
      <c r="F1122" s="4" t="s">
        <v>142</v>
      </c>
      <c r="H1122" s="45" t="s">
        <v>5607</v>
      </c>
      <c r="I1122" s="45"/>
      <c r="J1122" s="45"/>
      <c r="K1122" s="45" t="s">
        <v>5608</v>
      </c>
      <c r="L1122" s="45"/>
      <c r="M1122" s="31" t="s">
        <v>999</v>
      </c>
      <c r="N1122" s="13" t="s">
        <v>479</v>
      </c>
      <c r="O1122" s="13" t="s">
        <v>6876</v>
      </c>
      <c r="P1122" s="20"/>
      <c r="Q1122" s="39" t="s">
        <v>998</v>
      </c>
      <c r="R1122" s="4" t="s">
        <v>479</v>
      </c>
      <c r="S1122" s="52" t="s">
        <v>6877</v>
      </c>
      <c r="T1122" s="39" t="s">
        <v>998</v>
      </c>
      <c r="U1122" s="4" t="s">
        <v>479</v>
      </c>
      <c r="V1122" s="20"/>
      <c r="W1122" s="20"/>
      <c r="X1122" s="20"/>
      <c r="Y1122" s="20"/>
      <c r="Z1122" s="20" t="s">
        <v>3654</v>
      </c>
      <c r="AA1122" s="20" t="s">
        <v>479</v>
      </c>
      <c r="AB1122" s="20"/>
      <c r="AC1122" s="20"/>
      <c r="AD1122" s="20"/>
      <c r="AF1122" s="14">
        <v>0</v>
      </c>
      <c r="AG1122" s="14">
        <v>1</v>
      </c>
      <c r="AH1122" s="14">
        <v>0</v>
      </c>
      <c r="AI1122" s="14">
        <v>0</v>
      </c>
      <c r="AJ1122" s="14">
        <v>1</v>
      </c>
      <c r="AK1122" s="14">
        <v>0</v>
      </c>
      <c r="AL1122" s="14">
        <v>1</v>
      </c>
      <c r="AM1122" s="14">
        <v>0</v>
      </c>
      <c r="AN1122" t="s">
        <v>1000</v>
      </c>
      <c r="AO1122" s="1">
        <v>29221</v>
      </c>
      <c r="AP1122" s="1">
        <v>38625</v>
      </c>
      <c r="AQ1122" s="1">
        <v>36748</v>
      </c>
      <c r="AR1122" s="1">
        <v>38625</v>
      </c>
      <c r="BT1122" s="14">
        <v>553000000</v>
      </c>
      <c r="BV1122" s="16">
        <v>320000000</v>
      </c>
      <c r="CS1122">
        <v>1</v>
      </c>
      <c r="CV1122" s="1">
        <v>39281</v>
      </c>
      <c r="DB1122" s="1">
        <v>38853</v>
      </c>
      <c r="DC1122" s="1">
        <v>39608</v>
      </c>
      <c r="DD1122" s="14">
        <v>398</v>
      </c>
      <c r="DE1122" s="14">
        <v>4</v>
      </c>
      <c r="DF1122" t="s">
        <v>513</v>
      </c>
      <c r="DG1122" t="s">
        <v>1001</v>
      </c>
      <c r="DK1122" s="1"/>
      <c r="DO1122" s="49" t="s">
        <v>4666</v>
      </c>
      <c r="DP1122" s="1"/>
      <c r="DQ1122" s="1"/>
      <c r="DR1122" s="1"/>
      <c r="DS1122" s="1"/>
      <c r="DT1122" s="1"/>
      <c r="DU1122" s="1"/>
      <c r="DV1122" s="1"/>
      <c r="DY1122" t="s">
        <v>2179</v>
      </c>
      <c r="DZ1122" s="1">
        <v>40074</v>
      </c>
      <c r="EA1122" s="1">
        <v>41089</v>
      </c>
      <c r="EC1122" s="7" t="s">
        <v>4007</v>
      </c>
      <c r="EL1122" s="7">
        <v>1</v>
      </c>
      <c r="EO1122" s="7">
        <v>307</v>
      </c>
      <c r="EP1122" s="7">
        <v>4</v>
      </c>
      <c r="GY1122" s="44" t="s">
        <v>5708</v>
      </c>
      <c r="GZ1122" s="1">
        <v>38854</v>
      </c>
      <c r="HA1122">
        <v>25</v>
      </c>
      <c r="HB1122">
        <v>3892</v>
      </c>
      <c r="HC1122">
        <v>26</v>
      </c>
      <c r="HD1122">
        <v>1</v>
      </c>
      <c r="HH1122" s="44" t="s">
        <v>5833</v>
      </c>
      <c r="HI1122">
        <v>1</v>
      </c>
      <c r="HJ1122">
        <v>86</v>
      </c>
      <c r="HK1122">
        <v>2954</v>
      </c>
      <c r="HL1122">
        <v>28</v>
      </c>
      <c r="HM1122">
        <v>1</v>
      </c>
      <c r="HQ1122" s="44" t="s">
        <v>5966</v>
      </c>
      <c r="HR1122">
        <v>1</v>
      </c>
      <c r="HS1122">
        <v>10</v>
      </c>
      <c r="HT1122">
        <v>2892</v>
      </c>
      <c r="HU1122">
        <v>98</v>
      </c>
      <c r="HV1122">
        <v>1</v>
      </c>
      <c r="II1122" s="1">
        <v>38853</v>
      </c>
      <c r="IJ1122" s="1">
        <v>40002</v>
      </c>
      <c r="IK1122" s="14">
        <v>1</v>
      </c>
    </row>
    <row r="1123" spans="1:245" x14ac:dyDescent="0.25">
      <c r="A1123" s="1">
        <v>40002</v>
      </c>
      <c r="B1123" s="1"/>
      <c r="C1123" s="1"/>
      <c r="D1123" s="1"/>
      <c r="E1123" s="13" t="s">
        <v>3204</v>
      </c>
      <c r="F1123" s="4" t="s">
        <v>142</v>
      </c>
      <c r="G1123" s="86"/>
      <c r="H1123" s="45" t="s">
        <v>5607</v>
      </c>
      <c r="I1123" s="45"/>
      <c r="J1123" s="45"/>
      <c r="K1123" s="45" t="s">
        <v>5608</v>
      </c>
      <c r="L1123" s="45"/>
      <c r="M1123" s="31" t="s">
        <v>998</v>
      </c>
      <c r="N1123" s="4" t="s">
        <v>479</v>
      </c>
      <c r="O1123" s="52" t="s">
        <v>6877</v>
      </c>
      <c r="P1123" s="20"/>
      <c r="Q1123" s="39" t="s">
        <v>998</v>
      </c>
      <c r="R1123" s="4" t="s">
        <v>479</v>
      </c>
      <c r="S1123" s="52" t="s">
        <v>6877</v>
      </c>
      <c r="T1123" s="39" t="s">
        <v>998</v>
      </c>
      <c r="U1123" s="4" t="s">
        <v>479</v>
      </c>
      <c r="V1123" s="20"/>
      <c r="W1123" s="20"/>
      <c r="X1123" s="20" t="s">
        <v>3654</v>
      </c>
      <c r="Y1123" s="20" t="s">
        <v>479</v>
      </c>
      <c r="Z1123" s="20" t="s">
        <v>3654</v>
      </c>
      <c r="AA1123" s="20" t="s">
        <v>479</v>
      </c>
      <c r="AB1123" s="20"/>
      <c r="AC1123" s="20"/>
      <c r="AD1123" s="20"/>
      <c r="AF1123" s="14">
        <v>0</v>
      </c>
      <c r="AG1123" s="14">
        <v>1</v>
      </c>
      <c r="AH1123" s="14">
        <v>0</v>
      </c>
      <c r="AI1123" s="14">
        <v>0</v>
      </c>
      <c r="AJ1123" s="14">
        <v>1</v>
      </c>
      <c r="AK1123" s="14">
        <v>0</v>
      </c>
      <c r="AL1123" s="14">
        <v>1</v>
      </c>
      <c r="AM1123" s="14">
        <v>0</v>
      </c>
      <c r="AO1123" s="1">
        <v>37652</v>
      </c>
      <c r="AP1123" s="1">
        <v>38625</v>
      </c>
      <c r="AQ1123" s="1">
        <v>37652</v>
      </c>
      <c r="AR1123" s="1">
        <v>38625</v>
      </c>
      <c r="BT1123" s="14">
        <v>553000000</v>
      </c>
      <c r="BV1123" s="16">
        <v>320000000</v>
      </c>
      <c r="CS1123">
        <v>1</v>
      </c>
      <c r="CV1123" s="1">
        <v>39281</v>
      </c>
      <c r="DB1123" s="1">
        <v>38853</v>
      </c>
      <c r="DC1123" s="1">
        <v>39608</v>
      </c>
      <c r="DD1123" s="14">
        <v>398</v>
      </c>
      <c r="DE1123" s="14">
        <v>4</v>
      </c>
      <c r="DF1123" t="s">
        <v>513</v>
      </c>
      <c r="DG1123" t="s">
        <v>1001</v>
      </c>
      <c r="DK1123" s="1"/>
      <c r="DO1123" s="49" t="s">
        <v>4666</v>
      </c>
      <c r="DP1123" s="1"/>
      <c r="DQ1123" s="1"/>
      <c r="DR1123" s="1"/>
      <c r="DS1123" s="1"/>
      <c r="DT1123" s="1"/>
      <c r="DU1123" s="1"/>
      <c r="DV1123" s="1"/>
      <c r="DY1123" t="s">
        <v>2179</v>
      </c>
      <c r="DZ1123" s="1">
        <v>40074</v>
      </c>
      <c r="EA1123" s="1">
        <v>41089</v>
      </c>
      <c r="EC1123" s="7" t="s">
        <v>4007</v>
      </c>
      <c r="EL1123" s="7">
        <v>1</v>
      </c>
      <c r="EO1123" s="7">
        <v>307</v>
      </c>
      <c r="EP1123" s="7">
        <v>4</v>
      </c>
      <c r="GY1123" s="44" t="s">
        <v>5708</v>
      </c>
      <c r="GZ1123" s="1">
        <v>38854</v>
      </c>
      <c r="HA1123">
        <v>25</v>
      </c>
      <c r="HB1123">
        <v>3892</v>
      </c>
      <c r="HC1123">
        <v>26</v>
      </c>
      <c r="HD1123">
        <v>1</v>
      </c>
      <c r="HH1123" s="44" t="s">
        <v>5833</v>
      </c>
      <c r="HI1123">
        <v>1</v>
      </c>
      <c r="HJ1123">
        <v>86</v>
      </c>
      <c r="HK1123">
        <v>2954</v>
      </c>
      <c r="HL1123">
        <v>28</v>
      </c>
      <c r="HM1123">
        <v>1</v>
      </c>
      <c r="HQ1123" s="44" t="s">
        <v>5966</v>
      </c>
      <c r="HR1123">
        <v>1</v>
      </c>
      <c r="HS1123">
        <v>10</v>
      </c>
      <c r="HT1123">
        <v>2892</v>
      </c>
      <c r="HU1123">
        <v>98</v>
      </c>
      <c r="HV1123">
        <v>1</v>
      </c>
      <c r="II1123" s="1">
        <v>38853</v>
      </c>
      <c r="IJ1123" s="1">
        <v>40002</v>
      </c>
      <c r="IK1123" s="14">
        <v>1</v>
      </c>
    </row>
    <row r="1124" spans="1:245" x14ac:dyDescent="0.25">
      <c r="A1124" s="1">
        <v>40002</v>
      </c>
      <c r="B1124" s="1"/>
      <c r="C1124" s="1"/>
      <c r="D1124" s="1"/>
      <c r="E1124" s="13" t="s">
        <v>3204</v>
      </c>
      <c r="F1124" s="4" t="s">
        <v>142</v>
      </c>
      <c r="G1124" s="86"/>
      <c r="H1124" s="45" t="s">
        <v>5607</v>
      </c>
      <c r="I1124" s="45"/>
      <c r="J1124" s="45"/>
      <c r="K1124" s="45" t="s">
        <v>5608</v>
      </c>
      <c r="L1124" s="45"/>
      <c r="M1124" s="31" t="s">
        <v>2519</v>
      </c>
      <c r="N1124" s="4" t="s">
        <v>474</v>
      </c>
      <c r="O1124" s="52" t="s">
        <v>6878</v>
      </c>
      <c r="P1124" s="20"/>
      <c r="Q1124" s="31" t="s">
        <v>2519</v>
      </c>
      <c r="R1124" s="4" t="s">
        <v>474</v>
      </c>
      <c r="S1124" s="52" t="s">
        <v>6878</v>
      </c>
      <c r="T1124" s="39"/>
      <c r="U1124" s="4" t="s">
        <v>479</v>
      </c>
      <c r="V1124" s="20"/>
      <c r="W1124" s="20"/>
      <c r="X1124" s="20"/>
      <c r="Y1124" s="20"/>
      <c r="Z1124" s="20"/>
      <c r="AA1124" s="20"/>
      <c r="AB1124" s="20"/>
      <c r="AC1124" s="20"/>
      <c r="AD1124" s="20"/>
      <c r="AF1124" s="14">
        <v>0</v>
      </c>
      <c r="AG1124" s="14">
        <v>1</v>
      </c>
      <c r="AH1124" s="14">
        <v>0</v>
      </c>
      <c r="AI1124" s="14">
        <v>0</v>
      </c>
      <c r="AJ1124" s="14">
        <v>1</v>
      </c>
      <c r="AK1124" s="14">
        <v>0</v>
      </c>
      <c r="AL1124" s="14">
        <v>1</v>
      </c>
      <c r="AM1124" s="14">
        <v>0</v>
      </c>
      <c r="AO1124" s="1">
        <v>29221</v>
      </c>
      <c r="AP1124" s="1">
        <v>38625</v>
      </c>
      <c r="AQ1124" s="1">
        <v>36748</v>
      </c>
      <c r="AR1124" s="1">
        <v>38625</v>
      </c>
      <c r="BP1124" s="14">
        <v>553000000</v>
      </c>
      <c r="BV1124" s="16">
        <v>320000000</v>
      </c>
      <c r="CS1124">
        <v>1</v>
      </c>
      <c r="CV1124" s="1">
        <v>39281</v>
      </c>
      <c r="DB1124" s="1">
        <v>38853</v>
      </c>
      <c r="DC1124" s="1">
        <v>39608</v>
      </c>
      <c r="DD1124" s="14">
        <v>398</v>
      </c>
      <c r="DE1124" s="14">
        <v>4</v>
      </c>
      <c r="DF1124" t="s">
        <v>513</v>
      </c>
      <c r="DG1124" t="s">
        <v>1001</v>
      </c>
      <c r="DK1124" s="1"/>
      <c r="DO1124" s="49" t="s">
        <v>4667</v>
      </c>
      <c r="DP1124" s="1"/>
      <c r="DQ1124" s="1"/>
      <c r="DR1124" s="1"/>
      <c r="DS1124" s="1"/>
      <c r="DT1124" s="1"/>
      <c r="DU1124" s="1"/>
      <c r="DV1124" s="1"/>
      <c r="DY1124" t="s">
        <v>2175</v>
      </c>
      <c r="DZ1124" s="1">
        <v>40074</v>
      </c>
      <c r="EA1124" s="1">
        <v>41089</v>
      </c>
      <c r="EC1124" s="7" t="s">
        <v>4007</v>
      </c>
      <c r="EL1124" s="7">
        <v>1</v>
      </c>
      <c r="EO1124" s="7">
        <v>468</v>
      </c>
      <c r="EP1124" s="7">
        <v>4</v>
      </c>
      <c r="GY1124" s="44" t="s">
        <v>5708</v>
      </c>
      <c r="GZ1124" s="1">
        <v>38854</v>
      </c>
      <c r="HA1124">
        <v>25</v>
      </c>
      <c r="HB1124">
        <v>3892</v>
      </c>
      <c r="HC1124">
        <v>26</v>
      </c>
      <c r="HD1124">
        <v>1</v>
      </c>
      <c r="HH1124" s="44" t="s">
        <v>5833</v>
      </c>
      <c r="HI1124">
        <v>1</v>
      </c>
      <c r="HJ1124">
        <v>86</v>
      </c>
      <c r="HK1124">
        <v>2954</v>
      </c>
      <c r="HL1124">
        <v>28</v>
      </c>
      <c r="HM1124">
        <v>1</v>
      </c>
      <c r="HQ1124" s="44" t="s">
        <v>5966</v>
      </c>
      <c r="HR1124">
        <v>1</v>
      </c>
      <c r="HS1124">
        <v>10</v>
      </c>
      <c r="HT1124">
        <v>2892</v>
      </c>
      <c r="HU1124">
        <v>98</v>
      </c>
      <c r="HV1124">
        <v>1</v>
      </c>
      <c r="II1124" s="1">
        <v>38853</v>
      </c>
      <c r="IJ1124" s="1">
        <v>40002</v>
      </c>
      <c r="IK1124" s="14">
        <v>1</v>
      </c>
    </row>
    <row r="1125" spans="1:245" x14ac:dyDescent="0.25">
      <c r="A1125" s="1">
        <v>40155</v>
      </c>
      <c r="B1125" s="1"/>
      <c r="C1125" s="1" t="s">
        <v>2358</v>
      </c>
      <c r="D1125" s="1"/>
      <c r="E1125" s="13" t="s">
        <v>3153</v>
      </c>
      <c r="F1125" s="4" t="s">
        <v>2357</v>
      </c>
      <c r="H1125" s="45" t="s">
        <v>5611</v>
      </c>
      <c r="I1125" s="45"/>
      <c r="J1125" s="45" t="s">
        <v>5612</v>
      </c>
      <c r="K1125" s="45"/>
      <c r="L1125" s="45"/>
      <c r="M1125" s="31" t="s">
        <v>2383</v>
      </c>
      <c r="N1125" s="13" t="s">
        <v>520</v>
      </c>
      <c r="O1125" s="13" t="s">
        <v>6891</v>
      </c>
      <c r="P1125" s="20"/>
      <c r="Q1125" s="31" t="s">
        <v>2383</v>
      </c>
      <c r="R1125" s="13" t="s">
        <v>520</v>
      </c>
      <c r="S1125" s="13" t="s">
        <v>6891</v>
      </c>
      <c r="T1125" s="20"/>
      <c r="U1125" s="20"/>
      <c r="V1125" s="20"/>
      <c r="W1125" s="20"/>
      <c r="X1125" s="20"/>
      <c r="Y1125" s="20"/>
      <c r="Z1125" s="20"/>
      <c r="AA1125" s="20"/>
      <c r="AB1125" s="20"/>
      <c r="AC1125" s="20"/>
      <c r="AD1125" s="20"/>
      <c r="AF1125" s="14">
        <v>1</v>
      </c>
      <c r="AG1125" s="14">
        <v>1</v>
      </c>
      <c r="AH1125" s="14">
        <v>0</v>
      </c>
      <c r="AI1125" s="14">
        <v>0</v>
      </c>
      <c r="AJ1125" s="14">
        <v>1</v>
      </c>
      <c r="AK1125" s="14">
        <v>0</v>
      </c>
      <c r="AL1125" s="14">
        <v>1</v>
      </c>
      <c r="AM1125" s="14">
        <v>0</v>
      </c>
      <c r="AN1125" t="s">
        <v>1744</v>
      </c>
      <c r="AO1125" s="1">
        <v>32848</v>
      </c>
      <c r="AP1125" s="1">
        <v>36704</v>
      </c>
      <c r="BP1125" s="14">
        <v>10250000</v>
      </c>
      <c r="BS1125" s="23">
        <v>0</v>
      </c>
      <c r="CS1125">
        <v>1</v>
      </c>
      <c r="CU1125" s="7">
        <v>1</v>
      </c>
      <c r="DC1125" s="1">
        <v>39629</v>
      </c>
      <c r="DD1125" s="14">
        <v>643</v>
      </c>
      <c r="DE1125" s="14">
        <v>5</v>
      </c>
      <c r="DF1125" t="s">
        <v>562</v>
      </c>
      <c r="DG1125" t="s">
        <v>1742</v>
      </c>
      <c r="DN1125" s="51" t="s">
        <v>5130</v>
      </c>
      <c r="DO1125" s="1"/>
      <c r="DP1125" s="49" t="s">
        <v>4671</v>
      </c>
      <c r="DQ1125" s="1"/>
      <c r="DR1125" s="49" t="s">
        <v>4672</v>
      </c>
      <c r="DS1125" s="1"/>
      <c r="DT1125" s="1"/>
      <c r="DU1125" s="1"/>
      <c r="DV1125" s="1"/>
      <c r="DW1125" t="s">
        <v>2383</v>
      </c>
      <c r="DX1125" t="s">
        <v>520</v>
      </c>
      <c r="DY1125" t="s">
        <v>2384</v>
      </c>
      <c r="DZ1125" s="1">
        <v>40228</v>
      </c>
      <c r="EA1125" s="1">
        <v>41982</v>
      </c>
      <c r="EC1125" s="7" t="s">
        <v>4010</v>
      </c>
      <c r="EF1125" s="7">
        <v>1</v>
      </c>
      <c r="EO1125" s="7">
        <v>403</v>
      </c>
      <c r="EP1125" s="7">
        <v>2</v>
      </c>
      <c r="EQ1125" s="7">
        <v>1</v>
      </c>
      <c r="ER1125" s="49" t="s">
        <v>5031</v>
      </c>
      <c r="ES1125" s="1"/>
      <c r="ET1125" s="1"/>
      <c r="EU1125" s="1"/>
      <c r="EV1125" s="1"/>
      <c r="EW1125" s="1"/>
      <c r="EX1125" s="1"/>
      <c r="FC1125" s="7" t="s">
        <v>3041</v>
      </c>
      <c r="FD1125" s="1">
        <v>42054</v>
      </c>
      <c r="FE1125" s="1">
        <v>42999</v>
      </c>
      <c r="FG1125" s="7" t="s">
        <v>4017</v>
      </c>
      <c r="FJ1125" s="7" t="s">
        <v>3995</v>
      </c>
      <c r="FQ1125" s="7">
        <v>1</v>
      </c>
      <c r="FR1125" s="7">
        <v>1</v>
      </c>
      <c r="FU1125">
        <v>1</v>
      </c>
      <c r="FY1125">
        <v>60</v>
      </c>
      <c r="FZ1125">
        <v>3</v>
      </c>
    </row>
    <row r="1126" spans="1:245" x14ac:dyDescent="0.25">
      <c r="A1126" s="1">
        <v>40155</v>
      </c>
      <c r="B1126" s="1"/>
      <c r="C1126" s="1"/>
      <c r="D1126" s="1"/>
      <c r="E1126" s="13" t="s">
        <v>3153</v>
      </c>
      <c r="F1126" s="4" t="s">
        <v>2357</v>
      </c>
      <c r="G1126" s="86"/>
      <c r="H1126" s="45" t="s">
        <v>5611</v>
      </c>
      <c r="I1126" s="45"/>
      <c r="J1126" s="45" t="s">
        <v>5612</v>
      </c>
      <c r="K1126" s="45"/>
      <c r="L1126" s="45"/>
      <c r="M1126" s="30" t="s">
        <v>1732</v>
      </c>
      <c r="N1126" s="13" t="s">
        <v>520</v>
      </c>
      <c r="O1126" s="13" t="s">
        <v>6885</v>
      </c>
      <c r="P1126" s="20"/>
      <c r="Q1126" s="39" t="s">
        <v>1733</v>
      </c>
      <c r="R1126" s="13" t="s">
        <v>520</v>
      </c>
      <c r="S1126" s="13" t="s">
        <v>6885</v>
      </c>
      <c r="T1126" s="39" t="s">
        <v>1733</v>
      </c>
      <c r="U1126" s="13" t="s">
        <v>520</v>
      </c>
      <c r="V1126" s="20"/>
      <c r="W1126" s="20"/>
      <c r="X1126" s="20"/>
      <c r="Y1126" s="20"/>
      <c r="Z1126" s="20"/>
      <c r="AA1126" s="20"/>
      <c r="AB1126" s="20"/>
      <c r="AC1126" s="20"/>
      <c r="AD1126" s="20"/>
      <c r="AF1126" s="14">
        <v>1</v>
      </c>
      <c r="AG1126" s="14">
        <v>1</v>
      </c>
      <c r="AH1126" s="14">
        <v>0</v>
      </c>
      <c r="AI1126" s="14">
        <v>0</v>
      </c>
      <c r="AJ1126" s="14">
        <v>1</v>
      </c>
      <c r="AK1126" s="14">
        <v>0</v>
      </c>
      <c r="AL1126" s="14">
        <v>1</v>
      </c>
      <c r="AM1126" s="14">
        <v>0</v>
      </c>
      <c r="AN1126" t="s">
        <v>1743</v>
      </c>
      <c r="AO1126" s="1">
        <v>32848</v>
      </c>
      <c r="AP1126" s="1">
        <v>36704</v>
      </c>
      <c r="BT1126" s="14">
        <v>10250000</v>
      </c>
      <c r="BW1126" s="23">
        <v>0</v>
      </c>
      <c r="CS1126">
        <v>1</v>
      </c>
      <c r="CU1126" s="7">
        <v>1</v>
      </c>
      <c r="DC1126" s="1">
        <v>39629</v>
      </c>
      <c r="DD1126" s="14">
        <v>643</v>
      </c>
      <c r="DE1126" s="14">
        <v>5</v>
      </c>
      <c r="DF1126" t="s">
        <v>562</v>
      </c>
      <c r="DG1126" t="s">
        <v>1742</v>
      </c>
      <c r="DO1126" s="1"/>
      <c r="DP1126" s="49" t="s">
        <v>4673</v>
      </c>
      <c r="DQ1126" s="1"/>
      <c r="DR1126" s="49" t="s">
        <v>4674</v>
      </c>
      <c r="DS1126" s="1"/>
      <c r="DT1126" s="1"/>
      <c r="DU1126" s="1"/>
      <c r="DV1126" s="1"/>
      <c r="DY1126" t="s">
        <v>2360</v>
      </c>
      <c r="DZ1126" s="1">
        <v>40226</v>
      </c>
      <c r="EA1126" s="1">
        <v>41982</v>
      </c>
      <c r="EC1126" s="7" t="s">
        <v>4010</v>
      </c>
      <c r="EF1126" s="7">
        <v>1</v>
      </c>
      <c r="EO1126" s="7">
        <v>377</v>
      </c>
      <c r="EP1126" s="7">
        <v>2</v>
      </c>
      <c r="EQ1126" s="7">
        <v>1</v>
      </c>
      <c r="ER1126" s="49" t="s">
        <v>5032</v>
      </c>
      <c r="ES1126" s="1"/>
      <c r="ET1126" s="1"/>
      <c r="EU1126" s="1"/>
      <c r="EV1126" s="1"/>
      <c r="EW1126" s="1"/>
      <c r="EX1126" s="1"/>
      <c r="FC1126" s="7" t="s">
        <v>3042</v>
      </c>
      <c r="FD1126" s="1">
        <v>42055</v>
      </c>
      <c r="FE1126" s="1">
        <v>42999</v>
      </c>
      <c r="FG1126" s="7" t="s">
        <v>4017</v>
      </c>
      <c r="FJ1126" s="7" t="s">
        <v>3995</v>
      </c>
      <c r="FQ1126" s="7">
        <v>1</v>
      </c>
      <c r="FR1126" s="7">
        <v>1</v>
      </c>
      <c r="FU1126">
        <v>1</v>
      </c>
      <c r="FY1126">
        <v>60</v>
      </c>
      <c r="FZ1126">
        <v>3</v>
      </c>
    </row>
    <row r="1127" spans="1:245" x14ac:dyDescent="0.25">
      <c r="A1127" s="1">
        <v>40155</v>
      </c>
      <c r="B1127" s="1"/>
      <c r="C1127" s="1"/>
      <c r="D1127" s="1"/>
      <c r="E1127" s="13" t="s">
        <v>3153</v>
      </c>
      <c r="F1127" s="4" t="s">
        <v>2357</v>
      </c>
      <c r="G1127" s="86"/>
      <c r="H1127" s="45" t="s">
        <v>5611</v>
      </c>
      <c r="I1127" s="45"/>
      <c r="J1127" s="45" t="s">
        <v>5612</v>
      </c>
      <c r="K1127" s="45"/>
      <c r="L1127" s="45"/>
      <c r="M1127" s="30" t="s">
        <v>1733</v>
      </c>
      <c r="N1127" s="13" t="s">
        <v>520</v>
      </c>
      <c r="O1127" s="13" t="s">
        <v>6885</v>
      </c>
      <c r="P1127" s="20"/>
      <c r="Q1127" s="39" t="s">
        <v>1733</v>
      </c>
      <c r="R1127" s="13" t="s">
        <v>520</v>
      </c>
      <c r="S1127" s="13" t="s">
        <v>6885</v>
      </c>
      <c r="T1127" s="39" t="s">
        <v>1733</v>
      </c>
      <c r="U1127" s="13" t="s">
        <v>520</v>
      </c>
      <c r="V1127" s="20"/>
      <c r="W1127" s="20"/>
      <c r="X1127" s="20"/>
      <c r="Y1127" s="20"/>
      <c r="Z1127" s="20"/>
      <c r="AA1127" s="20"/>
      <c r="AB1127" s="20"/>
      <c r="AC1127" s="20"/>
      <c r="AD1127" s="20"/>
      <c r="AF1127" s="14">
        <v>1</v>
      </c>
      <c r="AG1127" s="14">
        <v>1</v>
      </c>
      <c r="AH1127" s="14">
        <v>0</v>
      </c>
      <c r="AI1127" s="14">
        <v>0</v>
      </c>
      <c r="AJ1127" s="14">
        <v>1</v>
      </c>
      <c r="AK1127" s="14">
        <v>0</v>
      </c>
      <c r="AL1127" s="14">
        <v>1</v>
      </c>
      <c r="AM1127" s="14">
        <v>0</v>
      </c>
      <c r="AO1127" s="1">
        <v>32848</v>
      </c>
      <c r="AP1127" s="1">
        <v>36704</v>
      </c>
      <c r="BT1127" s="14">
        <v>10250000</v>
      </c>
      <c r="BW1127" s="23">
        <v>0</v>
      </c>
      <c r="CS1127">
        <v>1</v>
      </c>
      <c r="CU1127" s="7">
        <v>1</v>
      </c>
      <c r="DC1127" s="1">
        <v>39629</v>
      </c>
      <c r="DD1127" s="14">
        <v>643</v>
      </c>
      <c r="DE1127" s="14">
        <v>5</v>
      </c>
      <c r="DF1127" t="s">
        <v>562</v>
      </c>
      <c r="DG1127" t="s">
        <v>1742</v>
      </c>
      <c r="DO1127" s="1"/>
      <c r="DP1127" s="49" t="s">
        <v>4673</v>
      </c>
      <c r="DQ1127" s="1"/>
      <c r="DR1127" s="49" t="s">
        <v>4674</v>
      </c>
      <c r="DS1127" s="1"/>
      <c r="DT1127" s="1"/>
      <c r="DU1127" s="1"/>
      <c r="DV1127" s="1"/>
      <c r="DY1127" t="s">
        <v>2360</v>
      </c>
      <c r="DZ1127" s="1">
        <v>40226</v>
      </c>
      <c r="EA1127" s="1">
        <v>41982</v>
      </c>
      <c r="EC1127" s="7" t="s">
        <v>4010</v>
      </c>
      <c r="EF1127" s="7">
        <v>1</v>
      </c>
      <c r="EO1127" s="7">
        <v>377</v>
      </c>
      <c r="EP1127" s="7">
        <v>2</v>
      </c>
      <c r="EQ1127" s="7">
        <v>1</v>
      </c>
      <c r="ER1127" s="49" t="s">
        <v>5032</v>
      </c>
      <c r="ES1127" s="1"/>
      <c r="ET1127" s="1"/>
      <c r="EU1127" s="1"/>
      <c r="EV1127" s="1"/>
      <c r="EW1127" s="1"/>
      <c r="EX1127" s="1"/>
      <c r="FC1127" s="7" t="s">
        <v>3042</v>
      </c>
      <c r="FD1127" s="1">
        <v>42055</v>
      </c>
      <c r="FE1127" s="1">
        <v>42999</v>
      </c>
      <c r="FG1127" s="7" t="s">
        <v>4017</v>
      </c>
      <c r="FJ1127" s="7" t="s">
        <v>3995</v>
      </c>
      <c r="FQ1127" s="7">
        <v>1</v>
      </c>
      <c r="FR1127" s="7">
        <v>1</v>
      </c>
      <c r="FU1127">
        <v>1</v>
      </c>
      <c r="FY1127">
        <v>60</v>
      </c>
      <c r="FZ1127">
        <v>3</v>
      </c>
    </row>
    <row r="1128" spans="1:245" x14ac:dyDescent="0.25">
      <c r="A1128" s="1">
        <v>40155</v>
      </c>
      <c r="B1128" s="1"/>
      <c r="C1128" s="1"/>
      <c r="D1128" s="1"/>
      <c r="E1128" s="13" t="s">
        <v>3153</v>
      </c>
      <c r="F1128" s="4" t="s">
        <v>2357</v>
      </c>
      <c r="G1128" s="86"/>
      <c r="H1128" s="45" t="s">
        <v>5611</v>
      </c>
      <c r="I1128" s="45"/>
      <c r="J1128" s="45" t="s">
        <v>5612</v>
      </c>
      <c r="K1128" s="45"/>
      <c r="L1128" s="45"/>
      <c r="M1128" s="30" t="s">
        <v>1734</v>
      </c>
      <c r="N1128" s="13" t="s">
        <v>520</v>
      </c>
      <c r="O1128" s="13" t="s">
        <v>6888</v>
      </c>
      <c r="P1128" s="20"/>
      <c r="Q1128" s="39" t="s">
        <v>1734</v>
      </c>
      <c r="R1128" s="13" t="s">
        <v>520</v>
      </c>
      <c r="S1128" s="13" t="s">
        <v>6888</v>
      </c>
      <c r="T1128" s="39" t="s">
        <v>1734</v>
      </c>
      <c r="U1128" s="13" t="s">
        <v>520</v>
      </c>
      <c r="V1128" s="20"/>
      <c r="W1128" s="20"/>
      <c r="X1128" s="20"/>
      <c r="Y1128" s="20"/>
      <c r="Z1128" s="20"/>
      <c r="AA1128" s="20"/>
      <c r="AB1128" s="20"/>
      <c r="AC1128" s="20"/>
      <c r="AD1128" s="20"/>
      <c r="AF1128" s="14">
        <v>1</v>
      </c>
      <c r="AG1128" s="14">
        <v>1</v>
      </c>
      <c r="AH1128" s="14">
        <v>0</v>
      </c>
      <c r="AI1128" s="14">
        <v>0</v>
      </c>
      <c r="AJ1128" s="14">
        <v>1</v>
      </c>
      <c r="AK1128" s="14">
        <v>0</v>
      </c>
      <c r="AL1128" s="14">
        <v>1</v>
      </c>
      <c r="AM1128" s="14">
        <v>0</v>
      </c>
      <c r="AO1128" s="1">
        <v>32848</v>
      </c>
      <c r="AP1128" s="1">
        <v>36704</v>
      </c>
      <c r="BT1128" s="14">
        <v>14350000</v>
      </c>
      <c r="CS1128">
        <v>1</v>
      </c>
      <c r="CU1128" s="7">
        <v>1</v>
      </c>
      <c r="DC1128" s="1">
        <v>39629</v>
      </c>
      <c r="DD1128" s="14">
        <v>643</v>
      </c>
      <c r="DE1128" s="14">
        <v>5</v>
      </c>
      <c r="DF1128" t="s">
        <v>562</v>
      </c>
      <c r="DG1128" t="s">
        <v>1742</v>
      </c>
      <c r="DO1128" s="49" t="s">
        <v>4675</v>
      </c>
      <c r="DP1128" s="1"/>
      <c r="DQ1128" s="1"/>
      <c r="DR1128" s="1"/>
      <c r="DS1128" s="1"/>
      <c r="DT1128" s="1"/>
      <c r="DU1128" s="1"/>
      <c r="DV1128" s="1"/>
      <c r="DY1128" t="s">
        <v>2361</v>
      </c>
      <c r="DZ1128" s="1">
        <v>40228</v>
      </c>
      <c r="EA1128" s="1">
        <v>41982</v>
      </c>
      <c r="EC1128" s="7" t="s">
        <v>4010</v>
      </c>
      <c r="EF1128" s="7">
        <v>1</v>
      </c>
      <c r="EO1128" s="7">
        <v>333</v>
      </c>
      <c r="EP1128" s="7">
        <v>2</v>
      </c>
    </row>
    <row r="1129" spans="1:245" x14ac:dyDescent="0.25">
      <c r="A1129" s="1">
        <v>40155</v>
      </c>
      <c r="B1129" s="1"/>
      <c r="C1129" s="1"/>
      <c r="D1129" s="1"/>
      <c r="E1129" s="13" t="s">
        <v>3153</v>
      </c>
      <c r="F1129" s="4" t="s">
        <v>2357</v>
      </c>
      <c r="G1129" s="86"/>
      <c r="H1129" s="45" t="s">
        <v>5611</v>
      </c>
      <c r="I1129" s="45"/>
      <c r="J1129" s="45" t="s">
        <v>5612</v>
      </c>
      <c r="K1129" s="45"/>
      <c r="L1129" s="45"/>
      <c r="M1129" s="30" t="s">
        <v>1735</v>
      </c>
      <c r="N1129" s="13" t="s">
        <v>520</v>
      </c>
      <c r="O1129" s="13" t="s">
        <v>6890</v>
      </c>
      <c r="P1129" s="20"/>
      <c r="Q1129" s="39" t="s">
        <v>1734</v>
      </c>
      <c r="R1129" s="13" t="s">
        <v>520</v>
      </c>
      <c r="S1129" s="13" t="s">
        <v>6890</v>
      </c>
      <c r="T1129" s="39" t="s">
        <v>1734</v>
      </c>
      <c r="U1129" s="13" t="s">
        <v>520</v>
      </c>
      <c r="V1129" s="20"/>
      <c r="W1129" s="20"/>
      <c r="X1129" s="20"/>
      <c r="Y1129" s="20"/>
      <c r="Z1129" s="20"/>
      <c r="AA1129" s="20"/>
      <c r="AB1129" s="20"/>
      <c r="AC1129" s="20"/>
      <c r="AD1129" s="20"/>
      <c r="AF1129" s="14">
        <v>1</v>
      </c>
      <c r="AG1129" s="14">
        <v>1</v>
      </c>
      <c r="AH1129" s="14">
        <v>0</v>
      </c>
      <c r="AI1129" s="14">
        <v>0</v>
      </c>
      <c r="AJ1129" s="14">
        <v>1</v>
      </c>
      <c r="AK1129" s="14">
        <v>0</v>
      </c>
      <c r="AL1129" s="14">
        <v>1</v>
      </c>
      <c r="AM1129" s="14">
        <v>0</v>
      </c>
      <c r="AO1129" s="1">
        <v>32848</v>
      </c>
      <c r="AP1129" s="1">
        <v>36704</v>
      </c>
      <c r="BT1129" s="14">
        <v>14350000</v>
      </c>
      <c r="BV1129" s="16">
        <v>0</v>
      </c>
      <c r="CS1129">
        <v>1</v>
      </c>
      <c r="CU1129" s="7">
        <v>1</v>
      </c>
      <c r="DC1129" s="1">
        <v>39629</v>
      </c>
      <c r="DD1129" s="14">
        <v>643</v>
      </c>
      <c r="DE1129" s="14">
        <v>5</v>
      </c>
      <c r="DF1129" t="s">
        <v>562</v>
      </c>
      <c r="DG1129" t="s">
        <v>1742</v>
      </c>
      <c r="DO1129" s="49" t="s">
        <v>4676</v>
      </c>
      <c r="DP1129" s="1"/>
      <c r="DQ1129" s="1"/>
      <c r="DR1129" s="1"/>
      <c r="DS1129" s="1"/>
      <c r="DT1129" s="1"/>
      <c r="DU1129" s="1"/>
      <c r="DV1129" s="1"/>
      <c r="DY1129" t="s">
        <v>2084</v>
      </c>
      <c r="DZ1129" s="1">
        <v>40155</v>
      </c>
      <c r="EA1129" s="1">
        <v>41982</v>
      </c>
      <c r="EC1129" s="7" t="s">
        <v>4010</v>
      </c>
      <c r="EL1129" s="7">
        <v>1</v>
      </c>
      <c r="EO1129" s="7">
        <v>336</v>
      </c>
      <c r="EP1129" s="7">
        <v>3</v>
      </c>
    </row>
    <row r="1130" spans="1:245" x14ac:dyDescent="0.25">
      <c r="A1130" s="1">
        <v>40155</v>
      </c>
      <c r="B1130" s="1"/>
      <c r="C1130" s="1"/>
      <c r="D1130" s="1"/>
      <c r="E1130" s="13" t="s">
        <v>3153</v>
      </c>
      <c r="F1130" s="4" t="s">
        <v>2357</v>
      </c>
      <c r="G1130" s="86"/>
      <c r="H1130" s="45" t="s">
        <v>5611</v>
      </c>
      <c r="I1130" s="45"/>
      <c r="J1130" s="45" t="s">
        <v>5612</v>
      </c>
      <c r="K1130" s="45"/>
      <c r="L1130" s="45"/>
      <c r="M1130" s="30" t="s">
        <v>1736</v>
      </c>
      <c r="N1130" s="13" t="s">
        <v>520</v>
      </c>
      <c r="O1130" s="13" t="s">
        <v>6883</v>
      </c>
      <c r="P1130" s="20"/>
      <c r="Q1130" s="30" t="s">
        <v>1736</v>
      </c>
      <c r="R1130" s="13" t="s">
        <v>520</v>
      </c>
      <c r="S1130" s="13" t="s">
        <v>6883</v>
      </c>
      <c r="T1130" s="20"/>
      <c r="U1130" s="20"/>
      <c r="V1130" s="20"/>
      <c r="W1130" s="20"/>
      <c r="X1130" s="20"/>
      <c r="Y1130" s="20"/>
      <c r="Z1130" s="20"/>
      <c r="AA1130" s="20"/>
      <c r="AB1130" s="20"/>
      <c r="AC1130" s="20"/>
      <c r="AD1130" s="20"/>
      <c r="AF1130" s="14">
        <v>1</v>
      </c>
      <c r="AG1130" s="14">
        <v>1</v>
      </c>
      <c r="AH1130" s="14">
        <v>0</v>
      </c>
      <c r="AI1130" s="14">
        <v>0</v>
      </c>
      <c r="AJ1130" s="14">
        <v>1</v>
      </c>
      <c r="AK1130" s="14">
        <v>0</v>
      </c>
      <c r="AL1130" s="14">
        <v>1</v>
      </c>
      <c r="AM1130" s="14">
        <v>0</v>
      </c>
      <c r="AO1130" s="1">
        <v>32848</v>
      </c>
      <c r="AP1130" s="1">
        <v>36711</v>
      </c>
      <c r="BP1130" s="14">
        <v>7175000</v>
      </c>
      <c r="BS1130" s="23">
        <v>0</v>
      </c>
      <c r="CS1130">
        <v>1</v>
      </c>
      <c r="CU1130" s="7">
        <v>1</v>
      </c>
      <c r="DC1130" s="1">
        <v>39629</v>
      </c>
      <c r="DD1130" s="14">
        <v>643</v>
      </c>
      <c r="DE1130" s="14">
        <v>5</v>
      </c>
      <c r="DF1130" t="s">
        <v>562</v>
      </c>
      <c r="DG1130" t="s">
        <v>1742</v>
      </c>
      <c r="DO1130" s="1"/>
      <c r="DP1130" s="49" t="s">
        <v>4677</v>
      </c>
      <c r="DQ1130" s="1"/>
      <c r="DR1130" s="49" t="s">
        <v>4678</v>
      </c>
      <c r="DS1130" s="1"/>
      <c r="DT1130" s="1"/>
      <c r="DU1130" s="1"/>
      <c r="DV1130" s="1"/>
      <c r="DY1130" t="s">
        <v>2363</v>
      </c>
      <c r="DZ1130" s="1">
        <v>40227</v>
      </c>
      <c r="EA1130" s="1">
        <v>41982</v>
      </c>
      <c r="EC1130" s="7" t="s">
        <v>4010</v>
      </c>
      <c r="EF1130" s="7">
        <v>1</v>
      </c>
      <c r="EO1130" s="7">
        <v>360</v>
      </c>
      <c r="EP1130" s="7">
        <v>2</v>
      </c>
      <c r="EQ1130" s="7">
        <v>1</v>
      </c>
      <c r="ER1130" s="49" t="s">
        <v>5032</v>
      </c>
      <c r="ES1130" s="1"/>
      <c r="ET1130" s="1"/>
      <c r="EU1130" s="1"/>
      <c r="EV1130" s="1"/>
      <c r="EW1130" s="1"/>
      <c r="EX1130" s="1"/>
      <c r="FC1130" s="7" t="s">
        <v>3042</v>
      </c>
      <c r="FD1130" s="1">
        <v>42055</v>
      </c>
      <c r="FE1130" s="1">
        <v>42999</v>
      </c>
      <c r="FG1130" s="7" t="s">
        <v>4017</v>
      </c>
      <c r="FJ1130" s="7" t="s">
        <v>3995</v>
      </c>
      <c r="FQ1130" s="7">
        <v>1</v>
      </c>
      <c r="FR1130" s="7">
        <v>1</v>
      </c>
      <c r="FU1130">
        <v>1</v>
      </c>
      <c r="FY1130">
        <v>60</v>
      </c>
      <c r="FZ1130">
        <v>3</v>
      </c>
    </row>
    <row r="1131" spans="1:245" x14ac:dyDescent="0.25">
      <c r="A1131" s="1">
        <v>40155</v>
      </c>
      <c r="B1131" s="1"/>
      <c r="C1131" s="1"/>
      <c r="D1131" s="1"/>
      <c r="E1131" s="13" t="s">
        <v>3153</v>
      </c>
      <c r="F1131" s="4" t="s">
        <v>2357</v>
      </c>
      <c r="G1131" s="86"/>
      <c r="H1131" s="45" t="s">
        <v>5611</v>
      </c>
      <c r="I1131" s="45"/>
      <c r="J1131" s="45" t="s">
        <v>5612</v>
      </c>
      <c r="K1131" s="45"/>
      <c r="L1131" s="45"/>
      <c r="M1131" s="30" t="s">
        <v>1737</v>
      </c>
      <c r="N1131" s="13" t="s">
        <v>520</v>
      </c>
      <c r="O1131" s="13" t="s">
        <v>6884</v>
      </c>
      <c r="P1131" s="20"/>
      <c r="Q1131" s="30" t="s">
        <v>1737</v>
      </c>
      <c r="R1131" s="13" t="s">
        <v>520</v>
      </c>
      <c r="S1131" s="13" t="s">
        <v>6884</v>
      </c>
      <c r="T1131" s="20"/>
      <c r="U1131" s="20"/>
      <c r="V1131" s="20"/>
      <c r="W1131" s="20"/>
      <c r="X1131" s="20"/>
      <c r="Y1131" s="20"/>
      <c r="Z1131" s="20"/>
      <c r="AA1131" s="20"/>
      <c r="AB1131" s="20"/>
      <c r="AC1131" s="20"/>
      <c r="AD1131" s="20"/>
      <c r="AF1131" s="14">
        <v>1</v>
      </c>
      <c r="AG1131" s="14">
        <v>1</v>
      </c>
      <c r="AH1131" s="14">
        <v>0</v>
      </c>
      <c r="AI1131" s="14">
        <v>0</v>
      </c>
      <c r="AJ1131" s="14">
        <v>1</v>
      </c>
      <c r="AK1131" s="14">
        <v>0</v>
      </c>
      <c r="AL1131" s="14">
        <v>1</v>
      </c>
      <c r="AM1131" s="14">
        <v>0</v>
      </c>
      <c r="AO1131" s="1">
        <v>32848</v>
      </c>
      <c r="AP1131" s="1">
        <v>36704</v>
      </c>
      <c r="BP1131" s="14">
        <v>26900000</v>
      </c>
      <c r="BR1131" s="16">
        <v>26093000</v>
      </c>
      <c r="BS1131" s="23">
        <v>0</v>
      </c>
      <c r="CS1131">
        <v>1</v>
      </c>
      <c r="CU1131" s="7">
        <v>1</v>
      </c>
      <c r="DC1131" s="1">
        <v>39629</v>
      </c>
      <c r="DD1131" s="14">
        <v>643</v>
      </c>
      <c r="DE1131" s="14">
        <v>5</v>
      </c>
      <c r="DF1131" t="s">
        <v>562</v>
      </c>
      <c r="DG1131" t="s">
        <v>1742</v>
      </c>
      <c r="DO1131" s="1"/>
      <c r="DP1131" s="49" t="s">
        <v>4679</v>
      </c>
      <c r="DQ1131" s="1"/>
      <c r="DR1131" s="49" t="s">
        <v>4680</v>
      </c>
      <c r="DS1131" s="1"/>
      <c r="DT1131" s="1"/>
      <c r="DU1131" s="1"/>
      <c r="DV1131" s="1"/>
      <c r="DW1131" t="s">
        <v>2365</v>
      </c>
      <c r="DX1131" t="s">
        <v>520</v>
      </c>
      <c r="DY1131" t="s">
        <v>2364</v>
      </c>
      <c r="DZ1131" s="1">
        <v>40228</v>
      </c>
      <c r="EA1131" s="1">
        <v>41982</v>
      </c>
      <c r="EC1131" s="7" t="s">
        <v>4010</v>
      </c>
      <c r="EL1131" s="7">
        <v>1</v>
      </c>
      <c r="EO1131" s="7">
        <v>325</v>
      </c>
      <c r="EP1131" s="7">
        <v>3</v>
      </c>
      <c r="EQ1131" s="7">
        <v>1</v>
      </c>
      <c r="ER1131" s="49" t="s">
        <v>5033</v>
      </c>
      <c r="ES1131" s="1"/>
      <c r="ET1131" s="1"/>
      <c r="EU1131" s="1"/>
      <c r="EV1131" s="1"/>
      <c r="EW1131" s="1"/>
      <c r="EX1131" s="1"/>
      <c r="FC1131" s="7" t="s">
        <v>3044</v>
      </c>
      <c r="FD1131" s="1">
        <v>42059</v>
      </c>
      <c r="FE1131" s="1">
        <v>42999</v>
      </c>
      <c r="FG1131" s="7" t="s">
        <v>4017</v>
      </c>
      <c r="FJ1131" s="7" t="s">
        <v>3995</v>
      </c>
      <c r="FQ1131" s="7">
        <v>1</v>
      </c>
      <c r="FR1131" s="7">
        <v>1</v>
      </c>
      <c r="FU1131">
        <v>1</v>
      </c>
      <c r="FY1131">
        <v>60</v>
      </c>
      <c r="FZ1131">
        <v>3</v>
      </c>
    </row>
    <row r="1132" spans="1:245" x14ac:dyDescent="0.25">
      <c r="A1132" s="1">
        <v>40155</v>
      </c>
      <c r="B1132" s="1"/>
      <c r="C1132" s="1"/>
      <c r="D1132" s="1"/>
      <c r="E1132" s="13" t="s">
        <v>3153</v>
      </c>
      <c r="F1132" s="4" t="s">
        <v>2357</v>
      </c>
      <c r="G1132" s="86"/>
      <c r="H1132" s="45" t="s">
        <v>5611</v>
      </c>
      <c r="I1132" s="45"/>
      <c r="J1132" s="45" t="s">
        <v>5612</v>
      </c>
      <c r="K1132" s="45"/>
      <c r="L1132" s="45"/>
      <c r="M1132" s="30" t="s">
        <v>1738</v>
      </c>
      <c r="N1132" s="13" t="s">
        <v>520</v>
      </c>
      <c r="O1132" s="13" t="s">
        <v>6458</v>
      </c>
      <c r="P1132" s="20"/>
      <c r="Q1132" s="39" t="s">
        <v>1738</v>
      </c>
      <c r="R1132" s="13" t="s">
        <v>520</v>
      </c>
      <c r="S1132" s="13" t="s">
        <v>6458</v>
      </c>
      <c r="T1132" s="39" t="s">
        <v>1738</v>
      </c>
      <c r="U1132" s="13" t="s">
        <v>520</v>
      </c>
      <c r="V1132" s="20"/>
      <c r="W1132" s="20"/>
      <c r="X1132" s="20"/>
      <c r="Y1132" s="20"/>
      <c r="Z1132" s="20"/>
      <c r="AA1132" s="20"/>
      <c r="AB1132" s="20"/>
      <c r="AC1132" s="20"/>
      <c r="AD1132" s="20"/>
      <c r="AF1132" s="14">
        <v>1</v>
      </c>
      <c r="AG1132" s="14">
        <v>1</v>
      </c>
      <c r="AH1132" s="14">
        <v>0</v>
      </c>
      <c r="AI1132" s="14">
        <v>0</v>
      </c>
      <c r="AJ1132" s="14">
        <v>1</v>
      </c>
      <c r="AK1132" s="14">
        <v>0</v>
      </c>
      <c r="AL1132" s="14">
        <v>1</v>
      </c>
      <c r="AM1132" s="14">
        <v>0</v>
      </c>
      <c r="AO1132" s="1">
        <v>32848</v>
      </c>
      <c r="AP1132" s="1">
        <v>36704</v>
      </c>
      <c r="BP1132" s="14">
        <v>1082000</v>
      </c>
      <c r="BQ1132" s="3">
        <v>0</v>
      </c>
      <c r="BT1132" s="14">
        <v>6093000</v>
      </c>
      <c r="BU1132" s="3">
        <v>0</v>
      </c>
      <c r="CS1132">
        <v>1</v>
      </c>
      <c r="CU1132" s="7">
        <v>1</v>
      </c>
      <c r="DC1132" s="1">
        <v>39629</v>
      </c>
      <c r="DD1132" s="14">
        <v>643</v>
      </c>
      <c r="DE1132" s="14">
        <v>5</v>
      </c>
      <c r="DF1132" t="s">
        <v>562</v>
      </c>
      <c r="DG1132" t="s">
        <v>1742</v>
      </c>
      <c r="DJ1132">
        <v>1</v>
      </c>
      <c r="DO1132" s="1"/>
      <c r="DP1132" s="49" t="s">
        <v>4681</v>
      </c>
      <c r="DQ1132" s="1"/>
      <c r="DR1132" s="49" t="s">
        <v>4682</v>
      </c>
      <c r="DS1132" s="1"/>
      <c r="DT1132" s="1"/>
      <c r="DU1132" s="1"/>
      <c r="DV1132" s="1"/>
      <c r="DY1132" t="s">
        <v>2080</v>
      </c>
      <c r="DZ1132" s="1">
        <v>40155</v>
      </c>
      <c r="EA1132" s="1">
        <v>41982</v>
      </c>
      <c r="EC1132" s="7" t="s">
        <v>4010</v>
      </c>
      <c r="EF1132" s="7">
        <v>1</v>
      </c>
      <c r="EO1132" s="7">
        <v>436</v>
      </c>
      <c r="EP1132" s="7">
        <v>5</v>
      </c>
      <c r="EQ1132" s="7">
        <v>1</v>
      </c>
    </row>
    <row r="1133" spans="1:245" x14ac:dyDescent="0.25">
      <c r="A1133" s="1">
        <v>40155</v>
      </c>
      <c r="B1133" s="1"/>
      <c r="C1133" s="1"/>
      <c r="D1133" s="1"/>
      <c r="E1133" s="13" t="s">
        <v>3153</v>
      </c>
      <c r="F1133" s="4" t="s">
        <v>2357</v>
      </c>
      <c r="G1133" s="86"/>
      <c r="H1133" s="45" t="s">
        <v>5611</v>
      </c>
      <c r="I1133" s="45"/>
      <c r="J1133" s="45" t="s">
        <v>5612</v>
      </c>
      <c r="K1133" s="45"/>
      <c r="L1133" s="45"/>
      <c r="M1133" s="30" t="s">
        <v>1739</v>
      </c>
      <c r="N1133" s="13" t="s">
        <v>520</v>
      </c>
      <c r="O1133" s="13" t="s">
        <v>6889</v>
      </c>
      <c r="P1133" s="20"/>
      <c r="Q1133" s="39" t="s">
        <v>1738</v>
      </c>
      <c r="R1133" s="13" t="s">
        <v>520</v>
      </c>
      <c r="S1133" s="13" t="s">
        <v>6458</v>
      </c>
      <c r="T1133" s="39" t="s">
        <v>1738</v>
      </c>
      <c r="U1133" s="13" t="s">
        <v>520</v>
      </c>
      <c r="V1133" s="20"/>
      <c r="W1133" s="20"/>
      <c r="X1133" s="20"/>
      <c r="Y1133" s="20"/>
      <c r="Z1133" s="20"/>
      <c r="AA1133" s="20"/>
      <c r="AB1133" s="20"/>
      <c r="AC1133" s="20"/>
      <c r="AD1133" s="20"/>
      <c r="AF1133" s="14">
        <v>1</v>
      </c>
      <c r="AG1133" s="14">
        <v>1</v>
      </c>
      <c r="AH1133" s="14">
        <v>0</v>
      </c>
      <c r="AI1133" s="14">
        <v>0</v>
      </c>
      <c r="AJ1133" s="14">
        <v>1</v>
      </c>
      <c r="AK1133" s="14">
        <v>0</v>
      </c>
      <c r="AL1133" s="14">
        <v>1</v>
      </c>
      <c r="AM1133" s="14">
        <v>0</v>
      </c>
      <c r="AO1133" s="1">
        <v>32848</v>
      </c>
      <c r="AP1133" s="1">
        <v>36704</v>
      </c>
      <c r="BT1133" s="14">
        <v>6093000</v>
      </c>
      <c r="BU1133" s="3">
        <v>0</v>
      </c>
      <c r="CS1133">
        <v>1</v>
      </c>
      <c r="CU1133" s="7">
        <v>1</v>
      </c>
      <c r="DC1133" s="1">
        <v>39629</v>
      </c>
      <c r="DD1133" s="14">
        <v>643</v>
      </c>
      <c r="DE1133" s="14">
        <v>5</v>
      </c>
      <c r="DF1133" t="s">
        <v>562</v>
      </c>
      <c r="DG1133" t="s">
        <v>1742</v>
      </c>
      <c r="DJ1133">
        <v>1</v>
      </c>
      <c r="DO1133" s="1"/>
      <c r="DP1133" s="49" t="s">
        <v>4681</v>
      </c>
      <c r="DQ1133" s="1"/>
      <c r="DR1133" s="49" t="s">
        <v>4682</v>
      </c>
      <c r="DS1133" s="1"/>
      <c r="DT1133" s="1"/>
      <c r="DU1133" s="1"/>
      <c r="DV1133" s="1"/>
      <c r="DY1133" t="s">
        <v>2080</v>
      </c>
      <c r="DZ1133" s="1">
        <v>40155</v>
      </c>
      <c r="EA1133" s="1">
        <v>41982</v>
      </c>
      <c r="EC1133" s="7" t="s">
        <v>4010</v>
      </c>
      <c r="EF1133" s="7">
        <v>1</v>
      </c>
      <c r="EO1133" s="7">
        <v>436</v>
      </c>
      <c r="EP1133" s="7">
        <v>5</v>
      </c>
      <c r="EQ1133" s="7">
        <v>1</v>
      </c>
    </row>
    <row r="1134" spans="1:245" x14ac:dyDescent="0.25">
      <c r="A1134" s="1">
        <v>40155</v>
      </c>
      <c r="B1134" s="1"/>
      <c r="C1134" s="1"/>
      <c r="D1134" s="1"/>
      <c r="E1134" s="13" t="s">
        <v>3153</v>
      </c>
      <c r="F1134" s="4" t="s">
        <v>2357</v>
      </c>
      <c r="G1134" s="86"/>
      <c r="H1134" s="45" t="s">
        <v>5611</v>
      </c>
      <c r="I1134" s="45"/>
      <c r="J1134" s="45" t="s">
        <v>5612</v>
      </c>
      <c r="K1134" s="45"/>
      <c r="L1134" s="45"/>
      <c r="M1134" s="30" t="s">
        <v>1740</v>
      </c>
      <c r="N1134" s="13" t="s">
        <v>520</v>
      </c>
      <c r="O1134" s="13" t="s">
        <v>6886</v>
      </c>
      <c r="P1134" s="20"/>
      <c r="Q1134" s="30" t="s">
        <v>1740</v>
      </c>
      <c r="R1134" s="13" t="s">
        <v>520</v>
      </c>
      <c r="S1134" s="13" t="s">
        <v>6886</v>
      </c>
      <c r="T1134" s="20"/>
      <c r="U1134" s="20"/>
      <c r="V1134" s="20"/>
      <c r="W1134" s="20"/>
      <c r="X1134" s="20"/>
      <c r="Y1134" s="20"/>
      <c r="Z1134" s="20"/>
      <c r="AA1134" s="20"/>
      <c r="AB1134" s="20"/>
      <c r="AC1134" s="20"/>
      <c r="AD1134" s="20"/>
      <c r="AF1134" s="14">
        <v>1</v>
      </c>
      <c r="AG1134" s="14">
        <v>1</v>
      </c>
      <c r="AH1134" s="14">
        <v>0</v>
      </c>
      <c r="AI1134" s="14">
        <v>0</v>
      </c>
      <c r="AJ1134" s="14">
        <v>1</v>
      </c>
      <c r="AK1134" s="14">
        <v>0</v>
      </c>
      <c r="AL1134" s="14">
        <v>1</v>
      </c>
      <c r="AM1134" s="14">
        <v>0</v>
      </c>
      <c r="AO1134" s="1">
        <v>32848</v>
      </c>
      <c r="AP1134" s="1">
        <v>36704</v>
      </c>
      <c r="BP1134" s="14">
        <v>3580000</v>
      </c>
      <c r="CS1134">
        <v>1</v>
      </c>
      <c r="CU1134" s="7">
        <v>1</v>
      </c>
      <c r="DC1134" s="1">
        <v>39629</v>
      </c>
      <c r="DD1134" s="14">
        <v>643</v>
      </c>
      <c r="DE1134" s="14">
        <v>5</v>
      </c>
      <c r="DF1134" t="s">
        <v>562</v>
      </c>
      <c r="DG1134" t="s">
        <v>1742</v>
      </c>
      <c r="DO1134" s="1"/>
      <c r="DP1134" s="49" t="s">
        <v>4683</v>
      </c>
      <c r="DQ1134" s="1"/>
      <c r="DR1134" s="49" t="s">
        <v>4684</v>
      </c>
      <c r="DS1134" s="1"/>
      <c r="DT1134" s="1"/>
      <c r="DU1134" s="1"/>
      <c r="DV1134" s="1"/>
      <c r="DY1134" t="s">
        <v>2385</v>
      </c>
      <c r="DZ1134" s="1">
        <v>40227</v>
      </c>
      <c r="EA1134" s="1">
        <v>41982</v>
      </c>
      <c r="EC1134" s="7" t="s">
        <v>4010</v>
      </c>
      <c r="EF1134" s="7">
        <v>1</v>
      </c>
      <c r="EO1134" s="7">
        <v>286</v>
      </c>
      <c r="EP1134" s="7">
        <v>2</v>
      </c>
      <c r="EQ1134" s="7">
        <v>1</v>
      </c>
    </row>
    <row r="1135" spans="1:245" x14ac:dyDescent="0.25">
      <c r="A1135" s="1">
        <v>40155</v>
      </c>
      <c r="B1135" s="1"/>
      <c r="C1135" s="1"/>
      <c r="D1135" s="1"/>
      <c r="E1135" s="13" t="s">
        <v>3153</v>
      </c>
      <c r="F1135" s="4" t="s">
        <v>2357</v>
      </c>
      <c r="G1135" s="86"/>
      <c r="H1135" s="45" t="s">
        <v>5611</v>
      </c>
      <c r="I1135" s="45"/>
      <c r="J1135" s="45" t="s">
        <v>5612</v>
      </c>
      <c r="K1135" s="45"/>
      <c r="L1135" s="45"/>
      <c r="M1135" s="30" t="s">
        <v>1741</v>
      </c>
      <c r="N1135" s="13" t="s">
        <v>520</v>
      </c>
      <c r="O1135" s="13" t="s">
        <v>6887</v>
      </c>
      <c r="P1135" s="20"/>
      <c r="Q1135" s="30" t="s">
        <v>1741</v>
      </c>
      <c r="R1135" s="13" t="s">
        <v>520</v>
      </c>
      <c r="S1135" s="13" t="s">
        <v>6887</v>
      </c>
      <c r="T1135" s="20"/>
      <c r="U1135" s="20"/>
      <c r="V1135" s="20"/>
      <c r="W1135" s="20"/>
      <c r="X1135" s="20"/>
      <c r="Y1135" s="20"/>
      <c r="Z1135" s="20"/>
      <c r="AA1135" s="20"/>
      <c r="AB1135" s="20"/>
      <c r="AC1135" s="20"/>
      <c r="AD1135" s="20"/>
      <c r="AF1135" s="14">
        <v>1</v>
      </c>
      <c r="AG1135" s="14">
        <v>1</v>
      </c>
      <c r="AH1135" s="14">
        <v>0</v>
      </c>
      <c r="AI1135" s="14">
        <v>0</v>
      </c>
      <c r="AJ1135" s="14">
        <v>1</v>
      </c>
      <c r="AK1135" s="14">
        <v>0</v>
      </c>
      <c r="AL1135" s="14">
        <v>1</v>
      </c>
      <c r="AM1135" s="14">
        <v>0</v>
      </c>
      <c r="AO1135" s="1">
        <v>34060</v>
      </c>
      <c r="AP1135" s="1">
        <v>36711</v>
      </c>
      <c r="BP1135" s="14">
        <v>3570000</v>
      </c>
      <c r="BQ1135" s="3">
        <v>0.2</v>
      </c>
      <c r="BR1135" s="16">
        <v>3421440</v>
      </c>
      <c r="BS1135" s="23">
        <v>0</v>
      </c>
      <c r="CS1135">
        <v>1</v>
      </c>
      <c r="CU1135" s="7">
        <v>1</v>
      </c>
      <c r="DC1135" s="1">
        <v>39629</v>
      </c>
      <c r="DD1135" s="14">
        <v>643</v>
      </c>
      <c r="DE1135" s="14">
        <v>5</v>
      </c>
      <c r="DF1135" t="s">
        <v>562</v>
      </c>
      <c r="DG1135" t="s">
        <v>1742</v>
      </c>
      <c r="DJ1135">
        <v>1</v>
      </c>
      <c r="DO1135" s="1"/>
      <c r="DP1135" s="49" t="s">
        <v>4685</v>
      </c>
      <c r="DQ1135" s="1"/>
      <c r="DR1135" s="49" t="s">
        <v>4678</v>
      </c>
      <c r="DS1135" s="1"/>
      <c r="DT1135" s="1"/>
      <c r="DU1135" s="1"/>
      <c r="DV1135" s="1"/>
      <c r="DY1135" t="s">
        <v>2362</v>
      </c>
      <c r="DZ1135" s="1">
        <v>40228</v>
      </c>
      <c r="EA1135" s="1">
        <v>41982</v>
      </c>
      <c r="EC1135" s="7" t="s">
        <v>4010</v>
      </c>
      <c r="EM1135" s="7">
        <v>1</v>
      </c>
      <c r="EO1135" s="7">
        <v>422</v>
      </c>
      <c r="EP1135" s="7">
        <v>3</v>
      </c>
      <c r="EQ1135" s="7">
        <v>1</v>
      </c>
      <c r="ER1135" s="49" t="s">
        <v>5034</v>
      </c>
      <c r="ES1135" s="1"/>
      <c r="ET1135" s="1"/>
      <c r="EU1135" s="1"/>
      <c r="EV1135" s="1"/>
      <c r="EW1135" s="1"/>
      <c r="EX1135" s="1"/>
      <c r="FC1135" s="7" t="s">
        <v>3043</v>
      </c>
      <c r="FD1135" s="1">
        <v>42055</v>
      </c>
      <c r="FE1135" s="1">
        <v>42999</v>
      </c>
      <c r="FG1135" s="7" t="s">
        <v>4017</v>
      </c>
      <c r="FJ1135" s="7" t="s">
        <v>3995</v>
      </c>
      <c r="FQ1135" s="7">
        <v>1</v>
      </c>
      <c r="FR1135" s="7">
        <v>1</v>
      </c>
      <c r="FU1135">
        <v>1</v>
      </c>
      <c r="FY1135">
        <v>61</v>
      </c>
      <c r="FZ1135">
        <v>3</v>
      </c>
    </row>
    <row r="1136" spans="1:245" x14ac:dyDescent="0.25">
      <c r="A1136" s="1">
        <v>40155</v>
      </c>
      <c r="B1136" s="1"/>
      <c r="C1136" s="1"/>
      <c r="D1136" s="1"/>
      <c r="E1136" s="13" t="s">
        <v>3153</v>
      </c>
      <c r="F1136" s="4" t="s">
        <v>2357</v>
      </c>
      <c r="G1136" s="86"/>
      <c r="H1136" s="45" t="s">
        <v>5611</v>
      </c>
      <c r="I1136" s="45"/>
      <c r="J1136" s="45" t="s">
        <v>5612</v>
      </c>
      <c r="K1136" s="45"/>
      <c r="L1136" s="45"/>
      <c r="M1136" s="30" t="s">
        <v>1745</v>
      </c>
      <c r="N1136" s="13" t="s">
        <v>520</v>
      </c>
      <c r="O1136" s="13" t="s">
        <v>6892</v>
      </c>
      <c r="P1136" s="20"/>
      <c r="Q1136" s="30" t="s">
        <v>1745</v>
      </c>
      <c r="R1136" s="13" t="s">
        <v>520</v>
      </c>
      <c r="S1136" s="13" t="s">
        <v>6892</v>
      </c>
      <c r="T1136" s="20"/>
      <c r="U1136" s="20"/>
      <c r="V1136" s="20"/>
      <c r="W1136" s="20"/>
      <c r="X1136" s="20"/>
      <c r="Y1136" s="20"/>
      <c r="Z1136" s="20"/>
      <c r="AA1136" s="20"/>
      <c r="AB1136" s="20"/>
      <c r="AC1136" s="20"/>
      <c r="AD1136" s="20"/>
      <c r="AF1136" s="14">
        <v>1</v>
      </c>
      <c r="AG1136" s="14">
        <v>1</v>
      </c>
      <c r="AH1136" s="14">
        <v>0</v>
      </c>
      <c r="AI1136" s="14">
        <v>0</v>
      </c>
      <c r="AJ1136" s="14">
        <v>1</v>
      </c>
      <c r="AK1136" s="14">
        <v>0</v>
      </c>
      <c r="AL1136" s="14">
        <v>1</v>
      </c>
      <c r="AM1136" s="14">
        <v>0</v>
      </c>
      <c r="AO1136" s="1">
        <v>32848</v>
      </c>
      <c r="AP1136" s="1">
        <v>36000</v>
      </c>
      <c r="CS1136">
        <v>1</v>
      </c>
      <c r="CU1136" s="7">
        <v>1</v>
      </c>
      <c r="DC1136" s="1">
        <v>39629</v>
      </c>
      <c r="DD1136" s="14">
        <v>643</v>
      </c>
      <c r="DE1136" s="14">
        <v>5</v>
      </c>
      <c r="DF1136" t="s">
        <v>562</v>
      </c>
      <c r="DG1136" t="s">
        <v>1742</v>
      </c>
    </row>
    <row r="1137" spans="1:245" x14ac:dyDescent="0.25">
      <c r="A1137" s="1">
        <v>40128</v>
      </c>
      <c r="B1137" s="1"/>
      <c r="C1137" s="1" t="s">
        <v>445</v>
      </c>
      <c r="D1137" s="1"/>
      <c r="E1137" s="21" t="s">
        <v>3215</v>
      </c>
      <c r="F1137" s="4" t="s">
        <v>124</v>
      </c>
      <c r="G1137" s="45" t="s">
        <v>5621</v>
      </c>
      <c r="H1137" s="86"/>
      <c r="I1137" s="86"/>
      <c r="J1137" s="86"/>
      <c r="K1137" s="86"/>
      <c r="L1137" s="86"/>
      <c r="M1137" s="34" t="s">
        <v>758</v>
      </c>
      <c r="N1137" s="13" t="s">
        <v>502</v>
      </c>
      <c r="O1137" s="56" t="s">
        <v>6893</v>
      </c>
      <c r="P1137" s="20"/>
      <c r="Q1137" s="39" t="s">
        <v>758</v>
      </c>
      <c r="R1137" s="13" t="s">
        <v>502</v>
      </c>
      <c r="S1137" s="56" t="s">
        <v>6893</v>
      </c>
      <c r="T1137" s="39" t="s">
        <v>758</v>
      </c>
      <c r="U1137" s="13" t="s">
        <v>502</v>
      </c>
      <c r="V1137" s="20"/>
      <c r="W1137" s="20"/>
      <c r="X1137" s="33" t="s">
        <v>3568</v>
      </c>
      <c r="Y1137" s="33" t="s">
        <v>502</v>
      </c>
      <c r="Z1137" s="33" t="s">
        <v>3568</v>
      </c>
      <c r="AA1137" s="33" t="s">
        <v>502</v>
      </c>
      <c r="AD1137" s="20"/>
      <c r="AF1137" s="14">
        <v>0</v>
      </c>
      <c r="AG1137" s="14">
        <v>1</v>
      </c>
      <c r="AH1137" s="14">
        <v>0</v>
      </c>
      <c r="AI1137" s="14">
        <v>0</v>
      </c>
      <c r="AJ1137" s="14">
        <v>1</v>
      </c>
      <c r="AK1137" s="14">
        <v>0</v>
      </c>
      <c r="AL1137" s="14">
        <v>1</v>
      </c>
      <c r="AM1137" s="14">
        <v>0</v>
      </c>
      <c r="AN1137" t="s">
        <v>1298</v>
      </c>
      <c r="AO1137" s="1">
        <v>31832</v>
      </c>
      <c r="AP1137" s="1">
        <v>36606</v>
      </c>
      <c r="AQ1137" s="1">
        <v>33492</v>
      </c>
      <c r="AR1137" s="1">
        <v>36607</v>
      </c>
      <c r="BP1137" s="14">
        <f>5979000+9332000</f>
        <v>15311000</v>
      </c>
      <c r="BQ1137" s="3">
        <v>0</v>
      </c>
      <c r="BR1137" s="16">
        <v>40194000</v>
      </c>
      <c r="BT1137" s="14">
        <v>1580000</v>
      </c>
      <c r="BU1137" s="3">
        <v>0</v>
      </c>
      <c r="BV1137" s="16">
        <v>0</v>
      </c>
      <c r="BX1137" s="14">
        <v>4421000</v>
      </c>
      <c r="BY1137" s="3">
        <v>0</v>
      </c>
      <c r="BZ1137" s="16">
        <v>0</v>
      </c>
      <c r="CB1137" s="14">
        <v>9820000</v>
      </c>
      <c r="CC1137" s="3">
        <v>0</v>
      </c>
      <c r="CD1137" s="16">
        <v>0</v>
      </c>
      <c r="CF1137" s="14">
        <v>2033000</v>
      </c>
      <c r="CG1137" s="3">
        <v>0</v>
      </c>
      <c r="CH1137" s="16">
        <v>0</v>
      </c>
      <c r="CI1137" s="14">
        <v>3968000</v>
      </c>
      <c r="CJ1137" s="3">
        <v>0</v>
      </c>
      <c r="CK1137" s="16">
        <v>0</v>
      </c>
      <c r="CL1137" s="14">
        <v>3467000</v>
      </c>
      <c r="CM1137" s="3">
        <v>0</v>
      </c>
      <c r="CN1137" s="16">
        <v>0</v>
      </c>
      <c r="DA1137" s="7">
        <v>1</v>
      </c>
      <c r="DB1137" s="1">
        <v>37664</v>
      </c>
      <c r="DC1137" s="1">
        <v>39889</v>
      </c>
      <c r="DD1137" s="14">
        <v>795</v>
      </c>
      <c r="DE1137" s="14">
        <v>4</v>
      </c>
      <c r="DF1137" t="s">
        <v>513</v>
      </c>
      <c r="DG1137" t="s">
        <v>1299</v>
      </c>
      <c r="DJ1137">
        <v>1</v>
      </c>
      <c r="DK1137" s="1"/>
      <c r="DO1137" s="49" t="s">
        <v>4746</v>
      </c>
      <c r="DP1137" s="1"/>
      <c r="DQ1137" s="1"/>
      <c r="DR1137" s="1"/>
      <c r="DS1137" s="1"/>
      <c r="DT1137" s="1"/>
      <c r="DU1137" s="1"/>
      <c r="DV1137" s="1"/>
      <c r="DY1137" t="s">
        <v>2444</v>
      </c>
      <c r="DZ1137" s="1">
        <v>40205</v>
      </c>
      <c r="EA1137" s="1">
        <v>42200</v>
      </c>
      <c r="EC1137" s="7" t="s">
        <v>4031</v>
      </c>
      <c r="EL1137" s="7">
        <v>1</v>
      </c>
      <c r="EO1137" s="7">
        <v>451</v>
      </c>
      <c r="EP1137" s="7">
        <v>4</v>
      </c>
      <c r="ER1137" s="49" t="s">
        <v>5060</v>
      </c>
      <c r="ES1137" s="1"/>
      <c r="ET1137" s="1"/>
      <c r="EU1137" s="1"/>
      <c r="EV1137" s="1"/>
      <c r="EW1137" s="1"/>
      <c r="EX1137" s="1"/>
      <c r="FC1137" s="7" t="s">
        <v>3059</v>
      </c>
      <c r="FD1137" s="1">
        <v>42271</v>
      </c>
      <c r="FE1137" s="1">
        <v>42852</v>
      </c>
      <c r="FH1137" s="7" t="s">
        <v>4033</v>
      </c>
      <c r="FJ1137" s="7" t="s">
        <v>3995</v>
      </c>
      <c r="FK1137">
        <v>1</v>
      </c>
      <c r="FY1137">
        <v>80</v>
      </c>
      <c r="FZ1137">
        <v>2</v>
      </c>
      <c r="GY1137" s="44" t="s">
        <v>5713</v>
      </c>
      <c r="GZ1137" s="1">
        <v>37665</v>
      </c>
      <c r="HA1137">
        <v>11</v>
      </c>
      <c r="HB1137">
        <v>797</v>
      </c>
      <c r="HC1137">
        <v>32</v>
      </c>
      <c r="HE1137">
        <v>1</v>
      </c>
      <c r="HH1137" s="44" t="s">
        <v>5842</v>
      </c>
      <c r="HI1137">
        <v>1</v>
      </c>
      <c r="HJ1137">
        <v>31</v>
      </c>
      <c r="HK1137">
        <v>901</v>
      </c>
      <c r="HL1137">
        <v>11</v>
      </c>
      <c r="HM1137">
        <v>1</v>
      </c>
      <c r="HQ1137" s="44"/>
      <c r="HR1137">
        <v>0</v>
      </c>
      <c r="HS1137">
        <v>0</v>
      </c>
      <c r="HT1137">
        <v>613</v>
      </c>
      <c r="HU1137">
        <v>19</v>
      </c>
      <c r="HV1137">
        <v>1</v>
      </c>
      <c r="HZ1137" s="44" t="s">
        <v>6058</v>
      </c>
      <c r="IA1137">
        <v>1</v>
      </c>
      <c r="IB1137">
        <v>3</v>
      </c>
      <c r="IC1137">
        <v>2755</v>
      </c>
      <c r="ID1137">
        <v>54</v>
      </c>
      <c r="IE1137">
        <v>1</v>
      </c>
      <c r="II1137" s="1">
        <v>37664</v>
      </c>
      <c r="IJ1137" s="1">
        <v>40128</v>
      </c>
      <c r="IK1137" s="14">
        <v>5</v>
      </c>
    </row>
    <row r="1138" spans="1:245" x14ac:dyDescent="0.25">
      <c r="A1138" s="1">
        <v>40128</v>
      </c>
      <c r="E1138" s="13" t="s">
        <v>3215</v>
      </c>
      <c r="F1138" s="4" t="s">
        <v>124</v>
      </c>
      <c r="G1138" s="45" t="s">
        <v>5621</v>
      </c>
      <c r="H1138" s="86"/>
      <c r="I1138" s="86"/>
      <c r="J1138" s="86"/>
      <c r="K1138" s="86"/>
      <c r="L1138" s="86"/>
      <c r="M1138" s="30" t="s">
        <v>1287</v>
      </c>
      <c r="N1138" s="4" t="s">
        <v>479</v>
      </c>
      <c r="O1138" s="4" t="s">
        <v>7047</v>
      </c>
      <c r="P1138" s="20"/>
      <c r="Q1138" s="39" t="s">
        <v>758</v>
      </c>
      <c r="R1138" s="13" t="s">
        <v>502</v>
      </c>
      <c r="S1138" s="56" t="s">
        <v>6893</v>
      </c>
      <c r="T1138" s="39" t="s">
        <v>758</v>
      </c>
      <c r="U1138" s="13" t="s">
        <v>502</v>
      </c>
      <c r="V1138" s="20"/>
      <c r="W1138" s="20"/>
      <c r="X1138" s="20"/>
      <c r="Y1138" s="20"/>
      <c r="Z1138" s="33" t="s">
        <v>3568</v>
      </c>
      <c r="AA1138" s="33" t="s">
        <v>502</v>
      </c>
      <c r="AD1138" s="20"/>
      <c r="AF1138" s="14">
        <v>0</v>
      </c>
      <c r="AG1138" s="14">
        <v>1</v>
      </c>
      <c r="AH1138" s="14">
        <v>0</v>
      </c>
      <c r="AI1138" s="14">
        <v>0</v>
      </c>
      <c r="AJ1138" s="14">
        <v>1</v>
      </c>
      <c r="AK1138" s="14">
        <v>0</v>
      </c>
      <c r="AL1138" s="14">
        <v>1</v>
      </c>
      <c r="AM1138" s="14">
        <v>0</v>
      </c>
      <c r="AO1138" s="1">
        <v>31832</v>
      </c>
      <c r="AP1138" s="1">
        <v>34148</v>
      </c>
      <c r="BT1138" s="14">
        <v>1580000</v>
      </c>
      <c r="BU1138" s="3">
        <v>0</v>
      </c>
      <c r="BV1138" s="16">
        <v>0</v>
      </c>
      <c r="CB1138" s="14">
        <v>9820000</v>
      </c>
      <c r="CC1138" s="3">
        <v>0</v>
      </c>
      <c r="CD1138" s="16">
        <v>0</v>
      </c>
      <c r="DA1138" s="7">
        <v>1</v>
      </c>
      <c r="DB1138" s="1">
        <v>37664</v>
      </c>
      <c r="DC1138" s="1">
        <v>39889</v>
      </c>
      <c r="DD1138" s="14">
        <v>795</v>
      </c>
      <c r="DE1138" s="14">
        <v>4</v>
      </c>
      <c r="DF1138" t="s">
        <v>513</v>
      </c>
      <c r="DG1138" t="s">
        <v>1299</v>
      </c>
      <c r="DJ1138">
        <v>1</v>
      </c>
      <c r="DO1138" s="49" t="s">
        <v>4746</v>
      </c>
      <c r="DP1138" s="1"/>
      <c r="DQ1138" s="1"/>
      <c r="DR1138" s="1"/>
      <c r="DS1138" s="1"/>
      <c r="DT1138" s="1"/>
      <c r="DU1138" s="1"/>
      <c r="DV1138" s="1"/>
      <c r="DY1138" t="s">
        <v>2444</v>
      </c>
      <c r="DZ1138" s="1">
        <v>40205</v>
      </c>
      <c r="EA1138" s="1">
        <v>42200</v>
      </c>
      <c r="EC1138" s="7" t="s">
        <v>4031</v>
      </c>
      <c r="EL1138" s="7">
        <v>1</v>
      </c>
      <c r="EO1138" s="7">
        <v>451</v>
      </c>
      <c r="EP1138" s="7">
        <v>4</v>
      </c>
      <c r="ER1138" s="49" t="s">
        <v>5060</v>
      </c>
      <c r="ES1138" s="1"/>
      <c r="ET1138" s="1"/>
      <c r="EU1138" s="1"/>
      <c r="EV1138" s="1"/>
      <c r="EW1138" s="1"/>
      <c r="EX1138" s="1"/>
      <c r="FC1138" s="7" t="s">
        <v>3059</v>
      </c>
      <c r="FD1138" s="1">
        <v>42271</v>
      </c>
      <c r="FE1138" s="1">
        <v>42852</v>
      </c>
      <c r="FH1138" s="7" t="s">
        <v>4033</v>
      </c>
      <c r="FJ1138" s="7" t="s">
        <v>3995</v>
      </c>
      <c r="FK1138">
        <v>1</v>
      </c>
      <c r="FY1138">
        <v>80</v>
      </c>
      <c r="FZ1138">
        <v>2</v>
      </c>
      <c r="GY1138" s="44" t="s">
        <v>5713</v>
      </c>
      <c r="GZ1138" s="1">
        <v>37665</v>
      </c>
      <c r="HA1138">
        <v>11</v>
      </c>
      <c r="HB1138">
        <v>797</v>
      </c>
      <c r="HC1138">
        <v>32</v>
      </c>
      <c r="HE1138">
        <v>1</v>
      </c>
      <c r="HH1138" s="44" t="s">
        <v>5842</v>
      </c>
      <c r="HI1138">
        <v>1</v>
      </c>
      <c r="HJ1138">
        <v>31</v>
      </c>
      <c r="HK1138">
        <v>901</v>
      </c>
      <c r="HL1138">
        <v>11</v>
      </c>
      <c r="HM1138">
        <v>1</v>
      </c>
      <c r="HQ1138" s="44"/>
      <c r="HR1138">
        <v>0</v>
      </c>
      <c r="HS1138">
        <v>0</v>
      </c>
      <c r="HT1138">
        <v>613</v>
      </c>
      <c r="HU1138">
        <v>19</v>
      </c>
      <c r="HV1138">
        <v>1</v>
      </c>
      <c r="HZ1138" s="44" t="s">
        <v>6058</v>
      </c>
      <c r="IA1138">
        <v>1</v>
      </c>
      <c r="IB1138">
        <v>3</v>
      </c>
      <c r="IC1138">
        <v>2755</v>
      </c>
      <c r="ID1138">
        <v>54</v>
      </c>
      <c r="IE1138">
        <v>1</v>
      </c>
      <c r="II1138" s="1">
        <v>37664</v>
      </c>
      <c r="IJ1138" s="1">
        <v>40128</v>
      </c>
      <c r="IK1138" s="14">
        <v>5</v>
      </c>
    </row>
    <row r="1139" spans="1:245" x14ac:dyDescent="0.25">
      <c r="A1139" s="1">
        <v>40128</v>
      </c>
      <c r="E1139" s="13" t="s">
        <v>3215</v>
      </c>
      <c r="F1139" s="4" t="s">
        <v>124</v>
      </c>
      <c r="G1139" s="45" t="s">
        <v>5621</v>
      </c>
      <c r="H1139" s="86"/>
      <c r="I1139" s="86"/>
      <c r="J1139" s="86"/>
      <c r="K1139" s="86"/>
      <c r="L1139" s="86"/>
      <c r="M1139" s="30" t="s">
        <v>1434</v>
      </c>
      <c r="N1139" s="4" t="s">
        <v>502</v>
      </c>
      <c r="O1139" s="56" t="s">
        <v>6487</v>
      </c>
      <c r="P1139" s="20"/>
      <c r="Q1139" s="39" t="s">
        <v>758</v>
      </c>
      <c r="R1139" s="13" t="s">
        <v>502</v>
      </c>
      <c r="S1139" s="56" t="s">
        <v>6893</v>
      </c>
      <c r="T1139" s="39" t="s">
        <v>758</v>
      </c>
      <c r="U1139" s="13" t="s">
        <v>502</v>
      </c>
      <c r="V1139" s="20"/>
      <c r="W1139" s="20"/>
      <c r="X1139" s="20"/>
      <c r="Y1139" s="20"/>
      <c r="Z1139" s="33" t="s">
        <v>3568</v>
      </c>
      <c r="AA1139" s="33" t="s">
        <v>502</v>
      </c>
      <c r="AD1139" s="20"/>
      <c r="AF1139" s="14">
        <v>0</v>
      </c>
      <c r="AG1139" s="14">
        <v>1</v>
      </c>
      <c r="AH1139" s="14">
        <v>0</v>
      </c>
      <c r="AI1139" s="14">
        <v>0</v>
      </c>
      <c r="AJ1139" s="14">
        <v>1</v>
      </c>
      <c r="AK1139" s="14">
        <v>0</v>
      </c>
      <c r="AL1139" s="14">
        <v>1</v>
      </c>
      <c r="AM1139" s="14">
        <v>0</v>
      </c>
      <c r="AQ1139" s="1">
        <v>33492</v>
      </c>
      <c r="AR1139" s="1">
        <v>34148</v>
      </c>
      <c r="CF1139" s="14">
        <v>2033000</v>
      </c>
      <c r="CG1139" s="3">
        <v>0</v>
      </c>
      <c r="CH1139" s="16">
        <v>0</v>
      </c>
      <c r="CL1139" s="14">
        <v>3467000</v>
      </c>
      <c r="CM1139" s="3">
        <v>0</v>
      </c>
      <c r="CN1139" s="16">
        <v>0</v>
      </c>
      <c r="DA1139" s="7">
        <v>1</v>
      </c>
      <c r="DB1139" s="1">
        <v>37664</v>
      </c>
      <c r="DC1139" s="1">
        <v>39889</v>
      </c>
      <c r="DD1139" s="14">
        <v>795</v>
      </c>
      <c r="DE1139" s="14">
        <v>4</v>
      </c>
      <c r="DF1139" t="s">
        <v>513</v>
      </c>
      <c r="DG1139" t="s">
        <v>1299</v>
      </c>
      <c r="DJ1139">
        <v>1</v>
      </c>
      <c r="DO1139" s="49" t="s">
        <v>4746</v>
      </c>
      <c r="DP1139" s="1"/>
      <c r="DQ1139" s="1"/>
      <c r="DR1139" s="1"/>
      <c r="DS1139" s="1"/>
      <c r="DT1139" s="1"/>
      <c r="DU1139" s="1"/>
      <c r="DV1139" s="1"/>
      <c r="DY1139" t="s">
        <v>2444</v>
      </c>
      <c r="DZ1139" s="1">
        <v>40205</v>
      </c>
      <c r="EA1139" s="1">
        <v>42200</v>
      </c>
      <c r="EC1139" s="7" t="s">
        <v>4031</v>
      </c>
      <c r="EL1139" s="7">
        <v>1</v>
      </c>
      <c r="EO1139" s="7">
        <v>451</v>
      </c>
      <c r="EP1139" s="7">
        <v>4</v>
      </c>
      <c r="ER1139" s="49" t="s">
        <v>5060</v>
      </c>
      <c r="ES1139" s="1"/>
      <c r="ET1139" s="1"/>
      <c r="EU1139" s="1"/>
      <c r="EV1139" s="1"/>
      <c r="EW1139" s="1"/>
      <c r="EX1139" s="1"/>
      <c r="FC1139" s="7" t="s">
        <v>3059</v>
      </c>
      <c r="FD1139" s="1">
        <v>42271</v>
      </c>
      <c r="FE1139" s="1">
        <v>42852</v>
      </c>
      <c r="FH1139" s="7" t="s">
        <v>4033</v>
      </c>
      <c r="FJ1139" s="7" t="s">
        <v>3995</v>
      </c>
      <c r="FK1139">
        <v>1</v>
      </c>
      <c r="FY1139">
        <v>80</v>
      </c>
      <c r="FZ1139">
        <v>2</v>
      </c>
      <c r="GY1139" s="44" t="s">
        <v>5713</v>
      </c>
      <c r="GZ1139" s="1">
        <v>37665</v>
      </c>
      <c r="HA1139">
        <v>11</v>
      </c>
      <c r="HB1139">
        <v>797</v>
      </c>
      <c r="HC1139">
        <v>32</v>
      </c>
      <c r="HE1139">
        <v>1</v>
      </c>
      <c r="HH1139" s="44" t="s">
        <v>5842</v>
      </c>
      <c r="HI1139">
        <v>1</v>
      </c>
      <c r="HJ1139">
        <v>31</v>
      </c>
      <c r="HK1139">
        <v>901</v>
      </c>
      <c r="HL1139">
        <v>11</v>
      </c>
      <c r="HM1139">
        <v>1</v>
      </c>
      <c r="HQ1139" s="44"/>
      <c r="HR1139">
        <v>0</v>
      </c>
      <c r="HS1139">
        <v>0</v>
      </c>
      <c r="HT1139">
        <v>613</v>
      </c>
      <c r="HU1139">
        <v>19</v>
      </c>
      <c r="HV1139">
        <v>1</v>
      </c>
      <c r="HZ1139" s="44" t="s">
        <v>6058</v>
      </c>
      <c r="IA1139">
        <v>1</v>
      </c>
      <c r="IB1139">
        <v>3</v>
      </c>
      <c r="IC1139">
        <v>2755</v>
      </c>
      <c r="ID1139">
        <v>54</v>
      </c>
      <c r="IE1139">
        <v>1</v>
      </c>
      <c r="II1139" s="1">
        <v>37664</v>
      </c>
      <c r="IJ1139" s="1">
        <v>40128</v>
      </c>
      <c r="IK1139" s="14">
        <v>5</v>
      </c>
    </row>
    <row r="1140" spans="1:245" x14ac:dyDescent="0.25">
      <c r="A1140" s="1">
        <v>40128</v>
      </c>
      <c r="E1140" s="13" t="s">
        <v>3215</v>
      </c>
      <c r="F1140" s="4" t="s">
        <v>124</v>
      </c>
      <c r="G1140" s="45" t="s">
        <v>5621</v>
      </c>
      <c r="H1140" s="86"/>
      <c r="I1140" s="86"/>
      <c r="J1140" s="86"/>
      <c r="K1140" s="86"/>
      <c r="L1140" s="86"/>
      <c r="M1140" s="30" t="s">
        <v>1288</v>
      </c>
      <c r="N1140" s="4" t="s">
        <v>537</v>
      </c>
      <c r="O1140" s="4" t="s">
        <v>7048</v>
      </c>
      <c r="P1140" s="20"/>
      <c r="Q1140" s="39" t="s">
        <v>758</v>
      </c>
      <c r="R1140" s="13" t="s">
        <v>502</v>
      </c>
      <c r="S1140" s="56" t="s">
        <v>6893</v>
      </c>
      <c r="T1140" s="39" t="s">
        <v>758</v>
      </c>
      <c r="U1140" s="13" t="s">
        <v>502</v>
      </c>
      <c r="V1140" s="20"/>
      <c r="W1140" s="20"/>
      <c r="X1140" s="20"/>
      <c r="Y1140" s="20"/>
      <c r="Z1140" s="33" t="s">
        <v>3568</v>
      </c>
      <c r="AA1140" s="33" t="s">
        <v>502</v>
      </c>
      <c r="AD1140" s="20"/>
      <c r="AE1140" s="20" t="s">
        <v>3680</v>
      </c>
      <c r="AF1140" s="14">
        <v>0</v>
      </c>
      <c r="AG1140" s="14">
        <v>1</v>
      </c>
      <c r="AH1140" s="14">
        <v>0</v>
      </c>
      <c r="AI1140" s="14">
        <v>0</v>
      </c>
      <c r="AJ1140" s="14">
        <v>1</v>
      </c>
      <c r="AK1140" s="14">
        <v>0</v>
      </c>
      <c r="AL1140" s="14">
        <v>1</v>
      </c>
      <c r="AM1140" s="14">
        <v>0</v>
      </c>
      <c r="AO1140" s="1">
        <v>34148</v>
      </c>
      <c r="AP1140" s="1">
        <v>36606</v>
      </c>
      <c r="AQ1140" s="1">
        <v>34148</v>
      </c>
      <c r="AR1140" s="1">
        <v>36607</v>
      </c>
      <c r="BR1140" s="16">
        <v>11881980</v>
      </c>
      <c r="BT1140" s="14">
        <v>1580000</v>
      </c>
      <c r="BU1140" s="3">
        <v>0</v>
      </c>
      <c r="BV1140" s="16">
        <v>0</v>
      </c>
      <c r="BX1140" s="14">
        <v>4421000</v>
      </c>
      <c r="BY1140" s="3">
        <v>0</v>
      </c>
      <c r="BZ1140" s="16">
        <v>0</v>
      </c>
      <c r="CD1140" s="16">
        <v>0</v>
      </c>
      <c r="CF1140" s="14">
        <v>2033000</v>
      </c>
      <c r="CG1140" s="3">
        <v>0</v>
      </c>
      <c r="CH1140" s="16">
        <v>0</v>
      </c>
      <c r="CI1140" s="14">
        <v>3968000</v>
      </c>
      <c r="CJ1140" s="3">
        <v>0</v>
      </c>
      <c r="CK1140" s="16">
        <v>0</v>
      </c>
      <c r="DA1140" s="7">
        <v>1</v>
      </c>
      <c r="DB1140" s="1">
        <v>37664</v>
      </c>
      <c r="DC1140" s="1">
        <v>39889</v>
      </c>
      <c r="DD1140" s="14">
        <v>795</v>
      </c>
      <c r="DE1140" s="14">
        <v>4</v>
      </c>
      <c r="DF1140" t="s">
        <v>513</v>
      </c>
      <c r="DG1140" t="s">
        <v>1299</v>
      </c>
      <c r="DJ1140">
        <v>1</v>
      </c>
      <c r="DO1140" s="49" t="s">
        <v>4746</v>
      </c>
      <c r="DP1140" s="1"/>
      <c r="DQ1140" s="1"/>
      <c r="DR1140" s="1"/>
      <c r="DS1140" s="1"/>
      <c r="DT1140" s="1"/>
      <c r="DU1140" s="1"/>
      <c r="DV1140" s="1"/>
      <c r="DY1140" t="s">
        <v>2444</v>
      </c>
      <c r="DZ1140" s="1">
        <v>40205</v>
      </c>
      <c r="EA1140" s="1">
        <v>42200</v>
      </c>
      <c r="EC1140" s="7" t="s">
        <v>4031</v>
      </c>
      <c r="EL1140" s="7">
        <v>1</v>
      </c>
      <c r="EO1140" s="7">
        <v>451</v>
      </c>
      <c r="EP1140" s="7">
        <v>4</v>
      </c>
      <c r="GY1140" s="44" t="s">
        <v>5713</v>
      </c>
      <c r="GZ1140" s="1">
        <v>37665</v>
      </c>
      <c r="HA1140">
        <v>11</v>
      </c>
      <c r="HB1140">
        <v>797</v>
      </c>
      <c r="HC1140">
        <v>32</v>
      </c>
      <c r="HE1140">
        <v>1</v>
      </c>
      <c r="HH1140" s="44" t="s">
        <v>5842</v>
      </c>
      <c r="HI1140">
        <v>1</v>
      </c>
      <c r="HJ1140">
        <v>31</v>
      </c>
      <c r="HK1140">
        <v>901</v>
      </c>
      <c r="HL1140">
        <v>11</v>
      </c>
      <c r="HM1140">
        <v>1</v>
      </c>
      <c r="HQ1140" s="44"/>
      <c r="HR1140">
        <v>0</v>
      </c>
      <c r="HS1140">
        <v>0</v>
      </c>
      <c r="HT1140">
        <v>613</v>
      </c>
      <c r="HU1140">
        <v>19</v>
      </c>
      <c r="HV1140">
        <v>1</v>
      </c>
      <c r="II1140" s="1">
        <v>37664</v>
      </c>
      <c r="IJ1140" s="1">
        <v>40128</v>
      </c>
      <c r="IK1140" s="14">
        <v>5</v>
      </c>
    </row>
    <row r="1141" spans="1:245" x14ac:dyDescent="0.25">
      <c r="A1141" s="1">
        <v>40128</v>
      </c>
      <c r="E1141" s="13" t="s">
        <v>3215</v>
      </c>
      <c r="F1141" s="4" t="s">
        <v>124</v>
      </c>
      <c r="G1141" s="45" t="s">
        <v>5621</v>
      </c>
      <c r="H1141" s="86"/>
      <c r="I1141" s="86"/>
      <c r="J1141" s="86"/>
      <c r="K1141" s="86"/>
      <c r="L1141" s="86"/>
      <c r="M1141" s="30" t="s">
        <v>1439</v>
      </c>
      <c r="N1141" s="4" t="s">
        <v>474</v>
      </c>
      <c r="O1141" s="4" t="s">
        <v>6551</v>
      </c>
      <c r="P1141" s="20"/>
      <c r="Q1141" s="39" t="s">
        <v>1439</v>
      </c>
      <c r="R1141" s="4" t="s">
        <v>474</v>
      </c>
      <c r="S1141" s="4" t="s">
        <v>6551</v>
      </c>
      <c r="T1141" s="39" t="s">
        <v>1439</v>
      </c>
      <c r="U1141" s="4" t="s">
        <v>474</v>
      </c>
      <c r="V1141" s="20"/>
      <c r="W1141" s="20"/>
      <c r="X1141" s="33" t="s">
        <v>3416</v>
      </c>
      <c r="Y1141" s="33" t="s">
        <v>474</v>
      </c>
      <c r="Z1141" s="33" t="s">
        <v>3416</v>
      </c>
      <c r="AA1141" s="33" t="s">
        <v>474</v>
      </c>
      <c r="AD1141" s="20"/>
      <c r="AF1141" s="14">
        <v>0</v>
      </c>
      <c r="AG1141" s="14">
        <v>1</v>
      </c>
      <c r="AH1141" s="14">
        <v>0</v>
      </c>
      <c r="AI1141" s="14">
        <v>0</v>
      </c>
      <c r="AJ1141" s="14">
        <v>1</v>
      </c>
      <c r="AK1141" s="14">
        <v>0</v>
      </c>
      <c r="AL1141" s="14">
        <v>1</v>
      </c>
      <c r="AM1141" s="14">
        <v>0</v>
      </c>
      <c r="AO1141" s="1">
        <v>34409</v>
      </c>
      <c r="AP1141" s="1">
        <v>36606</v>
      </c>
      <c r="AQ1141" s="1">
        <v>33492</v>
      </c>
      <c r="AR1141" s="1">
        <v>36795</v>
      </c>
      <c r="BP1141" s="14">
        <v>2704800</v>
      </c>
      <c r="BQ1141" s="3">
        <v>0.3</v>
      </c>
      <c r="BT1141" s="14">
        <v>3864000</v>
      </c>
      <c r="BU1141" s="3">
        <v>0.3</v>
      </c>
      <c r="BX1141" s="14">
        <v>7154000</v>
      </c>
      <c r="BY1141" s="11">
        <v>0.5</v>
      </c>
      <c r="DA1141" s="7">
        <v>1</v>
      </c>
      <c r="DB1141" s="1">
        <v>37664</v>
      </c>
      <c r="DC1141" s="1">
        <v>39889</v>
      </c>
      <c r="DD1141" s="14">
        <v>795</v>
      </c>
      <c r="DE1141" s="14">
        <v>4</v>
      </c>
      <c r="DF1141" t="s">
        <v>513</v>
      </c>
      <c r="DG1141" t="s">
        <v>1299</v>
      </c>
      <c r="DJ1141">
        <v>1</v>
      </c>
      <c r="DO1141" s="1"/>
      <c r="DP1141" s="49" t="s">
        <v>4747</v>
      </c>
      <c r="DQ1141" s="49" t="s">
        <v>4748</v>
      </c>
      <c r="DR1141" s="1"/>
      <c r="DS1141" s="1"/>
      <c r="DT1141" s="1"/>
      <c r="DU1141" s="1"/>
      <c r="DV1141" s="1"/>
      <c r="DY1141" t="s">
        <v>2574</v>
      </c>
      <c r="DZ1141" s="1">
        <v>40207</v>
      </c>
      <c r="EA1141" s="1">
        <v>41676</v>
      </c>
      <c r="EC1141" s="7" t="s">
        <v>3943</v>
      </c>
      <c r="EF1141" s="7">
        <v>1</v>
      </c>
      <c r="EO1141" s="7">
        <v>406</v>
      </c>
      <c r="EP1141" s="7">
        <v>2</v>
      </c>
      <c r="EQ1141" s="7">
        <v>1</v>
      </c>
      <c r="GY1141" s="44" t="s">
        <v>5713</v>
      </c>
      <c r="GZ1141" s="1">
        <v>37665</v>
      </c>
      <c r="HA1141">
        <v>11</v>
      </c>
      <c r="HB1141">
        <v>95</v>
      </c>
      <c r="HC1141">
        <v>1</v>
      </c>
      <c r="HD1141">
        <v>1</v>
      </c>
      <c r="HH1141" s="44" t="s">
        <v>5842</v>
      </c>
      <c r="HI1141">
        <v>1</v>
      </c>
      <c r="HJ1141">
        <v>31</v>
      </c>
      <c r="HK1141">
        <v>154</v>
      </c>
      <c r="HL1141">
        <v>6</v>
      </c>
      <c r="HM1141">
        <v>1</v>
      </c>
      <c r="HQ1141" s="44" t="s">
        <v>5975</v>
      </c>
      <c r="HR1141">
        <v>1</v>
      </c>
      <c r="HS1141">
        <v>4</v>
      </c>
      <c r="HT1141">
        <v>71</v>
      </c>
      <c r="HU1141">
        <v>0</v>
      </c>
      <c r="II1141" s="1">
        <v>37664</v>
      </c>
      <c r="IJ1141" s="1">
        <v>40128</v>
      </c>
      <c r="IK1141" s="14">
        <v>5</v>
      </c>
    </row>
    <row r="1142" spans="1:245" x14ac:dyDescent="0.25">
      <c r="A1142" s="1">
        <v>40128</v>
      </c>
      <c r="E1142" s="13" t="s">
        <v>3215</v>
      </c>
      <c r="F1142" s="4" t="s">
        <v>124</v>
      </c>
      <c r="G1142" s="45" t="s">
        <v>5621</v>
      </c>
      <c r="H1142" s="86"/>
      <c r="I1142" s="86"/>
      <c r="J1142" s="86"/>
      <c r="K1142" s="86"/>
      <c r="L1142" s="86"/>
      <c r="M1142" s="58" t="s">
        <v>1843</v>
      </c>
      <c r="N1142" s="4" t="s">
        <v>474</v>
      </c>
      <c r="O1142" s="27" t="s">
        <v>6551</v>
      </c>
      <c r="P1142" s="20"/>
      <c r="Q1142" s="39" t="s">
        <v>1439</v>
      </c>
      <c r="R1142" s="4" t="s">
        <v>474</v>
      </c>
      <c r="S1142" s="27" t="s">
        <v>6551</v>
      </c>
      <c r="T1142" s="39" t="s">
        <v>1439</v>
      </c>
      <c r="U1142" s="4" t="s">
        <v>474</v>
      </c>
      <c r="V1142" s="20"/>
      <c r="W1142" s="20"/>
      <c r="X1142" s="20" t="s">
        <v>3578</v>
      </c>
      <c r="Y1142" s="33" t="s">
        <v>474</v>
      </c>
      <c r="Z1142" s="33" t="s">
        <v>3416</v>
      </c>
      <c r="AA1142" s="33" t="s">
        <v>474</v>
      </c>
      <c r="AD1142" s="20"/>
      <c r="AF1142" s="14">
        <v>0</v>
      </c>
      <c r="AG1142" s="14">
        <v>1</v>
      </c>
      <c r="AH1142" s="14">
        <v>0</v>
      </c>
      <c r="AI1142" s="14">
        <v>0</v>
      </c>
      <c r="AJ1142" s="14">
        <v>1</v>
      </c>
      <c r="AK1142" s="14">
        <v>0</v>
      </c>
      <c r="AL1142" s="14">
        <v>1</v>
      </c>
      <c r="AM1142" s="14">
        <v>0</v>
      </c>
      <c r="AO1142" s="1">
        <v>34409</v>
      </c>
      <c r="AP1142" s="1">
        <v>36606</v>
      </c>
      <c r="AQ1142" s="1">
        <v>33492</v>
      </c>
      <c r="AR1142" s="1">
        <v>36795</v>
      </c>
      <c r="BP1142" s="14">
        <f>3477600+6438600</f>
        <v>9916200</v>
      </c>
      <c r="BQ1142" s="3">
        <v>0.3</v>
      </c>
      <c r="BT1142" s="14">
        <v>3864000</v>
      </c>
      <c r="BU1142" s="3">
        <v>0.3</v>
      </c>
      <c r="BX1142" s="14">
        <v>7154000</v>
      </c>
      <c r="BY1142" s="11">
        <v>0.5</v>
      </c>
      <c r="DA1142" s="7">
        <v>1</v>
      </c>
      <c r="DB1142" s="1">
        <v>37664</v>
      </c>
      <c r="DC1142" s="1">
        <v>39889</v>
      </c>
      <c r="DD1142" s="14">
        <v>795</v>
      </c>
      <c r="DE1142" s="14">
        <v>4</v>
      </c>
      <c r="DF1142" t="s">
        <v>513</v>
      </c>
      <c r="DG1142" t="s">
        <v>1299</v>
      </c>
      <c r="DJ1142">
        <v>1</v>
      </c>
      <c r="DO1142" s="49" t="s">
        <v>4749</v>
      </c>
      <c r="DP1142" s="1"/>
      <c r="DQ1142" s="1"/>
      <c r="DR1142" s="1"/>
      <c r="DS1142" s="1"/>
      <c r="DT1142" s="1"/>
      <c r="DU1142" s="1"/>
      <c r="DV1142" s="1"/>
      <c r="DY1142" t="s">
        <v>2728</v>
      </c>
      <c r="DZ1142" s="1">
        <v>40205</v>
      </c>
      <c r="EA1142" s="1">
        <v>41676</v>
      </c>
      <c r="EC1142" s="7" t="s">
        <v>3943</v>
      </c>
      <c r="EF1142" s="7">
        <v>1</v>
      </c>
      <c r="EO1142" s="7">
        <v>127</v>
      </c>
      <c r="EP1142" s="7">
        <v>2</v>
      </c>
      <c r="GY1142" s="44" t="s">
        <v>5713</v>
      </c>
      <c r="GZ1142" s="1">
        <v>37665</v>
      </c>
      <c r="HA1142">
        <v>11</v>
      </c>
      <c r="HB1142">
        <v>44</v>
      </c>
      <c r="HC1142">
        <v>0</v>
      </c>
      <c r="HH1142" s="44" t="s">
        <v>5842</v>
      </c>
      <c r="HI1142">
        <v>1</v>
      </c>
      <c r="HJ1142">
        <v>31</v>
      </c>
      <c r="HK1142">
        <v>154</v>
      </c>
      <c r="HL1142">
        <v>6</v>
      </c>
      <c r="HM1142">
        <v>1</v>
      </c>
      <c r="HQ1142" s="44" t="s">
        <v>5975</v>
      </c>
      <c r="HR1142">
        <v>1</v>
      </c>
      <c r="HS1142">
        <v>4</v>
      </c>
      <c r="HT1142">
        <v>71</v>
      </c>
      <c r="HU1142">
        <v>0</v>
      </c>
      <c r="II1142" s="1">
        <v>37664</v>
      </c>
      <c r="IJ1142" s="1">
        <v>40128</v>
      </c>
      <c r="IK1142" s="14">
        <v>5</v>
      </c>
    </row>
    <row r="1143" spans="1:245" x14ac:dyDescent="0.25">
      <c r="A1143" s="1">
        <v>40128</v>
      </c>
      <c r="E1143" s="13" t="s">
        <v>3215</v>
      </c>
      <c r="F1143" s="4" t="s">
        <v>124</v>
      </c>
      <c r="G1143" s="45" t="s">
        <v>5621</v>
      </c>
      <c r="H1143" s="86"/>
      <c r="I1143" s="86"/>
      <c r="J1143" s="86"/>
      <c r="K1143" s="86"/>
      <c r="L1143" s="86"/>
      <c r="M1143" s="30" t="s">
        <v>1289</v>
      </c>
      <c r="N1143" s="4" t="s">
        <v>474</v>
      </c>
      <c r="O1143" s="4" t="s">
        <v>7049</v>
      </c>
      <c r="P1143" s="20"/>
      <c r="Q1143" s="39" t="s">
        <v>1439</v>
      </c>
      <c r="R1143" s="4" t="s">
        <v>474</v>
      </c>
      <c r="S1143" s="4" t="s">
        <v>6551</v>
      </c>
      <c r="T1143" s="39" t="s">
        <v>1439</v>
      </c>
      <c r="U1143" s="4" t="s">
        <v>474</v>
      </c>
      <c r="V1143" s="20"/>
      <c r="W1143" s="20"/>
      <c r="X1143" s="20"/>
      <c r="Y1143" s="20"/>
      <c r="Z1143" s="33" t="s">
        <v>3416</v>
      </c>
      <c r="AA1143" s="33" t="s">
        <v>474</v>
      </c>
      <c r="AD1143" s="20"/>
      <c r="AF1143" s="14">
        <v>0</v>
      </c>
      <c r="AG1143" s="14">
        <v>1</v>
      </c>
      <c r="AH1143" s="14">
        <v>0</v>
      </c>
      <c r="AI1143" s="14">
        <v>0</v>
      </c>
      <c r="AJ1143" s="14">
        <v>1</v>
      </c>
      <c r="AK1143" s="14">
        <v>0</v>
      </c>
      <c r="AL1143" s="14">
        <v>1</v>
      </c>
      <c r="AM1143" s="14">
        <v>0</v>
      </c>
      <c r="AO1143" s="1">
        <v>34409</v>
      </c>
      <c r="AP1143" s="1">
        <v>36606</v>
      </c>
      <c r="AQ1143" s="1">
        <v>33492</v>
      </c>
      <c r="AR1143" s="1">
        <v>36795</v>
      </c>
      <c r="BT1143" s="14">
        <v>3864000</v>
      </c>
      <c r="BU1143" s="3">
        <v>0.3</v>
      </c>
      <c r="BX1143" s="14">
        <v>7154000</v>
      </c>
      <c r="BY1143" s="11">
        <v>0.5</v>
      </c>
      <c r="DA1143" s="7">
        <v>1</v>
      </c>
      <c r="DB1143" s="1">
        <v>37664</v>
      </c>
      <c r="DC1143" s="1">
        <v>39889</v>
      </c>
      <c r="DD1143" s="14">
        <v>795</v>
      </c>
      <c r="DE1143" s="14">
        <v>4</v>
      </c>
      <c r="DF1143" t="s">
        <v>513</v>
      </c>
      <c r="DG1143" t="s">
        <v>1299</v>
      </c>
      <c r="DJ1143">
        <v>1</v>
      </c>
      <c r="DO1143" s="49" t="s">
        <v>4749</v>
      </c>
      <c r="DP1143" s="1"/>
      <c r="DQ1143" s="1"/>
      <c r="DR1143" s="1"/>
      <c r="DS1143" s="1"/>
      <c r="DT1143" s="1"/>
      <c r="DU1143" s="1"/>
      <c r="DV1143" s="1"/>
      <c r="DY1143" t="s">
        <v>2728</v>
      </c>
      <c r="DZ1143" s="1">
        <v>40205</v>
      </c>
      <c r="EA1143" s="1">
        <v>41676</v>
      </c>
      <c r="EC1143" s="7" t="s">
        <v>3943</v>
      </c>
      <c r="EF1143" s="7">
        <v>1</v>
      </c>
      <c r="EO1143" s="7">
        <v>127</v>
      </c>
      <c r="EP1143" s="7">
        <v>2</v>
      </c>
      <c r="GY1143" s="44" t="s">
        <v>5713</v>
      </c>
      <c r="GZ1143" s="1">
        <v>37665</v>
      </c>
      <c r="HA1143">
        <v>11</v>
      </c>
      <c r="HB1143">
        <v>95</v>
      </c>
      <c r="HC1143">
        <v>1</v>
      </c>
      <c r="HD1143">
        <v>1</v>
      </c>
      <c r="HH1143" s="44" t="s">
        <v>5842</v>
      </c>
      <c r="HI1143">
        <v>1</v>
      </c>
      <c r="HJ1143">
        <v>31</v>
      </c>
      <c r="HK1143">
        <v>154</v>
      </c>
      <c r="HL1143">
        <v>6</v>
      </c>
      <c r="HM1143">
        <v>1</v>
      </c>
      <c r="HQ1143" s="44" t="s">
        <v>5975</v>
      </c>
      <c r="HR1143">
        <v>1</v>
      </c>
      <c r="HS1143">
        <v>4</v>
      </c>
      <c r="HT1143">
        <v>71</v>
      </c>
      <c r="HU1143">
        <v>0</v>
      </c>
      <c r="II1143" s="1">
        <v>37664</v>
      </c>
      <c r="IJ1143" s="1">
        <v>40128</v>
      </c>
      <c r="IK1143" s="14">
        <v>5</v>
      </c>
    </row>
    <row r="1144" spans="1:245" x14ac:dyDescent="0.25">
      <c r="A1144" s="1">
        <v>40128</v>
      </c>
      <c r="E1144" s="13" t="s">
        <v>3215</v>
      </c>
      <c r="F1144" s="4" t="s">
        <v>124</v>
      </c>
      <c r="G1144" s="45" t="s">
        <v>5621</v>
      </c>
      <c r="H1144" s="86"/>
      <c r="I1144" s="86"/>
      <c r="J1144" s="86"/>
      <c r="K1144" s="86"/>
      <c r="L1144" s="86"/>
      <c r="M1144" s="30" t="s">
        <v>1290</v>
      </c>
      <c r="N1144" s="4" t="s">
        <v>479</v>
      </c>
      <c r="O1144" s="4" t="s">
        <v>7050</v>
      </c>
      <c r="P1144" s="20"/>
      <c r="Q1144" s="39" t="s">
        <v>1290</v>
      </c>
      <c r="R1144" s="4" t="s">
        <v>479</v>
      </c>
      <c r="S1144" s="52" t="s">
        <v>7050</v>
      </c>
      <c r="T1144" s="39" t="s">
        <v>1290</v>
      </c>
      <c r="U1144" s="4" t="s">
        <v>479</v>
      </c>
      <c r="V1144" s="20"/>
      <c r="W1144" s="20"/>
      <c r="X1144" s="20"/>
      <c r="Y1144" s="20"/>
      <c r="Z1144" s="20"/>
      <c r="AA1144" s="20"/>
      <c r="AD1144" s="20"/>
      <c r="AF1144" s="14">
        <v>0</v>
      </c>
      <c r="AG1144" s="14">
        <v>1</v>
      </c>
      <c r="AH1144" s="14">
        <v>0</v>
      </c>
      <c r="AI1144" s="14">
        <v>0</v>
      </c>
      <c r="AJ1144" s="14">
        <v>1</v>
      </c>
      <c r="AK1144" s="14">
        <v>0</v>
      </c>
      <c r="AL1144" s="14">
        <v>1</v>
      </c>
      <c r="AM1144" s="14">
        <v>0</v>
      </c>
      <c r="AO1144" s="1">
        <v>33158</v>
      </c>
      <c r="AP1144" s="1">
        <v>36606</v>
      </c>
      <c r="BT1144" s="14">
        <v>1000000</v>
      </c>
      <c r="BU1144" s="3">
        <v>0.2</v>
      </c>
      <c r="DA1144" s="7">
        <v>1</v>
      </c>
      <c r="DB1144" s="1">
        <v>37664</v>
      </c>
      <c r="DC1144" s="1">
        <v>39889</v>
      </c>
      <c r="DD1144" s="14">
        <v>795</v>
      </c>
      <c r="DE1144" s="14">
        <v>4</v>
      </c>
      <c r="DF1144" t="s">
        <v>513</v>
      </c>
      <c r="DG1144" t="s">
        <v>1299</v>
      </c>
      <c r="DJ1144">
        <v>1</v>
      </c>
      <c r="II1144" s="1">
        <v>37664</v>
      </c>
      <c r="IJ1144" s="1">
        <v>40128</v>
      </c>
      <c r="IK1144" s="14">
        <v>5</v>
      </c>
    </row>
    <row r="1145" spans="1:245" ht="15" customHeight="1" x14ac:dyDescent="0.25">
      <c r="A1145" s="1">
        <v>40128</v>
      </c>
      <c r="E1145" s="13" t="s">
        <v>3215</v>
      </c>
      <c r="F1145" s="4" t="s">
        <v>124</v>
      </c>
      <c r="G1145" s="45" t="s">
        <v>5621</v>
      </c>
      <c r="H1145" s="86"/>
      <c r="I1145" s="86"/>
      <c r="J1145" s="86"/>
      <c r="K1145" s="86"/>
      <c r="L1145" s="86"/>
      <c r="M1145" s="30" t="s">
        <v>1291</v>
      </c>
      <c r="N1145" s="4" t="s">
        <v>479</v>
      </c>
      <c r="O1145" s="4" t="s">
        <v>7050</v>
      </c>
      <c r="P1145" s="20"/>
      <c r="Q1145" s="39" t="s">
        <v>1290</v>
      </c>
      <c r="R1145" s="4" t="s">
        <v>479</v>
      </c>
      <c r="S1145" s="4" t="s">
        <v>7050</v>
      </c>
      <c r="T1145" s="39" t="s">
        <v>1290</v>
      </c>
      <c r="U1145" s="4" t="s">
        <v>479</v>
      </c>
      <c r="V1145" s="20"/>
      <c r="W1145" s="20"/>
      <c r="X1145" s="20"/>
      <c r="Y1145" s="20"/>
      <c r="Z1145" s="20"/>
      <c r="AA1145" s="20"/>
      <c r="AD1145" s="20"/>
      <c r="AF1145" s="14">
        <v>0</v>
      </c>
      <c r="AG1145" s="14">
        <v>1</v>
      </c>
      <c r="AH1145" s="14">
        <v>0</v>
      </c>
      <c r="AI1145" s="14">
        <v>0</v>
      </c>
      <c r="AJ1145" s="14">
        <v>1</v>
      </c>
      <c r="AK1145" s="14">
        <v>0</v>
      </c>
      <c r="AL1145" s="14">
        <v>1</v>
      </c>
      <c r="AM1145" s="14">
        <v>0</v>
      </c>
      <c r="AO1145" s="1">
        <v>31832</v>
      </c>
      <c r="AP1145" s="1">
        <v>36606</v>
      </c>
      <c r="BT1145" s="14">
        <v>1000000</v>
      </c>
      <c r="BU1145" s="3">
        <v>0.2</v>
      </c>
      <c r="DA1145" s="7">
        <v>1</v>
      </c>
      <c r="DB1145" s="1">
        <v>37664</v>
      </c>
      <c r="DC1145" s="1">
        <v>39889</v>
      </c>
      <c r="DD1145" s="14">
        <v>795</v>
      </c>
      <c r="DE1145" s="14">
        <v>4</v>
      </c>
      <c r="DF1145" t="s">
        <v>513</v>
      </c>
      <c r="DG1145" t="s">
        <v>1299</v>
      </c>
      <c r="DJ1145">
        <v>1</v>
      </c>
      <c r="II1145" s="1">
        <v>37664</v>
      </c>
      <c r="IJ1145" s="1">
        <v>40128</v>
      </c>
      <c r="IK1145" s="14">
        <v>5</v>
      </c>
    </row>
    <row r="1146" spans="1:245" x14ac:dyDescent="0.25">
      <c r="A1146" s="1">
        <v>40128</v>
      </c>
      <c r="E1146" s="13" t="s">
        <v>3215</v>
      </c>
      <c r="F1146" s="4" t="s">
        <v>124</v>
      </c>
      <c r="G1146" s="45" t="s">
        <v>5621</v>
      </c>
      <c r="H1146" s="86"/>
      <c r="I1146" s="86"/>
      <c r="J1146" s="86"/>
      <c r="K1146" s="86"/>
      <c r="L1146" s="86"/>
      <c r="M1146" s="30" t="s">
        <v>2466</v>
      </c>
      <c r="N1146" s="4" t="s">
        <v>520</v>
      </c>
      <c r="O1146" s="4" t="s">
        <v>7051</v>
      </c>
      <c r="P1146" s="20"/>
      <c r="Q1146" s="39" t="s">
        <v>1290</v>
      </c>
      <c r="R1146" s="4" t="s">
        <v>479</v>
      </c>
      <c r="S1146" s="52" t="s">
        <v>7050</v>
      </c>
      <c r="T1146" s="39" t="s">
        <v>1290</v>
      </c>
      <c r="U1146" s="4" t="s">
        <v>479</v>
      </c>
      <c r="V1146" s="20"/>
      <c r="W1146" s="20"/>
      <c r="X1146" s="20"/>
      <c r="Y1146" s="20"/>
      <c r="Z1146" s="20"/>
      <c r="AA1146" s="20"/>
      <c r="AD1146" s="20"/>
      <c r="AF1146" s="14">
        <v>0</v>
      </c>
      <c r="AG1146" s="14">
        <v>1</v>
      </c>
      <c r="AH1146" s="14">
        <v>0</v>
      </c>
      <c r="AI1146" s="14">
        <v>0</v>
      </c>
      <c r="AJ1146" s="14">
        <v>1</v>
      </c>
      <c r="AK1146" s="14">
        <v>0</v>
      </c>
      <c r="AL1146" s="14">
        <v>1</v>
      </c>
      <c r="AM1146" s="14">
        <v>0</v>
      </c>
      <c r="AO1146" s="1">
        <v>34507</v>
      </c>
      <c r="AP1146" s="1">
        <v>36606</v>
      </c>
      <c r="BT1146" s="14">
        <v>1000000</v>
      </c>
      <c r="BU1146" s="3">
        <v>0.2</v>
      </c>
      <c r="DA1146" s="7">
        <v>1</v>
      </c>
      <c r="DB1146" s="1">
        <v>37664</v>
      </c>
      <c r="DC1146" s="1">
        <v>39889</v>
      </c>
      <c r="DD1146" s="14">
        <v>795</v>
      </c>
      <c r="DE1146" s="14">
        <v>4</v>
      </c>
      <c r="DF1146" t="s">
        <v>513</v>
      </c>
      <c r="DG1146" t="s">
        <v>1299</v>
      </c>
      <c r="DJ1146">
        <v>1</v>
      </c>
      <c r="II1146" s="1">
        <v>37664</v>
      </c>
      <c r="IJ1146" s="1">
        <v>40128</v>
      </c>
      <c r="IK1146" s="14">
        <v>5</v>
      </c>
    </row>
    <row r="1147" spans="1:245" x14ac:dyDescent="0.25">
      <c r="A1147" s="1">
        <v>40128</v>
      </c>
      <c r="E1147" s="13" t="s">
        <v>3215</v>
      </c>
      <c r="F1147" s="4" t="s">
        <v>124</v>
      </c>
      <c r="G1147" s="45" t="s">
        <v>5621</v>
      </c>
      <c r="H1147" s="86"/>
      <c r="I1147" s="86"/>
      <c r="J1147" s="86"/>
      <c r="K1147" s="86"/>
      <c r="L1147" s="86"/>
      <c r="M1147" s="30" t="s">
        <v>5197</v>
      </c>
      <c r="N1147" s="4" t="s">
        <v>537</v>
      </c>
      <c r="O1147" s="4" t="s">
        <v>7052</v>
      </c>
      <c r="P1147" s="20"/>
      <c r="Q1147" s="39" t="s">
        <v>1290</v>
      </c>
      <c r="R1147" s="4" t="s">
        <v>479</v>
      </c>
      <c r="S1147" s="52" t="s">
        <v>7050</v>
      </c>
      <c r="T1147" s="39" t="s">
        <v>1290</v>
      </c>
      <c r="U1147" s="4" t="s">
        <v>479</v>
      </c>
      <c r="V1147" s="20"/>
      <c r="W1147" s="20"/>
      <c r="X1147" s="20"/>
      <c r="Y1147" s="20"/>
      <c r="Z1147" s="20"/>
      <c r="AA1147" s="20"/>
      <c r="AD1147" s="20"/>
      <c r="AF1147" s="14">
        <v>0</v>
      </c>
      <c r="AG1147" s="14">
        <v>1</v>
      </c>
      <c r="AH1147" s="14">
        <v>0</v>
      </c>
      <c r="AI1147" s="14">
        <v>0</v>
      </c>
      <c r="AJ1147" s="14">
        <v>1</v>
      </c>
      <c r="AK1147" s="14">
        <v>0</v>
      </c>
      <c r="AL1147" s="14">
        <v>1</v>
      </c>
      <c r="AM1147" s="14">
        <v>0</v>
      </c>
      <c r="AO1147" s="1">
        <v>34786</v>
      </c>
      <c r="AP1147" s="1">
        <v>35690</v>
      </c>
      <c r="BT1147" s="14">
        <v>1000000</v>
      </c>
      <c r="BU1147" s="3">
        <v>0.2</v>
      </c>
      <c r="DA1147" s="7">
        <v>1</v>
      </c>
      <c r="DB1147" s="1">
        <v>37664</v>
      </c>
      <c r="DC1147" s="1">
        <v>39889</v>
      </c>
      <c r="DD1147" s="14">
        <v>795</v>
      </c>
      <c r="DE1147" s="14">
        <v>4</v>
      </c>
      <c r="DF1147" t="s">
        <v>513</v>
      </c>
      <c r="DG1147" t="s">
        <v>1299</v>
      </c>
      <c r="DJ1147">
        <v>1</v>
      </c>
      <c r="II1147" s="1">
        <v>37664</v>
      </c>
      <c r="IJ1147" s="1">
        <v>40128</v>
      </c>
      <c r="IK1147" s="14">
        <v>5</v>
      </c>
    </row>
    <row r="1148" spans="1:245" x14ac:dyDescent="0.25">
      <c r="A1148" s="1">
        <v>40128</v>
      </c>
      <c r="E1148" s="13" t="s">
        <v>3215</v>
      </c>
      <c r="F1148" s="4" t="s">
        <v>124</v>
      </c>
      <c r="G1148" s="45" t="s">
        <v>5621</v>
      </c>
      <c r="H1148" s="86"/>
      <c r="I1148" s="86"/>
      <c r="J1148" s="86"/>
      <c r="K1148" s="86"/>
      <c r="L1148" s="86"/>
      <c r="M1148" s="30" t="s">
        <v>1292</v>
      </c>
      <c r="N1148" s="4" t="s">
        <v>479</v>
      </c>
      <c r="O1148" s="4" t="s">
        <v>7053</v>
      </c>
      <c r="P1148" s="20"/>
      <c r="Q1148" s="39" t="s">
        <v>1292</v>
      </c>
      <c r="R1148" s="4" t="s">
        <v>479</v>
      </c>
      <c r="S1148" s="4" t="s">
        <v>7053</v>
      </c>
      <c r="T1148" s="39" t="s">
        <v>1292</v>
      </c>
      <c r="U1148" s="4" t="s">
        <v>479</v>
      </c>
      <c r="V1148" s="20"/>
      <c r="W1148" s="20"/>
      <c r="X1148" s="39" t="s">
        <v>3682</v>
      </c>
      <c r="Y1148" s="20" t="s">
        <v>479</v>
      </c>
      <c r="Z1148" s="39" t="s">
        <v>3682</v>
      </c>
      <c r="AA1148" s="20" t="s">
        <v>479</v>
      </c>
      <c r="AD1148" s="20"/>
      <c r="AF1148" s="14">
        <v>0</v>
      </c>
      <c r="AG1148" s="14">
        <v>1</v>
      </c>
      <c r="AH1148" s="14">
        <v>0</v>
      </c>
      <c r="AI1148" s="14">
        <v>0</v>
      </c>
      <c r="AJ1148" s="14">
        <v>1</v>
      </c>
      <c r="AK1148" s="14">
        <v>0</v>
      </c>
      <c r="AL1148" s="14">
        <v>1</v>
      </c>
      <c r="AM1148" s="14">
        <v>0</v>
      </c>
      <c r="AQ1148" s="1">
        <v>33492</v>
      </c>
      <c r="AR1148" s="1">
        <v>36663</v>
      </c>
      <c r="BP1148" s="14">
        <v>1432229</v>
      </c>
      <c r="BT1148" s="14">
        <v>1086129</v>
      </c>
      <c r="BX1148" s="14">
        <v>827842</v>
      </c>
      <c r="DA1148" s="7">
        <v>1</v>
      </c>
      <c r="DB1148" s="1">
        <v>37664</v>
      </c>
      <c r="DC1148" s="1">
        <v>39889</v>
      </c>
      <c r="DD1148" s="14">
        <v>795</v>
      </c>
      <c r="DE1148" s="14">
        <v>4</v>
      </c>
      <c r="DF1148" t="s">
        <v>513</v>
      </c>
      <c r="DG1148" t="s">
        <v>1299</v>
      </c>
      <c r="DP1148" s="49" t="s">
        <v>4750</v>
      </c>
      <c r="DQ1148" s="1"/>
      <c r="DR1148" s="1"/>
      <c r="DS1148" s="49" t="s">
        <v>4751</v>
      </c>
      <c r="DT1148" s="1"/>
      <c r="DU1148" s="1"/>
      <c r="DV1148" s="1"/>
      <c r="DY1148" t="s">
        <v>2291</v>
      </c>
      <c r="DZ1148" s="1">
        <v>40288</v>
      </c>
      <c r="EA1148" s="1">
        <v>42200</v>
      </c>
      <c r="EC1148" s="7" t="s">
        <v>4031</v>
      </c>
      <c r="EI1148" s="7">
        <v>1</v>
      </c>
      <c r="EO1148" s="7">
        <v>89</v>
      </c>
      <c r="EP1148" s="7">
        <v>2</v>
      </c>
      <c r="EQ1148" s="7">
        <v>1</v>
      </c>
      <c r="GY1148" s="44" t="s">
        <v>5713</v>
      </c>
      <c r="GZ1148" s="1">
        <v>37665</v>
      </c>
      <c r="HA1148">
        <v>11</v>
      </c>
      <c r="HB1148">
        <v>127</v>
      </c>
      <c r="HC1148">
        <v>0</v>
      </c>
      <c r="HH1148" s="44" t="s">
        <v>5842</v>
      </c>
      <c r="HI1148">
        <v>1</v>
      </c>
      <c r="HJ1148">
        <v>31</v>
      </c>
      <c r="HK1148">
        <v>338</v>
      </c>
      <c r="HL1148">
        <v>3</v>
      </c>
      <c r="HM1148">
        <v>1</v>
      </c>
      <c r="HQ1148" s="44"/>
      <c r="HT1148">
        <v>191</v>
      </c>
      <c r="HU1148">
        <v>0</v>
      </c>
      <c r="II1148" s="1">
        <v>37664</v>
      </c>
      <c r="IJ1148" s="1">
        <v>40128</v>
      </c>
      <c r="IK1148" s="14">
        <v>5</v>
      </c>
    </row>
    <row r="1149" spans="1:245" x14ac:dyDescent="0.25">
      <c r="A1149" s="1">
        <v>40128</v>
      </c>
      <c r="E1149" s="13" t="s">
        <v>3215</v>
      </c>
      <c r="F1149" s="4" t="s">
        <v>124</v>
      </c>
      <c r="G1149" s="45" t="s">
        <v>5621</v>
      </c>
      <c r="H1149" s="86"/>
      <c r="I1149" s="86"/>
      <c r="J1149" s="86"/>
      <c r="K1149" s="86"/>
      <c r="L1149" s="86"/>
      <c r="M1149" s="30" t="s">
        <v>1293</v>
      </c>
      <c r="N1149" s="4" t="s">
        <v>570</v>
      </c>
      <c r="O1149" s="4" t="s">
        <v>7054</v>
      </c>
      <c r="P1149" s="20"/>
      <c r="Q1149" s="39" t="s">
        <v>1292</v>
      </c>
      <c r="R1149" s="4" t="s">
        <v>479</v>
      </c>
      <c r="S1149" s="4" t="s">
        <v>7053</v>
      </c>
      <c r="T1149" s="39" t="s">
        <v>1292</v>
      </c>
      <c r="U1149" s="4" t="s">
        <v>479</v>
      </c>
      <c r="V1149" s="20"/>
      <c r="W1149" s="20"/>
      <c r="X1149" s="20"/>
      <c r="Y1149" s="20"/>
      <c r="Z1149" s="39" t="s">
        <v>3682</v>
      </c>
      <c r="AA1149" s="20" t="s">
        <v>479</v>
      </c>
      <c r="AD1149" s="20"/>
      <c r="AF1149" s="14">
        <v>0</v>
      </c>
      <c r="AG1149" s="14">
        <v>1</v>
      </c>
      <c r="AH1149" s="14">
        <v>0</v>
      </c>
      <c r="AI1149" s="14">
        <v>0</v>
      </c>
      <c r="AJ1149" s="14">
        <v>1</v>
      </c>
      <c r="AK1149" s="14">
        <v>0</v>
      </c>
      <c r="AL1149" s="14">
        <v>1</v>
      </c>
      <c r="AM1149" s="14">
        <v>0</v>
      </c>
      <c r="AQ1149" s="1">
        <v>34972</v>
      </c>
      <c r="AR1149" s="1">
        <v>36795</v>
      </c>
      <c r="BT1149" s="14">
        <v>1086129</v>
      </c>
      <c r="BX1149" s="14">
        <v>827842</v>
      </c>
      <c r="CB1149" s="14">
        <v>137606</v>
      </c>
      <c r="DA1149" s="7">
        <v>1</v>
      </c>
      <c r="DB1149" s="1">
        <v>37664</v>
      </c>
      <c r="DC1149" s="1">
        <v>39889</v>
      </c>
      <c r="DD1149" s="14">
        <v>795</v>
      </c>
      <c r="DE1149" s="14">
        <v>4</v>
      </c>
      <c r="DF1149" t="s">
        <v>513</v>
      </c>
      <c r="DG1149" t="s">
        <v>1299</v>
      </c>
      <c r="GY1149" s="44" t="s">
        <v>5713</v>
      </c>
      <c r="GZ1149" s="1">
        <v>37665</v>
      </c>
      <c r="HA1149">
        <v>11</v>
      </c>
      <c r="HB1149">
        <v>127</v>
      </c>
      <c r="HC1149">
        <v>0</v>
      </c>
      <c r="HH1149" s="44" t="s">
        <v>5842</v>
      </c>
      <c r="HI1149">
        <v>1</v>
      </c>
      <c r="HJ1149">
        <v>31</v>
      </c>
      <c r="HK1149">
        <v>338</v>
      </c>
      <c r="HL1149">
        <v>3</v>
      </c>
      <c r="HM1149">
        <v>1</v>
      </c>
      <c r="II1149" s="1">
        <v>37664</v>
      </c>
      <c r="IJ1149" s="1">
        <v>40128</v>
      </c>
      <c r="IK1149" s="14">
        <v>5</v>
      </c>
    </row>
    <row r="1150" spans="1:245" x14ac:dyDescent="0.25">
      <c r="A1150" s="1">
        <v>40128</v>
      </c>
      <c r="E1150" s="13" t="s">
        <v>3215</v>
      </c>
      <c r="F1150" s="4" t="s">
        <v>124</v>
      </c>
      <c r="G1150" s="45" t="s">
        <v>5621</v>
      </c>
      <c r="H1150" s="86"/>
      <c r="I1150" s="86"/>
      <c r="J1150" s="86"/>
      <c r="K1150" s="86"/>
      <c r="L1150" s="86"/>
      <c r="M1150" s="30" t="s">
        <v>1294</v>
      </c>
      <c r="N1150" s="4" t="s">
        <v>479</v>
      </c>
      <c r="O1150" s="4" t="s">
        <v>7055</v>
      </c>
      <c r="P1150" s="20"/>
      <c r="Q1150" s="39" t="s">
        <v>1292</v>
      </c>
      <c r="R1150" s="4" t="s">
        <v>479</v>
      </c>
      <c r="S1150" s="4" t="s">
        <v>7053</v>
      </c>
      <c r="T1150" s="39" t="s">
        <v>1292</v>
      </c>
      <c r="U1150" s="4" t="s">
        <v>479</v>
      </c>
      <c r="V1150" s="20"/>
      <c r="W1150" s="20"/>
      <c r="X1150" s="20"/>
      <c r="Y1150" s="20"/>
      <c r="Z1150" s="39" t="s">
        <v>3682</v>
      </c>
      <c r="AA1150" s="20" t="s">
        <v>479</v>
      </c>
      <c r="AD1150" s="20"/>
      <c r="AF1150" s="14">
        <v>0</v>
      </c>
      <c r="AG1150" s="14">
        <v>1</v>
      </c>
      <c r="AH1150" s="14">
        <v>0</v>
      </c>
      <c r="AI1150" s="14">
        <v>0</v>
      </c>
      <c r="AJ1150" s="14">
        <v>1</v>
      </c>
      <c r="AK1150" s="14">
        <v>0</v>
      </c>
      <c r="AL1150" s="14">
        <v>1</v>
      </c>
      <c r="AM1150" s="14">
        <v>0</v>
      </c>
      <c r="AQ1150" s="1">
        <v>33492</v>
      </c>
      <c r="AR1150" s="1">
        <v>36663</v>
      </c>
      <c r="BT1150" s="14">
        <v>1086129</v>
      </c>
      <c r="DA1150" s="7">
        <v>1</v>
      </c>
      <c r="DB1150" s="1">
        <v>37664</v>
      </c>
      <c r="DC1150" s="1">
        <v>39889</v>
      </c>
      <c r="DD1150" s="14">
        <v>795</v>
      </c>
      <c r="DE1150" s="14">
        <v>4</v>
      </c>
      <c r="DF1150" t="s">
        <v>513</v>
      </c>
      <c r="DG1150" t="s">
        <v>1299</v>
      </c>
      <c r="GY1150" s="44" t="s">
        <v>5713</v>
      </c>
      <c r="GZ1150" s="1">
        <v>37665</v>
      </c>
      <c r="HA1150">
        <v>11</v>
      </c>
      <c r="HB1150">
        <v>127</v>
      </c>
      <c r="HC1150">
        <v>0</v>
      </c>
      <c r="HH1150" s="44" t="s">
        <v>5842</v>
      </c>
      <c r="HI1150">
        <v>1</v>
      </c>
      <c r="HJ1150">
        <v>31</v>
      </c>
      <c r="HK1150">
        <v>338</v>
      </c>
      <c r="HL1150">
        <v>3</v>
      </c>
      <c r="HM1150">
        <v>1</v>
      </c>
      <c r="II1150" s="1">
        <v>37664</v>
      </c>
      <c r="IJ1150" s="1">
        <v>40128</v>
      </c>
      <c r="IK1150" s="14">
        <v>5</v>
      </c>
    </row>
    <row r="1151" spans="1:245" x14ac:dyDescent="0.25">
      <c r="A1151" s="1">
        <v>40128</v>
      </c>
      <c r="E1151" s="13" t="s">
        <v>3215</v>
      </c>
      <c r="F1151" s="4" t="s">
        <v>124</v>
      </c>
      <c r="G1151" s="45" t="s">
        <v>5621</v>
      </c>
      <c r="H1151" s="86"/>
      <c r="I1151" s="86"/>
      <c r="J1151" s="86"/>
      <c r="K1151" s="86"/>
      <c r="L1151" s="86"/>
      <c r="M1151" s="30" t="s">
        <v>1295</v>
      </c>
      <c r="N1151" s="4" t="s">
        <v>479</v>
      </c>
      <c r="O1151" s="4" t="s">
        <v>7056</v>
      </c>
      <c r="P1151" s="20"/>
      <c r="Q1151" s="39" t="s">
        <v>1292</v>
      </c>
      <c r="R1151" s="4" t="s">
        <v>479</v>
      </c>
      <c r="S1151" s="4" t="s">
        <v>7053</v>
      </c>
      <c r="T1151" s="39" t="s">
        <v>1292</v>
      </c>
      <c r="U1151" s="4" t="s">
        <v>479</v>
      </c>
      <c r="V1151" s="20"/>
      <c r="W1151" s="20"/>
      <c r="X1151" s="20"/>
      <c r="Y1151" s="20"/>
      <c r="Z1151" s="39" t="s">
        <v>3682</v>
      </c>
      <c r="AA1151" s="20" t="s">
        <v>479</v>
      </c>
      <c r="AD1151" s="20"/>
      <c r="AE1151" s="20" t="s">
        <v>3681</v>
      </c>
      <c r="AF1151" s="14">
        <v>0</v>
      </c>
      <c r="AG1151" s="14">
        <v>1</v>
      </c>
      <c r="AH1151" s="14">
        <v>0</v>
      </c>
      <c r="AI1151" s="14">
        <v>0</v>
      </c>
      <c r="AJ1151" s="14">
        <v>1</v>
      </c>
      <c r="AK1151" s="14">
        <v>0</v>
      </c>
      <c r="AL1151" s="14">
        <v>1</v>
      </c>
      <c r="AM1151" s="14">
        <v>0</v>
      </c>
      <c r="AQ1151" s="1">
        <v>36663</v>
      </c>
      <c r="AR1151" s="1">
        <v>36795</v>
      </c>
      <c r="BP1151" s="14">
        <v>317794</v>
      </c>
      <c r="CB1151" s="14">
        <v>137606</v>
      </c>
      <c r="DA1151" s="7">
        <v>1</v>
      </c>
      <c r="DB1151" s="1">
        <v>37664</v>
      </c>
      <c r="DC1151" s="1">
        <v>39889</v>
      </c>
      <c r="DD1151" s="14">
        <v>795</v>
      </c>
      <c r="DE1151" s="14">
        <v>4</v>
      </c>
      <c r="DF1151" t="s">
        <v>513</v>
      </c>
      <c r="DG1151" t="s">
        <v>1299</v>
      </c>
      <c r="GY1151" s="44" t="s">
        <v>5713</v>
      </c>
      <c r="GZ1151" s="1">
        <v>37665</v>
      </c>
      <c r="HA1151">
        <v>11</v>
      </c>
      <c r="HB1151">
        <v>127</v>
      </c>
      <c r="HC1151">
        <v>0</v>
      </c>
      <c r="HH1151" s="44" t="s">
        <v>5842</v>
      </c>
      <c r="HI1151">
        <v>1</v>
      </c>
      <c r="HJ1151">
        <v>31</v>
      </c>
      <c r="HK1151">
        <v>338</v>
      </c>
      <c r="HL1151">
        <v>3</v>
      </c>
      <c r="HM1151">
        <v>1</v>
      </c>
      <c r="II1151" s="1">
        <v>37664</v>
      </c>
      <c r="IJ1151" s="1">
        <v>40128</v>
      </c>
      <c r="IK1151" s="14">
        <v>5</v>
      </c>
    </row>
    <row r="1152" spans="1:245" x14ac:dyDescent="0.25">
      <c r="A1152" s="1">
        <v>40128</v>
      </c>
      <c r="E1152" s="13" t="s">
        <v>3215</v>
      </c>
      <c r="F1152" s="4" t="s">
        <v>124</v>
      </c>
      <c r="G1152" s="45" t="s">
        <v>5621</v>
      </c>
      <c r="H1152" s="86"/>
      <c r="I1152" s="86"/>
      <c r="J1152" s="86"/>
      <c r="K1152" s="86"/>
      <c r="L1152" s="86"/>
      <c r="M1152" s="30" t="s">
        <v>1296</v>
      </c>
      <c r="N1152" s="4" t="s">
        <v>500</v>
      </c>
      <c r="O1152" s="52" t="s">
        <v>6600</v>
      </c>
      <c r="P1152" s="20"/>
      <c r="Q1152" s="39" t="s">
        <v>1296</v>
      </c>
      <c r="R1152" s="20" t="s">
        <v>500</v>
      </c>
      <c r="S1152" s="52" t="s">
        <v>6600</v>
      </c>
      <c r="T1152" s="39" t="s">
        <v>1296</v>
      </c>
      <c r="U1152" s="20" t="s">
        <v>500</v>
      </c>
      <c r="W1152" s="20"/>
      <c r="X1152" s="39" t="s">
        <v>3591</v>
      </c>
      <c r="Y1152" s="20" t="s">
        <v>500</v>
      </c>
      <c r="Z1152" s="39" t="s">
        <v>3591</v>
      </c>
      <c r="AA1152" s="20" t="s">
        <v>500</v>
      </c>
      <c r="AD1152" s="20"/>
      <c r="AF1152" s="14">
        <v>0</v>
      </c>
      <c r="AG1152" s="14">
        <v>1</v>
      </c>
      <c r="AH1152" s="14">
        <v>0</v>
      </c>
      <c r="AI1152" s="14">
        <v>0</v>
      </c>
      <c r="AJ1152" s="14">
        <v>1</v>
      </c>
      <c r="AK1152" s="14">
        <v>0</v>
      </c>
      <c r="AL1152" s="14">
        <v>1</v>
      </c>
      <c r="AM1152" s="14">
        <v>0</v>
      </c>
      <c r="AO1152" s="1">
        <v>35944</v>
      </c>
      <c r="AP1152" s="1">
        <v>36606</v>
      </c>
      <c r="AQ1152" s="1">
        <v>35944</v>
      </c>
      <c r="AR1152" s="1">
        <v>36795</v>
      </c>
      <c r="BO1152" s="3">
        <v>1</v>
      </c>
      <c r="BT1152" s="14">
        <v>0</v>
      </c>
      <c r="BU1152" s="3">
        <v>1</v>
      </c>
      <c r="DA1152" s="7">
        <v>1</v>
      </c>
      <c r="DB1152" s="1">
        <v>37664</v>
      </c>
      <c r="DC1152" s="1">
        <v>39889</v>
      </c>
      <c r="DD1152" s="14">
        <v>795</v>
      </c>
      <c r="DE1152" s="14">
        <v>4</v>
      </c>
      <c r="DF1152" t="s">
        <v>513</v>
      </c>
      <c r="DG1152" t="s">
        <v>1299</v>
      </c>
      <c r="DI1152">
        <v>1</v>
      </c>
      <c r="GY1152" s="44" t="s">
        <v>5713</v>
      </c>
      <c r="GZ1152" s="1">
        <v>37665</v>
      </c>
      <c r="HA1152">
        <v>11</v>
      </c>
      <c r="HB1152">
        <v>55</v>
      </c>
      <c r="HC1152">
        <v>1</v>
      </c>
      <c r="HD1152">
        <v>1</v>
      </c>
      <c r="HH1152" s="44" t="s">
        <v>5842</v>
      </c>
      <c r="HI1152">
        <v>1</v>
      </c>
      <c r="HJ1152">
        <v>31</v>
      </c>
      <c r="HK1152">
        <v>91</v>
      </c>
      <c r="HL1152">
        <v>3</v>
      </c>
      <c r="HN1152">
        <v>1</v>
      </c>
      <c r="II1152" s="1">
        <v>37664</v>
      </c>
      <c r="IJ1152" s="1">
        <v>40128</v>
      </c>
      <c r="IK1152" s="14">
        <v>5</v>
      </c>
    </row>
    <row r="1153" spans="1:245" x14ac:dyDescent="0.25">
      <c r="A1153" s="1">
        <v>40128</v>
      </c>
      <c r="E1153" s="13" t="s">
        <v>3215</v>
      </c>
      <c r="F1153" s="4" t="s">
        <v>124</v>
      </c>
      <c r="G1153" s="45" t="s">
        <v>5621</v>
      </c>
      <c r="H1153" s="86"/>
      <c r="I1153" s="86"/>
      <c r="J1153" s="86"/>
      <c r="K1153" s="86"/>
      <c r="L1153" s="86"/>
      <c r="M1153" s="30" t="s">
        <v>1297</v>
      </c>
      <c r="N1153" s="4" t="s">
        <v>479</v>
      </c>
      <c r="O1153" s="4" t="s">
        <v>7057</v>
      </c>
      <c r="P1153" s="20"/>
      <c r="Q1153" s="39" t="s">
        <v>1296</v>
      </c>
      <c r="R1153" s="20" t="s">
        <v>500</v>
      </c>
      <c r="S1153" s="52" t="s">
        <v>6600</v>
      </c>
      <c r="T1153" s="39" t="s">
        <v>1296</v>
      </c>
      <c r="U1153" s="20" t="s">
        <v>500</v>
      </c>
      <c r="W1153" s="20"/>
      <c r="X1153" s="20"/>
      <c r="Y1153" s="20"/>
      <c r="Z1153" s="39" t="s">
        <v>3591</v>
      </c>
      <c r="AA1153" s="20" t="s">
        <v>500</v>
      </c>
      <c r="AD1153" s="20"/>
      <c r="AF1153" s="14">
        <v>0</v>
      </c>
      <c r="AG1153" s="14">
        <v>1</v>
      </c>
      <c r="AH1153" s="14">
        <v>0</v>
      </c>
      <c r="AI1153" s="14">
        <v>0</v>
      </c>
      <c r="AJ1153" s="14">
        <v>1</v>
      </c>
      <c r="AK1153" s="14">
        <v>0</v>
      </c>
      <c r="AL1153" s="14">
        <v>1</v>
      </c>
      <c r="AM1153" s="14">
        <v>0</v>
      </c>
      <c r="AO1153" s="1">
        <v>35776</v>
      </c>
      <c r="AP1153" s="1">
        <v>36606</v>
      </c>
      <c r="AQ1153" s="1">
        <v>35776</v>
      </c>
      <c r="AR1153" s="1">
        <v>36795</v>
      </c>
      <c r="BO1153" s="3">
        <v>1</v>
      </c>
      <c r="BT1153" s="14">
        <v>0</v>
      </c>
      <c r="BU1153" s="3">
        <v>1</v>
      </c>
      <c r="DA1153" s="7">
        <v>1</v>
      </c>
      <c r="DB1153" s="1">
        <v>37664</v>
      </c>
      <c r="DC1153" s="1">
        <v>39889</v>
      </c>
      <c r="DD1153" s="14">
        <v>795</v>
      </c>
      <c r="DE1153" s="14">
        <v>4</v>
      </c>
      <c r="DF1153" t="s">
        <v>513</v>
      </c>
      <c r="DG1153" t="s">
        <v>1299</v>
      </c>
      <c r="DI1153">
        <v>1</v>
      </c>
      <c r="GY1153" s="44" t="s">
        <v>5713</v>
      </c>
      <c r="GZ1153" s="1">
        <v>37665</v>
      </c>
      <c r="HA1153">
        <v>11</v>
      </c>
      <c r="HB1153">
        <v>55</v>
      </c>
      <c r="HC1153">
        <v>1</v>
      </c>
      <c r="HD1153">
        <v>1</v>
      </c>
      <c r="HH1153" s="44" t="s">
        <v>5842</v>
      </c>
      <c r="HI1153">
        <v>1</v>
      </c>
      <c r="HJ1153">
        <v>31</v>
      </c>
      <c r="HK1153">
        <v>91</v>
      </c>
      <c r="HL1153">
        <v>3</v>
      </c>
      <c r="HN1153">
        <v>1</v>
      </c>
      <c r="II1153" s="1">
        <v>37664</v>
      </c>
      <c r="IJ1153" s="1">
        <v>40128</v>
      </c>
      <c r="IK1153" s="14">
        <v>5</v>
      </c>
    </row>
    <row r="1154" spans="1:245" x14ac:dyDescent="0.25">
      <c r="A1154" s="1">
        <v>40128</v>
      </c>
      <c r="E1154" s="13" t="s">
        <v>3215</v>
      </c>
      <c r="F1154" s="4" t="s">
        <v>124</v>
      </c>
      <c r="G1154" s="45" t="s">
        <v>5621</v>
      </c>
      <c r="H1154" s="86"/>
      <c r="I1154" s="86"/>
      <c r="J1154" s="86"/>
      <c r="K1154" s="86"/>
      <c r="L1154" s="86"/>
      <c r="M1154" s="30" t="s">
        <v>2467</v>
      </c>
      <c r="N1154" s="4" t="s">
        <v>520</v>
      </c>
      <c r="O1154" s="4" t="s">
        <v>7058</v>
      </c>
      <c r="P1154" s="20"/>
      <c r="Q1154" s="30" t="s">
        <v>2467</v>
      </c>
      <c r="R1154" s="4" t="s">
        <v>520</v>
      </c>
      <c r="S1154" s="4" t="s">
        <v>7058</v>
      </c>
      <c r="T1154" s="20"/>
      <c r="U1154" s="20"/>
      <c r="V1154" s="20"/>
      <c r="W1154" s="20"/>
      <c r="X1154" s="20"/>
      <c r="Y1154" s="20"/>
      <c r="Z1154" s="20"/>
      <c r="AA1154" s="20"/>
      <c r="AB1154" s="20"/>
      <c r="AC1154" s="20"/>
      <c r="AD1154" s="20"/>
      <c r="AF1154" s="14">
        <v>0</v>
      </c>
      <c r="AG1154" s="14">
        <v>1</v>
      </c>
      <c r="AH1154" s="14">
        <v>0</v>
      </c>
      <c r="AI1154" s="14">
        <v>0</v>
      </c>
      <c r="AJ1154" s="14">
        <v>1</v>
      </c>
      <c r="AK1154" s="14">
        <v>0</v>
      </c>
      <c r="AL1154" s="14">
        <v>1</v>
      </c>
      <c r="AM1154" s="14">
        <v>0</v>
      </c>
      <c r="AQ1154" s="1">
        <v>35375</v>
      </c>
      <c r="AR1154" s="1">
        <v>36795</v>
      </c>
      <c r="BP1154" s="14">
        <v>5940000</v>
      </c>
      <c r="DA1154" s="7">
        <v>1</v>
      </c>
      <c r="DB1154" s="1">
        <v>37664</v>
      </c>
      <c r="DC1154" s="1">
        <v>39889</v>
      </c>
      <c r="DD1154" s="14">
        <v>795</v>
      </c>
      <c r="DE1154" s="14">
        <v>4</v>
      </c>
      <c r="DF1154" t="s">
        <v>513</v>
      </c>
      <c r="DG1154" t="s">
        <v>1299</v>
      </c>
      <c r="DO1154" s="49" t="s">
        <v>4752</v>
      </c>
      <c r="DP1154" s="1"/>
      <c r="DQ1154" s="1"/>
      <c r="DR1154" s="1"/>
      <c r="DS1154" s="1"/>
      <c r="DT1154" s="1"/>
      <c r="DU1154" s="1"/>
      <c r="DV1154" s="1"/>
      <c r="DY1154" t="s">
        <v>2557</v>
      </c>
      <c r="DZ1154" s="1">
        <v>40206</v>
      </c>
      <c r="EA1154" s="1">
        <v>41718</v>
      </c>
      <c r="EC1154" s="7" t="s">
        <v>3943</v>
      </c>
      <c r="EF1154" s="7">
        <v>1</v>
      </c>
      <c r="EO1154" s="7">
        <v>213</v>
      </c>
      <c r="EP1154" s="7">
        <v>2</v>
      </c>
      <c r="ER1154" s="49" t="s">
        <v>5061</v>
      </c>
      <c r="ES1154" s="1"/>
      <c r="ET1154" s="1"/>
      <c r="EU1154" s="1"/>
      <c r="EV1154" s="1"/>
      <c r="EW1154" s="1"/>
      <c r="EX1154" s="1"/>
      <c r="FC1154" t="s">
        <v>2861</v>
      </c>
      <c r="FD1154" s="1">
        <v>41802</v>
      </c>
      <c r="FE1154" s="1">
        <v>42166</v>
      </c>
      <c r="FF1154" s="7">
        <v>1</v>
      </c>
      <c r="FG1154" s="7" t="s">
        <v>4032</v>
      </c>
      <c r="FK1154">
        <v>1</v>
      </c>
      <c r="FY1154">
        <v>56</v>
      </c>
      <c r="FZ1154">
        <v>2</v>
      </c>
      <c r="II1154" s="1">
        <v>37664</v>
      </c>
      <c r="IJ1154" s="1">
        <v>40128</v>
      </c>
      <c r="IK1154" s="14">
        <v>5</v>
      </c>
    </row>
    <row r="1155" spans="1:245" x14ac:dyDescent="0.25">
      <c r="A1155" s="1">
        <v>40128</v>
      </c>
      <c r="E1155" s="13" t="s">
        <v>3215</v>
      </c>
      <c r="F1155" s="4" t="s">
        <v>124</v>
      </c>
      <c r="G1155" s="45" t="s">
        <v>5621</v>
      </c>
      <c r="H1155" s="86"/>
      <c r="I1155" s="86"/>
      <c r="J1155" s="86"/>
      <c r="K1155" s="86"/>
      <c r="L1155" s="86"/>
      <c r="M1155" s="30" t="s">
        <v>2468</v>
      </c>
      <c r="N1155" s="4" t="s">
        <v>520</v>
      </c>
      <c r="O1155" s="4" t="s">
        <v>7059</v>
      </c>
      <c r="P1155" s="20"/>
      <c r="Q1155" s="30" t="s">
        <v>2468</v>
      </c>
      <c r="R1155" s="4" t="s">
        <v>520</v>
      </c>
      <c r="S1155" s="4" t="s">
        <v>7059</v>
      </c>
      <c r="T1155" s="20"/>
      <c r="U1155" s="20"/>
      <c r="V1155" s="20"/>
      <c r="W1155" s="20"/>
      <c r="X1155" s="20"/>
      <c r="Y1155" s="20"/>
      <c r="Z1155" s="20"/>
      <c r="AA1155" s="20"/>
      <c r="AB1155" s="20"/>
      <c r="AC1155" s="20"/>
      <c r="AD1155" s="20"/>
      <c r="AF1155" s="14">
        <v>0</v>
      </c>
      <c r="AG1155" s="14">
        <v>1</v>
      </c>
      <c r="AH1155" s="14">
        <v>0</v>
      </c>
      <c r="AI1155" s="14">
        <v>0</v>
      </c>
      <c r="AJ1155" s="14">
        <v>1</v>
      </c>
      <c r="AK1155" s="14">
        <v>0</v>
      </c>
      <c r="AL1155" s="14">
        <v>1</v>
      </c>
      <c r="AM1155" s="14">
        <v>0</v>
      </c>
      <c r="AO1155" s="1">
        <v>33928</v>
      </c>
      <c r="AP1155" s="1">
        <v>36606</v>
      </c>
      <c r="BP1155" s="14">
        <v>10791000</v>
      </c>
      <c r="DA1155" s="7">
        <v>1</v>
      </c>
      <c r="DB1155" s="1">
        <v>37664</v>
      </c>
      <c r="DC1155" s="1">
        <v>39889</v>
      </c>
      <c r="DD1155" s="14">
        <v>795</v>
      </c>
      <c r="DE1155" s="14">
        <v>4</v>
      </c>
      <c r="DF1155" t="s">
        <v>513</v>
      </c>
      <c r="DG1155" t="s">
        <v>1299</v>
      </c>
      <c r="DO1155" s="49" t="s">
        <v>4753</v>
      </c>
      <c r="DP1155" s="1"/>
      <c r="DQ1155" s="1"/>
      <c r="DR1155" s="1"/>
      <c r="DS1155" s="1"/>
      <c r="DT1155" s="1"/>
      <c r="DU1155" s="1"/>
      <c r="DV1155" s="1"/>
      <c r="DY1155" t="s">
        <v>2599</v>
      </c>
      <c r="DZ1155" s="1">
        <v>40207</v>
      </c>
      <c r="EA1155" s="1">
        <v>41773</v>
      </c>
      <c r="EC1155" s="7" t="s">
        <v>3943</v>
      </c>
      <c r="EF1155" s="7">
        <v>1</v>
      </c>
      <c r="EO1155" s="7">
        <v>314</v>
      </c>
      <c r="EP1155" s="7">
        <v>2</v>
      </c>
      <c r="II1155" s="1">
        <v>37664</v>
      </c>
      <c r="IJ1155" s="1">
        <v>40128</v>
      </c>
      <c r="IK1155" s="14">
        <v>5</v>
      </c>
    </row>
    <row r="1156" spans="1:245" x14ac:dyDescent="0.25">
      <c r="A1156" s="1">
        <v>40128</v>
      </c>
      <c r="E1156" s="13" t="s">
        <v>3215</v>
      </c>
      <c r="F1156" s="4" t="s">
        <v>124</v>
      </c>
      <c r="G1156" s="45" t="s">
        <v>5621</v>
      </c>
      <c r="H1156" s="86"/>
      <c r="I1156" s="86"/>
      <c r="J1156" s="86"/>
      <c r="K1156" s="86"/>
      <c r="L1156" s="86"/>
      <c r="M1156" s="30" t="s">
        <v>1556</v>
      </c>
      <c r="N1156" s="4" t="s">
        <v>501</v>
      </c>
      <c r="O1156" s="4" t="s">
        <v>7060</v>
      </c>
      <c r="P1156" s="20"/>
      <c r="Q1156" s="30" t="s">
        <v>1556</v>
      </c>
      <c r="R1156" s="4" t="s">
        <v>501</v>
      </c>
      <c r="S1156" s="4" t="s">
        <v>7060</v>
      </c>
      <c r="T1156" s="20"/>
      <c r="U1156" s="20"/>
      <c r="V1156" s="20"/>
      <c r="W1156" s="20"/>
      <c r="X1156" s="20"/>
      <c r="Y1156" s="20"/>
      <c r="Z1156" s="20"/>
      <c r="AA1156" s="20"/>
      <c r="AB1156" s="20"/>
      <c r="AC1156" s="20"/>
      <c r="AD1156" s="20"/>
      <c r="AE1156" s="20" t="s">
        <v>3683</v>
      </c>
      <c r="AF1156" s="14">
        <v>0</v>
      </c>
      <c r="AG1156" s="14">
        <v>1</v>
      </c>
      <c r="AH1156" s="14">
        <v>0</v>
      </c>
      <c r="AI1156" s="14">
        <v>0</v>
      </c>
      <c r="AJ1156" s="14">
        <v>1</v>
      </c>
      <c r="AK1156" s="14">
        <v>0</v>
      </c>
      <c r="AL1156" s="14">
        <v>1</v>
      </c>
      <c r="AM1156" s="14">
        <v>0</v>
      </c>
      <c r="AO1156" s="1">
        <v>34304</v>
      </c>
      <c r="AP1156" s="1">
        <v>36606</v>
      </c>
      <c r="AQ1156" s="1">
        <v>34304</v>
      </c>
      <c r="AR1156" s="1">
        <v>36795</v>
      </c>
      <c r="BP1156" s="14">
        <f>174000*2</f>
        <v>348000</v>
      </c>
      <c r="DA1156" s="7">
        <v>1</v>
      </c>
      <c r="DB1156" s="1">
        <v>37664</v>
      </c>
      <c r="DC1156" s="1">
        <v>39889</v>
      </c>
      <c r="DD1156" s="14">
        <v>795</v>
      </c>
      <c r="DE1156" s="14">
        <v>4</v>
      </c>
      <c r="DF1156" t="s">
        <v>513</v>
      </c>
      <c r="DG1156" t="s">
        <v>1299</v>
      </c>
      <c r="DO1156" s="49" t="s">
        <v>4754</v>
      </c>
      <c r="DP1156" s="1"/>
      <c r="DQ1156" s="1"/>
      <c r="DR1156" s="1"/>
      <c r="DS1156" s="1"/>
      <c r="DT1156" s="1"/>
      <c r="DU1156" s="1"/>
      <c r="DV1156" s="1"/>
      <c r="DY1156" t="s">
        <v>2710</v>
      </c>
      <c r="DZ1156" s="1">
        <v>40205</v>
      </c>
      <c r="EA1156" s="1">
        <v>41676</v>
      </c>
      <c r="EC1156" s="7" t="s">
        <v>3943</v>
      </c>
      <c r="EF1156" s="7">
        <v>1</v>
      </c>
      <c r="EO1156" s="7">
        <v>316</v>
      </c>
      <c r="EP1156" s="7">
        <v>2</v>
      </c>
      <c r="ER1156" s="49" t="s">
        <v>5062</v>
      </c>
      <c r="ES1156" s="1"/>
      <c r="ET1156" s="1"/>
      <c r="EU1156" s="1"/>
      <c r="EV1156" s="1"/>
      <c r="EW1156" s="1"/>
      <c r="EX1156" s="1"/>
      <c r="FC1156" t="s">
        <v>2903</v>
      </c>
      <c r="FD1156" s="1">
        <v>41746</v>
      </c>
      <c r="FE1156" s="1">
        <v>42299</v>
      </c>
      <c r="FH1156" s="7" t="s">
        <v>4009</v>
      </c>
      <c r="FJ1156" s="7" t="s">
        <v>3995</v>
      </c>
      <c r="FK1156">
        <v>1</v>
      </c>
      <c r="FY1156">
        <v>82</v>
      </c>
      <c r="FZ1156">
        <v>2</v>
      </c>
      <c r="II1156" s="1">
        <v>37664</v>
      </c>
      <c r="IJ1156" s="1">
        <v>40128</v>
      </c>
      <c r="IK1156" s="14">
        <v>5</v>
      </c>
    </row>
    <row r="1157" spans="1:245" x14ac:dyDescent="0.25">
      <c r="A1157" s="1">
        <v>40317</v>
      </c>
      <c r="B1157" s="1"/>
      <c r="C1157" s="1" t="s">
        <v>439</v>
      </c>
      <c r="D1157" s="1"/>
      <c r="E1157" s="13" t="s">
        <v>3209</v>
      </c>
      <c r="F1157" s="4" t="s">
        <v>122</v>
      </c>
      <c r="G1157" s="45" t="s">
        <v>5614</v>
      </c>
      <c r="H1157" s="86"/>
      <c r="I1157" s="86"/>
      <c r="J1157" s="86"/>
      <c r="K1157" s="86"/>
      <c r="L1157" s="86"/>
      <c r="M1157" s="31" t="s">
        <v>977</v>
      </c>
      <c r="N1157" s="13" t="s">
        <v>500</v>
      </c>
      <c r="O1157" s="13" t="s">
        <v>6907</v>
      </c>
      <c r="P1157" s="20"/>
      <c r="Q1157" s="31" t="s">
        <v>977</v>
      </c>
      <c r="R1157" s="13" t="s">
        <v>500</v>
      </c>
      <c r="S1157" s="13" t="s">
        <v>6907</v>
      </c>
      <c r="T1157" s="31" t="s">
        <v>977</v>
      </c>
      <c r="U1157" s="13" t="s">
        <v>500</v>
      </c>
      <c r="W1157" s="20"/>
      <c r="X1157" s="20" t="s">
        <v>3659</v>
      </c>
      <c r="Y1157" s="20" t="s">
        <v>500</v>
      </c>
      <c r="Z1157" s="20" t="s">
        <v>3659</v>
      </c>
      <c r="AA1157" s="20" t="s">
        <v>500</v>
      </c>
      <c r="AD1157" s="20"/>
      <c r="AF1157" s="14">
        <v>0</v>
      </c>
      <c r="AG1157" s="14">
        <v>1</v>
      </c>
      <c r="AH1157" s="14">
        <v>0</v>
      </c>
      <c r="AI1157" s="14">
        <v>0</v>
      </c>
      <c r="AJ1157" s="14">
        <v>1</v>
      </c>
      <c r="AK1157" s="14">
        <v>0</v>
      </c>
      <c r="AL1157" s="14">
        <v>1</v>
      </c>
      <c r="AM1157" s="14">
        <v>0</v>
      </c>
      <c r="AN1157" t="s">
        <v>992</v>
      </c>
      <c r="AO1157" s="1">
        <v>35977</v>
      </c>
      <c r="AP1157" s="1">
        <v>37422</v>
      </c>
      <c r="BN1157" s="3">
        <v>0.1</v>
      </c>
      <c r="BO1157" s="3">
        <v>1</v>
      </c>
      <c r="BT1157" s="14">
        <v>0</v>
      </c>
      <c r="BU1157" s="3">
        <v>1</v>
      </c>
      <c r="CS1157">
        <v>1</v>
      </c>
      <c r="DA1157" s="1">
        <v>37605</v>
      </c>
      <c r="DC1157" s="1">
        <v>40213</v>
      </c>
      <c r="DD1157" s="14">
        <v>121</v>
      </c>
      <c r="DE1157" s="14">
        <v>5</v>
      </c>
      <c r="DF1157" t="s">
        <v>513</v>
      </c>
      <c r="DG1157" t="s">
        <v>994</v>
      </c>
      <c r="DH1157">
        <v>1</v>
      </c>
      <c r="DI1157">
        <v>1</v>
      </c>
      <c r="HH1157" s="44" t="s">
        <v>5837</v>
      </c>
      <c r="HI1157">
        <v>1</v>
      </c>
      <c r="HJ1157">
        <v>101</v>
      </c>
      <c r="HK1157">
        <v>491</v>
      </c>
      <c r="HL1157">
        <v>20</v>
      </c>
      <c r="HM1157">
        <v>1</v>
      </c>
      <c r="IJ1157" s="1">
        <v>40317</v>
      </c>
      <c r="IK1157" s="14">
        <v>10</v>
      </c>
    </row>
    <row r="1158" spans="1:245" x14ac:dyDescent="0.25">
      <c r="A1158" s="1">
        <v>40317</v>
      </c>
      <c r="E1158" s="13" t="s">
        <v>3209</v>
      </c>
      <c r="F1158" s="4" t="s">
        <v>122</v>
      </c>
      <c r="G1158" s="45" t="s">
        <v>5614</v>
      </c>
      <c r="H1158" s="86"/>
      <c r="I1158" s="86"/>
      <c r="J1158" s="86"/>
      <c r="K1158" s="86"/>
      <c r="L1158" s="86"/>
      <c r="M1158" s="30" t="s">
        <v>5194</v>
      </c>
      <c r="N1158" s="4" t="s">
        <v>537</v>
      </c>
      <c r="O1158" s="13" t="s">
        <v>6908</v>
      </c>
      <c r="P1158" s="20"/>
      <c r="Q1158" s="31" t="s">
        <v>977</v>
      </c>
      <c r="R1158" s="13" t="s">
        <v>500</v>
      </c>
      <c r="S1158" s="13" t="s">
        <v>6907</v>
      </c>
      <c r="T1158" s="31" t="s">
        <v>977</v>
      </c>
      <c r="U1158" s="13" t="s">
        <v>500</v>
      </c>
      <c r="W1158" s="20"/>
      <c r="X1158" s="20"/>
      <c r="Y1158" s="20"/>
      <c r="Z1158" s="20" t="s">
        <v>3659</v>
      </c>
      <c r="AA1158" s="20" t="s">
        <v>500</v>
      </c>
      <c r="AD1158" s="20"/>
      <c r="AF1158" s="14">
        <v>0</v>
      </c>
      <c r="AG1158" s="14">
        <v>1</v>
      </c>
      <c r="AH1158" s="14">
        <v>0</v>
      </c>
      <c r="AI1158" s="14">
        <v>0</v>
      </c>
      <c r="AJ1158" s="14">
        <v>1</v>
      </c>
      <c r="AK1158" s="14">
        <v>0</v>
      </c>
      <c r="AL1158" s="14">
        <v>1</v>
      </c>
      <c r="AM1158" s="14">
        <v>0</v>
      </c>
      <c r="AO1158" s="1">
        <v>35977</v>
      </c>
      <c r="AP1158" s="1">
        <v>37422</v>
      </c>
      <c r="BN1158" s="3">
        <v>0.1</v>
      </c>
      <c r="BO1158" s="3">
        <v>1</v>
      </c>
      <c r="BT1158" s="14">
        <v>0</v>
      </c>
      <c r="BU1158" s="3">
        <v>1</v>
      </c>
      <c r="CS1158">
        <v>1</v>
      </c>
      <c r="DA1158" s="1">
        <v>37605</v>
      </c>
      <c r="DC1158" s="1">
        <v>40213</v>
      </c>
      <c r="DD1158" s="14">
        <v>121</v>
      </c>
      <c r="DE1158" s="14">
        <v>5</v>
      </c>
      <c r="DF1158" t="s">
        <v>513</v>
      </c>
      <c r="DG1158" t="s">
        <v>994</v>
      </c>
      <c r="DH1158">
        <v>1</v>
      </c>
      <c r="DI1158">
        <v>1</v>
      </c>
      <c r="HH1158" s="44" t="s">
        <v>5837</v>
      </c>
      <c r="HI1158">
        <v>1</v>
      </c>
      <c r="HJ1158">
        <v>101</v>
      </c>
      <c r="HK1158">
        <v>491</v>
      </c>
      <c r="HL1158">
        <v>20</v>
      </c>
      <c r="HM1158">
        <v>1</v>
      </c>
      <c r="IJ1158" s="1">
        <v>40317</v>
      </c>
      <c r="IK1158" s="14">
        <v>10</v>
      </c>
    </row>
    <row r="1159" spans="1:245" x14ac:dyDescent="0.25">
      <c r="A1159" s="1">
        <v>40317</v>
      </c>
      <c r="E1159" s="13" t="s">
        <v>3209</v>
      </c>
      <c r="F1159" s="4" t="s">
        <v>122</v>
      </c>
      <c r="G1159" s="45" t="s">
        <v>5614</v>
      </c>
      <c r="H1159" s="86"/>
      <c r="I1159" s="86"/>
      <c r="J1159" s="86"/>
      <c r="K1159" s="86"/>
      <c r="L1159" s="86"/>
      <c r="M1159" s="30" t="s">
        <v>978</v>
      </c>
      <c r="N1159" s="4" t="s">
        <v>479</v>
      </c>
      <c r="O1159" s="13" t="s">
        <v>6909</v>
      </c>
      <c r="P1159" s="20"/>
      <c r="Q1159" s="31" t="s">
        <v>977</v>
      </c>
      <c r="R1159" s="13" t="s">
        <v>500</v>
      </c>
      <c r="S1159" s="13" t="s">
        <v>6907</v>
      </c>
      <c r="T1159" s="31" t="s">
        <v>977</v>
      </c>
      <c r="U1159" s="13" t="s">
        <v>500</v>
      </c>
      <c r="W1159" s="20"/>
      <c r="X1159" s="20"/>
      <c r="Y1159" s="20"/>
      <c r="Z1159" s="20" t="s">
        <v>3659</v>
      </c>
      <c r="AA1159" s="20" t="s">
        <v>500</v>
      </c>
      <c r="AD1159" s="20"/>
      <c r="AF1159" s="14">
        <v>0</v>
      </c>
      <c r="AG1159" s="14">
        <v>1</v>
      </c>
      <c r="AH1159" s="14">
        <v>0</v>
      </c>
      <c r="AI1159" s="14">
        <v>0</v>
      </c>
      <c r="AJ1159" s="14">
        <v>1</v>
      </c>
      <c r="AK1159" s="14">
        <v>0</v>
      </c>
      <c r="AL1159" s="14">
        <v>1</v>
      </c>
      <c r="AM1159" s="14">
        <v>0</v>
      </c>
      <c r="AO1159" s="1">
        <v>35977</v>
      </c>
      <c r="AP1159" s="1">
        <v>37422</v>
      </c>
      <c r="BN1159" s="3">
        <v>0.1</v>
      </c>
      <c r="BO1159" s="3">
        <v>1</v>
      </c>
      <c r="BT1159" s="14">
        <v>0</v>
      </c>
      <c r="BU1159" s="3">
        <v>1</v>
      </c>
      <c r="CS1159">
        <v>1</v>
      </c>
      <c r="DA1159" s="1">
        <v>37605</v>
      </c>
      <c r="DC1159" s="1">
        <v>40213</v>
      </c>
      <c r="DD1159" s="14">
        <v>121</v>
      </c>
      <c r="DE1159" s="14">
        <v>5</v>
      </c>
      <c r="DF1159" t="s">
        <v>513</v>
      </c>
      <c r="DG1159" t="s">
        <v>994</v>
      </c>
      <c r="DH1159">
        <v>1</v>
      </c>
      <c r="DI1159">
        <v>1</v>
      </c>
      <c r="HH1159" s="44" t="s">
        <v>5837</v>
      </c>
      <c r="HI1159">
        <v>1</v>
      </c>
      <c r="HJ1159">
        <v>101</v>
      </c>
      <c r="HK1159">
        <v>491</v>
      </c>
      <c r="HL1159">
        <v>20</v>
      </c>
      <c r="HM1159">
        <v>1</v>
      </c>
      <c r="IJ1159" s="1">
        <v>40317</v>
      </c>
      <c r="IK1159" s="14">
        <v>10</v>
      </c>
    </row>
    <row r="1160" spans="1:245" x14ac:dyDescent="0.25">
      <c r="A1160" s="1">
        <v>40317</v>
      </c>
      <c r="E1160" s="13" t="s">
        <v>3209</v>
      </c>
      <c r="F1160" s="4" t="s">
        <v>122</v>
      </c>
      <c r="G1160" s="45" t="s">
        <v>5614</v>
      </c>
      <c r="H1160" s="86"/>
      <c r="I1160" s="86"/>
      <c r="J1160" s="86"/>
      <c r="K1160" s="86"/>
      <c r="L1160" s="86"/>
      <c r="M1160" s="30" t="s">
        <v>3684</v>
      </c>
      <c r="N1160" s="4" t="s">
        <v>538</v>
      </c>
      <c r="O1160" s="56" t="s">
        <v>7381</v>
      </c>
      <c r="P1160" s="20"/>
      <c r="Q1160" s="39" t="s">
        <v>3684</v>
      </c>
      <c r="R1160" s="4" t="s">
        <v>538</v>
      </c>
      <c r="S1160" s="56" t="s">
        <v>7381</v>
      </c>
      <c r="T1160" s="39" t="s">
        <v>3684</v>
      </c>
      <c r="U1160" s="4" t="s">
        <v>538</v>
      </c>
      <c r="V1160" s="20"/>
      <c r="W1160" s="20"/>
      <c r="X1160" s="20" t="s">
        <v>3389</v>
      </c>
      <c r="Y1160" s="20" t="s">
        <v>3498</v>
      </c>
      <c r="Z1160" s="20" t="s">
        <v>3389</v>
      </c>
      <c r="AA1160" s="20" t="s">
        <v>3498</v>
      </c>
      <c r="AD1160" s="20"/>
      <c r="AF1160" s="14">
        <v>0</v>
      </c>
      <c r="AG1160" s="14">
        <v>1</v>
      </c>
      <c r="AH1160" s="14">
        <v>0</v>
      </c>
      <c r="AI1160" s="14">
        <v>0</v>
      </c>
      <c r="AJ1160" s="14">
        <v>1</v>
      </c>
      <c r="AK1160" s="14">
        <v>0</v>
      </c>
      <c r="AL1160" s="14">
        <v>1</v>
      </c>
      <c r="AM1160" s="14">
        <v>0</v>
      </c>
      <c r="AO1160" s="1">
        <v>35977</v>
      </c>
      <c r="AP1160" s="1">
        <v>37422</v>
      </c>
      <c r="AQ1160" s="1">
        <v>37355</v>
      </c>
      <c r="AR1160" s="1">
        <v>37422</v>
      </c>
      <c r="BN1160" s="3">
        <v>0.1</v>
      </c>
      <c r="BQ1160" s="3">
        <v>0.18</v>
      </c>
      <c r="BT1160" s="14">
        <v>145728000</v>
      </c>
      <c r="CS1160">
        <v>1</v>
      </c>
      <c r="DA1160" s="1">
        <v>37605</v>
      </c>
      <c r="DC1160" s="1">
        <v>40213</v>
      </c>
      <c r="DD1160" s="14">
        <v>121</v>
      </c>
      <c r="DE1160" s="14">
        <v>5</v>
      </c>
      <c r="DF1160" t="s">
        <v>513</v>
      </c>
      <c r="DG1160" t="s">
        <v>994</v>
      </c>
      <c r="DH1160">
        <v>1</v>
      </c>
      <c r="DJ1160">
        <v>1</v>
      </c>
      <c r="HH1160" s="44" t="s">
        <v>5837</v>
      </c>
      <c r="HI1160">
        <v>1</v>
      </c>
      <c r="HJ1160">
        <v>101</v>
      </c>
      <c r="HK1160">
        <v>5192</v>
      </c>
      <c r="HL1160">
        <v>152</v>
      </c>
      <c r="HM1160">
        <v>1</v>
      </c>
      <c r="IJ1160" s="1">
        <v>40317</v>
      </c>
      <c r="IK1160" s="14">
        <v>10</v>
      </c>
    </row>
    <row r="1161" spans="1:245" x14ac:dyDescent="0.25">
      <c r="A1161" s="1">
        <v>40317</v>
      </c>
      <c r="E1161" s="13" t="s">
        <v>3209</v>
      </c>
      <c r="F1161" s="4" t="s">
        <v>122</v>
      </c>
      <c r="G1161" s="45" t="s">
        <v>5614</v>
      </c>
      <c r="H1161" s="86"/>
      <c r="I1161" s="86"/>
      <c r="J1161" s="86"/>
      <c r="K1161" s="86"/>
      <c r="L1161" s="86"/>
      <c r="M1161" s="30" t="s">
        <v>979</v>
      </c>
      <c r="N1161" s="4" t="s">
        <v>479</v>
      </c>
      <c r="O1161" s="56" t="s">
        <v>7382</v>
      </c>
      <c r="P1161" s="20"/>
      <c r="Q1161" s="39" t="s">
        <v>3684</v>
      </c>
      <c r="R1161" s="4" t="s">
        <v>538</v>
      </c>
      <c r="S1161" s="56" t="s">
        <v>7381</v>
      </c>
      <c r="T1161" s="39" t="s">
        <v>3684</v>
      </c>
      <c r="U1161" s="4" t="s">
        <v>538</v>
      </c>
      <c r="V1161" s="20"/>
      <c r="W1161" s="20"/>
      <c r="X1161" s="20"/>
      <c r="Y1161" s="20"/>
      <c r="Z1161" s="20" t="s">
        <v>3389</v>
      </c>
      <c r="AA1161" s="20" t="s">
        <v>3498</v>
      </c>
      <c r="AD1161" s="20"/>
      <c r="AF1161" s="14">
        <v>0</v>
      </c>
      <c r="AG1161" s="14">
        <v>1</v>
      </c>
      <c r="AH1161" s="14">
        <v>0</v>
      </c>
      <c r="AI1161" s="14">
        <v>0</v>
      </c>
      <c r="AJ1161" s="14">
        <v>1</v>
      </c>
      <c r="AK1161" s="14">
        <v>0</v>
      </c>
      <c r="AL1161" s="14">
        <v>1</v>
      </c>
      <c r="AM1161" s="14">
        <v>0</v>
      </c>
      <c r="AO1161" s="1">
        <v>35977</v>
      </c>
      <c r="AP1161" s="1">
        <v>37422</v>
      </c>
      <c r="AQ1161" s="1">
        <v>37355</v>
      </c>
      <c r="AR1161" s="1">
        <v>37422</v>
      </c>
      <c r="BN1161" s="3">
        <v>0.1</v>
      </c>
      <c r="BQ1161" s="3">
        <v>0.18</v>
      </c>
      <c r="BT1161" s="14">
        <v>145728000</v>
      </c>
      <c r="CS1161">
        <v>1</v>
      </c>
      <c r="DA1161" s="1">
        <v>37605</v>
      </c>
      <c r="DC1161" s="1">
        <v>40213</v>
      </c>
      <c r="DD1161" s="14">
        <v>121</v>
      </c>
      <c r="DE1161" s="14">
        <v>5</v>
      </c>
      <c r="DF1161" t="s">
        <v>513</v>
      </c>
      <c r="DG1161" t="s">
        <v>994</v>
      </c>
      <c r="DH1161">
        <v>1</v>
      </c>
      <c r="DJ1161">
        <v>1</v>
      </c>
      <c r="HH1161" s="44" t="s">
        <v>5837</v>
      </c>
      <c r="HI1161">
        <v>1</v>
      </c>
      <c r="HJ1161">
        <v>101</v>
      </c>
      <c r="HK1161">
        <v>5192</v>
      </c>
      <c r="HL1161">
        <v>152</v>
      </c>
      <c r="HM1161">
        <v>1</v>
      </c>
      <c r="IJ1161" s="1">
        <v>40317</v>
      </c>
      <c r="IK1161" s="14">
        <v>10</v>
      </c>
    </row>
    <row r="1162" spans="1:245" x14ac:dyDescent="0.25">
      <c r="A1162" s="1">
        <v>40317</v>
      </c>
      <c r="E1162" s="13" t="s">
        <v>3209</v>
      </c>
      <c r="F1162" s="4" t="s">
        <v>122</v>
      </c>
      <c r="G1162" s="45" t="s">
        <v>5614</v>
      </c>
      <c r="H1162" s="86"/>
      <c r="I1162" s="86"/>
      <c r="J1162" s="86"/>
      <c r="K1162" s="86"/>
      <c r="L1162" s="86"/>
      <c r="M1162" s="30" t="s">
        <v>2674</v>
      </c>
      <c r="N1162" s="4" t="s">
        <v>537</v>
      </c>
      <c r="O1162" s="13" t="s">
        <v>6910</v>
      </c>
      <c r="P1162" s="20"/>
      <c r="Q1162" s="39" t="s">
        <v>3684</v>
      </c>
      <c r="R1162" s="4" t="s">
        <v>538</v>
      </c>
      <c r="S1162" s="56" t="s">
        <v>7381</v>
      </c>
      <c r="T1162" s="39" t="s">
        <v>3684</v>
      </c>
      <c r="U1162" s="4" t="s">
        <v>538</v>
      </c>
      <c r="V1162" s="20"/>
      <c r="W1162" s="20"/>
      <c r="X1162" s="20"/>
      <c r="Y1162" s="20"/>
      <c r="Z1162" s="20" t="s">
        <v>3389</v>
      </c>
      <c r="AA1162" s="20" t="s">
        <v>3498</v>
      </c>
      <c r="AD1162" s="20"/>
      <c r="AF1162" s="14">
        <v>0</v>
      </c>
      <c r="AG1162" s="14">
        <v>1</v>
      </c>
      <c r="AH1162" s="14">
        <v>0</v>
      </c>
      <c r="AI1162" s="14">
        <v>0</v>
      </c>
      <c r="AJ1162" s="14">
        <v>1</v>
      </c>
      <c r="AK1162" s="14">
        <v>0</v>
      </c>
      <c r="AL1162" s="14">
        <v>1</v>
      </c>
      <c r="AM1162" s="14">
        <v>0</v>
      </c>
      <c r="AO1162" s="1">
        <v>35977</v>
      </c>
      <c r="AP1162" s="1">
        <v>37422</v>
      </c>
      <c r="AQ1162" s="1">
        <v>37355</v>
      </c>
      <c r="AR1162" s="1">
        <v>37422</v>
      </c>
      <c r="BN1162" s="3">
        <v>0.1</v>
      </c>
      <c r="BQ1162" s="3">
        <v>0.18</v>
      </c>
      <c r="BT1162" s="14">
        <v>145728000</v>
      </c>
      <c r="CS1162">
        <v>1</v>
      </c>
      <c r="DA1162" s="1">
        <v>37605</v>
      </c>
      <c r="DC1162" s="1">
        <v>40213</v>
      </c>
      <c r="DD1162" s="14">
        <v>121</v>
      </c>
      <c r="DE1162" s="14">
        <v>5</v>
      </c>
      <c r="DF1162" t="s">
        <v>513</v>
      </c>
      <c r="DG1162" t="s">
        <v>994</v>
      </c>
      <c r="DH1162">
        <v>1</v>
      </c>
      <c r="DJ1162">
        <v>1</v>
      </c>
      <c r="HH1162" s="44" t="s">
        <v>5837</v>
      </c>
      <c r="HI1162">
        <v>1</v>
      </c>
      <c r="HJ1162">
        <v>101</v>
      </c>
      <c r="HK1162">
        <v>5192</v>
      </c>
      <c r="HL1162">
        <v>152</v>
      </c>
      <c r="HM1162">
        <v>1</v>
      </c>
      <c r="IJ1162" s="1">
        <v>40317</v>
      </c>
      <c r="IK1162" s="14">
        <v>10</v>
      </c>
    </row>
    <row r="1163" spans="1:245" x14ac:dyDescent="0.25">
      <c r="A1163" s="1">
        <v>40317</v>
      </c>
      <c r="E1163" s="13" t="s">
        <v>3209</v>
      </c>
      <c r="F1163" s="4" t="s">
        <v>122</v>
      </c>
      <c r="G1163" s="45" t="s">
        <v>5614</v>
      </c>
      <c r="H1163" s="86"/>
      <c r="I1163" s="86"/>
      <c r="J1163" s="86"/>
      <c r="K1163" s="86"/>
      <c r="L1163" s="86"/>
      <c r="M1163" s="30" t="s">
        <v>980</v>
      </c>
      <c r="N1163" s="4" t="s">
        <v>474</v>
      </c>
      <c r="O1163" s="13" t="s">
        <v>6911</v>
      </c>
      <c r="P1163" s="20"/>
      <c r="Q1163" s="39" t="s">
        <v>3684</v>
      </c>
      <c r="R1163" s="4" t="s">
        <v>538</v>
      </c>
      <c r="S1163" s="56" t="s">
        <v>7381</v>
      </c>
      <c r="T1163" s="39" t="s">
        <v>3684</v>
      </c>
      <c r="U1163" s="4" t="s">
        <v>538</v>
      </c>
      <c r="V1163" s="20"/>
      <c r="W1163" s="20"/>
      <c r="X1163" s="20"/>
      <c r="Y1163" s="20"/>
      <c r="Z1163" s="20" t="s">
        <v>3389</v>
      </c>
      <c r="AA1163" s="20" t="s">
        <v>3498</v>
      </c>
      <c r="AD1163" s="20"/>
      <c r="AF1163" s="14">
        <v>0</v>
      </c>
      <c r="AG1163" s="14">
        <v>1</v>
      </c>
      <c r="AH1163" s="14">
        <v>0</v>
      </c>
      <c r="AI1163" s="14">
        <v>0</v>
      </c>
      <c r="AJ1163" s="14">
        <v>1</v>
      </c>
      <c r="AK1163" s="14">
        <v>0</v>
      </c>
      <c r="AL1163" s="14">
        <v>1</v>
      </c>
      <c r="AM1163" s="14">
        <v>0</v>
      </c>
      <c r="AO1163" s="1">
        <v>35977</v>
      </c>
      <c r="AP1163" s="1">
        <v>37422</v>
      </c>
      <c r="AQ1163" s="1">
        <v>37355</v>
      </c>
      <c r="AR1163" s="1">
        <v>37422</v>
      </c>
      <c r="BN1163" s="3">
        <v>0.1</v>
      </c>
      <c r="BQ1163" s="3">
        <v>0.18</v>
      </c>
      <c r="BT1163" s="14">
        <v>145728000</v>
      </c>
      <c r="CS1163">
        <v>1</v>
      </c>
      <c r="DA1163" s="1">
        <v>37605</v>
      </c>
      <c r="DC1163" s="1">
        <v>40213</v>
      </c>
      <c r="DD1163" s="14">
        <v>121</v>
      </c>
      <c r="DE1163" s="14">
        <v>5</v>
      </c>
      <c r="DF1163" t="s">
        <v>513</v>
      </c>
      <c r="DG1163" t="s">
        <v>994</v>
      </c>
      <c r="DH1163">
        <v>1</v>
      </c>
      <c r="DJ1163">
        <v>1</v>
      </c>
      <c r="HH1163" s="44" t="s">
        <v>5837</v>
      </c>
      <c r="HI1163">
        <v>1</v>
      </c>
      <c r="HJ1163">
        <v>101</v>
      </c>
      <c r="HK1163">
        <v>5192</v>
      </c>
      <c r="HL1163">
        <v>152</v>
      </c>
      <c r="HM1163">
        <v>1</v>
      </c>
      <c r="IJ1163" s="1">
        <v>40317</v>
      </c>
      <c r="IK1163" s="14">
        <v>10</v>
      </c>
    </row>
    <row r="1164" spans="1:245" x14ac:dyDescent="0.25">
      <c r="A1164" s="1">
        <v>40317</v>
      </c>
      <c r="E1164" s="13" t="s">
        <v>3209</v>
      </c>
      <c r="F1164" s="4" t="s">
        <v>122</v>
      </c>
      <c r="G1164" s="45" t="s">
        <v>5614</v>
      </c>
      <c r="H1164" s="86"/>
      <c r="I1164" s="86"/>
      <c r="J1164" s="86"/>
      <c r="K1164" s="86"/>
      <c r="L1164" s="86"/>
      <c r="M1164" s="30" t="s">
        <v>981</v>
      </c>
      <c r="N1164" s="4" t="s">
        <v>538</v>
      </c>
      <c r="O1164" s="13" t="s">
        <v>6912</v>
      </c>
      <c r="P1164" s="20"/>
      <c r="Q1164" s="39" t="s">
        <v>981</v>
      </c>
      <c r="R1164" s="4" t="s">
        <v>538</v>
      </c>
      <c r="S1164" s="13" t="s">
        <v>6912</v>
      </c>
      <c r="T1164" s="39" t="s">
        <v>981</v>
      </c>
      <c r="U1164" s="4" t="s">
        <v>538</v>
      </c>
      <c r="V1164" s="20"/>
      <c r="W1164" s="20"/>
      <c r="X1164" s="20" t="s">
        <v>3390</v>
      </c>
      <c r="Y1164" s="20" t="s">
        <v>3498</v>
      </c>
      <c r="Z1164" s="20" t="s">
        <v>3390</v>
      </c>
      <c r="AA1164" s="20" t="s">
        <v>3498</v>
      </c>
      <c r="AD1164" s="20"/>
      <c r="AF1164" s="14">
        <v>0</v>
      </c>
      <c r="AG1164" s="14">
        <v>1</v>
      </c>
      <c r="AH1164" s="14">
        <v>0</v>
      </c>
      <c r="AI1164" s="14">
        <v>0</v>
      </c>
      <c r="AJ1164" s="14">
        <v>1</v>
      </c>
      <c r="AK1164" s="14">
        <v>0</v>
      </c>
      <c r="AL1164" s="14">
        <v>1</v>
      </c>
      <c r="AM1164" s="14">
        <v>0</v>
      </c>
      <c r="AO1164" s="1">
        <v>35977</v>
      </c>
      <c r="AP1164" s="1">
        <v>37422</v>
      </c>
      <c r="BN1164" s="3">
        <v>0.1</v>
      </c>
      <c r="BQ1164" s="3">
        <v>0.27</v>
      </c>
      <c r="BT1164" s="14">
        <v>51471000</v>
      </c>
      <c r="CS1164">
        <v>1</v>
      </c>
      <c r="DA1164" s="1">
        <v>37605</v>
      </c>
      <c r="DC1164" s="1">
        <v>40213</v>
      </c>
      <c r="DD1164" s="14">
        <v>121</v>
      </c>
      <c r="DE1164" s="14">
        <v>5</v>
      </c>
      <c r="DF1164" t="s">
        <v>513</v>
      </c>
      <c r="DG1164" t="s">
        <v>994</v>
      </c>
      <c r="DH1164">
        <v>1</v>
      </c>
      <c r="DJ1164">
        <v>1</v>
      </c>
      <c r="HH1164" s="44" t="s">
        <v>5837</v>
      </c>
      <c r="HI1164">
        <v>1</v>
      </c>
      <c r="HJ1164">
        <v>101</v>
      </c>
      <c r="HK1164">
        <v>846</v>
      </c>
      <c r="HL1164">
        <v>61</v>
      </c>
      <c r="HM1164">
        <v>1</v>
      </c>
      <c r="IJ1164" s="1">
        <v>40317</v>
      </c>
      <c r="IK1164" s="14">
        <v>10</v>
      </c>
    </row>
    <row r="1165" spans="1:245" x14ac:dyDescent="0.25">
      <c r="A1165" s="1">
        <v>40317</v>
      </c>
      <c r="E1165" s="13" t="s">
        <v>3209</v>
      </c>
      <c r="F1165" s="4" t="s">
        <v>122</v>
      </c>
      <c r="G1165" s="45" t="s">
        <v>5614</v>
      </c>
      <c r="H1165" s="86"/>
      <c r="I1165" s="86"/>
      <c r="J1165" s="86"/>
      <c r="K1165" s="86"/>
      <c r="L1165" s="86"/>
      <c r="M1165" s="30" t="s">
        <v>2675</v>
      </c>
      <c r="N1165" s="4" t="s">
        <v>537</v>
      </c>
      <c r="O1165" s="13" t="s">
        <v>6913</v>
      </c>
      <c r="P1165" s="20"/>
      <c r="Q1165" s="39" t="s">
        <v>981</v>
      </c>
      <c r="R1165" s="4" t="s">
        <v>538</v>
      </c>
      <c r="S1165" s="13" t="s">
        <v>6912</v>
      </c>
      <c r="T1165" s="39" t="s">
        <v>981</v>
      </c>
      <c r="U1165" s="4" t="s">
        <v>538</v>
      </c>
      <c r="V1165" s="20"/>
      <c r="W1165" s="20"/>
      <c r="X1165" s="20"/>
      <c r="Y1165" s="20"/>
      <c r="Z1165" s="20" t="s">
        <v>3390</v>
      </c>
      <c r="AA1165" s="20" t="s">
        <v>3498</v>
      </c>
      <c r="AD1165" s="20"/>
      <c r="AF1165" s="14">
        <v>0</v>
      </c>
      <c r="AG1165" s="14">
        <v>1</v>
      </c>
      <c r="AH1165" s="14">
        <v>0</v>
      </c>
      <c r="AI1165" s="14">
        <v>0</v>
      </c>
      <c r="AJ1165" s="14">
        <v>1</v>
      </c>
      <c r="AK1165" s="14">
        <v>0</v>
      </c>
      <c r="AL1165" s="14">
        <v>1</v>
      </c>
      <c r="AM1165" s="14">
        <v>0</v>
      </c>
      <c r="AO1165" s="1">
        <v>35977</v>
      </c>
      <c r="AP1165" s="1">
        <v>37422</v>
      </c>
      <c r="BN1165" s="3">
        <v>0.1</v>
      </c>
      <c r="BQ1165" s="3">
        <v>0.27</v>
      </c>
      <c r="BT1165" s="14">
        <v>51471000</v>
      </c>
      <c r="CS1165">
        <v>1</v>
      </c>
      <c r="DA1165" s="1">
        <v>37605</v>
      </c>
      <c r="DC1165" s="1">
        <v>40213</v>
      </c>
      <c r="DD1165" s="14">
        <v>121</v>
      </c>
      <c r="DE1165" s="14">
        <v>5</v>
      </c>
      <c r="DF1165" t="s">
        <v>513</v>
      </c>
      <c r="DG1165" t="s">
        <v>994</v>
      </c>
      <c r="DH1165">
        <v>1</v>
      </c>
      <c r="DJ1165">
        <v>1</v>
      </c>
      <c r="HH1165" s="44" t="s">
        <v>5837</v>
      </c>
      <c r="HI1165">
        <v>1</v>
      </c>
      <c r="HJ1165">
        <v>101</v>
      </c>
      <c r="HK1165">
        <v>846</v>
      </c>
      <c r="HL1165">
        <v>61</v>
      </c>
      <c r="HM1165">
        <v>1</v>
      </c>
      <c r="IJ1165" s="1">
        <v>40317</v>
      </c>
      <c r="IK1165" s="14">
        <v>10</v>
      </c>
    </row>
    <row r="1166" spans="1:245" x14ac:dyDescent="0.25">
      <c r="A1166" s="1">
        <v>40317</v>
      </c>
      <c r="E1166" s="13" t="s">
        <v>3209</v>
      </c>
      <c r="F1166" s="4" t="s">
        <v>122</v>
      </c>
      <c r="G1166" s="45" t="s">
        <v>5614</v>
      </c>
      <c r="H1166" s="86"/>
      <c r="I1166" s="86"/>
      <c r="J1166" s="86"/>
      <c r="K1166" s="86"/>
      <c r="L1166" s="86"/>
      <c r="M1166" s="30" t="s">
        <v>982</v>
      </c>
      <c r="N1166" s="4" t="s">
        <v>479</v>
      </c>
      <c r="O1166" s="13" t="s">
        <v>6914</v>
      </c>
      <c r="P1166" s="20"/>
      <c r="Q1166" s="39" t="s">
        <v>981</v>
      </c>
      <c r="R1166" s="4" t="s">
        <v>538</v>
      </c>
      <c r="S1166" s="13" t="s">
        <v>6912</v>
      </c>
      <c r="T1166" s="39" t="s">
        <v>981</v>
      </c>
      <c r="U1166" s="4" t="s">
        <v>538</v>
      </c>
      <c r="V1166" s="20"/>
      <c r="W1166" s="20"/>
      <c r="X1166" s="20"/>
      <c r="Y1166" s="20"/>
      <c r="Z1166" s="20" t="s">
        <v>3390</v>
      </c>
      <c r="AA1166" s="20" t="s">
        <v>3498</v>
      </c>
      <c r="AD1166" s="20"/>
      <c r="AF1166" s="14">
        <v>0</v>
      </c>
      <c r="AG1166" s="14">
        <v>1</v>
      </c>
      <c r="AH1166" s="14">
        <v>0</v>
      </c>
      <c r="AI1166" s="14">
        <v>0</v>
      </c>
      <c r="AJ1166" s="14">
        <v>1</v>
      </c>
      <c r="AK1166" s="14">
        <v>0</v>
      </c>
      <c r="AL1166" s="14">
        <v>1</v>
      </c>
      <c r="AM1166" s="14">
        <v>0</v>
      </c>
      <c r="AO1166" s="1">
        <v>35977</v>
      </c>
      <c r="AP1166" s="1">
        <v>37422</v>
      </c>
      <c r="BN1166" s="3">
        <v>0.1</v>
      </c>
      <c r="BQ1166" s="3">
        <v>0.27</v>
      </c>
      <c r="BT1166" s="14">
        <v>51471000</v>
      </c>
      <c r="CS1166">
        <v>1</v>
      </c>
      <c r="DA1166" s="1">
        <v>37605</v>
      </c>
      <c r="DC1166" s="1">
        <v>40213</v>
      </c>
      <c r="DD1166" s="14">
        <v>121</v>
      </c>
      <c r="DE1166" s="14">
        <v>5</v>
      </c>
      <c r="DF1166" t="s">
        <v>513</v>
      </c>
      <c r="DG1166" t="s">
        <v>994</v>
      </c>
      <c r="DH1166">
        <v>1</v>
      </c>
      <c r="DJ1166">
        <v>1</v>
      </c>
      <c r="HH1166" s="44" t="s">
        <v>5837</v>
      </c>
      <c r="HI1166">
        <v>1</v>
      </c>
      <c r="HJ1166">
        <v>101</v>
      </c>
      <c r="HK1166">
        <v>846</v>
      </c>
      <c r="HL1166">
        <v>61</v>
      </c>
      <c r="HM1166">
        <v>1</v>
      </c>
      <c r="IJ1166" s="1">
        <v>40317</v>
      </c>
      <c r="IK1166" s="14">
        <v>10</v>
      </c>
    </row>
    <row r="1167" spans="1:245" x14ac:dyDescent="0.25">
      <c r="A1167" s="1">
        <v>40317</v>
      </c>
      <c r="E1167" s="13" t="s">
        <v>3209</v>
      </c>
      <c r="F1167" s="4" t="s">
        <v>122</v>
      </c>
      <c r="G1167" s="45" t="s">
        <v>5614</v>
      </c>
      <c r="H1167" s="86"/>
      <c r="I1167" s="86"/>
      <c r="J1167" s="86"/>
      <c r="K1167" s="86"/>
      <c r="L1167" s="86"/>
      <c r="M1167" s="30" t="s">
        <v>2676</v>
      </c>
      <c r="N1167" s="4" t="s">
        <v>537</v>
      </c>
      <c r="O1167" s="13" t="s">
        <v>6913</v>
      </c>
      <c r="P1167" s="20"/>
      <c r="Q1167" s="39" t="s">
        <v>981</v>
      </c>
      <c r="R1167" s="4" t="s">
        <v>538</v>
      </c>
      <c r="S1167" s="13" t="s">
        <v>6912</v>
      </c>
      <c r="T1167" s="39" t="s">
        <v>981</v>
      </c>
      <c r="U1167" s="4" t="s">
        <v>538</v>
      </c>
      <c r="V1167" s="20"/>
      <c r="W1167" s="20"/>
      <c r="X1167" s="20"/>
      <c r="Y1167" s="20"/>
      <c r="Z1167" s="20" t="s">
        <v>3390</v>
      </c>
      <c r="AA1167" s="20" t="s">
        <v>3498</v>
      </c>
      <c r="AD1167" s="20"/>
      <c r="AF1167" s="14">
        <v>0</v>
      </c>
      <c r="AG1167" s="14">
        <v>1</v>
      </c>
      <c r="AH1167" s="14">
        <v>0</v>
      </c>
      <c r="AI1167" s="14">
        <v>0</v>
      </c>
      <c r="AJ1167" s="14">
        <v>1</v>
      </c>
      <c r="AK1167" s="14">
        <v>0</v>
      </c>
      <c r="AL1167" s="14">
        <v>1</v>
      </c>
      <c r="AM1167" s="14">
        <v>0</v>
      </c>
      <c r="AO1167" s="1">
        <v>35977</v>
      </c>
      <c r="AP1167" s="1">
        <v>37422</v>
      </c>
      <c r="BN1167" s="3">
        <v>0.1</v>
      </c>
      <c r="BQ1167" s="3">
        <v>0.27</v>
      </c>
      <c r="BT1167" s="14">
        <v>51471000</v>
      </c>
      <c r="CS1167">
        <v>1</v>
      </c>
      <c r="DA1167" s="1">
        <v>37605</v>
      </c>
      <c r="DC1167" s="1">
        <v>40213</v>
      </c>
      <c r="DD1167" s="14">
        <v>121</v>
      </c>
      <c r="DE1167" s="14">
        <v>5</v>
      </c>
      <c r="DF1167" t="s">
        <v>513</v>
      </c>
      <c r="DG1167" t="s">
        <v>994</v>
      </c>
      <c r="DH1167">
        <v>1</v>
      </c>
      <c r="DJ1167">
        <v>1</v>
      </c>
      <c r="HH1167" s="44" t="s">
        <v>5837</v>
      </c>
      <c r="HI1167">
        <v>1</v>
      </c>
      <c r="HJ1167">
        <v>101</v>
      </c>
      <c r="HK1167">
        <v>846</v>
      </c>
      <c r="HL1167">
        <v>61</v>
      </c>
      <c r="HM1167">
        <v>1</v>
      </c>
      <c r="IJ1167" s="1">
        <v>40317</v>
      </c>
      <c r="IK1167" s="14">
        <v>10</v>
      </c>
    </row>
    <row r="1168" spans="1:245" x14ac:dyDescent="0.25">
      <c r="A1168" s="1">
        <v>40317</v>
      </c>
      <c r="E1168" s="13" t="s">
        <v>3209</v>
      </c>
      <c r="F1168" s="4" t="s">
        <v>122</v>
      </c>
      <c r="G1168" s="45" t="s">
        <v>5614</v>
      </c>
      <c r="H1168" s="86"/>
      <c r="I1168" s="86"/>
      <c r="J1168" s="86"/>
      <c r="K1168" s="86"/>
      <c r="L1168" s="86"/>
      <c r="M1168" s="30" t="s">
        <v>983</v>
      </c>
      <c r="N1168" s="4" t="s">
        <v>479</v>
      </c>
      <c r="O1168" s="13" t="s">
        <v>6915</v>
      </c>
      <c r="P1168" s="20"/>
      <c r="Q1168" s="30" t="s">
        <v>983</v>
      </c>
      <c r="R1168" s="4" t="s">
        <v>479</v>
      </c>
      <c r="S1168" s="13" t="s">
        <v>6915</v>
      </c>
      <c r="T1168" s="20"/>
      <c r="U1168" s="20"/>
      <c r="V1168" s="20"/>
      <c r="W1168" s="20"/>
      <c r="X1168" s="20" t="s">
        <v>3391</v>
      </c>
      <c r="Y1168" s="20" t="s">
        <v>479</v>
      </c>
      <c r="Z1168" s="20" t="s">
        <v>3391</v>
      </c>
      <c r="AA1168" s="20" t="s">
        <v>479</v>
      </c>
      <c r="AB1168" s="20"/>
      <c r="AC1168" s="20"/>
      <c r="AD1168" s="20"/>
      <c r="AF1168" s="14">
        <v>0</v>
      </c>
      <c r="AG1168" s="14">
        <v>1</v>
      </c>
      <c r="AH1168" s="14">
        <v>0</v>
      </c>
      <c r="AI1168" s="14">
        <v>0</v>
      </c>
      <c r="AJ1168" s="14">
        <v>1</v>
      </c>
      <c r="AK1168" s="14">
        <v>0</v>
      </c>
      <c r="AL1168" s="14">
        <v>1</v>
      </c>
      <c r="AM1168" s="14">
        <v>0</v>
      </c>
      <c r="AO1168" s="1">
        <v>36113</v>
      </c>
      <c r="AP1168" s="1">
        <v>37422</v>
      </c>
      <c r="BN1168" s="3">
        <v>0.1</v>
      </c>
      <c r="BQ1168" s="3">
        <v>0.45</v>
      </c>
      <c r="BT1168" s="14">
        <v>56700000</v>
      </c>
      <c r="CS1168">
        <v>1</v>
      </c>
      <c r="DA1168" s="1">
        <v>37605</v>
      </c>
      <c r="DC1168" s="1">
        <v>40213</v>
      </c>
      <c r="DD1168" s="14">
        <v>121</v>
      </c>
      <c r="DE1168" s="14">
        <v>5</v>
      </c>
      <c r="DF1168" t="s">
        <v>513</v>
      </c>
      <c r="DG1168" t="s">
        <v>994</v>
      </c>
      <c r="DH1168">
        <v>1</v>
      </c>
      <c r="DJ1168">
        <v>1</v>
      </c>
      <c r="HH1168" s="44" t="s">
        <v>5837</v>
      </c>
      <c r="HI1168">
        <v>1</v>
      </c>
      <c r="HJ1168">
        <v>101</v>
      </c>
      <c r="HK1168">
        <v>483</v>
      </c>
      <c r="HL1168">
        <v>26</v>
      </c>
      <c r="HM1168">
        <v>1</v>
      </c>
      <c r="IJ1168" s="1">
        <v>40317</v>
      </c>
      <c r="IK1168" s="14">
        <v>10</v>
      </c>
    </row>
    <row r="1169" spans="1:245" x14ac:dyDescent="0.25">
      <c r="A1169" s="1">
        <v>40317</v>
      </c>
      <c r="E1169" s="13" t="s">
        <v>3209</v>
      </c>
      <c r="F1169" s="4" t="s">
        <v>122</v>
      </c>
      <c r="G1169" s="45" t="s">
        <v>5614</v>
      </c>
      <c r="H1169" s="86"/>
      <c r="I1169" s="86"/>
      <c r="J1169" s="86"/>
      <c r="K1169" s="86"/>
      <c r="L1169" s="86"/>
      <c r="M1169" s="30" t="s">
        <v>984</v>
      </c>
      <c r="N1169" s="4" t="s">
        <v>498</v>
      </c>
      <c r="O1169" s="13" t="s">
        <v>6916</v>
      </c>
      <c r="P1169" s="20"/>
      <c r="Q1169" s="39" t="s">
        <v>984</v>
      </c>
      <c r="R1169" s="4" t="s">
        <v>498</v>
      </c>
      <c r="S1169" s="13" t="s">
        <v>6916</v>
      </c>
      <c r="T1169" s="39" t="s">
        <v>984</v>
      </c>
      <c r="U1169" s="4" t="s">
        <v>498</v>
      </c>
      <c r="V1169" s="20"/>
      <c r="W1169" s="20"/>
      <c r="X1169" s="20" t="s">
        <v>3660</v>
      </c>
      <c r="Y1169" s="20" t="s">
        <v>498</v>
      </c>
      <c r="Z1169" s="20" t="s">
        <v>3660</v>
      </c>
      <c r="AA1169" s="20" t="s">
        <v>498</v>
      </c>
      <c r="AB1169" s="20"/>
      <c r="AC1169" s="20"/>
      <c r="AD1169" s="20"/>
      <c r="AE1169" s="20" t="s">
        <v>3661</v>
      </c>
      <c r="AF1169" s="14">
        <v>0</v>
      </c>
      <c r="AG1169" s="14">
        <v>1</v>
      </c>
      <c r="AH1169" s="14">
        <v>0</v>
      </c>
      <c r="AI1169" s="14">
        <v>0</v>
      </c>
      <c r="AJ1169" s="14">
        <v>1</v>
      </c>
      <c r="AK1169" s="14">
        <v>0</v>
      </c>
      <c r="AL1169" s="14">
        <v>1</v>
      </c>
      <c r="AM1169" s="14">
        <v>0</v>
      </c>
      <c r="AO1169" s="1">
        <v>35977</v>
      </c>
      <c r="AP1169" s="1">
        <v>37422</v>
      </c>
      <c r="BN1169" s="3">
        <v>0.1</v>
      </c>
      <c r="BQ1169" s="3">
        <v>0.18</v>
      </c>
      <c r="BT1169" s="14">
        <v>10296000</v>
      </c>
      <c r="BX1169" s="14">
        <v>8496000</v>
      </c>
      <c r="CB1169" s="14">
        <v>2124000</v>
      </c>
      <c r="CS1169">
        <v>1</v>
      </c>
      <c r="DA1169" s="1">
        <v>37605</v>
      </c>
      <c r="DC1169" s="1">
        <v>40213</v>
      </c>
      <c r="DD1169" s="14">
        <v>121</v>
      </c>
      <c r="DE1169" s="14">
        <v>5</v>
      </c>
      <c r="DF1169" t="s">
        <v>513</v>
      </c>
      <c r="DG1169" t="s">
        <v>994</v>
      </c>
      <c r="DH1169">
        <v>1</v>
      </c>
      <c r="DJ1169">
        <v>1</v>
      </c>
      <c r="HH1169" s="44" t="s">
        <v>5837</v>
      </c>
      <c r="HI1169">
        <v>1</v>
      </c>
      <c r="HJ1169">
        <v>101</v>
      </c>
      <c r="HK1169">
        <v>1549</v>
      </c>
      <c r="HL1169">
        <v>27</v>
      </c>
      <c r="HM1169">
        <v>1</v>
      </c>
      <c r="IJ1169" s="1">
        <v>40317</v>
      </c>
      <c r="IK1169" s="14">
        <v>10</v>
      </c>
    </row>
    <row r="1170" spans="1:245" x14ac:dyDescent="0.25">
      <c r="A1170" s="1">
        <v>40317</v>
      </c>
      <c r="E1170" s="13" t="s">
        <v>3209</v>
      </c>
      <c r="F1170" s="4" t="s">
        <v>122</v>
      </c>
      <c r="G1170" s="45" t="s">
        <v>5614</v>
      </c>
      <c r="H1170" s="86"/>
      <c r="I1170" s="86"/>
      <c r="J1170" s="86"/>
      <c r="K1170" s="86"/>
      <c r="L1170" s="86"/>
      <c r="M1170" s="30" t="s">
        <v>985</v>
      </c>
      <c r="N1170" s="4" t="s">
        <v>479</v>
      </c>
      <c r="O1170" s="13" t="s">
        <v>6917</v>
      </c>
      <c r="P1170" s="20"/>
      <c r="Q1170" s="39" t="s">
        <v>984</v>
      </c>
      <c r="R1170" s="4" t="s">
        <v>498</v>
      </c>
      <c r="S1170" s="13" t="s">
        <v>6916</v>
      </c>
      <c r="T1170" s="39" t="s">
        <v>984</v>
      </c>
      <c r="U1170" s="4" t="s">
        <v>498</v>
      </c>
      <c r="V1170" s="20"/>
      <c r="W1170" s="20"/>
      <c r="X1170" s="20"/>
      <c r="Y1170" s="20"/>
      <c r="Z1170" s="20" t="s">
        <v>3660</v>
      </c>
      <c r="AA1170" s="20" t="s">
        <v>498</v>
      </c>
      <c r="AD1170" s="20"/>
      <c r="AE1170" s="20" t="s">
        <v>3661</v>
      </c>
      <c r="AF1170" s="14">
        <v>0</v>
      </c>
      <c r="AG1170" s="14">
        <v>1</v>
      </c>
      <c r="AH1170" s="14">
        <v>0</v>
      </c>
      <c r="AI1170" s="14">
        <v>0</v>
      </c>
      <c r="AJ1170" s="14">
        <v>1</v>
      </c>
      <c r="AK1170" s="14">
        <v>0</v>
      </c>
      <c r="AL1170" s="14">
        <v>1</v>
      </c>
      <c r="AM1170" s="14">
        <v>0</v>
      </c>
      <c r="AO1170" s="1">
        <v>35977</v>
      </c>
      <c r="AP1170" s="1">
        <v>36950</v>
      </c>
      <c r="BN1170" s="3">
        <v>0.1</v>
      </c>
      <c r="BQ1170" s="3">
        <v>0.18</v>
      </c>
      <c r="BT1170" s="14">
        <v>10296000</v>
      </c>
      <c r="CS1170">
        <v>1</v>
      </c>
      <c r="DA1170" s="1">
        <v>37605</v>
      </c>
      <c r="DC1170" s="1">
        <v>40213</v>
      </c>
      <c r="DD1170" s="14">
        <v>121</v>
      </c>
      <c r="DE1170" s="14">
        <v>5</v>
      </c>
      <c r="DF1170" t="s">
        <v>513</v>
      </c>
      <c r="DG1170" t="s">
        <v>994</v>
      </c>
      <c r="DH1170">
        <v>1</v>
      </c>
      <c r="DJ1170">
        <v>1</v>
      </c>
      <c r="HH1170" s="44" t="s">
        <v>5837</v>
      </c>
      <c r="HI1170">
        <v>1</v>
      </c>
      <c r="HJ1170">
        <v>101</v>
      </c>
      <c r="HK1170">
        <v>1549</v>
      </c>
      <c r="HL1170">
        <v>27</v>
      </c>
      <c r="HM1170">
        <v>1</v>
      </c>
      <c r="IJ1170" s="1">
        <v>40317</v>
      </c>
      <c r="IK1170" s="14">
        <v>10</v>
      </c>
    </row>
    <row r="1171" spans="1:245" x14ac:dyDescent="0.25">
      <c r="A1171" s="1">
        <v>40317</v>
      </c>
      <c r="E1171" s="13" t="s">
        <v>3209</v>
      </c>
      <c r="F1171" s="4" t="s">
        <v>122</v>
      </c>
      <c r="G1171" s="45" t="s">
        <v>5614</v>
      </c>
      <c r="H1171" s="86"/>
      <c r="I1171" s="86"/>
      <c r="J1171" s="86"/>
      <c r="K1171" s="86"/>
      <c r="L1171" s="86"/>
      <c r="M1171" s="30" t="s">
        <v>2677</v>
      </c>
      <c r="N1171" s="4" t="s">
        <v>537</v>
      </c>
      <c r="O1171" s="13" t="s">
        <v>6918</v>
      </c>
      <c r="P1171" s="20"/>
      <c r="Q1171" s="39" t="s">
        <v>984</v>
      </c>
      <c r="R1171" s="4" t="s">
        <v>498</v>
      </c>
      <c r="S1171" s="13" t="s">
        <v>6916</v>
      </c>
      <c r="T1171" s="39" t="s">
        <v>984</v>
      </c>
      <c r="U1171" s="4" t="s">
        <v>498</v>
      </c>
      <c r="V1171" s="20"/>
      <c r="W1171" s="20"/>
      <c r="X1171" s="20"/>
      <c r="Y1171" s="20"/>
      <c r="Z1171" s="20" t="s">
        <v>3660</v>
      </c>
      <c r="AA1171" s="20" t="s">
        <v>498</v>
      </c>
      <c r="AD1171" s="20"/>
      <c r="AE1171" s="20" t="s">
        <v>3661</v>
      </c>
      <c r="AF1171" s="14">
        <v>0</v>
      </c>
      <c r="AG1171" s="14">
        <v>1</v>
      </c>
      <c r="AH1171" s="14">
        <v>0</v>
      </c>
      <c r="AI1171" s="14">
        <v>0</v>
      </c>
      <c r="AJ1171" s="14">
        <v>1</v>
      </c>
      <c r="AK1171" s="14">
        <v>0</v>
      </c>
      <c r="AL1171" s="14">
        <v>1</v>
      </c>
      <c r="AM1171" s="14">
        <v>0</v>
      </c>
      <c r="AO1171" s="1">
        <v>35977</v>
      </c>
      <c r="AP1171" s="1">
        <v>37422</v>
      </c>
      <c r="BN1171" s="3">
        <v>0.1</v>
      </c>
      <c r="BQ1171" s="3">
        <v>0.18</v>
      </c>
      <c r="BT1171" s="14">
        <v>10296000</v>
      </c>
      <c r="CS1171">
        <v>1</v>
      </c>
      <c r="DA1171" s="1">
        <v>37605</v>
      </c>
      <c r="DC1171" s="1">
        <v>40213</v>
      </c>
      <c r="DD1171" s="14">
        <v>121</v>
      </c>
      <c r="DE1171" s="14">
        <v>5</v>
      </c>
      <c r="DF1171" t="s">
        <v>513</v>
      </c>
      <c r="DG1171" t="s">
        <v>994</v>
      </c>
      <c r="DH1171">
        <v>1</v>
      </c>
      <c r="DJ1171">
        <v>1</v>
      </c>
      <c r="HH1171" s="44" t="s">
        <v>5837</v>
      </c>
      <c r="HI1171">
        <v>1</v>
      </c>
      <c r="HJ1171">
        <v>101</v>
      </c>
      <c r="HK1171">
        <v>1549</v>
      </c>
      <c r="HL1171">
        <v>27</v>
      </c>
      <c r="HM1171">
        <v>1</v>
      </c>
      <c r="IJ1171" s="1">
        <v>40317</v>
      </c>
      <c r="IK1171" s="14">
        <v>10</v>
      </c>
    </row>
    <row r="1172" spans="1:245" x14ac:dyDescent="0.25">
      <c r="A1172" s="1">
        <v>40317</v>
      </c>
      <c r="E1172" s="13" t="s">
        <v>3209</v>
      </c>
      <c r="F1172" s="4" t="s">
        <v>122</v>
      </c>
      <c r="G1172" s="45" t="s">
        <v>5614</v>
      </c>
      <c r="H1172" s="86"/>
      <c r="I1172" s="86"/>
      <c r="J1172" s="86"/>
      <c r="K1172" s="86"/>
      <c r="L1172" s="86"/>
      <c r="M1172" s="30" t="s">
        <v>2678</v>
      </c>
      <c r="N1172" s="4" t="s">
        <v>498</v>
      </c>
      <c r="O1172" s="52" t="s">
        <v>6690</v>
      </c>
      <c r="P1172" s="20"/>
      <c r="Q1172" s="39" t="s">
        <v>2678</v>
      </c>
      <c r="R1172" s="4" t="s">
        <v>498</v>
      </c>
      <c r="S1172" s="52" t="s">
        <v>6690</v>
      </c>
      <c r="T1172" s="39" t="s">
        <v>2678</v>
      </c>
      <c r="U1172" s="4" t="s">
        <v>498</v>
      </c>
      <c r="V1172" s="20"/>
      <c r="W1172" s="20"/>
      <c r="X1172" s="20" t="s">
        <v>3610</v>
      </c>
      <c r="Y1172" s="20" t="s">
        <v>498</v>
      </c>
      <c r="Z1172" s="20" t="s">
        <v>3610</v>
      </c>
      <c r="AA1172" s="20" t="s">
        <v>498</v>
      </c>
      <c r="AD1172" s="20"/>
      <c r="AE1172" s="20" t="s">
        <v>3661</v>
      </c>
      <c r="AF1172" s="14">
        <v>0</v>
      </c>
      <c r="AG1172" s="14">
        <v>1</v>
      </c>
      <c r="AH1172" s="14">
        <v>0</v>
      </c>
      <c r="AI1172" s="14">
        <v>0</v>
      </c>
      <c r="AJ1172" s="14">
        <v>1</v>
      </c>
      <c r="AK1172" s="14">
        <v>0</v>
      </c>
      <c r="AL1172" s="14">
        <v>1</v>
      </c>
      <c r="AM1172" s="14">
        <v>0</v>
      </c>
      <c r="AO1172" s="1">
        <v>36108</v>
      </c>
      <c r="AP1172" s="1">
        <v>37422</v>
      </c>
      <c r="BN1172" s="3">
        <v>0.1</v>
      </c>
      <c r="BT1172" s="14">
        <v>20412000</v>
      </c>
      <c r="BX1172" s="14">
        <v>8496000</v>
      </c>
      <c r="CB1172" s="14">
        <v>2124000</v>
      </c>
      <c r="CS1172">
        <v>1</v>
      </c>
      <c r="DA1172" s="1">
        <v>37605</v>
      </c>
      <c r="DC1172" s="1">
        <v>40213</v>
      </c>
      <c r="DD1172" s="14">
        <v>121</v>
      </c>
      <c r="DE1172" s="14">
        <v>5</v>
      </c>
      <c r="DF1172" t="s">
        <v>513</v>
      </c>
      <c r="DG1172" t="s">
        <v>994</v>
      </c>
      <c r="DH1172">
        <v>1</v>
      </c>
      <c r="HH1172" s="44" t="s">
        <v>5837</v>
      </c>
      <c r="HI1172">
        <v>1</v>
      </c>
      <c r="HJ1172">
        <v>101</v>
      </c>
      <c r="HK1172">
        <v>3011</v>
      </c>
      <c r="HL1172">
        <v>20</v>
      </c>
      <c r="HM1172">
        <v>1</v>
      </c>
      <c r="IJ1172" s="1">
        <v>40317</v>
      </c>
      <c r="IK1172" s="14">
        <v>10</v>
      </c>
    </row>
    <row r="1173" spans="1:245" x14ac:dyDescent="0.25">
      <c r="A1173" s="1">
        <v>40317</v>
      </c>
      <c r="E1173" s="13" t="s">
        <v>3209</v>
      </c>
      <c r="F1173" s="4" t="s">
        <v>122</v>
      </c>
      <c r="G1173" s="45" t="s">
        <v>5614</v>
      </c>
      <c r="H1173" s="86"/>
      <c r="I1173" s="86"/>
      <c r="J1173" s="86"/>
      <c r="K1173" s="86"/>
      <c r="L1173" s="86"/>
      <c r="M1173" s="30" t="s">
        <v>2679</v>
      </c>
      <c r="N1173" s="4" t="s">
        <v>537</v>
      </c>
      <c r="O1173" s="52" t="s">
        <v>6881</v>
      </c>
      <c r="P1173" s="20"/>
      <c r="Q1173" s="39" t="s">
        <v>2678</v>
      </c>
      <c r="R1173" s="4" t="s">
        <v>498</v>
      </c>
      <c r="S1173" s="52" t="s">
        <v>6690</v>
      </c>
      <c r="T1173" s="39" t="s">
        <v>2678</v>
      </c>
      <c r="U1173" s="4" t="s">
        <v>498</v>
      </c>
      <c r="V1173" s="20"/>
      <c r="W1173" s="20"/>
      <c r="X1173" s="20"/>
      <c r="Y1173" s="20"/>
      <c r="Z1173" s="20" t="s">
        <v>3610</v>
      </c>
      <c r="AA1173" s="20" t="s">
        <v>498</v>
      </c>
      <c r="AD1173" s="20"/>
      <c r="AE1173" s="20" t="s">
        <v>3661</v>
      </c>
      <c r="AF1173" s="14">
        <v>0</v>
      </c>
      <c r="AG1173" s="14">
        <v>1</v>
      </c>
      <c r="AH1173" s="14">
        <v>0</v>
      </c>
      <c r="AI1173" s="14">
        <v>0</v>
      </c>
      <c r="AJ1173" s="14">
        <v>1</v>
      </c>
      <c r="AK1173" s="14">
        <v>0</v>
      </c>
      <c r="AL1173" s="14">
        <v>1</v>
      </c>
      <c r="AM1173" s="14">
        <v>0</v>
      </c>
      <c r="AO1173" s="1">
        <v>36108</v>
      </c>
      <c r="AP1173" s="1">
        <v>37422</v>
      </c>
      <c r="BN1173" s="3">
        <v>0.1</v>
      </c>
      <c r="BT1173" s="14">
        <v>20412000</v>
      </c>
      <c r="CS1173">
        <v>1</v>
      </c>
      <c r="DA1173" s="1">
        <v>37605</v>
      </c>
      <c r="DC1173" s="1">
        <v>40213</v>
      </c>
      <c r="DD1173" s="14">
        <v>121</v>
      </c>
      <c r="DE1173" s="14">
        <v>5</v>
      </c>
      <c r="DF1173" t="s">
        <v>513</v>
      </c>
      <c r="DG1173" t="s">
        <v>994</v>
      </c>
      <c r="DH1173">
        <v>1</v>
      </c>
      <c r="HH1173" s="44" t="s">
        <v>5837</v>
      </c>
      <c r="HI1173">
        <v>1</v>
      </c>
      <c r="HJ1173">
        <v>101</v>
      </c>
      <c r="HK1173">
        <v>3011</v>
      </c>
      <c r="HL1173">
        <v>20</v>
      </c>
      <c r="HM1173">
        <v>1</v>
      </c>
      <c r="IJ1173" s="1">
        <v>40317</v>
      </c>
      <c r="IK1173" s="14">
        <v>10</v>
      </c>
    </row>
    <row r="1174" spans="1:245" x14ac:dyDescent="0.25">
      <c r="A1174" s="1">
        <v>40317</v>
      </c>
      <c r="E1174" s="13" t="s">
        <v>3209</v>
      </c>
      <c r="F1174" s="4" t="s">
        <v>122</v>
      </c>
      <c r="G1174" s="45" t="s">
        <v>5614</v>
      </c>
      <c r="H1174" s="86"/>
      <c r="I1174" s="86"/>
      <c r="J1174" s="86"/>
      <c r="K1174" s="86"/>
      <c r="L1174" s="86"/>
      <c r="M1174" s="30" t="s">
        <v>1634</v>
      </c>
      <c r="N1174" s="4" t="s">
        <v>498</v>
      </c>
      <c r="O1174" s="52" t="s">
        <v>6692</v>
      </c>
      <c r="P1174" s="20"/>
      <c r="Q1174" s="30" t="s">
        <v>1634</v>
      </c>
      <c r="R1174" s="4" t="s">
        <v>498</v>
      </c>
      <c r="S1174" s="52" t="s">
        <v>6692</v>
      </c>
      <c r="T1174" s="30" t="s">
        <v>1634</v>
      </c>
      <c r="U1174" s="4" t="s">
        <v>498</v>
      </c>
      <c r="V1174" s="20"/>
      <c r="W1174" s="20"/>
      <c r="X1174" s="20" t="s">
        <v>3613</v>
      </c>
      <c r="Y1174" s="20" t="s">
        <v>498</v>
      </c>
      <c r="Z1174" s="20" t="s">
        <v>3613</v>
      </c>
      <c r="AA1174" s="20" t="s">
        <v>498</v>
      </c>
      <c r="AD1174" s="20"/>
      <c r="AF1174" s="14">
        <v>0</v>
      </c>
      <c r="AG1174" s="14">
        <v>1</v>
      </c>
      <c r="AH1174" s="14">
        <v>0</v>
      </c>
      <c r="AI1174" s="14">
        <v>0</v>
      </c>
      <c r="AJ1174" s="14">
        <v>1</v>
      </c>
      <c r="AK1174" s="14">
        <v>0</v>
      </c>
      <c r="AL1174" s="14">
        <v>1</v>
      </c>
      <c r="AM1174" s="14">
        <v>0</v>
      </c>
      <c r="AO1174" s="1">
        <v>35977</v>
      </c>
      <c r="AP1174" s="1">
        <v>37368</v>
      </c>
      <c r="AQ1174" s="1">
        <v>36990</v>
      </c>
      <c r="AR1174" s="1">
        <v>37368</v>
      </c>
      <c r="BN1174" s="3">
        <v>0.1</v>
      </c>
      <c r="BT1174" s="14">
        <v>17641800</v>
      </c>
      <c r="CS1174">
        <v>1</v>
      </c>
      <c r="DA1174" s="1">
        <v>37605</v>
      </c>
      <c r="DC1174" s="1">
        <v>40213</v>
      </c>
      <c r="DD1174" s="14">
        <v>121</v>
      </c>
      <c r="DE1174" s="14">
        <v>5</v>
      </c>
      <c r="DF1174" t="s">
        <v>513</v>
      </c>
      <c r="DG1174" t="s">
        <v>994</v>
      </c>
      <c r="DH1174">
        <v>1</v>
      </c>
      <c r="HH1174" s="44" t="s">
        <v>5837</v>
      </c>
      <c r="HI1174">
        <v>1</v>
      </c>
      <c r="HJ1174">
        <v>101</v>
      </c>
      <c r="HK1174">
        <v>3560</v>
      </c>
      <c r="HL1174">
        <v>41</v>
      </c>
      <c r="HM1174">
        <v>1</v>
      </c>
      <c r="IJ1174" s="1">
        <v>40317</v>
      </c>
      <c r="IK1174" s="14">
        <v>10</v>
      </c>
    </row>
    <row r="1175" spans="1:245" x14ac:dyDescent="0.25">
      <c r="A1175" s="1">
        <v>40317</v>
      </c>
      <c r="E1175" s="13" t="s">
        <v>3209</v>
      </c>
      <c r="F1175" s="4" t="s">
        <v>122</v>
      </c>
      <c r="G1175" s="45" t="s">
        <v>5614</v>
      </c>
      <c r="H1175" s="86"/>
      <c r="I1175" s="86"/>
      <c r="J1175" s="86"/>
      <c r="K1175" s="86"/>
      <c r="L1175" s="86"/>
      <c r="M1175" s="30" t="s">
        <v>986</v>
      </c>
      <c r="N1175" s="4" t="s">
        <v>479</v>
      </c>
      <c r="O1175" s="52" t="s">
        <v>6919</v>
      </c>
      <c r="P1175" s="20"/>
      <c r="Q1175" s="30" t="s">
        <v>1634</v>
      </c>
      <c r="R1175" s="4" t="s">
        <v>498</v>
      </c>
      <c r="S1175" s="52" t="s">
        <v>6692</v>
      </c>
      <c r="T1175" s="30" t="s">
        <v>1634</v>
      </c>
      <c r="U1175" s="4" t="s">
        <v>498</v>
      </c>
      <c r="V1175" s="20"/>
      <c r="W1175" s="20"/>
      <c r="X1175" s="20"/>
      <c r="Y1175" s="20"/>
      <c r="Z1175" s="20" t="s">
        <v>3613</v>
      </c>
      <c r="AA1175" s="20" t="s">
        <v>498</v>
      </c>
      <c r="AD1175" s="20"/>
      <c r="AF1175" s="14">
        <v>0</v>
      </c>
      <c r="AG1175" s="14">
        <v>1</v>
      </c>
      <c r="AH1175" s="14">
        <v>0</v>
      </c>
      <c r="AI1175" s="14">
        <v>0</v>
      </c>
      <c r="AJ1175" s="14">
        <v>1</v>
      </c>
      <c r="AK1175" s="14">
        <v>0</v>
      </c>
      <c r="AL1175" s="14">
        <v>1</v>
      </c>
      <c r="AM1175" s="14">
        <v>0</v>
      </c>
      <c r="AO1175" s="1">
        <v>35977</v>
      </c>
      <c r="AP1175" s="1">
        <v>37368</v>
      </c>
      <c r="AQ1175" s="1">
        <v>36990</v>
      </c>
      <c r="AR1175" s="1">
        <v>37368</v>
      </c>
      <c r="BN1175" s="3">
        <v>0.1</v>
      </c>
      <c r="BT1175" s="14">
        <v>17641800</v>
      </c>
      <c r="CS1175">
        <v>1</v>
      </c>
      <c r="DA1175" s="1">
        <v>37605</v>
      </c>
      <c r="DC1175" s="1">
        <v>40213</v>
      </c>
      <c r="DD1175" s="14">
        <v>121</v>
      </c>
      <c r="DE1175" s="14">
        <v>5</v>
      </c>
      <c r="DF1175" t="s">
        <v>513</v>
      </c>
      <c r="DG1175" t="s">
        <v>994</v>
      </c>
      <c r="DH1175">
        <v>1</v>
      </c>
      <c r="HH1175" s="44" t="s">
        <v>5837</v>
      </c>
      <c r="HI1175">
        <v>1</v>
      </c>
      <c r="HJ1175">
        <v>101</v>
      </c>
      <c r="HK1175">
        <v>3560</v>
      </c>
      <c r="HL1175">
        <v>41</v>
      </c>
      <c r="HM1175">
        <v>1</v>
      </c>
      <c r="IJ1175" s="1">
        <v>40317</v>
      </c>
      <c r="IK1175" s="14">
        <v>10</v>
      </c>
    </row>
    <row r="1176" spans="1:245" x14ac:dyDescent="0.25">
      <c r="A1176" s="1">
        <v>40317</v>
      </c>
      <c r="E1176" s="13" t="s">
        <v>3209</v>
      </c>
      <c r="F1176" s="4" t="s">
        <v>122</v>
      </c>
      <c r="G1176" s="45" t="s">
        <v>5614</v>
      </c>
      <c r="H1176" s="86"/>
      <c r="I1176" s="86"/>
      <c r="J1176" s="86"/>
      <c r="K1176" s="86"/>
      <c r="L1176" s="86"/>
      <c r="M1176" s="39" t="s">
        <v>987</v>
      </c>
      <c r="N1176" s="4" t="s">
        <v>498</v>
      </c>
      <c r="O1176" s="52" t="s">
        <v>6920</v>
      </c>
      <c r="P1176" s="20"/>
      <c r="Q1176" s="39" t="s">
        <v>987</v>
      </c>
      <c r="R1176" s="4" t="s">
        <v>498</v>
      </c>
      <c r="S1176" s="52" t="s">
        <v>6920</v>
      </c>
      <c r="T1176" s="39" t="s">
        <v>987</v>
      </c>
      <c r="U1176" s="4" t="s">
        <v>498</v>
      </c>
      <c r="V1176" s="20"/>
      <c r="W1176" s="20"/>
      <c r="X1176" s="20" t="s">
        <v>3612</v>
      </c>
      <c r="Y1176" s="20" t="s">
        <v>498</v>
      </c>
      <c r="Z1176" s="20" t="s">
        <v>3612</v>
      </c>
      <c r="AA1176" s="20" t="s">
        <v>498</v>
      </c>
      <c r="AD1176" s="20"/>
      <c r="AF1176" s="14">
        <v>0</v>
      </c>
      <c r="AG1176" s="14">
        <v>1</v>
      </c>
      <c r="AH1176" s="14">
        <v>0</v>
      </c>
      <c r="AI1176" s="14">
        <v>0</v>
      </c>
      <c r="AJ1176" s="14">
        <v>1</v>
      </c>
      <c r="AK1176" s="14">
        <v>0</v>
      </c>
      <c r="AL1176" s="14">
        <v>1</v>
      </c>
      <c r="AM1176" s="14">
        <v>0</v>
      </c>
      <c r="AO1176" s="1">
        <v>36123</v>
      </c>
      <c r="AP1176" s="1">
        <v>37422</v>
      </c>
      <c r="BN1176" s="3">
        <v>0.1</v>
      </c>
      <c r="BT1176" s="14">
        <v>16605000</v>
      </c>
      <c r="CS1176">
        <v>1</v>
      </c>
      <c r="DA1176" s="1">
        <v>37605</v>
      </c>
      <c r="DC1176" s="1">
        <v>40213</v>
      </c>
      <c r="DD1176" s="14">
        <v>121</v>
      </c>
      <c r="DE1176" s="14">
        <v>5</v>
      </c>
      <c r="DF1176" t="s">
        <v>513</v>
      </c>
      <c r="DG1176" t="s">
        <v>994</v>
      </c>
      <c r="DH1176">
        <v>1</v>
      </c>
      <c r="HH1176" s="44" t="s">
        <v>5837</v>
      </c>
      <c r="HI1176">
        <v>1</v>
      </c>
      <c r="HJ1176">
        <v>101</v>
      </c>
      <c r="HK1176">
        <v>1187</v>
      </c>
      <c r="HL1176">
        <v>13</v>
      </c>
      <c r="HM1176">
        <v>1</v>
      </c>
      <c r="IJ1176" s="1">
        <v>40317</v>
      </c>
      <c r="IK1176" s="14">
        <v>10</v>
      </c>
    </row>
    <row r="1177" spans="1:245" x14ac:dyDescent="0.25">
      <c r="A1177" s="1">
        <v>40317</v>
      </c>
      <c r="E1177" s="13" t="s">
        <v>3209</v>
      </c>
      <c r="F1177" s="4" t="s">
        <v>122</v>
      </c>
      <c r="G1177" s="45" t="s">
        <v>5614</v>
      </c>
      <c r="H1177" s="86"/>
      <c r="I1177" s="86"/>
      <c r="J1177" s="86"/>
      <c r="K1177" s="86"/>
      <c r="L1177" s="86"/>
      <c r="M1177" s="30" t="s">
        <v>988</v>
      </c>
      <c r="N1177" s="4" t="s">
        <v>537</v>
      </c>
      <c r="O1177" s="52" t="s">
        <v>6921</v>
      </c>
      <c r="P1177" s="20"/>
      <c r="Q1177" s="39" t="s">
        <v>987</v>
      </c>
      <c r="R1177" s="4" t="s">
        <v>498</v>
      </c>
      <c r="S1177" s="52" t="s">
        <v>6920</v>
      </c>
      <c r="T1177" s="39" t="s">
        <v>987</v>
      </c>
      <c r="U1177" s="4" t="s">
        <v>498</v>
      </c>
      <c r="V1177" s="20"/>
      <c r="W1177" s="20"/>
      <c r="X1177" s="20"/>
      <c r="Y1177" s="20"/>
      <c r="Z1177" s="20" t="s">
        <v>3612</v>
      </c>
      <c r="AA1177" s="20" t="s">
        <v>498</v>
      </c>
      <c r="AD1177" s="20"/>
      <c r="AF1177" s="14">
        <v>0</v>
      </c>
      <c r="AG1177" s="14">
        <v>1</v>
      </c>
      <c r="AH1177" s="14">
        <v>0</v>
      </c>
      <c r="AI1177" s="14">
        <v>0</v>
      </c>
      <c r="AJ1177" s="14">
        <v>1</v>
      </c>
      <c r="AK1177" s="14">
        <v>0</v>
      </c>
      <c r="AL1177" s="14">
        <v>1</v>
      </c>
      <c r="AM1177" s="14">
        <v>0</v>
      </c>
      <c r="AO1177" s="1">
        <v>36123</v>
      </c>
      <c r="AP1177" s="1">
        <v>37422</v>
      </c>
      <c r="BN1177" s="3">
        <v>0.1</v>
      </c>
      <c r="BT1177" s="14">
        <v>16605000</v>
      </c>
      <c r="CS1177">
        <v>1</v>
      </c>
      <c r="DA1177" s="1">
        <v>37605</v>
      </c>
      <c r="DC1177" s="1">
        <v>40213</v>
      </c>
      <c r="DD1177" s="14">
        <v>121</v>
      </c>
      <c r="DE1177" s="14">
        <v>5</v>
      </c>
      <c r="DF1177" t="s">
        <v>513</v>
      </c>
      <c r="DG1177" t="s">
        <v>994</v>
      </c>
      <c r="DH1177">
        <v>1</v>
      </c>
      <c r="HH1177" s="44" t="s">
        <v>5837</v>
      </c>
      <c r="HI1177">
        <v>1</v>
      </c>
      <c r="HJ1177">
        <v>101</v>
      </c>
      <c r="HK1177">
        <v>1187</v>
      </c>
      <c r="HL1177">
        <v>13</v>
      </c>
      <c r="HM1177">
        <v>1</v>
      </c>
      <c r="IJ1177" s="1">
        <v>40317</v>
      </c>
      <c r="IK1177" s="14">
        <v>10</v>
      </c>
    </row>
    <row r="1178" spans="1:245" x14ac:dyDescent="0.25">
      <c r="A1178" s="1">
        <v>40317</v>
      </c>
      <c r="E1178" s="13" t="s">
        <v>3209</v>
      </c>
      <c r="F1178" s="4" t="s">
        <v>122</v>
      </c>
      <c r="G1178" s="45" t="s">
        <v>5614</v>
      </c>
      <c r="H1178" s="86"/>
      <c r="I1178" s="86"/>
      <c r="J1178" s="86"/>
      <c r="K1178" s="86"/>
      <c r="L1178" s="86"/>
      <c r="M1178" s="30" t="s">
        <v>989</v>
      </c>
      <c r="N1178" s="4" t="s">
        <v>498</v>
      </c>
      <c r="O1178" s="52" t="s">
        <v>6923</v>
      </c>
      <c r="P1178" s="20"/>
      <c r="Q1178" s="39" t="s">
        <v>989</v>
      </c>
      <c r="R1178" s="4" t="s">
        <v>498</v>
      </c>
      <c r="S1178" s="52" t="s">
        <v>6923</v>
      </c>
      <c r="T1178" s="39" t="s">
        <v>989</v>
      </c>
      <c r="U1178" s="4" t="s">
        <v>498</v>
      </c>
      <c r="V1178" s="20"/>
      <c r="W1178" s="20"/>
      <c r="X1178" s="20" t="s">
        <v>3392</v>
      </c>
      <c r="Y1178" s="20" t="s">
        <v>498</v>
      </c>
      <c r="Z1178" s="20" t="s">
        <v>3392</v>
      </c>
      <c r="AA1178" s="20" t="s">
        <v>498</v>
      </c>
      <c r="AD1178" s="20"/>
      <c r="AE1178" s="20" t="s">
        <v>4205</v>
      </c>
      <c r="AF1178" s="14">
        <v>0</v>
      </c>
      <c r="AG1178" s="14">
        <v>1</v>
      </c>
      <c r="AH1178" s="14">
        <v>0</v>
      </c>
      <c r="AI1178" s="14">
        <v>0</v>
      </c>
      <c r="AJ1178" s="14">
        <v>1</v>
      </c>
      <c r="AK1178" s="14">
        <v>0</v>
      </c>
      <c r="AL1178" s="14">
        <v>1</v>
      </c>
      <c r="AM1178" s="14">
        <v>0</v>
      </c>
      <c r="AO1178" s="1">
        <v>36951</v>
      </c>
      <c r="AP1178" s="1">
        <v>37422</v>
      </c>
      <c r="AQ1178" s="1">
        <v>36990</v>
      </c>
      <c r="AR1178" s="1">
        <v>37422</v>
      </c>
      <c r="BN1178" s="3">
        <v>0.1</v>
      </c>
      <c r="BQ1178" s="3">
        <v>0.18</v>
      </c>
      <c r="BX1178" s="14">
        <v>8496000</v>
      </c>
      <c r="CS1178">
        <v>1</v>
      </c>
      <c r="DA1178" s="1">
        <v>37605</v>
      </c>
      <c r="DC1178" s="1">
        <v>40213</v>
      </c>
      <c r="DD1178" s="14">
        <v>121</v>
      </c>
      <c r="DE1178" s="14">
        <v>5</v>
      </c>
      <c r="DF1178" t="s">
        <v>513</v>
      </c>
      <c r="DG1178" t="s">
        <v>994</v>
      </c>
      <c r="DH1178">
        <v>1</v>
      </c>
      <c r="DJ1178">
        <v>1</v>
      </c>
      <c r="HH1178" s="44" t="s">
        <v>5837</v>
      </c>
      <c r="HI1178">
        <v>1</v>
      </c>
      <c r="HJ1178">
        <v>101</v>
      </c>
      <c r="HK1178">
        <v>436</v>
      </c>
      <c r="HL1178">
        <v>30</v>
      </c>
      <c r="HM1178">
        <v>1</v>
      </c>
      <c r="IJ1178" s="1">
        <v>40317</v>
      </c>
      <c r="IK1178" s="14">
        <v>10</v>
      </c>
    </row>
    <row r="1179" spans="1:245" x14ac:dyDescent="0.25">
      <c r="A1179" s="1">
        <v>40317</v>
      </c>
      <c r="E1179" s="13" t="s">
        <v>3209</v>
      </c>
      <c r="F1179" s="4" t="s">
        <v>122</v>
      </c>
      <c r="G1179" s="45" t="s">
        <v>5614</v>
      </c>
      <c r="H1179" s="86"/>
      <c r="I1179" s="86"/>
      <c r="J1179" s="86"/>
      <c r="K1179" s="86"/>
      <c r="L1179" s="86"/>
      <c r="M1179" s="30" t="s">
        <v>990</v>
      </c>
      <c r="N1179" s="4" t="s">
        <v>479</v>
      </c>
      <c r="O1179" s="52" t="s">
        <v>6922</v>
      </c>
      <c r="P1179" s="20"/>
      <c r="Q1179" s="39" t="s">
        <v>989</v>
      </c>
      <c r="R1179" s="4" t="s">
        <v>498</v>
      </c>
      <c r="S1179" s="52" t="s">
        <v>6923</v>
      </c>
      <c r="T1179" s="39" t="s">
        <v>989</v>
      </c>
      <c r="U1179" s="4" t="s">
        <v>498</v>
      </c>
      <c r="V1179" s="20"/>
      <c r="W1179" s="20"/>
      <c r="X1179" s="20"/>
      <c r="Y1179" s="20"/>
      <c r="Z1179" s="20" t="s">
        <v>3392</v>
      </c>
      <c r="AA1179" s="20" t="s">
        <v>498</v>
      </c>
      <c r="AD1179" s="20"/>
      <c r="AF1179" s="14">
        <v>0</v>
      </c>
      <c r="AG1179" s="14">
        <v>1</v>
      </c>
      <c r="AH1179" s="14">
        <v>0</v>
      </c>
      <c r="AI1179" s="14">
        <v>0</v>
      </c>
      <c r="AJ1179" s="14">
        <v>1</v>
      </c>
      <c r="AK1179" s="14">
        <v>0</v>
      </c>
      <c r="AL1179" s="14">
        <v>1</v>
      </c>
      <c r="AM1179" s="14">
        <v>0</v>
      </c>
      <c r="AO1179" s="1">
        <v>36951</v>
      </c>
      <c r="AP1179" s="1">
        <v>37422</v>
      </c>
      <c r="AQ1179" s="1">
        <v>36990</v>
      </c>
      <c r="AR1179" s="1">
        <v>37422</v>
      </c>
      <c r="BN1179" s="3">
        <v>0.1</v>
      </c>
      <c r="BX1179" s="14">
        <v>8496000</v>
      </c>
      <c r="CS1179">
        <v>1</v>
      </c>
      <c r="DA1179" s="1">
        <v>37605</v>
      </c>
      <c r="DC1179" s="1">
        <v>40213</v>
      </c>
      <c r="DD1179" s="14">
        <v>121</v>
      </c>
      <c r="DE1179" s="14">
        <v>5</v>
      </c>
      <c r="DF1179" t="s">
        <v>513</v>
      </c>
      <c r="DG1179" t="s">
        <v>994</v>
      </c>
      <c r="DH1179">
        <v>1</v>
      </c>
      <c r="DJ1179">
        <v>1</v>
      </c>
      <c r="HH1179" s="44" t="s">
        <v>5837</v>
      </c>
      <c r="HI1179">
        <v>1</v>
      </c>
      <c r="HJ1179">
        <v>101</v>
      </c>
      <c r="HK1179">
        <v>436</v>
      </c>
      <c r="HL1179">
        <v>30</v>
      </c>
      <c r="HM1179">
        <v>1</v>
      </c>
      <c r="IJ1179" s="1">
        <v>40317</v>
      </c>
      <c r="IK1179" s="14">
        <v>10</v>
      </c>
    </row>
    <row r="1180" spans="1:245" x14ac:dyDescent="0.25">
      <c r="A1180" s="1">
        <v>40317</v>
      </c>
      <c r="E1180" s="13" t="s">
        <v>3209</v>
      </c>
      <c r="F1180" s="4" t="s">
        <v>122</v>
      </c>
      <c r="G1180" s="45" t="s">
        <v>5614</v>
      </c>
      <c r="H1180" s="86"/>
      <c r="I1180" s="86"/>
      <c r="J1180" s="86"/>
      <c r="K1180" s="86"/>
      <c r="L1180" s="86"/>
      <c r="M1180" s="30" t="s">
        <v>991</v>
      </c>
      <c r="N1180" s="4" t="s">
        <v>993</v>
      </c>
      <c r="O1180" s="52" t="s">
        <v>6924</v>
      </c>
      <c r="P1180" s="20"/>
      <c r="Q1180" s="30" t="s">
        <v>991</v>
      </c>
      <c r="R1180" s="4" t="s">
        <v>993</v>
      </c>
      <c r="S1180" s="52" t="s">
        <v>6924</v>
      </c>
      <c r="T1180" s="20"/>
      <c r="U1180" s="20"/>
      <c r="V1180" s="20"/>
      <c r="W1180" s="20"/>
      <c r="X1180" s="20" t="s">
        <v>3393</v>
      </c>
      <c r="Y1180" s="20" t="s">
        <v>993</v>
      </c>
      <c r="Z1180" s="20" t="s">
        <v>3393</v>
      </c>
      <c r="AA1180" s="20" t="s">
        <v>993</v>
      </c>
      <c r="AB1180" s="20"/>
      <c r="AC1180" s="20"/>
      <c r="AD1180" s="20"/>
      <c r="AF1180" s="14">
        <v>0</v>
      </c>
      <c r="AG1180" s="14">
        <v>1</v>
      </c>
      <c r="AH1180" s="14">
        <v>0</v>
      </c>
      <c r="AI1180" s="14">
        <v>0</v>
      </c>
      <c r="AJ1180" s="14">
        <v>1</v>
      </c>
      <c r="AK1180" s="14">
        <v>0</v>
      </c>
      <c r="AL1180" s="14">
        <v>1</v>
      </c>
      <c r="AM1180" s="14">
        <v>0</v>
      </c>
      <c r="AO1180" s="1">
        <v>37176</v>
      </c>
      <c r="AP1180" s="1">
        <v>37422</v>
      </c>
      <c r="BN1180" s="3">
        <v>0.1</v>
      </c>
      <c r="BP1180" s="14">
        <v>1800000</v>
      </c>
      <c r="CS1180">
        <v>1</v>
      </c>
      <c r="DA1180" s="1">
        <v>37605</v>
      </c>
      <c r="DC1180" s="1">
        <v>40213</v>
      </c>
      <c r="DD1180" s="14">
        <v>121</v>
      </c>
      <c r="DE1180" s="14">
        <v>5</v>
      </c>
      <c r="DF1180" t="s">
        <v>513</v>
      </c>
      <c r="DG1180" t="s">
        <v>994</v>
      </c>
      <c r="DH1180">
        <v>1</v>
      </c>
      <c r="HH1180" s="44" t="s">
        <v>5837</v>
      </c>
      <c r="HI1180">
        <v>1</v>
      </c>
      <c r="HJ1180">
        <v>101</v>
      </c>
      <c r="HK1180">
        <v>162</v>
      </c>
      <c r="HL1180">
        <v>17</v>
      </c>
      <c r="HM1180">
        <v>1</v>
      </c>
      <c r="IJ1180" s="1">
        <v>40317</v>
      </c>
      <c r="IK1180" s="14">
        <v>10</v>
      </c>
    </row>
    <row r="1181" spans="1:245" x14ac:dyDescent="0.25">
      <c r="A1181" s="1">
        <v>40352</v>
      </c>
      <c r="B1181" s="1"/>
      <c r="C1181" s="1" t="s">
        <v>440</v>
      </c>
      <c r="D1181" s="1"/>
      <c r="E1181" s="13" t="s">
        <v>3210</v>
      </c>
      <c r="F1181" s="4" t="s">
        <v>175</v>
      </c>
      <c r="G1181" s="45" t="s">
        <v>5615</v>
      </c>
      <c r="H1181" s="86"/>
      <c r="I1181" s="86"/>
      <c r="J1181" s="86"/>
      <c r="K1181" s="86"/>
      <c r="L1181" s="86"/>
      <c r="M1181" s="31" t="s">
        <v>600</v>
      </c>
      <c r="N1181" s="13" t="s">
        <v>500</v>
      </c>
      <c r="O1181" s="13" t="s">
        <v>6925</v>
      </c>
      <c r="P1181" s="20"/>
      <c r="Q1181" s="39" t="s">
        <v>600</v>
      </c>
      <c r="R1181" s="13" t="s">
        <v>500</v>
      </c>
      <c r="S1181" s="13" t="s">
        <v>6925</v>
      </c>
      <c r="T1181" s="39" t="s">
        <v>600</v>
      </c>
      <c r="U1181" s="13" t="s">
        <v>500</v>
      </c>
      <c r="V1181" s="20"/>
      <c r="W1181" s="20"/>
      <c r="X1181" s="20" t="s">
        <v>3387</v>
      </c>
      <c r="Y1181" s="20" t="s">
        <v>500</v>
      </c>
      <c r="Z1181" s="20" t="s">
        <v>3387</v>
      </c>
      <c r="AA1181" s="20" t="s">
        <v>500</v>
      </c>
      <c r="AB1181" s="20"/>
      <c r="AC1181" s="20"/>
      <c r="AD1181" s="20"/>
      <c r="AF1181" s="14">
        <v>0</v>
      </c>
      <c r="AG1181" s="14">
        <v>1</v>
      </c>
      <c r="AH1181" s="14">
        <v>0</v>
      </c>
      <c r="AI1181" s="14">
        <v>0</v>
      </c>
      <c r="AJ1181" s="14">
        <v>1</v>
      </c>
      <c r="AK1181" s="14">
        <v>0</v>
      </c>
      <c r="AL1181" s="14">
        <v>1</v>
      </c>
      <c r="AM1181" s="14">
        <v>0</v>
      </c>
      <c r="AN1181" t="s">
        <v>649</v>
      </c>
      <c r="AO1181" s="1">
        <v>34700</v>
      </c>
      <c r="AP1181" s="1">
        <v>38183</v>
      </c>
      <c r="BO1181" s="3">
        <v>1</v>
      </c>
      <c r="BT1181" s="14">
        <v>0</v>
      </c>
      <c r="BU1181" s="3">
        <v>1</v>
      </c>
      <c r="CS1181">
        <v>1</v>
      </c>
      <c r="CV1181" s="2"/>
      <c r="CW1181" s="2"/>
      <c r="CX1181" s="2"/>
      <c r="DA1181" s="1">
        <v>38183</v>
      </c>
      <c r="DB1181" s="1">
        <v>38300</v>
      </c>
      <c r="DC1181" s="1">
        <v>39167</v>
      </c>
      <c r="DD1181" s="14">
        <v>1399</v>
      </c>
      <c r="DE1181" s="14">
        <v>4</v>
      </c>
      <c r="DF1181" t="s">
        <v>513</v>
      </c>
      <c r="DG1181" t="s">
        <v>648</v>
      </c>
      <c r="DI1181" s="1">
        <v>38183</v>
      </c>
      <c r="DK1181" s="1"/>
      <c r="DL1181" s="2"/>
      <c r="DM1181" s="2"/>
      <c r="DO1181" s="49" t="s">
        <v>4559</v>
      </c>
      <c r="DP1181" s="1"/>
      <c r="DQ1181" s="1"/>
      <c r="DR1181" s="1"/>
      <c r="DS1181" s="1"/>
      <c r="DT1181" s="1"/>
      <c r="DU1181" s="1"/>
      <c r="DV1181" s="1"/>
      <c r="DY1181" t="s">
        <v>2765</v>
      </c>
      <c r="DZ1181" s="1">
        <v>40428</v>
      </c>
      <c r="EA1181" s="1">
        <v>41533</v>
      </c>
      <c r="EC1181" s="7" t="s">
        <v>4018</v>
      </c>
      <c r="EF1181" s="7">
        <v>1</v>
      </c>
      <c r="EO1181" s="7">
        <v>127</v>
      </c>
      <c r="EP1181" s="7">
        <v>2</v>
      </c>
      <c r="ER1181" s="49" t="s">
        <v>5038</v>
      </c>
      <c r="ES1181" s="1"/>
      <c r="ET1181" s="1"/>
      <c r="EU1181" s="1"/>
      <c r="EV1181" s="1"/>
      <c r="EW1181" s="1"/>
      <c r="EX1181" s="1"/>
      <c r="FC1181" t="s">
        <v>2991</v>
      </c>
      <c r="FD1181" s="1">
        <v>41605</v>
      </c>
      <c r="FE1181" s="1">
        <v>42761</v>
      </c>
      <c r="FH1181" s="7" t="s">
        <v>4019</v>
      </c>
      <c r="FK1181">
        <v>1</v>
      </c>
      <c r="FY1181">
        <v>48</v>
      </c>
      <c r="FZ1181">
        <v>2</v>
      </c>
      <c r="GY1181" s="44" t="s">
        <v>5711</v>
      </c>
      <c r="GZ1181" s="1">
        <v>38302</v>
      </c>
      <c r="HA1181">
        <v>10</v>
      </c>
      <c r="HB1181">
        <v>80</v>
      </c>
      <c r="HC1181">
        <v>5</v>
      </c>
      <c r="HE1181">
        <v>1</v>
      </c>
      <c r="HH1181" s="44" t="s">
        <v>5838</v>
      </c>
      <c r="HI1181">
        <v>1</v>
      </c>
      <c r="HJ1181">
        <v>46</v>
      </c>
      <c r="HK1181">
        <v>94</v>
      </c>
      <c r="HL1181">
        <v>9</v>
      </c>
      <c r="HM1181">
        <v>1</v>
      </c>
      <c r="HQ1181" s="44" t="s">
        <v>5971</v>
      </c>
      <c r="HR1181">
        <v>0</v>
      </c>
      <c r="HS1181">
        <v>10</v>
      </c>
      <c r="HT1181">
        <v>67</v>
      </c>
      <c r="HU1181">
        <v>3</v>
      </c>
      <c r="HV1181">
        <v>1</v>
      </c>
      <c r="HZ1181" s="44" t="s">
        <v>6056</v>
      </c>
      <c r="IA1181">
        <v>1</v>
      </c>
      <c r="IB1181">
        <v>5</v>
      </c>
      <c r="IC1181">
        <v>71</v>
      </c>
      <c r="ID1181">
        <v>0</v>
      </c>
      <c r="II1181" s="1">
        <v>38300</v>
      </c>
      <c r="IJ1181" s="1">
        <v>40352</v>
      </c>
      <c r="IK1181" s="14">
        <v>3</v>
      </c>
    </row>
    <row r="1182" spans="1:245" x14ac:dyDescent="0.25">
      <c r="A1182" s="1">
        <v>40352</v>
      </c>
      <c r="E1182" s="13" t="s">
        <v>3210</v>
      </c>
      <c r="F1182" s="4" t="s">
        <v>175</v>
      </c>
      <c r="G1182" s="45" t="s">
        <v>5615</v>
      </c>
      <c r="H1182" s="86"/>
      <c r="I1182" s="86"/>
      <c r="J1182" s="86"/>
      <c r="K1182" s="86"/>
      <c r="L1182" s="86"/>
      <c r="M1182" s="30" t="s">
        <v>601</v>
      </c>
      <c r="N1182" s="4" t="s">
        <v>501</v>
      </c>
      <c r="O1182" s="52" t="s">
        <v>6926</v>
      </c>
      <c r="P1182" s="20"/>
      <c r="Q1182" s="39" t="s">
        <v>600</v>
      </c>
      <c r="R1182" s="13" t="s">
        <v>500</v>
      </c>
      <c r="S1182" s="13" t="s">
        <v>6925</v>
      </c>
      <c r="T1182" s="39" t="s">
        <v>600</v>
      </c>
      <c r="U1182" s="13" t="s">
        <v>500</v>
      </c>
      <c r="V1182" s="20"/>
      <c r="W1182" s="20"/>
      <c r="X1182" s="20"/>
      <c r="Y1182" s="20"/>
      <c r="Z1182" s="20" t="s">
        <v>3387</v>
      </c>
      <c r="AA1182" s="20" t="s">
        <v>500</v>
      </c>
      <c r="AD1182" s="20"/>
      <c r="AF1182" s="14">
        <v>0</v>
      </c>
      <c r="AG1182" s="14">
        <v>1</v>
      </c>
      <c r="AH1182" s="14">
        <v>0</v>
      </c>
      <c r="AI1182" s="14">
        <v>0</v>
      </c>
      <c r="AJ1182" s="14">
        <v>1</v>
      </c>
      <c r="AK1182" s="14">
        <v>0</v>
      </c>
      <c r="AL1182" s="14">
        <v>1</v>
      </c>
      <c r="AM1182" s="14">
        <v>0</v>
      </c>
      <c r="AO1182" s="1">
        <v>33893</v>
      </c>
      <c r="AP1182" s="1">
        <v>38183</v>
      </c>
      <c r="BO1182" s="3">
        <v>1</v>
      </c>
      <c r="BT1182" s="14">
        <v>0</v>
      </c>
      <c r="BU1182" s="3">
        <v>1</v>
      </c>
      <c r="CS1182">
        <v>1</v>
      </c>
      <c r="CV1182" s="2"/>
      <c r="CW1182" s="2"/>
      <c r="CX1182" s="2"/>
      <c r="DA1182" s="1">
        <v>38183</v>
      </c>
      <c r="DB1182" s="1">
        <v>38300</v>
      </c>
      <c r="DC1182" s="1">
        <v>39167</v>
      </c>
      <c r="DD1182" s="14">
        <v>1399</v>
      </c>
      <c r="DE1182" s="14">
        <v>4</v>
      </c>
      <c r="DF1182" t="s">
        <v>513</v>
      </c>
      <c r="DG1182" t="s">
        <v>648</v>
      </c>
      <c r="DI1182" s="1">
        <v>38183</v>
      </c>
      <c r="DK1182" s="7"/>
      <c r="DL1182" s="2"/>
      <c r="DM1182" s="2"/>
      <c r="DO1182" s="49" t="s">
        <v>4559</v>
      </c>
      <c r="DP1182" s="1"/>
      <c r="DQ1182" s="1"/>
      <c r="DR1182" s="1"/>
      <c r="DS1182" s="1"/>
      <c r="DT1182" s="1"/>
      <c r="DU1182" s="1"/>
      <c r="DV1182" s="1"/>
      <c r="DY1182" t="s">
        <v>2765</v>
      </c>
      <c r="DZ1182" s="1">
        <v>40428</v>
      </c>
      <c r="EA1182" s="1">
        <v>41533</v>
      </c>
      <c r="EC1182" s="7" t="s">
        <v>4018</v>
      </c>
      <c r="EF1182" s="7">
        <v>1</v>
      </c>
      <c r="EO1182" s="7">
        <v>127</v>
      </c>
      <c r="EP1182" s="7">
        <v>2</v>
      </c>
      <c r="ER1182" s="49" t="s">
        <v>5038</v>
      </c>
      <c r="ES1182" s="1"/>
      <c r="ET1182" s="1"/>
      <c r="EU1182" s="1"/>
      <c r="EV1182" s="1"/>
      <c r="EW1182" s="1"/>
      <c r="EX1182" s="1"/>
      <c r="FC1182" t="s">
        <v>2991</v>
      </c>
      <c r="FD1182" s="1">
        <v>41605</v>
      </c>
      <c r="FE1182" s="1">
        <v>42761</v>
      </c>
      <c r="FH1182" s="7" t="s">
        <v>4019</v>
      </c>
      <c r="FK1182">
        <v>1</v>
      </c>
      <c r="FY1182">
        <v>48</v>
      </c>
      <c r="FZ1182">
        <v>2</v>
      </c>
      <c r="GY1182" s="44" t="s">
        <v>5711</v>
      </c>
      <c r="GZ1182" s="1">
        <v>38302</v>
      </c>
      <c r="HA1182">
        <v>10</v>
      </c>
      <c r="HB1182">
        <v>80</v>
      </c>
      <c r="HC1182">
        <v>5</v>
      </c>
      <c r="HE1182">
        <v>1</v>
      </c>
      <c r="HH1182" s="44" t="s">
        <v>5838</v>
      </c>
      <c r="HI1182">
        <v>1</v>
      </c>
      <c r="HJ1182">
        <v>46</v>
      </c>
      <c r="HK1182">
        <v>94</v>
      </c>
      <c r="HL1182">
        <v>9</v>
      </c>
      <c r="HM1182">
        <v>1</v>
      </c>
      <c r="HQ1182" s="44" t="s">
        <v>5971</v>
      </c>
      <c r="HR1182">
        <v>0</v>
      </c>
      <c r="HS1182">
        <v>10</v>
      </c>
      <c r="HT1182">
        <v>67</v>
      </c>
      <c r="HU1182">
        <v>3</v>
      </c>
      <c r="HV1182">
        <v>1</v>
      </c>
      <c r="HZ1182" s="44" t="s">
        <v>6056</v>
      </c>
      <c r="IA1182">
        <v>1</v>
      </c>
      <c r="IB1182">
        <v>5</v>
      </c>
      <c r="IC1182">
        <v>71</v>
      </c>
      <c r="ID1182">
        <v>0</v>
      </c>
      <c r="II1182" s="1">
        <v>38300</v>
      </c>
      <c r="IJ1182" s="1">
        <v>40352</v>
      </c>
      <c r="IK1182" s="14">
        <v>3</v>
      </c>
    </row>
    <row r="1183" spans="1:245" x14ac:dyDescent="0.25">
      <c r="A1183" s="1">
        <v>40352</v>
      </c>
      <c r="E1183" s="13" t="s">
        <v>3210</v>
      </c>
      <c r="F1183" s="4" t="s">
        <v>175</v>
      </c>
      <c r="G1183" s="45" t="s">
        <v>5615</v>
      </c>
      <c r="H1183" s="86"/>
      <c r="I1183" s="86"/>
      <c r="J1183" s="86"/>
      <c r="K1183" s="86"/>
      <c r="L1183" s="86"/>
      <c r="M1183" s="30" t="s">
        <v>602</v>
      </c>
      <c r="N1183" s="4" t="s">
        <v>479</v>
      </c>
      <c r="O1183" s="52" t="s">
        <v>6926</v>
      </c>
      <c r="P1183" s="20"/>
      <c r="Q1183" s="39" t="s">
        <v>600</v>
      </c>
      <c r="R1183" s="13" t="s">
        <v>500</v>
      </c>
      <c r="S1183" s="13" t="s">
        <v>6925</v>
      </c>
      <c r="T1183" s="39" t="s">
        <v>600</v>
      </c>
      <c r="U1183" s="13" t="s">
        <v>500</v>
      </c>
      <c r="V1183" s="20"/>
      <c r="W1183" s="20"/>
      <c r="X1183" s="20"/>
      <c r="Y1183" s="20"/>
      <c r="Z1183" s="20" t="s">
        <v>3387</v>
      </c>
      <c r="AA1183" s="20" t="s">
        <v>500</v>
      </c>
      <c r="AD1183" s="20"/>
      <c r="AF1183" s="14">
        <v>0</v>
      </c>
      <c r="AG1183" s="14">
        <v>1</v>
      </c>
      <c r="AH1183" s="14">
        <v>0</v>
      </c>
      <c r="AI1183" s="14">
        <v>0</v>
      </c>
      <c r="AJ1183" s="14">
        <v>1</v>
      </c>
      <c r="AK1183" s="14">
        <v>0</v>
      </c>
      <c r="AL1183" s="14">
        <v>1</v>
      </c>
      <c r="AM1183" s="14">
        <v>0</v>
      </c>
      <c r="AO1183" s="1">
        <v>37566</v>
      </c>
      <c r="AP1183" s="1">
        <v>38183</v>
      </c>
      <c r="BO1183" s="3">
        <v>1</v>
      </c>
      <c r="BT1183" s="14">
        <v>0</v>
      </c>
      <c r="BU1183" s="3">
        <v>1</v>
      </c>
      <c r="CS1183">
        <v>1</v>
      </c>
      <c r="CV1183" s="2"/>
      <c r="CW1183" s="2"/>
      <c r="CX1183" s="2"/>
      <c r="DA1183" s="1">
        <v>38183</v>
      </c>
      <c r="DB1183" s="1">
        <v>38300</v>
      </c>
      <c r="DC1183" s="1">
        <v>39167</v>
      </c>
      <c r="DD1183" s="14">
        <v>1399</v>
      </c>
      <c r="DE1183" s="14">
        <v>4</v>
      </c>
      <c r="DF1183" t="s">
        <v>513</v>
      </c>
      <c r="DG1183" t="s">
        <v>648</v>
      </c>
      <c r="DI1183" s="1">
        <v>38183</v>
      </c>
      <c r="DK1183" s="7"/>
      <c r="DL1183" s="2"/>
      <c r="DM1183" s="2"/>
      <c r="DO1183" s="49" t="s">
        <v>4559</v>
      </c>
      <c r="DP1183" s="1"/>
      <c r="DQ1183" s="1"/>
      <c r="DR1183" s="1"/>
      <c r="DS1183" s="1"/>
      <c r="DT1183" s="1"/>
      <c r="DU1183" s="1"/>
      <c r="DV1183" s="1"/>
      <c r="DY1183" t="s">
        <v>2765</v>
      </c>
      <c r="DZ1183" s="1">
        <v>40428</v>
      </c>
      <c r="EA1183" s="1">
        <v>41533</v>
      </c>
      <c r="EC1183" s="7" t="s">
        <v>4018</v>
      </c>
      <c r="EF1183" s="7">
        <v>1</v>
      </c>
      <c r="EO1183" s="7">
        <v>127</v>
      </c>
      <c r="EP1183" s="7">
        <v>2</v>
      </c>
      <c r="ER1183" s="49" t="s">
        <v>5038</v>
      </c>
      <c r="ES1183" s="1"/>
      <c r="ET1183" s="1"/>
      <c r="EU1183" s="1"/>
      <c r="EV1183" s="1"/>
      <c r="EW1183" s="1"/>
      <c r="EX1183" s="1"/>
      <c r="FC1183" t="s">
        <v>2991</v>
      </c>
      <c r="FD1183" s="1">
        <v>41605</v>
      </c>
      <c r="FE1183" s="1">
        <v>42761</v>
      </c>
      <c r="FH1183" s="7" t="s">
        <v>4019</v>
      </c>
      <c r="FK1183">
        <v>1</v>
      </c>
      <c r="FY1183">
        <v>48</v>
      </c>
      <c r="FZ1183">
        <v>2</v>
      </c>
      <c r="GY1183" s="44" t="s">
        <v>5711</v>
      </c>
      <c r="GZ1183" s="1">
        <v>38302</v>
      </c>
      <c r="HA1183">
        <v>10</v>
      </c>
      <c r="HB1183">
        <v>80</v>
      </c>
      <c r="HC1183">
        <v>5</v>
      </c>
      <c r="HE1183">
        <v>1</v>
      </c>
      <c r="HH1183" s="44" t="s">
        <v>5838</v>
      </c>
      <c r="HI1183">
        <v>1</v>
      </c>
      <c r="HJ1183">
        <v>46</v>
      </c>
      <c r="HK1183">
        <v>94</v>
      </c>
      <c r="HL1183">
        <v>9</v>
      </c>
      <c r="HM1183">
        <v>1</v>
      </c>
      <c r="HQ1183" s="44" t="s">
        <v>5971</v>
      </c>
      <c r="HR1183">
        <v>0</v>
      </c>
      <c r="HS1183">
        <v>10</v>
      </c>
      <c r="HT1183">
        <v>67</v>
      </c>
      <c r="HU1183">
        <v>3</v>
      </c>
      <c r="HV1183">
        <v>1</v>
      </c>
      <c r="HZ1183" s="44" t="s">
        <v>6056</v>
      </c>
      <c r="IA1183">
        <v>1</v>
      </c>
      <c r="IB1183">
        <v>5</v>
      </c>
      <c r="IC1183">
        <v>71</v>
      </c>
      <c r="ID1183">
        <v>0</v>
      </c>
      <c r="II1183" s="1">
        <v>38300</v>
      </c>
      <c r="IJ1183" s="1">
        <v>40352</v>
      </c>
      <c r="IK1183" s="14">
        <v>3</v>
      </c>
    </row>
    <row r="1184" spans="1:245" x14ac:dyDescent="0.25">
      <c r="A1184" s="1">
        <v>40352</v>
      </c>
      <c r="E1184" s="13" t="s">
        <v>3210</v>
      </c>
      <c r="F1184" s="4" t="s">
        <v>175</v>
      </c>
      <c r="G1184" s="45" t="s">
        <v>5615</v>
      </c>
      <c r="H1184" s="86"/>
      <c r="I1184" s="86"/>
      <c r="J1184" s="86"/>
      <c r="K1184" s="86"/>
      <c r="L1184" s="86"/>
      <c r="M1184" s="30" t="s">
        <v>603</v>
      </c>
      <c r="N1184" s="4" t="s">
        <v>570</v>
      </c>
      <c r="O1184" s="52" t="s">
        <v>6927</v>
      </c>
      <c r="P1184" s="20"/>
      <c r="Q1184" s="39" t="s">
        <v>600</v>
      </c>
      <c r="R1184" s="13" t="s">
        <v>500</v>
      </c>
      <c r="S1184" s="13" t="s">
        <v>6925</v>
      </c>
      <c r="T1184" s="39" t="s">
        <v>600</v>
      </c>
      <c r="U1184" s="13" t="s">
        <v>500</v>
      </c>
      <c r="V1184" s="20"/>
      <c r="W1184" s="20"/>
      <c r="X1184" s="20"/>
      <c r="Y1184" s="20"/>
      <c r="Z1184" s="20" t="s">
        <v>3387</v>
      </c>
      <c r="AA1184" s="20" t="s">
        <v>500</v>
      </c>
      <c r="AD1184" s="20"/>
      <c r="AF1184" s="14">
        <v>0</v>
      </c>
      <c r="AG1184" s="14">
        <v>1</v>
      </c>
      <c r="AH1184" s="14">
        <v>0</v>
      </c>
      <c r="AI1184" s="14">
        <v>0</v>
      </c>
      <c r="AJ1184" s="14">
        <v>1</v>
      </c>
      <c r="AK1184" s="14">
        <v>0</v>
      </c>
      <c r="AL1184" s="14">
        <v>1</v>
      </c>
      <c r="AM1184" s="14">
        <v>0</v>
      </c>
      <c r="AO1184" s="1">
        <v>34849</v>
      </c>
      <c r="AP1184" s="1">
        <v>38183</v>
      </c>
      <c r="BO1184" s="3">
        <v>1</v>
      </c>
      <c r="BT1184" s="14">
        <v>0</v>
      </c>
      <c r="BU1184" s="3">
        <v>1</v>
      </c>
      <c r="CS1184">
        <v>1</v>
      </c>
      <c r="CV1184" s="2"/>
      <c r="CW1184" s="2"/>
      <c r="CX1184" s="2"/>
      <c r="DA1184" s="1">
        <v>38183</v>
      </c>
      <c r="DB1184" s="1">
        <v>38300</v>
      </c>
      <c r="DC1184" s="1">
        <v>39167</v>
      </c>
      <c r="DD1184" s="14">
        <v>1399</v>
      </c>
      <c r="DE1184" s="14">
        <v>4</v>
      </c>
      <c r="DF1184" t="s">
        <v>513</v>
      </c>
      <c r="DG1184" t="s">
        <v>648</v>
      </c>
      <c r="DI1184" s="1">
        <v>38183</v>
      </c>
      <c r="DK1184" s="7"/>
      <c r="DL1184" s="2"/>
      <c r="DM1184" s="2"/>
      <c r="DO1184" s="49" t="s">
        <v>4559</v>
      </c>
      <c r="DP1184" s="1"/>
      <c r="DQ1184" s="1"/>
      <c r="DR1184" s="1"/>
      <c r="DS1184" s="1"/>
      <c r="DT1184" s="1"/>
      <c r="DU1184" s="1"/>
      <c r="DV1184" s="1"/>
      <c r="DY1184" t="s">
        <v>2765</v>
      </c>
      <c r="DZ1184" s="1">
        <v>40428</v>
      </c>
      <c r="EA1184" s="1">
        <v>41533</v>
      </c>
      <c r="EC1184" s="7" t="s">
        <v>4018</v>
      </c>
      <c r="EF1184" s="7">
        <v>1</v>
      </c>
      <c r="EO1184" s="7">
        <v>127</v>
      </c>
      <c r="EP1184" s="7">
        <v>2</v>
      </c>
      <c r="ER1184" s="49" t="s">
        <v>5038</v>
      </c>
      <c r="ES1184" s="1"/>
      <c r="ET1184" s="1"/>
      <c r="EU1184" s="1"/>
      <c r="EV1184" s="1"/>
      <c r="EW1184" s="1"/>
      <c r="EX1184" s="1"/>
      <c r="FC1184" t="s">
        <v>2991</v>
      </c>
      <c r="FD1184" s="1">
        <v>41605</v>
      </c>
      <c r="FE1184" s="1">
        <v>42761</v>
      </c>
      <c r="FH1184" s="7" t="s">
        <v>4019</v>
      </c>
      <c r="FK1184">
        <v>1</v>
      </c>
      <c r="FY1184">
        <v>48</v>
      </c>
      <c r="FZ1184">
        <v>2</v>
      </c>
      <c r="GY1184" s="44" t="s">
        <v>5711</v>
      </c>
      <c r="GZ1184" s="1">
        <v>38302</v>
      </c>
      <c r="HA1184">
        <v>10</v>
      </c>
      <c r="HB1184">
        <v>80</v>
      </c>
      <c r="HC1184">
        <v>5</v>
      </c>
      <c r="HE1184">
        <v>1</v>
      </c>
      <c r="HH1184" s="44" t="s">
        <v>5838</v>
      </c>
      <c r="HI1184">
        <v>1</v>
      </c>
      <c r="HJ1184">
        <v>46</v>
      </c>
      <c r="HK1184">
        <v>94</v>
      </c>
      <c r="HL1184">
        <v>9</v>
      </c>
      <c r="HM1184">
        <v>1</v>
      </c>
      <c r="HQ1184" s="44" t="s">
        <v>5971</v>
      </c>
      <c r="HR1184">
        <v>0</v>
      </c>
      <c r="HS1184">
        <v>10</v>
      </c>
      <c r="HT1184">
        <v>67</v>
      </c>
      <c r="HU1184">
        <v>3</v>
      </c>
      <c r="HV1184">
        <v>1</v>
      </c>
      <c r="HZ1184" s="44" t="s">
        <v>6056</v>
      </c>
      <c r="IA1184">
        <v>1</v>
      </c>
      <c r="IB1184">
        <v>5</v>
      </c>
      <c r="IC1184">
        <v>71</v>
      </c>
      <c r="ID1184">
        <v>0</v>
      </c>
      <c r="II1184" s="1">
        <v>38300</v>
      </c>
      <c r="IJ1184" s="1">
        <v>40352</v>
      </c>
      <c r="IK1184" s="14">
        <v>3</v>
      </c>
    </row>
    <row r="1185" spans="1:245" x14ac:dyDescent="0.25">
      <c r="A1185" s="1">
        <v>40352</v>
      </c>
      <c r="E1185" s="13" t="s">
        <v>3210</v>
      </c>
      <c r="F1185" s="4" t="s">
        <v>175</v>
      </c>
      <c r="G1185" s="45" t="s">
        <v>5615</v>
      </c>
      <c r="H1185" s="86"/>
      <c r="I1185" s="86"/>
      <c r="J1185" s="86"/>
      <c r="K1185" s="86"/>
      <c r="L1185" s="86"/>
      <c r="M1185" s="30" t="s">
        <v>2613</v>
      </c>
      <c r="N1185" s="4" t="s">
        <v>517</v>
      </c>
      <c r="O1185" s="52" t="s">
        <v>6928</v>
      </c>
      <c r="P1185" s="20"/>
      <c r="Q1185" s="39" t="s">
        <v>600</v>
      </c>
      <c r="R1185" s="13" t="s">
        <v>500</v>
      </c>
      <c r="S1185" s="13" t="s">
        <v>6925</v>
      </c>
      <c r="T1185" s="39" t="s">
        <v>600</v>
      </c>
      <c r="U1185" s="13" t="s">
        <v>500</v>
      </c>
      <c r="V1185" s="20"/>
      <c r="W1185" s="20"/>
      <c r="X1185" s="20"/>
      <c r="Y1185" s="20"/>
      <c r="Z1185" s="20" t="s">
        <v>3387</v>
      </c>
      <c r="AA1185" s="20" t="s">
        <v>500</v>
      </c>
      <c r="AD1185" s="20"/>
      <c r="AF1185" s="14">
        <v>0</v>
      </c>
      <c r="AG1185" s="14">
        <v>1</v>
      </c>
      <c r="AH1185" s="14">
        <v>0</v>
      </c>
      <c r="AI1185" s="14">
        <v>0</v>
      </c>
      <c r="AJ1185" s="14">
        <v>1</v>
      </c>
      <c r="AK1185" s="14">
        <v>0</v>
      </c>
      <c r="AL1185" s="14">
        <v>1</v>
      </c>
      <c r="AM1185" s="14">
        <v>0</v>
      </c>
      <c r="AO1185" s="1">
        <v>36790</v>
      </c>
      <c r="AP1185" s="1">
        <v>38183</v>
      </c>
      <c r="BO1185" s="3">
        <v>1</v>
      </c>
      <c r="BT1185" s="14">
        <v>0</v>
      </c>
      <c r="BU1185" s="3">
        <v>1</v>
      </c>
      <c r="CS1185">
        <v>1</v>
      </c>
      <c r="CV1185" s="2"/>
      <c r="CW1185" s="2"/>
      <c r="CX1185" s="2"/>
      <c r="DA1185" s="1">
        <v>38183</v>
      </c>
      <c r="DB1185" s="1">
        <v>38300</v>
      </c>
      <c r="DC1185" s="1">
        <v>39167</v>
      </c>
      <c r="DD1185" s="14">
        <v>1399</v>
      </c>
      <c r="DE1185" s="14">
        <v>4</v>
      </c>
      <c r="DF1185" t="s">
        <v>513</v>
      </c>
      <c r="DG1185" t="s">
        <v>648</v>
      </c>
      <c r="DI1185" s="1">
        <v>38183</v>
      </c>
      <c r="DK1185" s="7"/>
      <c r="DL1185" s="2"/>
      <c r="DM1185" s="2"/>
      <c r="DO1185" s="49" t="s">
        <v>4559</v>
      </c>
      <c r="DP1185" s="1"/>
      <c r="DQ1185" s="1"/>
      <c r="DR1185" s="1"/>
      <c r="DS1185" s="1"/>
      <c r="DT1185" s="1"/>
      <c r="DU1185" s="1"/>
      <c r="DV1185" s="1"/>
      <c r="DY1185" t="s">
        <v>2765</v>
      </c>
      <c r="DZ1185" s="1">
        <v>40428</v>
      </c>
      <c r="EA1185" s="1">
        <v>41533</v>
      </c>
      <c r="EC1185" s="7" t="s">
        <v>4018</v>
      </c>
      <c r="EF1185" s="7">
        <v>1</v>
      </c>
      <c r="EO1185" s="7">
        <v>127</v>
      </c>
      <c r="EP1185" s="7">
        <v>2</v>
      </c>
      <c r="ER1185" s="49" t="s">
        <v>5038</v>
      </c>
      <c r="ES1185" s="1"/>
      <c r="ET1185" s="1"/>
      <c r="EU1185" s="1"/>
      <c r="EV1185" s="1"/>
      <c r="EW1185" s="1"/>
      <c r="EX1185" s="1"/>
      <c r="FC1185" t="s">
        <v>2991</v>
      </c>
      <c r="FD1185" s="1">
        <v>41605</v>
      </c>
      <c r="FE1185" s="1">
        <v>42761</v>
      </c>
      <c r="FH1185" s="7" t="s">
        <v>4019</v>
      </c>
      <c r="FK1185">
        <v>1</v>
      </c>
      <c r="FY1185">
        <v>48</v>
      </c>
      <c r="FZ1185">
        <v>2</v>
      </c>
      <c r="GY1185" s="44" t="s">
        <v>5711</v>
      </c>
      <c r="GZ1185" s="1">
        <v>38302</v>
      </c>
      <c r="HA1185">
        <v>10</v>
      </c>
      <c r="HB1185">
        <v>80</v>
      </c>
      <c r="HC1185">
        <v>5</v>
      </c>
      <c r="HE1185">
        <v>1</v>
      </c>
      <c r="HH1185" s="44" t="s">
        <v>5838</v>
      </c>
      <c r="HI1185">
        <v>1</v>
      </c>
      <c r="HJ1185">
        <v>46</v>
      </c>
      <c r="HK1185">
        <v>94</v>
      </c>
      <c r="HL1185">
        <v>9</v>
      </c>
      <c r="HM1185">
        <v>1</v>
      </c>
      <c r="HQ1185" s="44" t="s">
        <v>5971</v>
      </c>
      <c r="HR1185">
        <v>0</v>
      </c>
      <c r="HS1185">
        <v>10</v>
      </c>
      <c r="HT1185">
        <v>67</v>
      </c>
      <c r="HU1185">
        <v>3</v>
      </c>
      <c r="HV1185">
        <v>1</v>
      </c>
      <c r="HZ1185" s="44" t="s">
        <v>6056</v>
      </c>
      <c r="IA1185">
        <v>1</v>
      </c>
      <c r="IB1185">
        <v>5</v>
      </c>
      <c r="IC1185">
        <v>71</v>
      </c>
      <c r="ID1185">
        <v>0</v>
      </c>
      <c r="II1185" s="1">
        <v>38300</v>
      </c>
      <c r="IJ1185" s="1">
        <v>40352</v>
      </c>
      <c r="IK1185" s="14">
        <v>3</v>
      </c>
    </row>
    <row r="1186" spans="1:245" x14ac:dyDescent="0.25">
      <c r="A1186" s="1">
        <v>40352</v>
      </c>
      <c r="E1186" s="13" t="s">
        <v>3210</v>
      </c>
      <c r="F1186" s="4" t="s">
        <v>175</v>
      </c>
      <c r="G1186" s="45" t="s">
        <v>5615</v>
      </c>
      <c r="H1186" s="86"/>
      <c r="I1186" s="86"/>
      <c r="J1186" s="86"/>
      <c r="K1186" s="86"/>
      <c r="L1186" s="86"/>
      <c r="M1186" s="30" t="s">
        <v>2635</v>
      </c>
      <c r="N1186" s="4" t="s">
        <v>502</v>
      </c>
      <c r="O1186" s="52" t="s">
        <v>6929</v>
      </c>
      <c r="P1186" s="20"/>
      <c r="Q1186" s="39" t="s">
        <v>600</v>
      </c>
      <c r="R1186" s="13" t="s">
        <v>500</v>
      </c>
      <c r="S1186" s="13" t="s">
        <v>6925</v>
      </c>
      <c r="T1186" s="39" t="s">
        <v>600</v>
      </c>
      <c r="U1186" s="13" t="s">
        <v>500</v>
      </c>
      <c r="V1186" s="20"/>
      <c r="W1186" s="20"/>
      <c r="X1186" s="20"/>
      <c r="Y1186" s="20"/>
      <c r="Z1186" s="20" t="s">
        <v>3387</v>
      </c>
      <c r="AA1186" s="20" t="s">
        <v>500</v>
      </c>
      <c r="AD1186" s="20"/>
      <c r="AF1186" s="14">
        <v>0</v>
      </c>
      <c r="AG1186" s="14">
        <v>1</v>
      </c>
      <c r="AH1186" s="14">
        <v>0</v>
      </c>
      <c r="AI1186" s="14">
        <v>0</v>
      </c>
      <c r="AJ1186" s="14">
        <v>1</v>
      </c>
      <c r="AK1186" s="14">
        <v>0</v>
      </c>
      <c r="AL1186" s="14">
        <v>1</v>
      </c>
      <c r="AM1186" s="14">
        <v>0</v>
      </c>
      <c r="AO1186" s="1">
        <v>34605</v>
      </c>
      <c r="AP1186" s="1">
        <v>38183</v>
      </c>
      <c r="BO1186" s="3">
        <v>1</v>
      </c>
      <c r="BT1186" s="14">
        <v>0</v>
      </c>
      <c r="BU1186" s="3">
        <v>1</v>
      </c>
      <c r="CS1186">
        <v>1</v>
      </c>
      <c r="CV1186" s="2"/>
      <c r="CW1186" s="2"/>
      <c r="CX1186" s="2"/>
      <c r="DA1186" s="1">
        <v>38183</v>
      </c>
      <c r="DB1186" s="1">
        <v>38300</v>
      </c>
      <c r="DC1186" s="1">
        <v>39167</v>
      </c>
      <c r="DD1186" s="14">
        <v>1399</v>
      </c>
      <c r="DE1186" s="14">
        <v>4</v>
      </c>
      <c r="DF1186" t="s">
        <v>513</v>
      </c>
      <c r="DG1186" t="s">
        <v>648</v>
      </c>
      <c r="DI1186" s="1">
        <v>38183</v>
      </c>
      <c r="DK1186" s="7"/>
      <c r="DL1186" s="2"/>
      <c r="DM1186" s="2"/>
      <c r="DO1186" s="49" t="s">
        <v>4559</v>
      </c>
      <c r="DP1186" s="1"/>
      <c r="DQ1186" s="1"/>
      <c r="DR1186" s="1"/>
      <c r="DS1186" s="1"/>
      <c r="DT1186" s="1"/>
      <c r="DU1186" s="1"/>
      <c r="DV1186" s="1"/>
      <c r="DY1186" t="s">
        <v>2765</v>
      </c>
      <c r="DZ1186" s="1">
        <v>40428</v>
      </c>
      <c r="EA1186" s="1">
        <v>41533</v>
      </c>
      <c r="EC1186" s="7" t="s">
        <v>4018</v>
      </c>
      <c r="EF1186" s="7">
        <v>1</v>
      </c>
      <c r="EO1186" s="7">
        <v>127</v>
      </c>
      <c r="EP1186" s="7">
        <v>2</v>
      </c>
      <c r="ER1186" s="49" t="s">
        <v>5038</v>
      </c>
      <c r="ES1186" s="1"/>
      <c r="ET1186" s="1"/>
      <c r="EU1186" s="1"/>
      <c r="EV1186" s="1"/>
      <c r="EW1186" s="1"/>
      <c r="EX1186" s="1"/>
      <c r="FC1186" t="s">
        <v>2991</v>
      </c>
      <c r="FD1186" s="1">
        <v>41605</v>
      </c>
      <c r="FE1186" s="1">
        <v>42761</v>
      </c>
      <c r="FH1186" s="7" t="s">
        <v>4019</v>
      </c>
      <c r="FK1186">
        <v>1</v>
      </c>
      <c r="FY1186">
        <v>48</v>
      </c>
      <c r="FZ1186">
        <v>2</v>
      </c>
      <c r="GY1186" s="44" t="s">
        <v>5711</v>
      </c>
      <c r="GZ1186" s="1">
        <v>38302</v>
      </c>
      <c r="HA1186">
        <v>10</v>
      </c>
      <c r="HB1186">
        <v>80</v>
      </c>
      <c r="HC1186">
        <v>5</v>
      </c>
      <c r="HE1186">
        <v>1</v>
      </c>
      <c r="HH1186" s="44" t="s">
        <v>5838</v>
      </c>
      <c r="HI1186">
        <v>1</v>
      </c>
      <c r="HJ1186">
        <v>46</v>
      </c>
      <c r="HK1186">
        <v>94</v>
      </c>
      <c r="HL1186">
        <v>9</v>
      </c>
      <c r="HM1186">
        <v>1</v>
      </c>
      <c r="HQ1186" s="44" t="s">
        <v>5971</v>
      </c>
      <c r="HR1186">
        <v>0</v>
      </c>
      <c r="HS1186">
        <v>10</v>
      </c>
      <c r="HT1186">
        <v>67</v>
      </c>
      <c r="HU1186">
        <v>3</v>
      </c>
      <c r="HV1186">
        <v>1</v>
      </c>
      <c r="HZ1186" s="44" t="s">
        <v>6056</v>
      </c>
      <c r="IA1186">
        <v>1</v>
      </c>
      <c r="IB1186">
        <v>5</v>
      </c>
      <c r="IC1186">
        <v>71</v>
      </c>
      <c r="ID1186">
        <v>0</v>
      </c>
      <c r="II1186" s="1">
        <v>38300</v>
      </c>
      <c r="IJ1186" s="1">
        <v>40352</v>
      </c>
      <c r="IK1186" s="14">
        <v>3</v>
      </c>
    </row>
    <row r="1187" spans="1:245" x14ac:dyDescent="0.25">
      <c r="A1187" s="1">
        <v>40352</v>
      </c>
      <c r="E1187" s="13" t="s">
        <v>3210</v>
      </c>
      <c r="F1187" s="4" t="s">
        <v>175</v>
      </c>
      <c r="G1187" s="45" t="s">
        <v>5615</v>
      </c>
      <c r="H1187" s="86"/>
      <c r="I1187" s="86"/>
      <c r="J1187" s="86"/>
      <c r="K1187" s="86"/>
      <c r="L1187" s="86"/>
      <c r="M1187" s="30" t="s">
        <v>604</v>
      </c>
      <c r="N1187" s="4" t="s">
        <v>474</v>
      </c>
      <c r="O1187" s="52" t="s">
        <v>6930</v>
      </c>
      <c r="P1187" s="20"/>
      <c r="Q1187" s="39" t="s">
        <v>600</v>
      </c>
      <c r="R1187" s="13" t="s">
        <v>500</v>
      </c>
      <c r="S1187" s="13" t="s">
        <v>6925</v>
      </c>
      <c r="T1187" s="39" t="s">
        <v>600</v>
      </c>
      <c r="U1187" s="13" t="s">
        <v>500</v>
      </c>
      <c r="V1187" s="20"/>
      <c r="W1187" s="20"/>
      <c r="X1187" s="20"/>
      <c r="Y1187" s="20"/>
      <c r="Z1187" s="20" t="s">
        <v>3387</v>
      </c>
      <c r="AA1187" s="20" t="s">
        <v>500</v>
      </c>
      <c r="AD1187" s="20"/>
      <c r="AF1187" s="14">
        <v>0</v>
      </c>
      <c r="AG1187" s="14">
        <v>1</v>
      </c>
      <c r="AH1187" s="14">
        <v>0</v>
      </c>
      <c r="AI1187" s="14">
        <v>0</v>
      </c>
      <c r="AJ1187" s="14">
        <v>1</v>
      </c>
      <c r="AK1187" s="14">
        <v>0</v>
      </c>
      <c r="AL1187" s="14">
        <v>1</v>
      </c>
      <c r="AM1187" s="14">
        <v>0</v>
      </c>
      <c r="AO1187" s="1">
        <v>38108</v>
      </c>
      <c r="AP1187" s="1">
        <v>38183</v>
      </c>
      <c r="BO1187" s="3">
        <v>1</v>
      </c>
      <c r="BT1187" s="14">
        <v>0</v>
      </c>
      <c r="BU1187" s="3">
        <v>1</v>
      </c>
      <c r="CS1187">
        <v>1</v>
      </c>
      <c r="CV1187" s="2"/>
      <c r="CW1187" s="2"/>
      <c r="CX1187" s="2"/>
      <c r="DA1187" s="1">
        <v>38183</v>
      </c>
      <c r="DB1187" s="1">
        <v>38300</v>
      </c>
      <c r="DC1187" s="1">
        <v>39167</v>
      </c>
      <c r="DD1187" s="14">
        <v>1399</v>
      </c>
      <c r="DE1187" s="14">
        <v>4</v>
      </c>
      <c r="DF1187" t="s">
        <v>513</v>
      </c>
      <c r="DG1187" t="s">
        <v>648</v>
      </c>
      <c r="DI1187" s="1">
        <v>38183</v>
      </c>
      <c r="DK1187" s="7"/>
      <c r="DL1187" s="2"/>
      <c r="DM1187" s="2"/>
      <c r="DO1187" s="49" t="s">
        <v>4559</v>
      </c>
      <c r="DP1187" s="1"/>
      <c r="DQ1187" s="1"/>
      <c r="DR1187" s="1"/>
      <c r="DS1187" s="1"/>
      <c r="DT1187" s="1"/>
      <c r="DU1187" s="1"/>
      <c r="DV1187" s="1"/>
      <c r="DY1187" t="s">
        <v>2765</v>
      </c>
      <c r="DZ1187" s="1">
        <v>40428</v>
      </c>
      <c r="EA1187" s="1">
        <v>41533</v>
      </c>
      <c r="EC1187" s="7" t="s">
        <v>4018</v>
      </c>
      <c r="EF1187" s="7">
        <v>1</v>
      </c>
      <c r="EO1187" s="7">
        <v>127</v>
      </c>
      <c r="EP1187" s="7">
        <v>2</v>
      </c>
      <c r="ER1187" s="49" t="s">
        <v>5038</v>
      </c>
      <c r="ES1187" s="1"/>
      <c r="ET1187" s="1"/>
      <c r="EU1187" s="1"/>
      <c r="EV1187" s="1"/>
      <c r="EW1187" s="1"/>
      <c r="EX1187" s="1"/>
      <c r="FC1187" t="s">
        <v>2991</v>
      </c>
      <c r="FD1187" s="1">
        <v>41605</v>
      </c>
      <c r="FE1187" s="1">
        <v>42761</v>
      </c>
      <c r="FH1187" s="7" t="s">
        <v>4019</v>
      </c>
      <c r="FK1187">
        <v>1</v>
      </c>
      <c r="FY1187">
        <v>48</v>
      </c>
      <c r="FZ1187">
        <v>2</v>
      </c>
      <c r="GY1187" s="44" t="s">
        <v>5711</v>
      </c>
      <c r="GZ1187" s="1">
        <v>38302</v>
      </c>
      <c r="HA1187">
        <v>10</v>
      </c>
      <c r="HB1187">
        <v>80</v>
      </c>
      <c r="HC1187">
        <v>5</v>
      </c>
      <c r="HE1187">
        <v>1</v>
      </c>
      <c r="HH1187" s="44" t="s">
        <v>5838</v>
      </c>
      <c r="HI1187">
        <v>1</v>
      </c>
      <c r="HJ1187">
        <v>46</v>
      </c>
      <c r="HK1187">
        <v>94</v>
      </c>
      <c r="HL1187">
        <v>9</v>
      </c>
      <c r="HM1187">
        <v>1</v>
      </c>
      <c r="HQ1187" s="44" t="s">
        <v>5971</v>
      </c>
      <c r="HR1187">
        <v>0</v>
      </c>
      <c r="HS1187">
        <v>10</v>
      </c>
      <c r="HT1187">
        <v>67</v>
      </c>
      <c r="HU1187">
        <v>3</v>
      </c>
      <c r="HV1187">
        <v>1</v>
      </c>
      <c r="HZ1187" s="44" t="s">
        <v>6056</v>
      </c>
      <c r="IA1187">
        <v>1</v>
      </c>
      <c r="IB1187">
        <v>5</v>
      </c>
      <c r="IC1187">
        <v>71</v>
      </c>
      <c r="ID1187">
        <v>0</v>
      </c>
      <c r="II1187" s="1">
        <v>38300</v>
      </c>
      <c r="IJ1187" s="1">
        <v>40352</v>
      </c>
      <c r="IK1187" s="14">
        <v>3</v>
      </c>
    </row>
    <row r="1188" spans="1:245" x14ac:dyDescent="0.25">
      <c r="A1188" s="1">
        <v>40352</v>
      </c>
      <c r="E1188" s="13" t="s">
        <v>3210</v>
      </c>
      <c r="F1188" s="4" t="s">
        <v>175</v>
      </c>
      <c r="G1188" s="45" t="s">
        <v>5615</v>
      </c>
      <c r="H1188" s="86"/>
      <c r="I1188" s="86"/>
      <c r="J1188" s="86"/>
      <c r="K1188" s="86"/>
      <c r="L1188" s="86"/>
      <c r="M1188" s="30" t="s">
        <v>3049</v>
      </c>
      <c r="N1188" s="4" t="s">
        <v>520</v>
      </c>
      <c r="O1188" s="52" t="s">
        <v>6931</v>
      </c>
      <c r="P1188" s="20"/>
      <c r="Q1188" s="39" t="s">
        <v>600</v>
      </c>
      <c r="R1188" s="13" t="s">
        <v>500</v>
      </c>
      <c r="S1188" s="13" t="s">
        <v>6925</v>
      </c>
      <c r="T1188" s="39" t="s">
        <v>600</v>
      </c>
      <c r="U1188" s="13" t="s">
        <v>500</v>
      </c>
      <c r="V1188" s="20"/>
      <c r="W1188" s="20"/>
      <c r="X1188" s="20"/>
      <c r="Y1188" s="20"/>
      <c r="Z1188" s="20" t="s">
        <v>3387</v>
      </c>
      <c r="AA1188" s="20" t="s">
        <v>500</v>
      </c>
      <c r="AD1188" s="20"/>
      <c r="AF1188" s="14">
        <v>0</v>
      </c>
      <c r="AG1188" s="14">
        <v>1</v>
      </c>
      <c r="AH1188" s="14">
        <v>0</v>
      </c>
      <c r="AI1188" s="14">
        <v>0</v>
      </c>
      <c r="AJ1188" s="14">
        <v>1</v>
      </c>
      <c r="AK1188" s="14">
        <v>0</v>
      </c>
      <c r="AL1188" s="14">
        <v>1</v>
      </c>
      <c r="AM1188" s="14">
        <v>0</v>
      </c>
      <c r="AO1188" s="1">
        <v>33893</v>
      </c>
      <c r="AP1188" s="1">
        <v>38183</v>
      </c>
      <c r="BO1188" s="3">
        <v>1</v>
      </c>
      <c r="BT1188" s="14">
        <v>0</v>
      </c>
      <c r="BU1188" s="3">
        <v>1</v>
      </c>
      <c r="CS1188">
        <v>1</v>
      </c>
      <c r="CV1188" s="2"/>
      <c r="CW1188" s="2"/>
      <c r="CX1188" s="2"/>
      <c r="DA1188" s="1">
        <v>38183</v>
      </c>
      <c r="DB1188" s="1">
        <v>38300</v>
      </c>
      <c r="DC1188" s="1">
        <v>39167</v>
      </c>
      <c r="DD1188" s="14">
        <v>1399</v>
      </c>
      <c r="DE1188" s="14">
        <v>4</v>
      </c>
      <c r="DF1188" t="s">
        <v>513</v>
      </c>
      <c r="DG1188" t="s">
        <v>648</v>
      </c>
      <c r="DI1188" s="1">
        <v>38183</v>
      </c>
      <c r="DK1188" s="7"/>
      <c r="DL1188" s="2"/>
      <c r="DM1188" s="2"/>
      <c r="DO1188" s="49" t="s">
        <v>4559</v>
      </c>
      <c r="DP1188" s="1"/>
      <c r="DQ1188" s="1"/>
      <c r="DR1188" s="1"/>
      <c r="DS1188" s="1"/>
      <c r="DT1188" s="1"/>
      <c r="DU1188" s="1"/>
      <c r="DV1188" s="1"/>
      <c r="DY1188" t="s">
        <v>2765</v>
      </c>
      <c r="DZ1188" s="1">
        <v>40428</v>
      </c>
      <c r="EA1188" s="1">
        <v>41533</v>
      </c>
      <c r="EC1188" s="7" t="s">
        <v>4018</v>
      </c>
      <c r="EF1188" s="7">
        <v>1</v>
      </c>
      <c r="EO1188" s="7">
        <v>127</v>
      </c>
      <c r="EP1188" s="7">
        <v>2</v>
      </c>
      <c r="ER1188" s="49" t="s">
        <v>5038</v>
      </c>
      <c r="ES1188" s="1"/>
      <c r="ET1188" s="1"/>
      <c r="EU1188" s="1"/>
      <c r="EV1188" s="1"/>
      <c r="EW1188" s="1"/>
      <c r="EX1188" s="1"/>
      <c r="FC1188" t="s">
        <v>2991</v>
      </c>
      <c r="FD1188" s="1">
        <v>41605</v>
      </c>
      <c r="FE1188" s="1">
        <v>42761</v>
      </c>
      <c r="FH1188" s="7" t="s">
        <v>4019</v>
      </c>
      <c r="FK1188">
        <v>1</v>
      </c>
      <c r="FY1188">
        <v>48</v>
      </c>
      <c r="FZ1188">
        <v>2</v>
      </c>
      <c r="GY1188" s="44" t="s">
        <v>5711</v>
      </c>
      <c r="GZ1188" s="1">
        <v>38302</v>
      </c>
      <c r="HA1188">
        <v>10</v>
      </c>
      <c r="HB1188">
        <v>80</v>
      </c>
      <c r="HC1188">
        <v>5</v>
      </c>
      <c r="HE1188">
        <v>1</v>
      </c>
      <c r="HH1188" s="44" t="s">
        <v>5838</v>
      </c>
      <c r="HI1188">
        <v>1</v>
      </c>
      <c r="HJ1188">
        <v>46</v>
      </c>
      <c r="HK1188">
        <v>94</v>
      </c>
      <c r="HL1188">
        <v>9</v>
      </c>
      <c r="HM1188">
        <v>1</v>
      </c>
      <c r="HQ1188" s="44" t="s">
        <v>5971</v>
      </c>
      <c r="HR1188">
        <v>0</v>
      </c>
      <c r="HS1188">
        <v>10</v>
      </c>
      <c r="HT1188">
        <v>67</v>
      </c>
      <c r="HU1188">
        <v>3</v>
      </c>
      <c r="HV1188">
        <v>1</v>
      </c>
      <c r="HZ1188" s="44" t="s">
        <v>6056</v>
      </c>
      <c r="IA1188">
        <v>1</v>
      </c>
      <c r="IB1188">
        <v>5</v>
      </c>
      <c r="IC1188">
        <v>71</v>
      </c>
      <c r="ID1188">
        <v>0</v>
      </c>
      <c r="II1188" s="1">
        <v>38300</v>
      </c>
      <c r="IJ1188" s="1">
        <v>40352</v>
      </c>
      <c r="IK1188" s="14">
        <v>3</v>
      </c>
    </row>
    <row r="1189" spans="1:245" x14ac:dyDescent="0.25">
      <c r="A1189" s="1">
        <v>40352</v>
      </c>
      <c r="E1189" s="13" t="s">
        <v>3210</v>
      </c>
      <c r="F1189" s="4" t="s">
        <v>175</v>
      </c>
      <c r="G1189" s="45" t="s">
        <v>5615</v>
      </c>
      <c r="H1189" s="86"/>
      <c r="I1189" s="86"/>
      <c r="J1189" s="86"/>
      <c r="K1189" s="86"/>
      <c r="L1189" s="86"/>
      <c r="M1189" s="30" t="s">
        <v>605</v>
      </c>
      <c r="N1189" s="4" t="s">
        <v>479</v>
      </c>
      <c r="O1189" s="52" t="s">
        <v>6932</v>
      </c>
      <c r="P1189" s="20"/>
      <c r="Q1189" s="39" t="s">
        <v>600</v>
      </c>
      <c r="R1189" s="13" t="s">
        <v>500</v>
      </c>
      <c r="S1189" s="13" t="s">
        <v>6925</v>
      </c>
      <c r="T1189" s="39" t="s">
        <v>600</v>
      </c>
      <c r="U1189" s="13" t="s">
        <v>500</v>
      </c>
      <c r="V1189" s="20"/>
      <c r="W1189" s="20"/>
      <c r="X1189" s="20"/>
      <c r="Y1189" s="20"/>
      <c r="Z1189" s="20" t="s">
        <v>3387</v>
      </c>
      <c r="AA1189" s="20" t="s">
        <v>500</v>
      </c>
      <c r="AD1189" s="20"/>
      <c r="AF1189" s="14">
        <v>0</v>
      </c>
      <c r="AG1189" s="14">
        <v>1</v>
      </c>
      <c r="AH1189" s="14">
        <v>0</v>
      </c>
      <c r="AI1189" s="14">
        <v>0</v>
      </c>
      <c r="AJ1189" s="14">
        <v>1</v>
      </c>
      <c r="AK1189" s="14">
        <v>0</v>
      </c>
      <c r="AL1189" s="14">
        <v>1</v>
      </c>
      <c r="AM1189" s="14">
        <v>0</v>
      </c>
      <c r="AO1189" s="1">
        <v>34592</v>
      </c>
      <c r="AP1189" s="1">
        <v>38183</v>
      </c>
      <c r="BO1189" s="3">
        <v>1</v>
      </c>
      <c r="BT1189" s="14">
        <v>0</v>
      </c>
      <c r="BU1189" s="3">
        <v>1</v>
      </c>
      <c r="CS1189">
        <v>1</v>
      </c>
      <c r="CV1189" s="2"/>
      <c r="CW1189" s="2"/>
      <c r="CX1189" s="2"/>
      <c r="DA1189" s="1">
        <v>38183</v>
      </c>
      <c r="DB1189" s="1">
        <v>38300</v>
      </c>
      <c r="DC1189" s="1">
        <v>39167</v>
      </c>
      <c r="DD1189" s="14">
        <v>1399</v>
      </c>
      <c r="DE1189" s="14">
        <v>4</v>
      </c>
      <c r="DF1189" t="s">
        <v>513</v>
      </c>
      <c r="DG1189" t="s">
        <v>648</v>
      </c>
      <c r="DI1189" s="1">
        <v>38183</v>
      </c>
      <c r="DK1189" s="7"/>
      <c r="DL1189" s="2"/>
      <c r="DM1189" s="2"/>
      <c r="DO1189" s="49" t="s">
        <v>4559</v>
      </c>
      <c r="DP1189" s="1"/>
      <c r="DQ1189" s="1"/>
      <c r="DR1189" s="1"/>
      <c r="DS1189" s="1"/>
      <c r="DT1189" s="1"/>
      <c r="DU1189" s="1"/>
      <c r="DV1189" s="1"/>
      <c r="DY1189" t="s">
        <v>2765</v>
      </c>
      <c r="DZ1189" s="1">
        <v>40428</v>
      </c>
      <c r="EA1189" s="1">
        <v>41533</v>
      </c>
      <c r="EC1189" s="7" t="s">
        <v>4018</v>
      </c>
      <c r="EF1189" s="7">
        <v>1</v>
      </c>
      <c r="EO1189" s="7">
        <v>127</v>
      </c>
      <c r="EP1189" s="7">
        <v>2</v>
      </c>
      <c r="ER1189" s="49" t="s">
        <v>5038</v>
      </c>
      <c r="ES1189" s="1"/>
      <c r="ET1189" s="1"/>
      <c r="EU1189" s="1"/>
      <c r="EV1189" s="1"/>
      <c r="EW1189" s="1"/>
      <c r="EX1189" s="1"/>
      <c r="FC1189" t="s">
        <v>2991</v>
      </c>
      <c r="FD1189" s="1">
        <v>41605</v>
      </c>
      <c r="FE1189" s="1">
        <v>42761</v>
      </c>
      <c r="FH1189" s="7" t="s">
        <v>4019</v>
      </c>
      <c r="FK1189">
        <v>1</v>
      </c>
      <c r="FY1189">
        <v>48</v>
      </c>
      <c r="FZ1189">
        <v>2</v>
      </c>
      <c r="GY1189" s="44" t="s">
        <v>5711</v>
      </c>
      <c r="GZ1189" s="1">
        <v>38302</v>
      </c>
      <c r="HA1189">
        <v>10</v>
      </c>
      <c r="HB1189">
        <v>80</v>
      </c>
      <c r="HC1189">
        <v>5</v>
      </c>
      <c r="HE1189">
        <v>1</v>
      </c>
      <c r="HH1189" s="44" t="s">
        <v>5838</v>
      </c>
      <c r="HI1189">
        <v>1</v>
      </c>
      <c r="HJ1189">
        <v>46</v>
      </c>
      <c r="HK1189">
        <v>94</v>
      </c>
      <c r="HL1189">
        <v>9</v>
      </c>
      <c r="HM1189">
        <v>1</v>
      </c>
      <c r="HQ1189" s="44" t="s">
        <v>5971</v>
      </c>
      <c r="HR1189">
        <v>0</v>
      </c>
      <c r="HS1189">
        <v>10</v>
      </c>
      <c r="HT1189">
        <v>67</v>
      </c>
      <c r="HU1189">
        <v>3</v>
      </c>
      <c r="HV1189">
        <v>1</v>
      </c>
      <c r="HZ1189" s="44" t="s">
        <v>6056</v>
      </c>
      <c r="IA1189">
        <v>1</v>
      </c>
      <c r="IB1189">
        <v>5</v>
      </c>
      <c r="IC1189">
        <v>71</v>
      </c>
      <c r="ID1189">
        <v>0</v>
      </c>
      <c r="II1189" s="1">
        <v>38300</v>
      </c>
      <c r="IJ1189" s="1">
        <v>40352</v>
      </c>
      <c r="IK1189" s="14">
        <v>3</v>
      </c>
    </row>
    <row r="1190" spans="1:245" x14ac:dyDescent="0.25">
      <c r="A1190" s="1">
        <v>40352</v>
      </c>
      <c r="E1190" s="13" t="s">
        <v>3210</v>
      </c>
      <c r="F1190" s="4" t="s">
        <v>175</v>
      </c>
      <c r="G1190" s="45" t="s">
        <v>5615</v>
      </c>
      <c r="H1190" s="86"/>
      <c r="I1190" s="86"/>
      <c r="J1190" s="86"/>
      <c r="K1190" s="86"/>
      <c r="L1190" s="86"/>
      <c r="M1190" s="30" t="s">
        <v>606</v>
      </c>
      <c r="N1190" s="4" t="s">
        <v>570</v>
      </c>
      <c r="O1190" s="52" t="s">
        <v>6933</v>
      </c>
      <c r="P1190" s="20"/>
      <c r="Q1190" s="39" t="s">
        <v>600</v>
      </c>
      <c r="R1190" s="13" t="s">
        <v>500</v>
      </c>
      <c r="S1190" s="13" t="s">
        <v>6925</v>
      </c>
      <c r="T1190" s="39" t="s">
        <v>600</v>
      </c>
      <c r="U1190" s="13" t="s">
        <v>500</v>
      </c>
      <c r="V1190" s="20"/>
      <c r="W1190" s="20"/>
      <c r="X1190" s="20"/>
      <c r="Y1190" s="20"/>
      <c r="Z1190" s="20" t="s">
        <v>3387</v>
      </c>
      <c r="AA1190" s="20" t="s">
        <v>500</v>
      </c>
      <c r="AD1190" s="20"/>
      <c r="AF1190" s="14">
        <v>0</v>
      </c>
      <c r="AG1190" s="14">
        <v>1</v>
      </c>
      <c r="AH1190" s="14">
        <v>0</v>
      </c>
      <c r="AI1190" s="14">
        <v>0</v>
      </c>
      <c r="AJ1190" s="14">
        <v>1</v>
      </c>
      <c r="AK1190" s="14">
        <v>0</v>
      </c>
      <c r="AL1190" s="14">
        <v>1</v>
      </c>
      <c r="AM1190" s="14">
        <v>0</v>
      </c>
      <c r="AO1190" s="1">
        <v>34619</v>
      </c>
      <c r="AP1190" s="1">
        <v>38183</v>
      </c>
      <c r="BO1190" s="3">
        <v>1</v>
      </c>
      <c r="BT1190" s="14">
        <v>0</v>
      </c>
      <c r="BU1190" s="3">
        <v>1</v>
      </c>
      <c r="CS1190">
        <v>1</v>
      </c>
      <c r="CV1190" s="2"/>
      <c r="CW1190" s="2"/>
      <c r="CX1190" s="2"/>
      <c r="DA1190" s="1">
        <v>38183</v>
      </c>
      <c r="DB1190" s="1">
        <v>38300</v>
      </c>
      <c r="DC1190" s="1">
        <v>39167</v>
      </c>
      <c r="DD1190" s="14">
        <v>1399</v>
      </c>
      <c r="DE1190" s="14">
        <v>4</v>
      </c>
      <c r="DF1190" t="s">
        <v>513</v>
      </c>
      <c r="DG1190" t="s">
        <v>648</v>
      </c>
      <c r="DI1190" s="1">
        <v>38183</v>
      </c>
      <c r="DK1190" s="7"/>
      <c r="DL1190" s="2"/>
      <c r="DM1190" s="2"/>
      <c r="DO1190" s="49" t="s">
        <v>4559</v>
      </c>
      <c r="DP1190" s="1"/>
      <c r="DQ1190" s="1"/>
      <c r="DR1190" s="1"/>
      <c r="DS1190" s="1"/>
      <c r="DT1190" s="1"/>
      <c r="DU1190" s="1"/>
      <c r="DV1190" s="1"/>
      <c r="DY1190" t="s">
        <v>2765</v>
      </c>
      <c r="DZ1190" s="1">
        <v>40428</v>
      </c>
      <c r="EA1190" s="1">
        <v>41533</v>
      </c>
      <c r="EC1190" s="7" t="s">
        <v>4018</v>
      </c>
      <c r="EF1190" s="7">
        <v>1</v>
      </c>
      <c r="EO1190" s="7">
        <v>127</v>
      </c>
      <c r="EP1190" s="7">
        <v>2</v>
      </c>
      <c r="ER1190" s="49" t="s">
        <v>5038</v>
      </c>
      <c r="ES1190" s="1"/>
      <c r="ET1190" s="1"/>
      <c r="EU1190" s="1"/>
      <c r="EV1190" s="1"/>
      <c r="EW1190" s="1"/>
      <c r="EX1190" s="1"/>
      <c r="FC1190" t="s">
        <v>2991</v>
      </c>
      <c r="FD1190" s="1">
        <v>41605</v>
      </c>
      <c r="FE1190" s="1">
        <v>42761</v>
      </c>
      <c r="FH1190" s="7" t="s">
        <v>4019</v>
      </c>
      <c r="FK1190">
        <v>1</v>
      </c>
      <c r="FY1190">
        <v>48</v>
      </c>
      <c r="FZ1190">
        <v>2</v>
      </c>
      <c r="GY1190" s="44" t="s">
        <v>5711</v>
      </c>
      <c r="GZ1190" s="1">
        <v>38302</v>
      </c>
      <c r="HA1190">
        <v>10</v>
      </c>
      <c r="HB1190">
        <v>80</v>
      </c>
      <c r="HC1190">
        <v>5</v>
      </c>
      <c r="HE1190">
        <v>1</v>
      </c>
      <c r="HH1190" s="44" t="s">
        <v>5838</v>
      </c>
      <c r="HI1190">
        <v>1</v>
      </c>
      <c r="HJ1190">
        <v>46</v>
      </c>
      <c r="HK1190">
        <v>94</v>
      </c>
      <c r="HL1190">
        <v>9</v>
      </c>
      <c r="HM1190">
        <v>1</v>
      </c>
      <c r="HQ1190" s="44" t="s">
        <v>5971</v>
      </c>
      <c r="HR1190">
        <v>0</v>
      </c>
      <c r="HS1190">
        <v>10</v>
      </c>
      <c r="HT1190">
        <v>67</v>
      </c>
      <c r="HU1190">
        <v>3</v>
      </c>
      <c r="HV1190">
        <v>1</v>
      </c>
      <c r="HZ1190" s="44" t="s">
        <v>6056</v>
      </c>
      <c r="IA1190">
        <v>1</v>
      </c>
      <c r="IB1190">
        <v>5</v>
      </c>
      <c r="IC1190">
        <v>71</v>
      </c>
      <c r="ID1190">
        <v>0</v>
      </c>
      <c r="II1190" s="1">
        <v>38300</v>
      </c>
      <c r="IJ1190" s="1">
        <v>40352</v>
      </c>
      <c r="IK1190" s="14">
        <v>3</v>
      </c>
    </row>
    <row r="1191" spans="1:245" ht="14.25" customHeight="1" x14ac:dyDescent="0.25">
      <c r="A1191" s="1">
        <v>40352</v>
      </c>
      <c r="E1191" s="13" t="s">
        <v>3210</v>
      </c>
      <c r="F1191" s="4" t="s">
        <v>175</v>
      </c>
      <c r="G1191" s="45" t="s">
        <v>5615</v>
      </c>
      <c r="H1191" s="86"/>
      <c r="I1191" s="86"/>
      <c r="J1191" s="86"/>
      <c r="K1191" s="86"/>
      <c r="L1191" s="86"/>
      <c r="M1191" s="30" t="s">
        <v>2614</v>
      </c>
      <c r="N1191" s="4" t="s">
        <v>517</v>
      </c>
      <c r="O1191" s="52" t="s">
        <v>6934</v>
      </c>
      <c r="P1191" s="20"/>
      <c r="Q1191" s="39" t="s">
        <v>600</v>
      </c>
      <c r="R1191" s="13" t="s">
        <v>500</v>
      </c>
      <c r="S1191" s="13" t="s">
        <v>6925</v>
      </c>
      <c r="T1191" s="39" t="s">
        <v>600</v>
      </c>
      <c r="U1191" s="13" t="s">
        <v>500</v>
      </c>
      <c r="V1191" s="20"/>
      <c r="W1191" s="20"/>
      <c r="X1191" s="20"/>
      <c r="Y1191" s="20"/>
      <c r="Z1191" s="20" t="s">
        <v>3387</v>
      </c>
      <c r="AA1191" s="20" t="s">
        <v>500</v>
      </c>
      <c r="AD1191" s="20"/>
      <c r="AF1191" s="14">
        <v>0</v>
      </c>
      <c r="AG1191" s="14">
        <v>1</v>
      </c>
      <c r="AH1191" s="14">
        <v>0</v>
      </c>
      <c r="AI1191" s="14">
        <v>0</v>
      </c>
      <c r="AJ1191" s="14">
        <v>1</v>
      </c>
      <c r="AK1191" s="14">
        <v>0</v>
      </c>
      <c r="AL1191" s="14">
        <v>1</v>
      </c>
      <c r="AM1191" s="14">
        <v>0</v>
      </c>
      <c r="AO1191" s="1">
        <v>37690</v>
      </c>
      <c r="AP1191" s="1">
        <v>38183</v>
      </c>
      <c r="BO1191" s="3">
        <v>1</v>
      </c>
      <c r="BT1191" s="14">
        <v>0</v>
      </c>
      <c r="BU1191" s="3">
        <v>1</v>
      </c>
      <c r="CS1191">
        <v>1</v>
      </c>
      <c r="CV1191" s="2"/>
      <c r="CW1191" s="2"/>
      <c r="CX1191" s="2"/>
      <c r="DA1191" s="1">
        <v>38183</v>
      </c>
      <c r="DB1191" s="1">
        <v>38300</v>
      </c>
      <c r="DC1191" s="1">
        <v>39167</v>
      </c>
      <c r="DD1191" s="14">
        <v>1399</v>
      </c>
      <c r="DE1191" s="14">
        <v>4</v>
      </c>
      <c r="DF1191" t="s">
        <v>513</v>
      </c>
      <c r="DG1191" t="s">
        <v>648</v>
      </c>
      <c r="DI1191" s="1">
        <v>38183</v>
      </c>
      <c r="DK1191" s="7"/>
      <c r="DL1191" s="2"/>
      <c r="DM1191" s="2"/>
      <c r="DO1191" s="49" t="s">
        <v>4559</v>
      </c>
      <c r="DP1191" s="1"/>
      <c r="DQ1191" s="1"/>
      <c r="DR1191" s="1"/>
      <c r="DS1191" s="1"/>
      <c r="DT1191" s="1"/>
      <c r="DU1191" s="1"/>
      <c r="DV1191" s="1"/>
      <c r="DY1191" t="s">
        <v>2765</v>
      </c>
      <c r="DZ1191" s="1">
        <v>40428</v>
      </c>
      <c r="EA1191" s="1">
        <v>41533</v>
      </c>
      <c r="EC1191" s="7" t="s">
        <v>4018</v>
      </c>
      <c r="EF1191" s="7">
        <v>1</v>
      </c>
      <c r="EO1191" s="7">
        <v>127</v>
      </c>
      <c r="EP1191" s="7">
        <v>2</v>
      </c>
      <c r="ER1191" s="49" t="s">
        <v>5038</v>
      </c>
      <c r="ES1191" s="1"/>
      <c r="ET1191" s="1"/>
      <c r="EU1191" s="1"/>
      <c r="EV1191" s="1"/>
      <c r="EW1191" s="1"/>
      <c r="EX1191" s="1"/>
      <c r="FC1191" t="s">
        <v>2991</v>
      </c>
      <c r="FD1191" s="1">
        <v>41605</v>
      </c>
      <c r="FE1191" s="1">
        <v>42761</v>
      </c>
      <c r="FH1191" s="7" t="s">
        <v>4019</v>
      </c>
      <c r="FK1191">
        <v>1</v>
      </c>
      <c r="FY1191">
        <v>48</v>
      </c>
      <c r="FZ1191">
        <v>2</v>
      </c>
      <c r="GY1191" s="44" t="s">
        <v>5711</v>
      </c>
      <c r="GZ1191" s="1">
        <v>38302</v>
      </c>
      <c r="HA1191">
        <v>10</v>
      </c>
      <c r="HB1191">
        <v>80</v>
      </c>
      <c r="HC1191">
        <v>5</v>
      </c>
      <c r="HE1191">
        <v>1</v>
      </c>
      <c r="HH1191" s="44" t="s">
        <v>5838</v>
      </c>
      <c r="HI1191">
        <v>1</v>
      </c>
      <c r="HJ1191">
        <v>46</v>
      </c>
      <c r="HK1191">
        <v>94</v>
      </c>
      <c r="HL1191">
        <v>9</v>
      </c>
      <c r="HM1191">
        <v>1</v>
      </c>
      <c r="HQ1191" s="44" t="s">
        <v>5971</v>
      </c>
      <c r="HR1191">
        <v>0</v>
      </c>
      <c r="HS1191">
        <v>10</v>
      </c>
      <c r="HT1191">
        <v>67</v>
      </c>
      <c r="HU1191">
        <v>3</v>
      </c>
      <c r="HV1191">
        <v>1</v>
      </c>
      <c r="HZ1191" s="44" t="s">
        <v>6056</v>
      </c>
      <c r="IA1191">
        <v>1</v>
      </c>
      <c r="IB1191">
        <v>5</v>
      </c>
      <c r="IC1191">
        <v>71</v>
      </c>
      <c r="ID1191">
        <v>0</v>
      </c>
      <c r="II1191" s="1">
        <v>38300</v>
      </c>
      <c r="IJ1191" s="1">
        <v>40352</v>
      </c>
      <c r="IK1191" s="14">
        <v>3</v>
      </c>
    </row>
    <row r="1192" spans="1:245" x14ac:dyDescent="0.25">
      <c r="A1192" s="1">
        <v>40352</v>
      </c>
      <c r="E1192" s="13" t="s">
        <v>3210</v>
      </c>
      <c r="F1192" s="4" t="s">
        <v>175</v>
      </c>
      <c r="G1192" s="45" t="s">
        <v>5615</v>
      </c>
      <c r="H1192" s="86"/>
      <c r="I1192" s="86"/>
      <c r="J1192" s="86"/>
      <c r="K1192" s="86"/>
      <c r="L1192" s="86"/>
      <c r="M1192" s="30" t="s">
        <v>2636</v>
      </c>
      <c r="N1192" s="4" t="s">
        <v>502</v>
      </c>
      <c r="O1192" s="52" t="s">
        <v>6935</v>
      </c>
      <c r="P1192" s="20"/>
      <c r="Q1192" s="39" t="s">
        <v>600</v>
      </c>
      <c r="R1192" s="13" t="s">
        <v>500</v>
      </c>
      <c r="S1192" s="13" t="s">
        <v>6925</v>
      </c>
      <c r="T1192" s="39" t="s">
        <v>600</v>
      </c>
      <c r="U1192" s="13" t="s">
        <v>500</v>
      </c>
      <c r="V1192" s="20"/>
      <c r="W1192" s="20"/>
      <c r="X1192" s="20"/>
      <c r="Y1192" s="20"/>
      <c r="Z1192" s="20" t="s">
        <v>3387</v>
      </c>
      <c r="AA1192" s="20" t="s">
        <v>500</v>
      </c>
      <c r="AD1192" s="20"/>
      <c r="AF1192" s="14">
        <v>0</v>
      </c>
      <c r="AG1192" s="14">
        <v>1</v>
      </c>
      <c r="AH1192" s="14">
        <v>0</v>
      </c>
      <c r="AI1192" s="14">
        <v>0</v>
      </c>
      <c r="AJ1192" s="14">
        <v>1</v>
      </c>
      <c r="AK1192" s="14">
        <v>0</v>
      </c>
      <c r="AL1192" s="14">
        <v>1</v>
      </c>
      <c r="AM1192" s="14">
        <v>0</v>
      </c>
      <c r="AO1192" s="1">
        <v>36180</v>
      </c>
      <c r="AP1192" s="1">
        <v>36525</v>
      </c>
      <c r="BO1192" s="3">
        <v>1</v>
      </c>
      <c r="BT1192" s="14">
        <v>0</v>
      </c>
      <c r="BU1192" s="3">
        <v>1</v>
      </c>
      <c r="CS1192">
        <v>1</v>
      </c>
      <c r="CV1192" s="2"/>
      <c r="CW1192" s="2"/>
      <c r="CX1192" s="2"/>
      <c r="DA1192" s="1">
        <v>38183</v>
      </c>
      <c r="DB1192" s="1">
        <v>38300</v>
      </c>
      <c r="DC1192" s="1">
        <v>39167</v>
      </c>
      <c r="DD1192" s="14">
        <v>1399</v>
      </c>
      <c r="DE1192" s="14">
        <v>4</v>
      </c>
      <c r="DF1192" t="s">
        <v>513</v>
      </c>
      <c r="DG1192" t="s">
        <v>648</v>
      </c>
      <c r="DI1192" s="1">
        <v>38183</v>
      </c>
      <c r="DK1192" s="7"/>
      <c r="DL1192" s="2"/>
      <c r="DM1192" s="2"/>
      <c r="DO1192" s="49" t="s">
        <v>4559</v>
      </c>
      <c r="DP1192" s="1"/>
      <c r="DQ1192" s="1"/>
      <c r="DR1192" s="1"/>
      <c r="DS1192" s="1"/>
      <c r="DT1192" s="1"/>
      <c r="DU1192" s="1"/>
      <c r="DV1192" s="1"/>
      <c r="DY1192" t="s">
        <v>2765</v>
      </c>
      <c r="DZ1192" s="1">
        <v>40428</v>
      </c>
      <c r="EA1192" s="1">
        <v>41533</v>
      </c>
      <c r="EC1192" s="7" t="s">
        <v>4018</v>
      </c>
      <c r="EF1192" s="7">
        <v>1</v>
      </c>
      <c r="EO1192" s="7">
        <v>127</v>
      </c>
      <c r="EP1192" s="7">
        <v>2</v>
      </c>
      <c r="ER1192" s="49" t="s">
        <v>5038</v>
      </c>
      <c r="ES1192" s="1"/>
      <c r="ET1192" s="1"/>
      <c r="EU1192" s="1"/>
      <c r="EV1192" s="1"/>
      <c r="EW1192" s="1"/>
      <c r="EX1192" s="1"/>
      <c r="FC1192" t="s">
        <v>2991</v>
      </c>
      <c r="FD1192" s="1">
        <v>41605</v>
      </c>
      <c r="FE1192" s="1">
        <v>42761</v>
      </c>
      <c r="FH1192" s="7" t="s">
        <v>4019</v>
      </c>
      <c r="FK1192">
        <v>1</v>
      </c>
      <c r="FY1192">
        <v>48</v>
      </c>
      <c r="FZ1192">
        <v>2</v>
      </c>
      <c r="GY1192" s="44" t="s">
        <v>5711</v>
      </c>
      <c r="GZ1192" s="1">
        <v>38302</v>
      </c>
      <c r="HA1192">
        <v>10</v>
      </c>
      <c r="HB1192">
        <v>80</v>
      </c>
      <c r="HC1192">
        <v>5</v>
      </c>
      <c r="HE1192">
        <v>1</v>
      </c>
      <c r="HH1192" s="44" t="s">
        <v>5838</v>
      </c>
      <c r="HI1192">
        <v>1</v>
      </c>
      <c r="HJ1192">
        <v>46</v>
      </c>
      <c r="HK1192">
        <v>94</v>
      </c>
      <c r="HL1192">
        <v>9</v>
      </c>
      <c r="HM1192">
        <v>1</v>
      </c>
      <c r="HQ1192" s="44" t="s">
        <v>5971</v>
      </c>
      <c r="HR1192">
        <v>0</v>
      </c>
      <c r="HS1192">
        <v>10</v>
      </c>
      <c r="HT1192">
        <v>67</v>
      </c>
      <c r="HU1192">
        <v>3</v>
      </c>
      <c r="HV1192">
        <v>1</v>
      </c>
      <c r="HZ1192" s="44" t="s">
        <v>6056</v>
      </c>
      <c r="IA1192">
        <v>1</v>
      </c>
      <c r="IB1192">
        <v>5</v>
      </c>
      <c r="IC1192">
        <v>71</v>
      </c>
      <c r="ID1192">
        <v>0</v>
      </c>
      <c r="II1192" s="1">
        <v>38300</v>
      </c>
      <c r="IJ1192" s="1">
        <v>40352</v>
      </c>
      <c r="IK1192" s="14">
        <v>3</v>
      </c>
    </row>
    <row r="1193" spans="1:245" x14ac:dyDescent="0.25">
      <c r="A1193" s="1">
        <v>40352</v>
      </c>
      <c r="E1193" s="13" t="s">
        <v>3210</v>
      </c>
      <c r="F1193" s="4" t="s">
        <v>175</v>
      </c>
      <c r="G1193" s="45" t="s">
        <v>5615</v>
      </c>
      <c r="H1193" s="86"/>
      <c r="I1193" s="86"/>
      <c r="J1193" s="86"/>
      <c r="K1193" s="86"/>
      <c r="L1193" s="86"/>
      <c r="M1193" s="30" t="s">
        <v>607</v>
      </c>
      <c r="N1193" s="4" t="s">
        <v>479</v>
      </c>
      <c r="O1193" s="52" t="s">
        <v>6936</v>
      </c>
      <c r="P1193" s="20"/>
      <c r="Q1193" s="39" t="s">
        <v>609</v>
      </c>
      <c r="R1193" s="4" t="s">
        <v>479</v>
      </c>
      <c r="S1193" s="52" t="s">
        <v>6936</v>
      </c>
      <c r="T1193" s="39" t="s">
        <v>609</v>
      </c>
      <c r="U1193" s="4" t="s">
        <v>479</v>
      </c>
      <c r="V1193" s="20"/>
      <c r="W1193" s="20"/>
      <c r="X1193" s="20"/>
      <c r="Y1193" s="20"/>
      <c r="Z1193" s="39" t="s">
        <v>3662</v>
      </c>
      <c r="AA1193" s="20" t="s">
        <v>479</v>
      </c>
      <c r="AD1193" s="20"/>
      <c r="AE1193" s="13"/>
      <c r="AF1193" s="14">
        <v>0</v>
      </c>
      <c r="AG1193" s="14">
        <v>1</v>
      </c>
      <c r="AH1193" s="14">
        <v>0</v>
      </c>
      <c r="AI1193" s="14">
        <v>0</v>
      </c>
      <c r="AJ1193" s="14">
        <v>1</v>
      </c>
      <c r="AK1193" s="14">
        <v>0</v>
      </c>
      <c r="AL1193" s="14">
        <v>1</v>
      </c>
      <c r="AM1193" s="14">
        <v>0</v>
      </c>
      <c r="AO1193" s="1">
        <v>35860</v>
      </c>
      <c r="AP1193" s="1">
        <v>38300</v>
      </c>
      <c r="BT1193" s="14">
        <v>25372377</v>
      </c>
      <c r="BU1193" s="3">
        <v>0.3</v>
      </c>
      <c r="CS1193">
        <v>1</v>
      </c>
      <c r="CV1193" s="2"/>
      <c r="CW1193" s="2"/>
      <c r="CX1193" s="2"/>
      <c r="DA1193" s="1">
        <v>38183</v>
      </c>
      <c r="DB1193" s="1">
        <v>38300</v>
      </c>
      <c r="DC1193" s="1">
        <v>39167</v>
      </c>
      <c r="DD1193" s="14">
        <v>1399</v>
      </c>
      <c r="DE1193" s="14">
        <v>4</v>
      </c>
      <c r="DF1193" t="s">
        <v>513</v>
      </c>
      <c r="DG1193" t="s">
        <v>648</v>
      </c>
      <c r="DJ1193" s="14">
        <v>1</v>
      </c>
      <c r="DK1193" s="7"/>
      <c r="DL1193" s="2"/>
      <c r="DM1193" s="2"/>
      <c r="GY1193" s="44" t="s">
        <v>5711</v>
      </c>
      <c r="GZ1193" s="1">
        <v>38302</v>
      </c>
      <c r="HA1193">
        <v>10</v>
      </c>
      <c r="HB1193">
        <v>2</v>
      </c>
      <c r="HC1193">
        <v>0</v>
      </c>
      <c r="HH1193" s="44" t="s">
        <v>5838</v>
      </c>
      <c r="HI1193">
        <v>1</v>
      </c>
      <c r="HJ1193">
        <v>46</v>
      </c>
      <c r="HK1193">
        <v>22</v>
      </c>
      <c r="HL1193">
        <v>1</v>
      </c>
      <c r="HN1193">
        <v>1</v>
      </c>
      <c r="II1193" s="1">
        <v>38300</v>
      </c>
      <c r="IJ1193" s="1">
        <v>40352</v>
      </c>
      <c r="IK1193" s="14">
        <v>3</v>
      </c>
    </row>
    <row r="1194" spans="1:245" x14ac:dyDescent="0.25">
      <c r="A1194" s="1">
        <v>40352</v>
      </c>
      <c r="E1194" s="13" t="s">
        <v>3210</v>
      </c>
      <c r="F1194" s="4" t="s">
        <v>175</v>
      </c>
      <c r="G1194" s="45" t="s">
        <v>5615</v>
      </c>
      <c r="H1194" s="86"/>
      <c r="I1194" s="86"/>
      <c r="J1194" s="86"/>
      <c r="K1194" s="86"/>
      <c r="L1194" s="86"/>
      <c r="M1194" s="30" t="s">
        <v>608</v>
      </c>
      <c r="N1194" s="4" t="s">
        <v>479</v>
      </c>
      <c r="O1194" s="52" t="s">
        <v>6936</v>
      </c>
      <c r="P1194" s="20"/>
      <c r="Q1194" s="39" t="s">
        <v>609</v>
      </c>
      <c r="R1194" s="4" t="s">
        <v>479</v>
      </c>
      <c r="S1194" s="52" t="s">
        <v>6936</v>
      </c>
      <c r="T1194" s="39" t="s">
        <v>609</v>
      </c>
      <c r="U1194" s="4" t="s">
        <v>479</v>
      </c>
      <c r="V1194" s="20"/>
      <c r="W1194" s="20"/>
      <c r="X1194" s="20"/>
      <c r="Y1194" s="20"/>
      <c r="Z1194" s="39" t="s">
        <v>3662</v>
      </c>
      <c r="AA1194" s="20" t="s">
        <v>479</v>
      </c>
      <c r="AD1194" s="20"/>
      <c r="AF1194" s="14">
        <v>0</v>
      </c>
      <c r="AG1194" s="14">
        <v>1</v>
      </c>
      <c r="AH1194" s="14">
        <v>0</v>
      </c>
      <c r="AI1194" s="14">
        <v>0</v>
      </c>
      <c r="AJ1194" s="14">
        <v>1</v>
      </c>
      <c r="AK1194" s="14">
        <v>0</v>
      </c>
      <c r="AL1194" s="14">
        <v>1</v>
      </c>
      <c r="AM1194" s="14">
        <v>0</v>
      </c>
      <c r="AO1194" s="1">
        <v>34043</v>
      </c>
      <c r="AP1194" s="1">
        <v>38300</v>
      </c>
      <c r="BT1194" s="14">
        <v>25372377</v>
      </c>
      <c r="BU1194" s="3">
        <v>0.3</v>
      </c>
      <c r="BX1194" s="14">
        <v>4917533</v>
      </c>
      <c r="BY1194" s="3">
        <v>0.3</v>
      </c>
      <c r="CB1194" s="14">
        <v>4132820</v>
      </c>
      <c r="CC1194" s="3">
        <v>0.3</v>
      </c>
      <c r="CF1194" s="14">
        <v>6277702</v>
      </c>
      <c r="CG1194" s="3">
        <v>0.3</v>
      </c>
      <c r="CI1194" s="14">
        <v>14124828</v>
      </c>
      <c r="CJ1194" s="3">
        <v>0.3</v>
      </c>
      <c r="CS1194">
        <v>1</v>
      </c>
      <c r="CV1194" s="2"/>
      <c r="CW1194" s="2"/>
      <c r="CX1194" s="2"/>
      <c r="DA1194" s="1">
        <v>38183</v>
      </c>
      <c r="DB1194" s="1">
        <v>38300</v>
      </c>
      <c r="DC1194" s="1">
        <v>39167</v>
      </c>
      <c r="DD1194" s="14">
        <v>1399</v>
      </c>
      <c r="DE1194" s="14">
        <v>4</v>
      </c>
      <c r="DF1194" t="s">
        <v>513</v>
      </c>
      <c r="DG1194" t="s">
        <v>648</v>
      </c>
      <c r="DJ1194" s="14">
        <v>1</v>
      </c>
      <c r="DK1194" s="7"/>
      <c r="DL1194" s="2"/>
      <c r="DM1194" s="2"/>
      <c r="GY1194" s="44" t="s">
        <v>5711</v>
      </c>
      <c r="GZ1194" s="1">
        <v>38302</v>
      </c>
      <c r="HA1194">
        <v>10</v>
      </c>
      <c r="HB1194">
        <v>2</v>
      </c>
      <c r="HC1194">
        <v>0</v>
      </c>
      <c r="HH1194" s="44" t="s">
        <v>5838</v>
      </c>
      <c r="HI1194">
        <v>1</v>
      </c>
      <c r="HJ1194">
        <v>46</v>
      </c>
      <c r="HK1194">
        <v>22</v>
      </c>
      <c r="HL1194">
        <v>1</v>
      </c>
      <c r="HN1194">
        <v>1</v>
      </c>
      <c r="II1194" s="1">
        <v>38300</v>
      </c>
      <c r="IJ1194" s="1">
        <v>40352</v>
      </c>
      <c r="IK1194" s="14">
        <v>3</v>
      </c>
    </row>
    <row r="1195" spans="1:245" x14ac:dyDescent="0.25">
      <c r="A1195" s="1">
        <v>40352</v>
      </c>
      <c r="E1195" s="13" t="s">
        <v>3210</v>
      </c>
      <c r="F1195" s="4" t="s">
        <v>175</v>
      </c>
      <c r="G1195" s="45" t="s">
        <v>5615</v>
      </c>
      <c r="H1195" s="86"/>
      <c r="I1195" s="86"/>
      <c r="J1195" s="86"/>
      <c r="K1195" s="86"/>
      <c r="L1195" s="86"/>
      <c r="M1195" s="30" t="s">
        <v>609</v>
      </c>
      <c r="N1195" s="4" t="s">
        <v>479</v>
      </c>
      <c r="O1195" s="52" t="s">
        <v>6936</v>
      </c>
      <c r="P1195" s="20"/>
      <c r="Q1195" s="39" t="s">
        <v>609</v>
      </c>
      <c r="R1195" s="4" t="s">
        <v>479</v>
      </c>
      <c r="S1195" s="52" t="s">
        <v>6936</v>
      </c>
      <c r="T1195" s="39" t="s">
        <v>609</v>
      </c>
      <c r="U1195" s="4" t="s">
        <v>479</v>
      </c>
      <c r="V1195" s="20"/>
      <c r="W1195" s="20"/>
      <c r="X1195" s="39" t="s">
        <v>3662</v>
      </c>
      <c r="Y1195" s="20" t="s">
        <v>479</v>
      </c>
      <c r="Z1195" s="39" t="s">
        <v>3662</v>
      </c>
      <c r="AA1195" s="20" t="s">
        <v>479</v>
      </c>
      <c r="AD1195" s="20"/>
      <c r="AE1195" s="13">
        <v>36615</v>
      </c>
      <c r="AF1195" s="14">
        <v>0</v>
      </c>
      <c r="AG1195" s="14">
        <v>1</v>
      </c>
      <c r="AH1195" s="14">
        <v>0</v>
      </c>
      <c r="AI1195" s="14">
        <v>0</v>
      </c>
      <c r="AJ1195" s="14">
        <v>1</v>
      </c>
      <c r="AK1195" s="14">
        <v>0</v>
      </c>
      <c r="AL1195" s="14">
        <v>1</v>
      </c>
      <c r="AM1195" s="14">
        <v>0</v>
      </c>
      <c r="AO1195" s="1">
        <v>34043</v>
      </c>
      <c r="AP1195" s="1">
        <v>38300</v>
      </c>
      <c r="BT1195" s="14">
        <v>25372377</v>
      </c>
      <c r="BU1195" s="3">
        <v>0.3</v>
      </c>
      <c r="BX1195" s="14">
        <v>4917533</v>
      </c>
      <c r="BY1195" s="3">
        <v>0.3</v>
      </c>
      <c r="CB1195" s="14">
        <v>4132820</v>
      </c>
      <c r="CC1195" s="3">
        <v>0.3</v>
      </c>
      <c r="CF1195" s="14">
        <v>6277702</v>
      </c>
      <c r="CG1195" s="3">
        <v>0.3</v>
      </c>
      <c r="CI1195" s="14">
        <v>14124828</v>
      </c>
      <c r="CJ1195" s="3">
        <v>0.3</v>
      </c>
      <c r="CS1195">
        <v>1</v>
      </c>
      <c r="CV1195" s="2"/>
      <c r="CW1195" s="2"/>
      <c r="CX1195" s="2"/>
      <c r="DA1195" s="1">
        <v>38183</v>
      </c>
      <c r="DB1195" s="1">
        <v>38300</v>
      </c>
      <c r="DC1195" s="1">
        <v>39167</v>
      </c>
      <c r="DD1195" s="14">
        <v>1399</v>
      </c>
      <c r="DE1195" s="14">
        <v>4</v>
      </c>
      <c r="DF1195" t="s">
        <v>513</v>
      </c>
      <c r="DG1195" t="s">
        <v>648</v>
      </c>
      <c r="DJ1195" s="14">
        <v>1</v>
      </c>
      <c r="DK1195" s="7"/>
      <c r="DL1195" s="2"/>
      <c r="DM1195" s="2"/>
      <c r="GY1195" s="44" t="s">
        <v>5711</v>
      </c>
      <c r="GZ1195" s="1">
        <v>38302</v>
      </c>
      <c r="HA1195">
        <v>10</v>
      </c>
      <c r="HB1195">
        <v>2</v>
      </c>
      <c r="HC1195">
        <v>0</v>
      </c>
      <c r="HH1195" s="44" t="s">
        <v>5838</v>
      </c>
      <c r="HI1195">
        <v>1</v>
      </c>
      <c r="HJ1195">
        <v>46</v>
      </c>
      <c r="HK1195">
        <v>22</v>
      </c>
      <c r="HL1195">
        <v>1</v>
      </c>
      <c r="HN1195">
        <v>1</v>
      </c>
      <c r="II1195" s="1">
        <v>38300</v>
      </c>
      <c r="IJ1195" s="1">
        <v>40352</v>
      </c>
      <c r="IK1195" s="14">
        <v>3</v>
      </c>
    </row>
    <row r="1196" spans="1:245" x14ac:dyDescent="0.25">
      <c r="A1196" s="1">
        <v>40352</v>
      </c>
      <c r="E1196" s="13" t="s">
        <v>3210</v>
      </c>
      <c r="F1196" s="4" t="s">
        <v>175</v>
      </c>
      <c r="G1196" s="45" t="s">
        <v>5615</v>
      </c>
      <c r="H1196" s="86"/>
      <c r="I1196" s="86"/>
      <c r="J1196" s="86"/>
      <c r="K1196" s="86"/>
      <c r="L1196" s="86"/>
      <c r="M1196" s="30" t="s">
        <v>610</v>
      </c>
      <c r="N1196" s="4" t="s">
        <v>570</v>
      </c>
      <c r="O1196" s="52" t="s">
        <v>6937</v>
      </c>
      <c r="P1196" s="20"/>
      <c r="Q1196" s="39" t="s">
        <v>609</v>
      </c>
      <c r="R1196" s="4" t="s">
        <v>479</v>
      </c>
      <c r="S1196" s="52" t="s">
        <v>6936</v>
      </c>
      <c r="T1196" s="39" t="s">
        <v>609</v>
      </c>
      <c r="U1196" s="4" t="s">
        <v>479</v>
      </c>
      <c r="V1196" s="20"/>
      <c r="W1196" s="20"/>
      <c r="X1196" s="20"/>
      <c r="Y1196" s="20"/>
      <c r="Z1196" s="39" t="s">
        <v>3662</v>
      </c>
      <c r="AA1196" s="20" t="s">
        <v>479</v>
      </c>
      <c r="AD1196" s="20"/>
      <c r="AF1196" s="14">
        <v>0</v>
      </c>
      <c r="AG1196" s="14">
        <v>1</v>
      </c>
      <c r="AH1196" s="14">
        <v>0</v>
      </c>
      <c r="AI1196" s="14">
        <v>0</v>
      </c>
      <c r="AJ1196" s="14">
        <v>1</v>
      </c>
      <c r="AK1196" s="14">
        <v>0</v>
      </c>
      <c r="AL1196" s="14">
        <v>1</v>
      </c>
      <c r="AM1196" s="14">
        <v>0</v>
      </c>
      <c r="AO1196" s="1">
        <v>34536</v>
      </c>
      <c r="AP1196" s="1">
        <v>38300</v>
      </c>
      <c r="BX1196" s="14">
        <v>4917533</v>
      </c>
      <c r="BY1196" s="3">
        <v>0.3</v>
      </c>
      <c r="CS1196">
        <v>1</v>
      </c>
      <c r="CV1196" s="2"/>
      <c r="CW1196" s="2"/>
      <c r="CX1196" s="2"/>
      <c r="DA1196" s="1">
        <v>38183</v>
      </c>
      <c r="DB1196" s="1">
        <v>38300</v>
      </c>
      <c r="DC1196" s="1">
        <v>39167</v>
      </c>
      <c r="DD1196" s="14">
        <v>1399</v>
      </c>
      <c r="DE1196" s="14">
        <v>4</v>
      </c>
      <c r="DF1196" t="s">
        <v>513</v>
      </c>
      <c r="DG1196" t="s">
        <v>648</v>
      </c>
      <c r="DJ1196" s="14">
        <v>1</v>
      </c>
      <c r="DK1196" s="7"/>
      <c r="DL1196" s="2"/>
      <c r="DM1196" s="2"/>
      <c r="GY1196" s="44" t="s">
        <v>5711</v>
      </c>
      <c r="GZ1196" s="1">
        <v>38302</v>
      </c>
      <c r="HA1196">
        <v>10</v>
      </c>
      <c r="HB1196">
        <v>2</v>
      </c>
      <c r="HC1196">
        <v>0</v>
      </c>
      <c r="HH1196" s="44" t="s">
        <v>5838</v>
      </c>
      <c r="HI1196">
        <v>1</v>
      </c>
      <c r="HJ1196">
        <v>46</v>
      </c>
      <c r="HK1196">
        <v>22</v>
      </c>
      <c r="HL1196">
        <v>1</v>
      </c>
      <c r="HN1196">
        <v>1</v>
      </c>
      <c r="II1196" s="1">
        <v>38300</v>
      </c>
      <c r="IJ1196" s="1">
        <v>40352</v>
      </c>
      <c r="IK1196" s="14">
        <v>3</v>
      </c>
    </row>
    <row r="1197" spans="1:245" x14ac:dyDescent="0.25">
      <c r="A1197" s="1">
        <v>40352</v>
      </c>
      <c r="E1197" s="13" t="s">
        <v>3210</v>
      </c>
      <c r="F1197" s="4" t="s">
        <v>175</v>
      </c>
      <c r="G1197" s="45" t="s">
        <v>5615</v>
      </c>
      <c r="H1197" s="86"/>
      <c r="I1197" s="86"/>
      <c r="J1197" s="86"/>
      <c r="K1197" s="86"/>
      <c r="L1197" s="86"/>
      <c r="M1197" s="30" t="s">
        <v>2615</v>
      </c>
      <c r="N1197" s="4" t="s">
        <v>517</v>
      </c>
      <c r="O1197" s="52" t="s">
        <v>6938</v>
      </c>
      <c r="P1197" s="20"/>
      <c r="Q1197" s="39" t="s">
        <v>609</v>
      </c>
      <c r="R1197" s="4" t="s">
        <v>479</v>
      </c>
      <c r="S1197" s="52" t="s">
        <v>6936</v>
      </c>
      <c r="T1197" s="39" t="s">
        <v>609</v>
      </c>
      <c r="U1197" s="4" t="s">
        <v>479</v>
      </c>
      <c r="V1197" s="20"/>
      <c r="W1197" s="20"/>
      <c r="X1197" s="20"/>
      <c r="Y1197" s="20"/>
      <c r="Z1197" s="39" t="s">
        <v>3662</v>
      </c>
      <c r="AA1197" s="20" t="s">
        <v>479</v>
      </c>
      <c r="AD1197" s="20"/>
      <c r="AF1197" s="14">
        <v>0</v>
      </c>
      <c r="AG1197" s="14">
        <v>1</v>
      </c>
      <c r="AH1197" s="14">
        <v>0</v>
      </c>
      <c r="AI1197" s="14">
        <v>0</v>
      </c>
      <c r="AJ1197" s="14">
        <v>1</v>
      </c>
      <c r="AK1197" s="14">
        <v>0</v>
      </c>
      <c r="AL1197" s="14">
        <v>1</v>
      </c>
      <c r="AM1197" s="14">
        <v>0</v>
      </c>
      <c r="AO1197" s="1">
        <v>36790</v>
      </c>
      <c r="AP1197" s="1">
        <v>38300</v>
      </c>
      <c r="CB1197" s="14">
        <v>4132820</v>
      </c>
      <c r="CC1197" s="3">
        <v>0.3</v>
      </c>
      <c r="CS1197">
        <v>1</v>
      </c>
      <c r="CV1197" s="2"/>
      <c r="CW1197" s="2"/>
      <c r="CX1197" s="2"/>
      <c r="DA1197" s="1">
        <v>38183</v>
      </c>
      <c r="DB1197" s="1">
        <v>38300</v>
      </c>
      <c r="DC1197" s="1">
        <v>39167</v>
      </c>
      <c r="DD1197" s="14">
        <v>1399</v>
      </c>
      <c r="DE1197" s="14">
        <v>4</v>
      </c>
      <c r="DF1197" t="s">
        <v>513</v>
      </c>
      <c r="DG1197" t="s">
        <v>648</v>
      </c>
      <c r="DJ1197" s="14">
        <v>1</v>
      </c>
      <c r="DK1197" s="7"/>
      <c r="DL1197" s="2"/>
      <c r="DM1197" s="2"/>
      <c r="GY1197" s="44" t="s">
        <v>5711</v>
      </c>
      <c r="GZ1197" s="1">
        <v>38302</v>
      </c>
      <c r="HA1197">
        <v>10</v>
      </c>
      <c r="HB1197">
        <v>2</v>
      </c>
      <c r="HC1197">
        <v>0</v>
      </c>
      <c r="HH1197" s="44" t="s">
        <v>5838</v>
      </c>
      <c r="HI1197">
        <v>1</v>
      </c>
      <c r="HJ1197">
        <v>46</v>
      </c>
      <c r="HK1197">
        <v>22</v>
      </c>
      <c r="HL1197">
        <v>1</v>
      </c>
      <c r="HN1197">
        <v>1</v>
      </c>
      <c r="II1197" s="1">
        <v>38300</v>
      </c>
      <c r="IJ1197" s="1">
        <v>40352</v>
      </c>
      <c r="IK1197" s="14">
        <v>3</v>
      </c>
    </row>
    <row r="1198" spans="1:245" x14ac:dyDescent="0.25">
      <c r="A1198" s="1">
        <v>40352</v>
      </c>
      <c r="E1198" s="13" t="s">
        <v>3210</v>
      </c>
      <c r="F1198" s="4" t="s">
        <v>175</v>
      </c>
      <c r="G1198" s="45" t="s">
        <v>5615</v>
      </c>
      <c r="H1198" s="86"/>
      <c r="I1198" s="86"/>
      <c r="J1198" s="86"/>
      <c r="K1198" s="86"/>
      <c r="L1198" s="86"/>
      <c r="M1198" s="30" t="s">
        <v>611</v>
      </c>
      <c r="N1198" s="4" t="s">
        <v>474</v>
      </c>
      <c r="O1198" s="52" t="s">
        <v>6939</v>
      </c>
      <c r="P1198" s="20"/>
      <c r="Q1198" s="39" t="s">
        <v>609</v>
      </c>
      <c r="R1198" s="4" t="s">
        <v>479</v>
      </c>
      <c r="S1198" s="52" t="s">
        <v>6936</v>
      </c>
      <c r="T1198" s="39" t="s">
        <v>609</v>
      </c>
      <c r="U1198" s="4" t="s">
        <v>479</v>
      </c>
      <c r="V1198" s="20"/>
      <c r="W1198" s="20"/>
      <c r="X1198" s="20"/>
      <c r="Y1198" s="20"/>
      <c r="Z1198" s="39" t="s">
        <v>3662</v>
      </c>
      <c r="AA1198" s="20" t="s">
        <v>479</v>
      </c>
      <c r="AD1198" s="20"/>
      <c r="AF1198" s="14">
        <v>0</v>
      </c>
      <c r="AG1198" s="14">
        <v>1</v>
      </c>
      <c r="AH1198" s="14">
        <v>0</v>
      </c>
      <c r="AI1198" s="14">
        <v>0</v>
      </c>
      <c r="AJ1198" s="14">
        <v>1</v>
      </c>
      <c r="AK1198" s="14">
        <v>0</v>
      </c>
      <c r="AL1198" s="14">
        <v>1</v>
      </c>
      <c r="AM1198" s="14">
        <v>0</v>
      </c>
      <c r="AO1198" s="1">
        <v>37600</v>
      </c>
      <c r="AP1198" s="1">
        <v>38300</v>
      </c>
      <c r="CF1198" s="14">
        <v>6277702</v>
      </c>
      <c r="CG1198" s="3">
        <v>0.3</v>
      </c>
      <c r="CS1198">
        <v>1</v>
      </c>
      <c r="CV1198" s="2"/>
      <c r="CW1198" s="2"/>
      <c r="CX1198" s="2"/>
      <c r="DA1198" s="1">
        <v>38183</v>
      </c>
      <c r="DB1198" s="1">
        <v>38300</v>
      </c>
      <c r="DC1198" s="1">
        <v>39167</v>
      </c>
      <c r="DD1198" s="14">
        <v>1399</v>
      </c>
      <c r="DE1198" s="14">
        <v>4</v>
      </c>
      <c r="DF1198" t="s">
        <v>513</v>
      </c>
      <c r="DG1198" t="s">
        <v>648</v>
      </c>
      <c r="DJ1198" s="14">
        <v>1</v>
      </c>
      <c r="DK1198" s="7"/>
      <c r="DL1198" s="2"/>
      <c r="DM1198" s="2"/>
      <c r="GY1198" s="44" t="s">
        <v>5711</v>
      </c>
      <c r="GZ1198" s="1">
        <v>38302</v>
      </c>
      <c r="HA1198">
        <v>10</v>
      </c>
      <c r="HB1198">
        <v>2</v>
      </c>
      <c r="HC1198">
        <v>0</v>
      </c>
      <c r="HH1198" s="44" t="s">
        <v>5838</v>
      </c>
      <c r="HI1198">
        <v>1</v>
      </c>
      <c r="HJ1198">
        <v>46</v>
      </c>
      <c r="HK1198">
        <v>22</v>
      </c>
      <c r="HL1198">
        <v>1</v>
      </c>
      <c r="HN1198">
        <v>1</v>
      </c>
      <c r="II1198" s="1">
        <v>38300</v>
      </c>
      <c r="IJ1198" s="1">
        <v>40352</v>
      </c>
      <c r="IK1198" s="14">
        <v>3</v>
      </c>
    </row>
    <row r="1199" spans="1:245" x14ac:dyDescent="0.25">
      <c r="A1199" s="1">
        <v>40352</v>
      </c>
      <c r="E1199" s="13" t="s">
        <v>3210</v>
      </c>
      <c r="F1199" s="4" t="s">
        <v>175</v>
      </c>
      <c r="G1199" s="45" t="s">
        <v>5615</v>
      </c>
      <c r="H1199" s="86"/>
      <c r="I1199" s="86"/>
      <c r="J1199" s="86"/>
      <c r="K1199" s="86"/>
      <c r="L1199" s="86"/>
      <c r="M1199" s="30" t="s">
        <v>612</v>
      </c>
      <c r="N1199" s="4" t="s">
        <v>520</v>
      </c>
      <c r="O1199" s="52" t="s">
        <v>6940</v>
      </c>
      <c r="P1199" s="20"/>
      <c r="Q1199" s="39" t="s">
        <v>609</v>
      </c>
      <c r="R1199" s="4" t="s">
        <v>479</v>
      </c>
      <c r="S1199" s="52" t="s">
        <v>6936</v>
      </c>
      <c r="T1199" s="39" t="s">
        <v>609</v>
      </c>
      <c r="U1199" s="4" t="s">
        <v>479</v>
      </c>
      <c r="V1199" s="20"/>
      <c r="W1199" s="20"/>
      <c r="X1199" s="20"/>
      <c r="Y1199" s="20"/>
      <c r="Z1199" s="39" t="s">
        <v>3662</v>
      </c>
      <c r="AA1199" s="20" t="s">
        <v>479</v>
      </c>
      <c r="AD1199" s="20"/>
      <c r="AF1199" s="14">
        <v>0</v>
      </c>
      <c r="AG1199" s="14">
        <v>1</v>
      </c>
      <c r="AH1199" s="14">
        <v>0</v>
      </c>
      <c r="AI1199" s="14">
        <v>0</v>
      </c>
      <c r="AJ1199" s="14">
        <v>1</v>
      </c>
      <c r="AK1199" s="14">
        <v>0</v>
      </c>
      <c r="AL1199" s="14">
        <v>1</v>
      </c>
      <c r="AM1199" s="14">
        <v>0</v>
      </c>
      <c r="AO1199" s="1">
        <v>34043</v>
      </c>
      <c r="AP1199" s="1">
        <v>38300</v>
      </c>
      <c r="CI1199" s="14">
        <v>14124828</v>
      </c>
      <c r="CJ1199" s="3">
        <v>0.3</v>
      </c>
      <c r="CS1199">
        <v>1</v>
      </c>
      <c r="CV1199" s="2"/>
      <c r="CW1199" s="2"/>
      <c r="CX1199" s="2"/>
      <c r="DA1199" s="1">
        <v>38183</v>
      </c>
      <c r="DB1199" s="1">
        <v>38300</v>
      </c>
      <c r="DC1199" s="1">
        <v>39167</v>
      </c>
      <c r="DD1199" s="14">
        <v>1399</v>
      </c>
      <c r="DE1199" s="14">
        <v>4</v>
      </c>
      <c r="DF1199" t="s">
        <v>513</v>
      </c>
      <c r="DG1199" t="s">
        <v>648</v>
      </c>
      <c r="DJ1199" s="14">
        <v>1</v>
      </c>
      <c r="DK1199" s="7"/>
      <c r="DL1199" s="2"/>
      <c r="DM1199" s="2"/>
      <c r="GY1199" s="44" t="s">
        <v>5711</v>
      </c>
      <c r="GZ1199" s="1">
        <v>38302</v>
      </c>
      <c r="HA1199">
        <v>10</v>
      </c>
      <c r="HB1199">
        <v>2</v>
      </c>
      <c r="HC1199">
        <v>0</v>
      </c>
      <c r="HH1199" s="44" t="s">
        <v>5838</v>
      </c>
      <c r="HI1199">
        <v>1</v>
      </c>
      <c r="HJ1199">
        <v>46</v>
      </c>
      <c r="HK1199">
        <v>22</v>
      </c>
      <c r="HL1199">
        <v>1</v>
      </c>
      <c r="HN1199">
        <v>1</v>
      </c>
      <c r="II1199" s="1">
        <v>38300</v>
      </c>
      <c r="IJ1199" s="1">
        <v>40352</v>
      </c>
      <c r="IK1199" s="14">
        <v>3</v>
      </c>
    </row>
    <row r="1200" spans="1:245" x14ac:dyDescent="0.25">
      <c r="A1200" s="1">
        <v>40352</v>
      </c>
      <c r="E1200" s="13" t="s">
        <v>3210</v>
      </c>
      <c r="F1200" s="4" t="s">
        <v>175</v>
      </c>
      <c r="G1200" s="45" t="s">
        <v>5615</v>
      </c>
      <c r="H1200" s="86"/>
      <c r="I1200" s="86"/>
      <c r="J1200" s="86"/>
      <c r="K1200" s="86"/>
      <c r="L1200" s="86"/>
      <c r="M1200" s="30" t="s">
        <v>2637</v>
      </c>
      <c r="N1200" s="4" t="s">
        <v>502</v>
      </c>
      <c r="O1200" s="52" t="s">
        <v>6941</v>
      </c>
      <c r="P1200" s="20"/>
      <c r="Q1200" s="39" t="s">
        <v>609</v>
      </c>
      <c r="R1200" s="4" t="s">
        <v>479</v>
      </c>
      <c r="S1200" s="52" t="s">
        <v>6936</v>
      </c>
      <c r="T1200" s="39" t="s">
        <v>609</v>
      </c>
      <c r="U1200" s="4" t="s">
        <v>479</v>
      </c>
      <c r="V1200" s="20"/>
      <c r="W1200" s="20"/>
      <c r="X1200" s="20"/>
      <c r="Y1200" s="20"/>
      <c r="Z1200" s="39" t="s">
        <v>3662</v>
      </c>
      <c r="AA1200" s="20" t="s">
        <v>479</v>
      </c>
      <c r="AD1200" s="20"/>
      <c r="AF1200" s="14">
        <v>0</v>
      </c>
      <c r="AG1200" s="14">
        <v>1</v>
      </c>
      <c r="AH1200" s="14">
        <v>0</v>
      </c>
      <c r="AI1200" s="14">
        <v>0</v>
      </c>
      <c r="AJ1200" s="14">
        <v>1</v>
      </c>
      <c r="AK1200" s="14">
        <v>0</v>
      </c>
      <c r="AL1200" s="14">
        <v>1</v>
      </c>
      <c r="AM1200" s="14">
        <v>0</v>
      </c>
      <c r="AO1200" s="1">
        <v>34605</v>
      </c>
      <c r="AP1200" s="1">
        <v>36525</v>
      </c>
      <c r="BQ1200" s="3">
        <v>0.3</v>
      </c>
      <c r="CS1200">
        <v>1</v>
      </c>
      <c r="CW1200" s="2"/>
      <c r="CX1200" s="2"/>
      <c r="CY1200" s="2"/>
      <c r="CZ1200" s="2"/>
      <c r="DA1200" s="1">
        <v>38183</v>
      </c>
      <c r="DB1200" s="1">
        <v>38300</v>
      </c>
      <c r="DC1200" s="1">
        <v>39167</v>
      </c>
      <c r="DD1200" s="14">
        <v>1399</v>
      </c>
      <c r="DE1200" s="14">
        <v>4</v>
      </c>
      <c r="DF1200" t="s">
        <v>513</v>
      </c>
      <c r="DG1200" t="s">
        <v>648</v>
      </c>
      <c r="DI1200" s="2"/>
      <c r="DJ1200" s="14">
        <v>1</v>
      </c>
      <c r="DK1200" s="7"/>
      <c r="GY1200" s="44" t="s">
        <v>5711</v>
      </c>
      <c r="GZ1200" s="1">
        <v>38302</v>
      </c>
      <c r="HA1200">
        <v>10</v>
      </c>
      <c r="HB1200">
        <v>2</v>
      </c>
      <c r="HC1200">
        <v>0</v>
      </c>
      <c r="HH1200" s="44" t="s">
        <v>5838</v>
      </c>
      <c r="HI1200">
        <v>1</v>
      </c>
      <c r="HJ1200">
        <v>46</v>
      </c>
      <c r="HK1200">
        <v>22</v>
      </c>
      <c r="HL1200">
        <v>1</v>
      </c>
      <c r="HN1200">
        <v>1</v>
      </c>
      <c r="II1200" s="1">
        <v>38300</v>
      </c>
      <c r="IJ1200" s="1">
        <v>40352</v>
      </c>
      <c r="IK1200" s="14">
        <v>3</v>
      </c>
    </row>
    <row r="1201" spans="1:245" x14ac:dyDescent="0.25">
      <c r="A1201" s="1">
        <v>40352</v>
      </c>
      <c r="E1201" s="13" t="s">
        <v>3210</v>
      </c>
      <c r="F1201" s="4" t="s">
        <v>175</v>
      </c>
      <c r="G1201" s="45" t="s">
        <v>5615</v>
      </c>
      <c r="H1201" s="86"/>
      <c r="I1201" s="86"/>
      <c r="J1201" s="86"/>
      <c r="K1201" s="86"/>
      <c r="L1201" s="86"/>
      <c r="M1201" s="30" t="s">
        <v>613</v>
      </c>
      <c r="N1201" s="4" t="s">
        <v>500</v>
      </c>
      <c r="O1201" s="52" t="s">
        <v>6942</v>
      </c>
      <c r="P1201" s="20"/>
      <c r="Q1201" s="39" t="s">
        <v>613</v>
      </c>
      <c r="R1201" s="4" t="s">
        <v>500</v>
      </c>
      <c r="S1201" s="52" t="s">
        <v>6942</v>
      </c>
      <c r="T1201" s="39" t="s">
        <v>613</v>
      </c>
      <c r="U1201" s="4" t="s">
        <v>500</v>
      </c>
      <c r="V1201" s="20"/>
      <c r="W1201" s="20"/>
      <c r="X1201" s="20">
        <v>151860</v>
      </c>
      <c r="Y1201" s="20" t="s">
        <v>500</v>
      </c>
      <c r="Z1201" s="20">
        <v>151860</v>
      </c>
      <c r="AA1201" s="20" t="s">
        <v>500</v>
      </c>
      <c r="AB1201" s="20"/>
      <c r="AC1201" s="20"/>
      <c r="AD1201" s="20"/>
      <c r="AE1201" s="53" t="s">
        <v>3663</v>
      </c>
      <c r="AF1201" s="14">
        <v>0</v>
      </c>
      <c r="AG1201" s="14">
        <v>1</v>
      </c>
      <c r="AH1201" s="14">
        <v>0</v>
      </c>
      <c r="AI1201" s="14">
        <v>0</v>
      </c>
      <c r="AJ1201" s="14">
        <v>1</v>
      </c>
      <c r="AK1201" s="14">
        <v>0</v>
      </c>
      <c r="AL1201" s="14">
        <v>1</v>
      </c>
      <c r="AM1201" s="14">
        <v>0</v>
      </c>
      <c r="AO1201" s="1">
        <v>34043</v>
      </c>
      <c r="AP1201" s="1">
        <v>38300</v>
      </c>
      <c r="BP1201" s="14">
        <v>259066294</v>
      </c>
      <c r="BQ1201" s="3">
        <v>0.3</v>
      </c>
      <c r="BR1201" s="16">
        <v>92664493</v>
      </c>
      <c r="BT1201" s="14">
        <v>44995552</v>
      </c>
      <c r="BU1201" s="3">
        <v>0.3</v>
      </c>
      <c r="BV1201" s="16">
        <v>15820767</v>
      </c>
      <c r="BX1201" s="14">
        <v>1519000</v>
      </c>
      <c r="BY1201" s="3">
        <v>0.3</v>
      </c>
      <c r="CF1201" s="14">
        <v>12323430</v>
      </c>
      <c r="CG1201" s="3">
        <v>0.3</v>
      </c>
      <c r="CH1201" s="16">
        <v>4520220</v>
      </c>
      <c r="CI1201" s="14">
        <v>5575920</v>
      </c>
      <c r="CJ1201" s="3">
        <v>0.3</v>
      </c>
      <c r="CO1201" s="14">
        <v>2611000</v>
      </c>
      <c r="CP1201" s="3">
        <v>0.3</v>
      </c>
      <c r="CS1201">
        <v>1</v>
      </c>
      <c r="DA1201" s="1">
        <v>38183</v>
      </c>
      <c r="DB1201" s="1">
        <v>38300</v>
      </c>
      <c r="DC1201" s="1">
        <v>39167</v>
      </c>
      <c r="DD1201" s="14">
        <v>1399</v>
      </c>
      <c r="DE1201" s="14">
        <v>4</v>
      </c>
      <c r="DF1201" t="s">
        <v>513</v>
      </c>
      <c r="DG1201" t="s">
        <v>648</v>
      </c>
      <c r="DJ1201">
        <v>1</v>
      </c>
      <c r="DK1201" s="7"/>
      <c r="DO1201" s="49" t="s">
        <v>4699</v>
      </c>
      <c r="DP1201" s="1"/>
      <c r="DQ1201" s="1"/>
      <c r="DR1201" s="1"/>
      <c r="DS1201" s="1"/>
      <c r="DT1201" s="1"/>
      <c r="DU1201" s="1"/>
      <c r="DV1201" s="1"/>
      <c r="DY1201" t="s">
        <v>2161</v>
      </c>
      <c r="DZ1201" s="1">
        <v>40429</v>
      </c>
      <c r="EA1201" s="1">
        <v>41533</v>
      </c>
      <c r="EC1201" s="7" t="s">
        <v>4018</v>
      </c>
      <c r="EL1201" s="7">
        <v>1</v>
      </c>
      <c r="EO1201" s="7">
        <v>208</v>
      </c>
      <c r="EP1201" s="7">
        <v>7</v>
      </c>
      <c r="GY1201" s="44" t="s">
        <v>5711</v>
      </c>
      <c r="GZ1201" s="1">
        <v>38302</v>
      </c>
      <c r="HA1201">
        <v>10</v>
      </c>
      <c r="HB1201">
        <v>86</v>
      </c>
      <c r="HC1201">
        <v>5</v>
      </c>
      <c r="HE1201">
        <v>1</v>
      </c>
      <c r="HH1201" s="44" t="s">
        <v>5838</v>
      </c>
      <c r="HI1201">
        <v>1</v>
      </c>
      <c r="HJ1201">
        <v>46</v>
      </c>
      <c r="HK1201">
        <v>27</v>
      </c>
      <c r="HL1201">
        <v>4</v>
      </c>
      <c r="HM1201">
        <v>1</v>
      </c>
      <c r="HQ1201" s="44" t="s">
        <v>5971</v>
      </c>
      <c r="HR1201">
        <v>0</v>
      </c>
      <c r="HS1201">
        <v>10</v>
      </c>
      <c r="HT1201">
        <v>16</v>
      </c>
      <c r="HU1201">
        <v>1</v>
      </c>
      <c r="HV1201">
        <v>1</v>
      </c>
      <c r="II1201" s="1">
        <v>38300</v>
      </c>
      <c r="IJ1201" s="1">
        <v>40352</v>
      </c>
      <c r="IK1201" s="14">
        <v>3</v>
      </c>
    </row>
    <row r="1202" spans="1:245" x14ac:dyDescent="0.25">
      <c r="A1202" s="1">
        <v>40352</v>
      </c>
      <c r="E1202" s="13" t="s">
        <v>3210</v>
      </c>
      <c r="F1202" s="4" t="s">
        <v>175</v>
      </c>
      <c r="G1202" s="45" t="s">
        <v>5615</v>
      </c>
      <c r="H1202" s="86"/>
      <c r="I1202" s="86"/>
      <c r="J1202" s="86"/>
      <c r="K1202" s="86"/>
      <c r="L1202" s="86"/>
      <c r="M1202" s="30" t="s">
        <v>614</v>
      </c>
      <c r="N1202" s="4" t="s">
        <v>517</v>
      </c>
      <c r="O1202" s="52" t="s">
        <v>6943</v>
      </c>
      <c r="P1202" s="20"/>
      <c r="Q1202" s="39" t="s">
        <v>613</v>
      </c>
      <c r="R1202" s="4" t="s">
        <v>500</v>
      </c>
      <c r="S1202" s="52" t="s">
        <v>6942</v>
      </c>
      <c r="T1202" s="39" t="s">
        <v>613</v>
      </c>
      <c r="U1202" s="4" t="s">
        <v>500</v>
      </c>
      <c r="V1202" s="20"/>
      <c r="W1202" s="20"/>
      <c r="X1202" s="20"/>
      <c r="Y1202" s="20"/>
      <c r="Z1202" s="20">
        <v>151860</v>
      </c>
      <c r="AA1202" s="20" t="s">
        <v>500</v>
      </c>
      <c r="AB1202" s="20"/>
      <c r="AC1202" s="20"/>
      <c r="AD1202" s="20"/>
      <c r="AE1202" s="20" t="s">
        <v>3664</v>
      </c>
      <c r="AF1202" s="14">
        <v>0</v>
      </c>
      <c r="AG1202" s="14">
        <v>1</v>
      </c>
      <c r="AH1202" s="14">
        <v>0</v>
      </c>
      <c r="AI1202" s="14">
        <v>0</v>
      </c>
      <c r="AJ1202" s="14">
        <v>1</v>
      </c>
      <c r="AK1202" s="14">
        <v>0</v>
      </c>
      <c r="AL1202" s="14">
        <v>1</v>
      </c>
      <c r="AM1202" s="14">
        <v>0</v>
      </c>
      <c r="AO1202" s="1">
        <v>37193</v>
      </c>
      <c r="AP1202" s="1">
        <v>38300</v>
      </c>
      <c r="BT1202" s="14">
        <v>44995552</v>
      </c>
      <c r="BU1202" s="3">
        <v>0.3</v>
      </c>
      <c r="BV1202" s="16">
        <v>15820767</v>
      </c>
      <c r="BX1202" s="14">
        <v>1519000</v>
      </c>
      <c r="BY1202" s="3">
        <v>0.3</v>
      </c>
      <c r="CF1202" s="14">
        <v>12323430</v>
      </c>
      <c r="CG1202" s="3">
        <v>0.3</v>
      </c>
      <c r="CH1202" s="16">
        <v>4520220</v>
      </c>
      <c r="CI1202" s="14">
        <v>5575920</v>
      </c>
      <c r="CJ1202" s="3">
        <v>0.3</v>
      </c>
      <c r="CS1202">
        <v>1</v>
      </c>
      <c r="DA1202" s="1">
        <v>38183</v>
      </c>
      <c r="DB1202" s="1">
        <v>38300</v>
      </c>
      <c r="DC1202" s="1">
        <v>39167</v>
      </c>
      <c r="DD1202" s="14">
        <v>1399</v>
      </c>
      <c r="DE1202" s="14">
        <v>4</v>
      </c>
      <c r="DF1202" t="s">
        <v>513</v>
      </c>
      <c r="DG1202" t="s">
        <v>648</v>
      </c>
      <c r="DJ1202">
        <v>1</v>
      </c>
      <c r="DK1202" s="7"/>
      <c r="DO1202" s="49" t="s">
        <v>4699</v>
      </c>
      <c r="DP1202" s="1"/>
      <c r="DQ1202" s="1"/>
      <c r="DR1202" s="1"/>
      <c r="DS1202" s="1"/>
      <c r="DT1202" s="1"/>
      <c r="DU1202" s="1"/>
      <c r="DV1202" s="1"/>
      <c r="DY1202" t="s">
        <v>2161</v>
      </c>
      <c r="DZ1202" s="1">
        <v>40429</v>
      </c>
      <c r="EA1202" s="1">
        <v>41533</v>
      </c>
      <c r="EC1202" s="7" t="s">
        <v>4018</v>
      </c>
      <c r="EL1202" s="7">
        <v>1</v>
      </c>
      <c r="EO1202" s="7">
        <v>208</v>
      </c>
      <c r="EP1202" s="7">
        <v>7</v>
      </c>
      <c r="GY1202" s="44" t="s">
        <v>5711</v>
      </c>
      <c r="GZ1202" s="1">
        <v>38302</v>
      </c>
      <c r="HA1202">
        <v>10</v>
      </c>
      <c r="HB1202">
        <v>86</v>
      </c>
      <c r="HC1202">
        <v>5</v>
      </c>
      <c r="HE1202">
        <v>1</v>
      </c>
      <c r="HH1202" s="44" t="s">
        <v>5838</v>
      </c>
      <c r="HI1202">
        <v>1</v>
      </c>
      <c r="HJ1202">
        <v>46</v>
      </c>
      <c r="HK1202">
        <v>27</v>
      </c>
      <c r="HL1202">
        <v>4</v>
      </c>
      <c r="HM1202">
        <v>1</v>
      </c>
      <c r="HQ1202" s="44" t="s">
        <v>5971</v>
      </c>
      <c r="HR1202">
        <v>0</v>
      </c>
      <c r="HS1202">
        <v>10</v>
      </c>
      <c r="HT1202">
        <v>16</v>
      </c>
      <c r="HU1202">
        <v>1</v>
      </c>
      <c r="HV1202">
        <v>1</v>
      </c>
      <c r="II1202" s="1">
        <v>38300</v>
      </c>
      <c r="IJ1202" s="1">
        <v>40352</v>
      </c>
      <c r="IK1202" s="14">
        <v>3</v>
      </c>
    </row>
    <row r="1203" spans="1:245" x14ac:dyDescent="0.25">
      <c r="A1203" s="1">
        <v>40352</v>
      </c>
      <c r="E1203" s="13" t="s">
        <v>3210</v>
      </c>
      <c r="F1203" s="4" t="s">
        <v>175</v>
      </c>
      <c r="G1203" s="45" t="s">
        <v>5615</v>
      </c>
      <c r="H1203" s="86"/>
      <c r="I1203" s="86"/>
      <c r="J1203" s="86"/>
      <c r="K1203" s="86"/>
      <c r="L1203" s="86"/>
      <c r="M1203" s="30" t="s">
        <v>615</v>
      </c>
      <c r="N1203" s="4" t="s">
        <v>570</v>
      </c>
      <c r="O1203" s="52" t="s">
        <v>6944</v>
      </c>
      <c r="P1203" s="20"/>
      <c r="Q1203" s="39" t="s">
        <v>613</v>
      </c>
      <c r="R1203" s="4" t="s">
        <v>500</v>
      </c>
      <c r="S1203" s="52" t="s">
        <v>6942</v>
      </c>
      <c r="T1203" s="39" t="s">
        <v>613</v>
      </c>
      <c r="U1203" s="4" t="s">
        <v>500</v>
      </c>
      <c r="V1203" s="20"/>
      <c r="W1203" s="20"/>
      <c r="X1203" s="20"/>
      <c r="Y1203" s="20"/>
      <c r="Z1203" s="20">
        <v>151860</v>
      </c>
      <c r="AA1203" s="20" t="s">
        <v>500</v>
      </c>
      <c r="AB1203" s="20"/>
      <c r="AC1203" s="20"/>
      <c r="AD1203" s="20"/>
      <c r="AE1203" s="20" t="s">
        <v>3664</v>
      </c>
      <c r="AF1203" s="14">
        <v>0</v>
      </c>
      <c r="AG1203" s="14">
        <v>1</v>
      </c>
      <c r="AH1203" s="14">
        <v>0</v>
      </c>
      <c r="AI1203" s="14">
        <v>0</v>
      </c>
      <c r="AJ1203" s="14">
        <v>1</v>
      </c>
      <c r="AK1203" s="14">
        <v>0</v>
      </c>
      <c r="AL1203" s="14">
        <v>1</v>
      </c>
      <c r="AM1203" s="14">
        <v>0</v>
      </c>
      <c r="AO1203" s="1">
        <v>34536</v>
      </c>
      <c r="AP1203" s="1">
        <v>38300</v>
      </c>
      <c r="BX1203" s="14">
        <v>1519000</v>
      </c>
      <c r="BY1203" s="3">
        <v>0.3</v>
      </c>
      <c r="CO1203" s="14">
        <v>2611000</v>
      </c>
      <c r="CP1203" s="3">
        <v>0.3</v>
      </c>
      <c r="CS1203">
        <v>1</v>
      </c>
      <c r="DA1203" s="1">
        <v>38183</v>
      </c>
      <c r="DB1203" s="1">
        <v>38300</v>
      </c>
      <c r="DC1203" s="1">
        <v>39167</v>
      </c>
      <c r="DD1203" s="14">
        <v>1399</v>
      </c>
      <c r="DE1203" s="14">
        <v>4</v>
      </c>
      <c r="DF1203" t="s">
        <v>513</v>
      </c>
      <c r="DG1203" t="s">
        <v>648</v>
      </c>
      <c r="DJ1203">
        <v>1</v>
      </c>
      <c r="DK1203" s="7"/>
      <c r="DO1203" s="49" t="s">
        <v>4699</v>
      </c>
      <c r="DP1203" s="1"/>
      <c r="DQ1203" s="1"/>
      <c r="DR1203" s="1"/>
      <c r="DS1203" s="1"/>
      <c r="DT1203" s="1"/>
      <c r="DU1203" s="1"/>
      <c r="DV1203" s="1"/>
      <c r="DY1203" t="s">
        <v>2161</v>
      </c>
      <c r="DZ1203" s="1">
        <v>40429</v>
      </c>
      <c r="EA1203" s="1">
        <v>41533</v>
      </c>
      <c r="EC1203" s="7" t="s">
        <v>4018</v>
      </c>
      <c r="EF1203" s="7">
        <v>1</v>
      </c>
      <c r="EO1203" s="7">
        <v>208</v>
      </c>
      <c r="EP1203" s="7">
        <v>7</v>
      </c>
      <c r="GY1203" s="44" t="s">
        <v>5711</v>
      </c>
      <c r="GZ1203" s="1">
        <v>38302</v>
      </c>
      <c r="HA1203">
        <v>10</v>
      </c>
      <c r="HB1203">
        <v>86</v>
      </c>
      <c r="HC1203">
        <v>5</v>
      </c>
      <c r="HE1203">
        <v>1</v>
      </c>
      <c r="HH1203" s="44" t="s">
        <v>5838</v>
      </c>
      <c r="HI1203">
        <v>1</v>
      </c>
      <c r="HJ1203">
        <v>46</v>
      </c>
      <c r="HK1203">
        <v>27</v>
      </c>
      <c r="HL1203">
        <v>4</v>
      </c>
      <c r="HM1203">
        <v>1</v>
      </c>
      <c r="HQ1203" s="44" t="s">
        <v>5971</v>
      </c>
      <c r="HR1203">
        <v>0</v>
      </c>
      <c r="HS1203">
        <v>10</v>
      </c>
      <c r="HT1203">
        <v>16</v>
      </c>
      <c r="HU1203">
        <v>1</v>
      </c>
      <c r="HV1203">
        <v>1</v>
      </c>
      <c r="II1203" s="1">
        <v>38300</v>
      </c>
      <c r="IJ1203" s="1">
        <v>40352</v>
      </c>
      <c r="IK1203" s="14">
        <v>3</v>
      </c>
    </row>
    <row r="1204" spans="1:245" x14ac:dyDescent="0.25">
      <c r="A1204" s="1">
        <v>40352</v>
      </c>
      <c r="E1204" s="13" t="s">
        <v>3210</v>
      </c>
      <c r="F1204" s="4" t="s">
        <v>175</v>
      </c>
      <c r="G1204" s="45" t="s">
        <v>5615</v>
      </c>
      <c r="H1204" s="86"/>
      <c r="I1204" s="86"/>
      <c r="J1204" s="86"/>
      <c r="K1204" s="86"/>
      <c r="L1204" s="86"/>
      <c r="M1204" s="30" t="s">
        <v>616</v>
      </c>
      <c r="N1204" s="4" t="s">
        <v>474</v>
      </c>
      <c r="O1204" s="52" t="s">
        <v>6945</v>
      </c>
      <c r="P1204" s="20"/>
      <c r="Q1204" s="39" t="s">
        <v>613</v>
      </c>
      <c r="R1204" s="4" t="s">
        <v>500</v>
      </c>
      <c r="S1204" s="52" t="s">
        <v>6942</v>
      </c>
      <c r="T1204" s="39" t="s">
        <v>613</v>
      </c>
      <c r="U1204" s="4" t="s">
        <v>500</v>
      </c>
      <c r="V1204" s="20"/>
      <c r="W1204" s="20"/>
      <c r="X1204" s="20"/>
      <c r="Y1204" s="20"/>
      <c r="Z1204" s="20">
        <v>151860</v>
      </c>
      <c r="AA1204" s="20" t="s">
        <v>500</v>
      </c>
      <c r="AB1204" s="20"/>
      <c r="AC1204" s="20"/>
      <c r="AD1204" s="20"/>
      <c r="AF1204" s="14">
        <v>0</v>
      </c>
      <c r="AG1204" s="14">
        <v>1</v>
      </c>
      <c r="AH1204" s="14">
        <v>0</v>
      </c>
      <c r="AI1204" s="14">
        <v>0</v>
      </c>
      <c r="AJ1204" s="14">
        <v>1</v>
      </c>
      <c r="AK1204" s="14">
        <v>0</v>
      </c>
      <c r="AL1204" s="14">
        <v>1</v>
      </c>
      <c r="AM1204" s="14">
        <v>0</v>
      </c>
      <c r="AO1204" s="1">
        <v>37600</v>
      </c>
      <c r="AP1204" s="1">
        <v>38300</v>
      </c>
      <c r="BQ1204" s="3">
        <v>0.3</v>
      </c>
      <c r="CS1204">
        <v>1</v>
      </c>
      <c r="DA1204" s="1">
        <v>38183</v>
      </c>
      <c r="DB1204" s="1">
        <v>38300</v>
      </c>
      <c r="DC1204" s="1">
        <v>39167</v>
      </c>
      <c r="DD1204" s="14">
        <v>1399</v>
      </c>
      <c r="DE1204" s="14">
        <v>4</v>
      </c>
      <c r="DF1204" t="s">
        <v>513</v>
      </c>
      <c r="DG1204" t="s">
        <v>648</v>
      </c>
      <c r="DJ1204">
        <v>1</v>
      </c>
      <c r="DK1204" s="7"/>
      <c r="DO1204" s="1"/>
      <c r="DP1204" s="1"/>
      <c r="DQ1204" s="1"/>
      <c r="DR1204" s="1"/>
      <c r="DS1204" s="1"/>
      <c r="DT1204" s="1"/>
      <c r="DU1204" s="1"/>
      <c r="DV1204" s="1"/>
      <c r="EA1204" s="1"/>
      <c r="GY1204" s="44" t="s">
        <v>5711</v>
      </c>
      <c r="GZ1204" s="1">
        <v>38302</v>
      </c>
      <c r="HA1204">
        <v>10</v>
      </c>
      <c r="HB1204">
        <v>86</v>
      </c>
      <c r="HC1204">
        <v>5</v>
      </c>
      <c r="HE1204">
        <v>1</v>
      </c>
      <c r="HH1204" s="44" t="s">
        <v>5838</v>
      </c>
      <c r="HI1204">
        <v>1</v>
      </c>
      <c r="HJ1204">
        <v>46</v>
      </c>
      <c r="HK1204">
        <v>27</v>
      </c>
      <c r="HL1204">
        <v>4</v>
      </c>
      <c r="HM1204">
        <v>1</v>
      </c>
      <c r="II1204" s="1">
        <v>38300</v>
      </c>
      <c r="IJ1204" s="1">
        <v>40352</v>
      </c>
      <c r="IK1204" s="14">
        <v>3</v>
      </c>
    </row>
    <row r="1205" spans="1:245" x14ac:dyDescent="0.25">
      <c r="A1205" s="1">
        <v>40352</v>
      </c>
      <c r="E1205" s="13" t="s">
        <v>3210</v>
      </c>
      <c r="F1205" s="4" t="s">
        <v>175</v>
      </c>
      <c r="G1205" s="45" t="s">
        <v>5615</v>
      </c>
      <c r="H1205" s="86"/>
      <c r="I1205" s="86"/>
      <c r="J1205" s="86"/>
      <c r="K1205" s="86"/>
      <c r="L1205" s="86"/>
      <c r="M1205" s="30" t="s">
        <v>3050</v>
      </c>
      <c r="N1205" s="4" t="s">
        <v>520</v>
      </c>
      <c r="O1205" s="52" t="s">
        <v>6946</v>
      </c>
      <c r="P1205" s="20"/>
      <c r="Q1205" s="39" t="s">
        <v>613</v>
      </c>
      <c r="R1205" s="4" t="s">
        <v>500</v>
      </c>
      <c r="S1205" s="52" t="s">
        <v>6942</v>
      </c>
      <c r="T1205" s="39" t="s">
        <v>613</v>
      </c>
      <c r="U1205" s="4" t="s">
        <v>500</v>
      </c>
      <c r="V1205" s="20"/>
      <c r="W1205" s="20"/>
      <c r="X1205" s="20"/>
      <c r="Y1205" s="20"/>
      <c r="Z1205" s="20">
        <v>151860</v>
      </c>
      <c r="AA1205" s="20" t="s">
        <v>500</v>
      </c>
      <c r="AB1205" s="20"/>
      <c r="AC1205" s="20"/>
      <c r="AD1205" s="20"/>
      <c r="AF1205" s="14">
        <v>0</v>
      </c>
      <c r="AG1205" s="14">
        <v>1</v>
      </c>
      <c r="AH1205" s="14">
        <v>0</v>
      </c>
      <c r="AI1205" s="14">
        <v>0</v>
      </c>
      <c r="AJ1205" s="14">
        <v>1</v>
      </c>
      <c r="AK1205" s="14">
        <v>0</v>
      </c>
      <c r="AL1205" s="14">
        <v>1</v>
      </c>
      <c r="AM1205" s="14">
        <v>0</v>
      </c>
      <c r="AO1205" s="1">
        <v>34043</v>
      </c>
      <c r="AP1205" s="1">
        <v>38300</v>
      </c>
      <c r="CF1205" s="14">
        <v>12323430</v>
      </c>
      <c r="CG1205" s="3">
        <v>0.3</v>
      </c>
      <c r="CH1205" s="16">
        <v>4520220</v>
      </c>
      <c r="CS1205">
        <v>1</v>
      </c>
      <c r="DA1205" s="1">
        <v>38183</v>
      </c>
      <c r="DB1205" s="1">
        <v>38300</v>
      </c>
      <c r="DC1205" s="1">
        <v>39167</v>
      </c>
      <c r="DD1205" s="14">
        <v>1399</v>
      </c>
      <c r="DE1205" s="14">
        <v>4</v>
      </c>
      <c r="DF1205" t="s">
        <v>513</v>
      </c>
      <c r="DG1205" t="s">
        <v>648</v>
      </c>
      <c r="DJ1205">
        <v>1</v>
      </c>
      <c r="DK1205" s="7"/>
      <c r="DO1205" s="49" t="s">
        <v>4699</v>
      </c>
      <c r="DP1205" s="1"/>
      <c r="DQ1205" s="1"/>
      <c r="DR1205" s="1"/>
      <c r="DS1205" s="1"/>
      <c r="DT1205" s="1"/>
      <c r="DU1205" s="1"/>
      <c r="DV1205" s="1"/>
      <c r="DY1205" t="s">
        <v>2161</v>
      </c>
      <c r="DZ1205" s="1">
        <v>40429</v>
      </c>
      <c r="EA1205" s="1">
        <v>41533</v>
      </c>
      <c r="EC1205" s="7" t="s">
        <v>4018</v>
      </c>
      <c r="EL1205" s="7">
        <v>1</v>
      </c>
      <c r="EO1205" s="7">
        <v>208</v>
      </c>
      <c r="EP1205" s="7">
        <v>7</v>
      </c>
      <c r="GY1205" s="44" t="s">
        <v>5711</v>
      </c>
      <c r="GZ1205" s="1">
        <v>38302</v>
      </c>
      <c r="HA1205">
        <v>10</v>
      </c>
      <c r="HB1205">
        <v>86</v>
      </c>
      <c r="HC1205">
        <v>5</v>
      </c>
      <c r="HE1205">
        <v>1</v>
      </c>
      <c r="HH1205" s="44" t="s">
        <v>5838</v>
      </c>
      <c r="HI1205">
        <v>1</v>
      </c>
      <c r="HJ1205">
        <v>46</v>
      </c>
      <c r="HK1205">
        <v>27</v>
      </c>
      <c r="HL1205">
        <v>4</v>
      </c>
      <c r="HM1205">
        <v>1</v>
      </c>
      <c r="HQ1205" s="44" t="s">
        <v>5971</v>
      </c>
      <c r="HR1205">
        <v>0</v>
      </c>
      <c r="HS1205">
        <v>10</v>
      </c>
      <c r="HT1205">
        <v>16</v>
      </c>
      <c r="HU1205">
        <v>1</v>
      </c>
      <c r="HV1205">
        <v>1</v>
      </c>
      <c r="II1205" s="1">
        <v>38300</v>
      </c>
      <c r="IJ1205" s="1">
        <v>40352</v>
      </c>
      <c r="IK1205" s="14">
        <v>3</v>
      </c>
    </row>
    <row r="1206" spans="1:245" x14ac:dyDescent="0.25">
      <c r="A1206" s="1">
        <v>40352</v>
      </c>
      <c r="E1206" s="13" t="s">
        <v>3210</v>
      </c>
      <c r="F1206" s="4" t="s">
        <v>175</v>
      </c>
      <c r="G1206" s="45" t="s">
        <v>5615</v>
      </c>
      <c r="H1206" s="86"/>
      <c r="I1206" s="86"/>
      <c r="J1206" s="86"/>
      <c r="K1206" s="86"/>
      <c r="L1206" s="86"/>
      <c r="M1206" s="30" t="s">
        <v>617</v>
      </c>
      <c r="N1206" s="4" t="s">
        <v>479</v>
      </c>
      <c r="O1206" s="52" t="s">
        <v>6947</v>
      </c>
      <c r="P1206" s="20"/>
      <c r="Q1206" s="39" t="s">
        <v>613</v>
      </c>
      <c r="R1206" s="4" t="s">
        <v>500</v>
      </c>
      <c r="S1206" s="52" t="s">
        <v>6942</v>
      </c>
      <c r="T1206" s="39" t="s">
        <v>613</v>
      </c>
      <c r="U1206" s="4" t="s">
        <v>500</v>
      </c>
      <c r="V1206" s="20"/>
      <c r="W1206" s="20"/>
      <c r="X1206" s="20"/>
      <c r="Y1206" s="20"/>
      <c r="Z1206" s="20">
        <v>151860</v>
      </c>
      <c r="AA1206" s="20" t="s">
        <v>500</v>
      </c>
      <c r="AB1206" s="20"/>
      <c r="AC1206" s="20"/>
      <c r="AD1206" s="20"/>
      <c r="AF1206" s="14">
        <v>0</v>
      </c>
      <c r="AG1206" s="14">
        <v>1</v>
      </c>
      <c r="AH1206" s="14">
        <v>0</v>
      </c>
      <c r="AI1206" s="14">
        <v>0</v>
      </c>
      <c r="AJ1206" s="14">
        <v>1</v>
      </c>
      <c r="AK1206" s="14">
        <v>0</v>
      </c>
      <c r="AL1206" s="14">
        <v>1</v>
      </c>
      <c r="AM1206" s="14">
        <v>0</v>
      </c>
      <c r="AO1206" s="1">
        <v>37699</v>
      </c>
      <c r="AP1206" s="1">
        <v>38300</v>
      </c>
      <c r="BQ1206" s="3">
        <v>0.3</v>
      </c>
      <c r="CI1206" s="14">
        <v>5575920</v>
      </c>
      <c r="CJ1206" s="3">
        <v>0.3</v>
      </c>
      <c r="CS1206">
        <v>1</v>
      </c>
      <c r="DA1206" s="1">
        <v>38183</v>
      </c>
      <c r="DB1206" s="1">
        <v>38300</v>
      </c>
      <c r="DC1206" s="1">
        <v>39167</v>
      </c>
      <c r="DD1206" s="14">
        <v>1399</v>
      </c>
      <c r="DE1206" s="14">
        <v>4</v>
      </c>
      <c r="DF1206" t="s">
        <v>513</v>
      </c>
      <c r="DG1206" t="s">
        <v>648</v>
      </c>
      <c r="DJ1206">
        <v>1</v>
      </c>
      <c r="DK1206" s="7"/>
      <c r="DO1206" s="49" t="s">
        <v>4699</v>
      </c>
      <c r="DP1206" s="1"/>
      <c r="DQ1206" s="1"/>
      <c r="DR1206" s="1"/>
      <c r="DS1206" s="1"/>
      <c r="DT1206" s="1"/>
      <c r="DU1206" s="1"/>
      <c r="DV1206" s="1"/>
      <c r="DY1206" t="s">
        <v>2161</v>
      </c>
      <c r="DZ1206" s="1">
        <v>40429</v>
      </c>
      <c r="EA1206" s="1">
        <v>41533</v>
      </c>
      <c r="EC1206" s="7" t="s">
        <v>4018</v>
      </c>
      <c r="EF1206" s="7">
        <v>1</v>
      </c>
      <c r="EO1206" s="7">
        <v>208</v>
      </c>
      <c r="EP1206" s="7">
        <v>7</v>
      </c>
      <c r="GY1206" s="44" t="s">
        <v>5711</v>
      </c>
      <c r="GZ1206" s="1">
        <v>38302</v>
      </c>
      <c r="HA1206">
        <v>10</v>
      </c>
      <c r="HB1206">
        <v>86</v>
      </c>
      <c r="HC1206">
        <v>5</v>
      </c>
      <c r="HE1206">
        <v>1</v>
      </c>
      <c r="HH1206" s="44" t="s">
        <v>5838</v>
      </c>
      <c r="HI1206">
        <v>1</v>
      </c>
      <c r="HJ1206">
        <v>46</v>
      </c>
      <c r="HK1206">
        <v>27</v>
      </c>
      <c r="HL1206">
        <v>4</v>
      </c>
      <c r="HM1206">
        <v>1</v>
      </c>
      <c r="HQ1206" s="44" t="s">
        <v>5971</v>
      </c>
      <c r="HR1206">
        <v>0</v>
      </c>
      <c r="HS1206">
        <v>10</v>
      </c>
      <c r="HT1206">
        <v>16</v>
      </c>
      <c r="HU1206">
        <v>1</v>
      </c>
      <c r="HV1206">
        <v>1</v>
      </c>
      <c r="II1206" s="1">
        <v>38300</v>
      </c>
      <c r="IJ1206" s="1">
        <v>40352</v>
      </c>
      <c r="IK1206" s="14">
        <v>3</v>
      </c>
    </row>
    <row r="1207" spans="1:245" x14ac:dyDescent="0.25">
      <c r="A1207" s="1">
        <v>40352</v>
      </c>
      <c r="E1207" s="13" t="s">
        <v>3210</v>
      </c>
      <c r="F1207" s="4" t="s">
        <v>175</v>
      </c>
      <c r="G1207" s="45" t="s">
        <v>5615</v>
      </c>
      <c r="H1207" s="86"/>
      <c r="I1207" s="86"/>
      <c r="J1207" s="86"/>
      <c r="K1207" s="86"/>
      <c r="L1207" s="86"/>
      <c r="M1207" s="30" t="s">
        <v>618</v>
      </c>
      <c r="N1207" s="4" t="s">
        <v>479</v>
      </c>
      <c r="O1207" s="52" t="s">
        <v>6948</v>
      </c>
      <c r="P1207" s="20"/>
      <c r="Q1207" s="39" t="s">
        <v>613</v>
      </c>
      <c r="R1207" s="4" t="s">
        <v>500</v>
      </c>
      <c r="S1207" s="52" t="s">
        <v>6942</v>
      </c>
      <c r="T1207" s="39" t="s">
        <v>613</v>
      </c>
      <c r="U1207" s="4" t="s">
        <v>500</v>
      </c>
      <c r="V1207" s="20"/>
      <c r="W1207" s="20"/>
      <c r="X1207" s="20"/>
      <c r="Y1207" s="20"/>
      <c r="Z1207" s="20">
        <v>151860</v>
      </c>
      <c r="AA1207" s="20" t="s">
        <v>500</v>
      </c>
      <c r="AB1207" s="20"/>
      <c r="AC1207" s="20"/>
      <c r="AD1207" s="20"/>
      <c r="AF1207" s="14">
        <v>0</v>
      </c>
      <c r="AG1207" s="14">
        <v>1</v>
      </c>
      <c r="AH1207" s="14">
        <v>0</v>
      </c>
      <c r="AI1207" s="14">
        <v>0</v>
      </c>
      <c r="AJ1207" s="14">
        <v>1</v>
      </c>
      <c r="AK1207" s="14">
        <v>0</v>
      </c>
      <c r="AL1207" s="14">
        <v>1</v>
      </c>
      <c r="AM1207" s="14">
        <v>0</v>
      </c>
      <c r="AO1207" s="1">
        <v>37194</v>
      </c>
      <c r="AP1207" s="1">
        <v>38300</v>
      </c>
      <c r="BQ1207" s="3">
        <v>0.3</v>
      </c>
      <c r="CS1207">
        <v>1</v>
      </c>
      <c r="DA1207" s="1">
        <v>38183</v>
      </c>
      <c r="DB1207" s="1">
        <v>38300</v>
      </c>
      <c r="DC1207" s="1">
        <v>39167</v>
      </c>
      <c r="DD1207" s="14">
        <v>1399</v>
      </c>
      <c r="DE1207" s="14">
        <v>4</v>
      </c>
      <c r="DF1207" t="s">
        <v>513</v>
      </c>
      <c r="DG1207" t="s">
        <v>648</v>
      </c>
      <c r="DJ1207">
        <v>1</v>
      </c>
      <c r="DK1207" s="7"/>
      <c r="GY1207" s="44" t="s">
        <v>5711</v>
      </c>
      <c r="GZ1207" s="1">
        <v>38302</v>
      </c>
      <c r="HA1207">
        <v>10</v>
      </c>
      <c r="HB1207">
        <v>86</v>
      </c>
      <c r="HC1207">
        <v>5</v>
      </c>
      <c r="HE1207">
        <v>1</v>
      </c>
      <c r="HH1207" s="44" t="s">
        <v>5838</v>
      </c>
      <c r="HI1207">
        <v>1</v>
      </c>
      <c r="HJ1207">
        <v>46</v>
      </c>
      <c r="HK1207">
        <v>27</v>
      </c>
      <c r="HL1207">
        <v>4</v>
      </c>
      <c r="HM1207">
        <v>1</v>
      </c>
      <c r="II1207" s="1">
        <v>38300</v>
      </c>
      <c r="IJ1207" s="1">
        <v>40352</v>
      </c>
      <c r="IK1207" s="14">
        <v>3</v>
      </c>
    </row>
    <row r="1208" spans="1:245" x14ac:dyDescent="0.25">
      <c r="A1208" s="1">
        <v>40352</v>
      </c>
      <c r="E1208" s="13" t="s">
        <v>3210</v>
      </c>
      <c r="F1208" s="4" t="s">
        <v>175</v>
      </c>
      <c r="G1208" s="45" t="s">
        <v>5615</v>
      </c>
      <c r="H1208" s="86"/>
      <c r="I1208" s="86"/>
      <c r="J1208" s="86"/>
      <c r="K1208" s="86"/>
      <c r="L1208" s="86"/>
      <c r="M1208" s="30" t="s">
        <v>2638</v>
      </c>
      <c r="N1208" s="4" t="s">
        <v>502</v>
      </c>
      <c r="O1208" s="52" t="s">
        <v>6949</v>
      </c>
      <c r="P1208" s="20"/>
      <c r="Q1208" s="39" t="s">
        <v>613</v>
      </c>
      <c r="R1208" s="4" t="s">
        <v>500</v>
      </c>
      <c r="S1208" s="52" t="s">
        <v>6942</v>
      </c>
      <c r="T1208" s="39" t="s">
        <v>613</v>
      </c>
      <c r="U1208" s="4" t="s">
        <v>500</v>
      </c>
      <c r="V1208" s="20"/>
      <c r="W1208" s="20"/>
      <c r="X1208" s="20"/>
      <c r="Y1208" s="20"/>
      <c r="Z1208" s="20">
        <v>151860</v>
      </c>
      <c r="AA1208" s="20" t="s">
        <v>500</v>
      </c>
      <c r="AB1208" s="20"/>
      <c r="AC1208" s="20"/>
      <c r="AD1208" s="20"/>
      <c r="AF1208" s="14">
        <v>0</v>
      </c>
      <c r="AG1208" s="14">
        <v>1</v>
      </c>
      <c r="AH1208" s="14">
        <v>0</v>
      </c>
      <c r="AI1208" s="14">
        <v>0</v>
      </c>
      <c r="AJ1208" s="14">
        <v>1</v>
      </c>
      <c r="AK1208" s="14">
        <v>0</v>
      </c>
      <c r="AL1208" s="14">
        <v>1</v>
      </c>
      <c r="AM1208" s="14">
        <v>0</v>
      </c>
      <c r="AO1208" s="1">
        <v>34668</v>
      </c>
      <c r="AP1208" s="1">
        <v>36525</v>
      </c>
      <c r="CS1208">
        <v>1</v>
      </c>
      <c r="DA1208" s="1">
        <v>38183</v>
      </c>
      <c r="DB1208" s="1">
        <v>38300</v>
      </c>
      <c r="DC1208" s="1">
        <v>39167</v>
      </c>
      <c r="DD1208" s="14">
        <v>1399</v>
      </c>
      <c r="DE1208" s="14">
        <v>4</v>
      </c>
      <c r="DF1208" t="s">
        <v>513</v>
      </c>
      <c r="DG1208" t="s">
        <v>648</v>
      </c>
      <c r="DJ1208">
        <v>1</v>
      </c>
      <c r="DK1208" s="7"/>
      <c r="GY1208" s="44" t="s">
        <v>5711</v>
      </c>
      <c r="GZ1208" s="1">
        <v>38302</v>
      </c>
      <c r="HA1208">
        <v>10</v>
      </c>
      <c r="HB1208">
        <v>86</v>
      </c>
      <c r="HC1208">
        <v>5</v>
      </c>
      <c r="HE1208">
        <v>1</v>
      </c>
      <c r="HH1208" s="44" t="s">
        <v>5838</v>
      </c>
      <c r="HI1208">
        <v>1</v>
      </c>
      <c r="HJ1208">
        <v>46</v>
      </c>
      <c r="HK1208">
        <v>27</v>
      </c>
      <c r="HL1208">
        <v>4</v>
      </c>
      <c r="HM1208">
        <v>1</v>
      </c>
      <c r="II1208" s="1">
        <v>38300</v>
      </c>
      <c r="IJ1208" s="1">
        <v>40352</v>
      </c>
      <c r="IK1208" s="14">
        <v>3</v>
      </c>
    </row>
    <row r="1209" spans="1:245" x14ac:dyDescent="0.25">
      <c r="A1209" s="1">
        <v>40352</v>
      </c>
      <c r="E1209" s="13" t="s">
        <v>3210</v>
      </c>
      <c r="F1209" s="4" t="s">
        <v>175</v>
      </c>
      <c r="G1209" s="45" t="s">
        <v>5615</v>
      </c>
      <c r="H1209" s="86"/>
      <c r="I1209" s="86"/>
      <c r="J1209" s="86"/>
      <c r="K1209" s="86"/>
      <c r="L1209" s="86"/>
      <c r="M1209" s="30" t="s">
        <v>619</v>
      </c>
      <c r="N1209" s="4" t="s">
        <v>515</v>
      </c>
      <c r="O1209" s="52" t="s">
        <v>6950</v>
      </c>
      <c r="P1209" s="20"/>
      <c r="Q1209" s="39" t="s">
        <v>623</v>
      </c>
      <c r="R1209" s="4" t="s">
        <v>479</v>
      </c>
      <c r="S1209" s="52" t="s">
        <v>6953</v>
      </c>
      <c r="T1209" s="39" t="s">
        <v>623</v>
      </c>
      <c r="U1209" s="4" t="s">
        <v>479</v>
      </c>
      <c r="V1209" s="20"/>
      <c r="W1209" s="20"/>
      <c r="X1209" s="20"/>
      <c r="Y1209" s="20"/>
      <c r="Z1209" s="20"/>
      <c r="AA1209" s="20"/>
      <c r="AB1209" s="20"/>
      <c r="AC1209" s="20"/>
      <c r="AD1209" s="20"/>
      <c r="AF1209" s="14">
        <v>0</v>
      </c>
      <c r="AG1209" s="14">
        <v>1</v>
      </c>
      <c r="AH1209" s="14">
        <v>0</v>
      </c>
      <c r="AI1209" s="14">
        <v>0</v>
      </c>
      <c r="AJ1209" s="14">
        <v>1</v>
      </c>
      <c r="AK1209" s="14">
        <v>0</v>
      </c>
      <c r="AL1209" s="14">
        <v>1</v>
      </c>
      <c r="AM1209" s="14">
        <v>0</v>
      </c>
      <c r="AO1209" s="1">
        <v>36462</v>
      </c>
      <c r="AP1209" s="1">
        <v>38300</v>
      </c>
      <c r="BT1209" s="14">
        <v>17700000</v>
      </c>
      <c r="BU1209" s="3">
        <v>0</v>
      </c>
      <c r="BX1209" s="14">
        <v>6700000</v>
      </c>
      <c r="BY1209" s="3">
        <v>0</v>
      </c>
      <c r="BZ1209" s="16">
        <v>6298000</v>
      </c>
      <c r="CS1209">
        <v>1</v>
      </c>
      <c r="DA1209" s="1">
        <v>38183</v>
      </c>
      <c r="DB1209" s="1">
        <v>38300</v>
      </c>
      <c r="DC1209" s="1">
        <v>39167</v>
      </c>
      <c r="DD1209" s="14">
        <v>1399</v>
      </c>
      <c r="DE1209" s="14">
        <v>4</v>
      </c>
      <c r="DF1209" t="s">
        <v>513</v>
      </c>
      <c r="DG1209" t="s">
        <v>648</v>
      </c>
      <c r="DJ1209">
        <v>1</v>
      </c>
      <c r="DK1209" s="7"/>
      <c r="DO1209" s="1"/>
      <c r="DP1209" s="49" t="s">
        <v>4700</v>
      </c>
      <c r="DQ1209" s="49" t="s">
        <v>4701</v>
      </c>
      <c r="DR1209" s="1"/>
      <c r="DS1209" s="1"/>
      <c r="DT1209" s="1"/>
      <c r="DU1209" s="1"/>
      <c r="DV1209" s="1"/>
      <c r="DY1209" t="s">
        <v>2126</v>
      </c>
      <c r="DZ1209" s="1">
        <v>40430</v>
      </c>
      <c r="EA1209" s="1">
        <v>41533</v>
      </c>
      <c r="EC1209" s="7" t="s">
        <v>4018</v>
      </c>
      <c r="EL1209" s="7">
        <v>1</v>
      </c>
      <c r="EO1209" s="7">
        <v>217</v>
      </c>
      <c r="EP1209" s="7">
        <v>4</v>
      </c>
      <c r="EQ1209" s="7">
        <v>1</v>
      </c>
      <c r="II1209" s="1">
        <v>38300</v>
      </c>
      <c r="IJ1209" s="1">
        <v>40352</v>
      </c>
      <c r="IK1209" s="14">
        <v>3</v>
      </c>
    </row>
    <row r="1210" spans="1:245" x14ac:dyDescent="0.25">
      <c r="A1210" s="1">
        <v>40352</v>
      </c>
      <c r="E1210" s="13" t="s">
        <v>3210</v>
      </c>
      <c r="F1210" s="4" t="s">
        <v>175</v>
      </c>
      <c r="G1210" s="45" t="s">
        <v>5615</v>
      </c>
      <c r="H1210" s="86"/>
      <c r="I1210" s="86"/>
      <c r="J1210" s="86"/>
      <c r="K1210" s="86"/>
      <c r="L1210" s="86"/>
      <c r="M1210" s="30" t="s">
        <v>620</v>
      </c>
      <c r="N1210" s="4" t="s">
        <v>570</v>
      </c>
      <c r="O1210" s="52" t="s">
        <v>6952</v>
      </c>
      <c r="P1210" s="20"/>
      <c r="Q1210" s="39" t="s">
        <v>623</v>
      </c>
      <c r="R1210" s="4" t="s">
        <v>479</v>
      </c>
      <c r="S1210" s="52" t="s">
        <v>6953</v>
      </c>
      <c r="T1210" s="39" t="s">
        <v>623</v>
      </c>
      <c r="U1210" s="4" t="s">
        <v>479</v>
      </c>
      <c r="V1210" s="20"/>
      <c r="W1210" s="20"/>
      <c r="X1210" s="20"/>
      <c r="Y1210" s="20"/>
      <c r="Z1210" s="20"/>
      <c r="AA1210" s="20"/>
      <c r="AB1210" s="20"/>
      <c r="AC1210" s="20"/>
      <c r="AD1210" s="20"/>
      <c r="AF1210" s="14">
        <v>0</v>
      </c>
      <c r="AG1210" s="14">
        <v>1</v>
      </c>
      <c r="AH1210" s="14">
        <v>0</v>
      </c>
      <c r="AI1210" s="14">
        <v>0</v>
      </c>
      <c r="AJ1210" s="14">
        <v>1</v>
      </c>
      <c r="AK1210" s="14">
        <v>0</v>
      </c>
      <c r="AL1210" s="14">
        <v>1</v>
      </c>
      <c r="AM1210" s="14">
        <v>0</v>
      </c>
      <c r="AO1210" s="1">
        <v>34619</v>
      </c>
      <c r="AP1210" s="1">
        <v>38300</v>
      </c>
      <c r="BP1210" s="14">
        <v>14300000</v>
      </c>
      <c r="BQ1210" s="3">
        <v>0</v>
      </c>
      <c r="BT1210" s="14">
        <v>17700000</v>
      </c>
      <c r="BU1210" s="3">
        <v>0</v>
      </c>
      <c r="CS1210">
        <v>1</v>
      </c>
      <c r="DA1210" s="1">
        <v>38183</v>
      </c>
      <c r="DB1210" s="1">
        <v>38300</v>
      </c>
      <c r="DC1210" s="1">
        <v>39167</v>
      </c>
      <c r="DD1210" s="14">
        <v>1399</v>
      </c>
      <c r="DE1210" s="14">
        <v>4</v>
      </c>
      <c r="DF1210" t="s">
        <v>513</v>
      </c>
      <c r="DG1210" t="s">
        <v>648</v>
      </c>
      <c r="DJ1210">
        <v>1</v>
      </c>
      <c r="DK1210" s="7"/>
      <c r="DO1210" s="1"/>
      <c r="DP1210" s="49" t="s">
        <v>4702</v>
      </c>
      <c r="DQ1210" s="49" t="s">
        <v>4703</v>
      </c>
      <c r="DR1210" s="1"/>
      <c r="DS1210" s="1"/>
      <c r="DT1210" s="1"/>
      <c r="DU1210" s="1"/>
      <c r="DV1210" s="1"/>
      <c r="DY1210" t="s">
        <v>2120</v>
      </c>
      <c r="DZ1210" s="1">
        <v>40429</v>
      </c>
      <c r="EA1210" s="1">
        <v>41533</v>
      </c>
      <c r="EC1210" s="7" t="s">
        <v>4018</v>
      </c>
      <c r="EF1210" s="7">
        <v>1</v>
      </c>
      <c r="EO1210" s="7">
        <v>268</v>
      </c>
      <c r="EP1210" s="7">
        <v>2</v>
      </c>
      <c r="EQ1210" s="7">
        <v>1</v>
      </c>
      <c r="ER1210" s="49" t="s">
        <v>5039</v>
      </c>
      <c r="ES1210" s="1"/>
      <c r="ET1210" s="1"/>
      <c r="EU1210" s="1"/>
      <c r="EV1210" s="1"/>
      <c r="EW1210" s="1"/>
      <c r="EX1210" s="1"/>
      <c r="FC1210" t="s">
        <v>2982</v>
      </c>
      <c r="FD1210" s="1">
        <v>41605</v>
      </c>
      <c r="FE1210" s="1">
        <v>42761</v>
      </c>
      <c r="FH1210" s="7" t="s">
        <v>4019</v>
      </c>
      <c r="FO1210">
        <v>1</v>
      </c>
      <c r="FY1210">
        <v>86</v>
      </c>
      <c r="FZ1210">
        <v>3</v>
      </c>
      <c r="II1210" s="1">
        <v>38300</v>
      </c>
      <c r="IJ1210" s="1">
        <v>40352</v>
      </c>
      <c r="IK1210" s="14">
        <v>3</v>
      </c>
    </row>
    <row r="1211" spans="1:245" x14ac:dyDescent="0.25">
      <c r="A1211" s="1">
        <v>40352</v>
      </c>
      <c r="E1211" s="13" t="s">
        <v>3210</v>
      </c>
      <c r="F1211" s="4" t="s">
        <v>175</v>
      </c>
      <c r="G1211" s="45" t="s">
        <v>5615</v>
      </c>
      <c r="H1211" s="86"/>
      <c r="I1211" s="86"/>
      <c r="J1211" s="86"/>
      <c r="K1211" s="86"/>
      <c r="L1211" s="86"/>
      <c r="M1211" s="30" t="s">
        <v>621</v>
      </c>
      <c r="N1211" s="4" t="s">
        <v>474</v>
      </c>
      <c r="O1211" s="52" t="s">
        <v>6951</v>
      </c>
      <c r="P1211" s="20"/>
      <c r="Q1211" s="39" t="s">
        <v>623</v>
      </c>
      <c r="R1211" s="4" t="s">
        <v>479</v>
      </c>
      <c r="S1211" s="52" t="s">
        <v>6953</v>
      </c>
      <c r="T1211" s="39" t="s">
        <v>623</v>
      </c>
      <c r="U1211" s="4" t="s">
        <v>479</v>
      </c>
      <c r="V1211" s="20"/>
      <c r="W1211" s="20"/>
      <c r="X1211" s="20"/>
      <c r="Y1211" s="20"/>
      <c r="Z1211" s="20"/>
      <c r="AA1211" s="20"/>
      <c r="AB1211" s="20"/>
      <c r="AC1211" s="20"/>
      <c r="AD1211" s="20"/>
      <c r="AF1211" s="14">
        <v>0</v>
      </c>
      <c r="AG1211" s="14">
        <v>1</v>
      </c>
      <c r="AH1211" s="14">
        <v>0</v>
      </c>
      <c r="AI1211" s="14">
        <v>0</v>
      </c>
      <c r="AJ1211" s="14">
        <v>1</v>
      </c>
      <c r="AK1211" s="14">
        <v>0</v>
      </c>
      <c r="AL1211" s="14">
        <v>1</v>
      </c>
      <c r="AM1211" s="14">
        <v>0</v>
      </c>
      <c r="AO1211" s="1">
        <v>37600</v>
      </c>
      <c r="AP1211" s="1">
        <v>38300</v>
      </c>
      <c r="BX1211" s="14">
        <v>6700000</v>
      </c>
      <c r="BY1211" s="3">
        <v>0</v>
      </c>
      <c r="BZ1211" s="16">
        <v>6298000</v>
      </c>
      <c r="CS1211">
        <v>1</v>
      </c>
      <c r="DA1211" s="1">
        <v>38183</v>
      </c>
      <c r="DB1211" s="1">
        <v>38300</v>
      </c>
      <c r="DC1211" s="1">
        <v>39167</v>
      </c>
      <c r="DD1211" s="14">
        <v>1399</v>
      </c>
      <c r="DE1211" s="14">
        <v>4</v>
      </c>
      <c r="DF1211" t="s">
        <v>513</v>
      </c>
      <c r="DG1211" t="s">
        <v>648</v>
      </c>
      <c r="DJ1211">
        <v>1</v>
      </c>
      <c r="DK1211" s="7"/>
      <c r="DO1211" s="1"/>
      <c r="DP1211" s="49" t="s">
        <v>4704</v>
      </c>
      <c r="DQ1211" s="49" t="s">
        <v>4705</v>
      </c>
      <c r="DR1211" s="1"/>
      <c r="DS1211" s="1"/>
      <c r="DT1211" s="1"/>
      <c r="DU1211" s="1"/>
      <c r="DV1211" s="1"/>
      <c r="DY1211" t="s">
        <v>2119</v>
      </c>
      <c r="DZ1211" s="1">
        <v>40430</v>
      </c>
      <c r="EA1211" s="1">
        <v>41533</v>
      </c>
      <c r="EC1211" s="7" t="s">
        <v>4018</v>
      </c>
      <c r="EL1211" s="7">
        <v>1</v>
      </c>
      <c r="EO1211" s="7">
        <v>255</v>
      </c>
      <c r="EP1211" s="7">
        <v>5</v>
      </c>
      <c r="EQ1211" s="7">
        <v>1</v>
      </c>
      <c r="ER1211" s="49" t="s">
        <v>5040</v>
      </c>
      <c r="ES1211" s="1"/>
      <c r="ET1211" s="1"/>
      <c r="EU1211" s="1"/>
      <c r="EV1211" s="1"/>
      <c r="EW1211" s="1"/>
      <c r="EX1211" s="1"/>
      <c r="FC1211" t="s">
        <v>2981</v>
      </c>
      <c r="FD1211" s="1">
        <v>41605</v>
      </c>
      <c r="FE1211" s="1">
        <v>42761</v>
      </c>
      <c r="FH1211" s="7" t="s">
        <v>4019</v>
      </c>
      <c r="FK1211">
        <v>1</v>
      </c>
      <c r="FY1211">
        <v>81</v>
      </c>
      <c r="FZ1211">
        <v>2</v>
      </c>
      <c r="II1211" s="1">
        <v>38300</v>
      </c>
      <c r="IJ1211" s="1">
        <v>40352</v>
      </c>
      <c r="IK1211" s="14">
        <v>3</v>
      </c>
    </row>
    <row r="1212" spans="1:245" x14ac:dyDescent="0.25">
      <c r="A1212" s="1">
        <v>40352</v>
      </c>
      <c r="E1212" s="13" t="s">
        <v>3210</v>
      </c>
      <c r="F1212" s="4" t="s">
        <v>175</v>
      </c>
      <c r="G1212" s="45" t="s">
        <v>5615</v>
      </c>
      <c r="H1212" s="86"/>
      <c r="I1212" s="86"/>
      <c r="J1212" s="86"/>
      <c r="K1212" s="86"/>
      <c r="L1212" s="86"/>
      <c r="M1212" s="30" t="s">
        <v>623</v>
      </c>
      <c r="N1212" s="4" t="s">
        <v>479</v>
      </c>
      <c r="O1212" s="52" t="s">
        <v>6953</v>
      </c>
      <c r="P1212" s="20"/>
      <c r="Q1212" s="39" t="s">
        <v>623</v>
      </c>
      <c r="R1212" s="4" t="s">
        <v>479</v>
      </c>
      <c r="S1212" s="52" t="s">
        <v>6953</v>
      </c>
      <c r="T1212" s="39" t="s">
        <v>623</v>
      </c>
      <c r="U1212" s="4" t="s">
        <v>479</v>
      </c>
      <c r="V1212" s="20"/>
      <c r="W1212" s="20"/>
      <c r="X1212" s="20"/>
      <c r="Y1212" s="20"/>
      <c r="Z1212" s="20"/>
      <c r="AA1212" s="20"/>
      <c r="AB1212" s="20"/>
      <c r="AC1212" s="20"/>
      <c r="AD1212" s="20"/>
      <c r="AE1212" s="20" t="s">
        <v>3665</v>
      </c>
      <c r="AF1212" s="14">
        <v>0</v>
      </c>
      <c r="AG1212" s="14">
        <v>1</v>
      </c>
      <c r="AH1212" s="14">
        <v>0</v>
      </c>
      <c r="AI1212" s="14">
        <v>0</v>
      </c>
      <c r="AJ1212" s="14">
        <v>1</v>
      </c>
      <c r="AK1212" s="14">
        <v>0</v>
      </c>
      <c r="AL1212" s="14">
        <v>1</v>
      </c>
      <c r="AM1212" s="14">
        <v>0</v>
      </c>
      <c r="AO1212" s="1">
        <v>33893</v>
      </c>
      <c r="AP1212" s="1">
        <v>38300</v>
      </c>
      <c r="BP1212" s="14">
        <v>10181196</v>
      </c>
      <c r="BQ1212" s="3">
        <v>0</v>
      </c>
      <c r="BT1212" s="14">
        <v>2212713</v>
      </c>
      <c r="BU1212" s="3">
        <v>0</v>
      </c>
      <c r="BX1212" s="14">
        <v>2036239</v>
      </c>
      <c r="BY1212" s="3">
        <v>0</v>
      </c>
      <c r="CB1212" s="14">
        <v>111314</v>
      </c>
      <c r="CC1212" s="3">
        <v>0</v>
      </c>
      <c r="CS1212">
        <v>1</v>
      </c>
      <c r="DA1212" s="1">
        <v>38183</v>
      </c>
      <c r="DB1212" s="1">
        <v>38300</v>
      </c>
      <c r="DC1212" s="1">
        <v>39167</v>
      </c>
      <c r="DD1212" s="14">
        <v>1399</v>
      </c>
      <c r="DE1212" s="14">
        <v>4</v>
      </c>
      <c r="DF1212" t="s">
        <v>513</v>
      </c>
      <c r="DG1212" t="s">
        <v>648</v>
      </c>
      <c r="DJ1212">
        <v>1</v>
      </c>
      <c r="DK1212" s="7"/>
      <c r="DO1212" s="1"/>
      <c r="DP1212" s="49" t="s">
        <v>4706</v>
      </c>
      <c r="DQ1212" s="1"/>
      <c r="DR1212" s="1"/>
      <c r="DS1212" s="49" t="s">
        <v>4707</v>
      </c>
      <c r="DT1212" s="1"/>
      <c r="DU1212" s="1"/>
      <c r="DV1212" s="1"/>
      <c r="DY1212" t="s">
        <v>2165</v>
      </c>
      <c r="DZ1212" s="1">
        <v>40430</v>
      </c>
      <c r="EA1212" s="1">
        <v>41533</v>
      </c>
      <c r="EC1212" s="7" t="s">
        <v>4018</v>
      </c>
      <c r="EF1212" s="7">
        <v>1</v>
      </c>
      <c r="EO1212" s="7">
        <v>226</v>
      </c>
      <c r="EP1212" s="7">
        <v>3</v>
      </c>
      <c r="EQ1212" s="7">
        <v>1</v>
      </c>
      <c r="ER1212" s="49" t="s">
        <v>5041</v>
      </c>
      <c r="ES1212" s="1"/>
      <c r="ET1212" s="1"/>
      <c r="EU1212" s="1"/>
      <c r="EV1212" s="1"/>
      <c r="EW1212" s="1"/>
      <c r="EX1212" s="1"/>
      <c r="FC1212" t="s">
        <v>2984</v>
      </c>
      <c r="FD1212" s="1">
        <v>41604</v>
      </c>
      <c r="FE1212" s="1">
        <v>42761</v>
      </c>
      <c r="FH1212" s="7" t="s">
        <v>4019</v>
      </c>
      <c r="FK1212">
        <v>1</v>
      </c>
      <c r="FY1212">
        <v>49</v>
      </c>
      <c r="FZ1212">
        <v>2</v>
      </c>
      <c r="II1212" s="1">
        <v>38300</v>
      </c>
      <c r="IJ1212" s="1">
        <v>40352</v>
      </c>
      <c r="IK1212" s="14">
        <v>3</v>
      </c>
    </row>
    <row r="1213" spans="1:245" x14ac:dyDescent="0.25">
      <c r="A1213" s="1">
        <v>40352</v>
      </c>
      <c r="E1213" s="13" t="s">
        <v>3210</v>
      </c>
      <c r="F1213" s="4" t="s">
        <v>175</v>
      </c>
      <c r="G1213" s="45" t="s">
        <v>5615</v>
      </c>
      <c r="H1213" s="86"/>
      <c r="I1213" s="86"/>
      <c r="J1213" s="86"/>
      <c r="K1213" s="86"/>
      <c r="L1213" s="86"/>
      <c r="M1213" s="30" t="s">
        <v>624</v>
      </c>
      <c r="N1213" s="4" t="s">
        <v>570</v>
      </c>
      <c r="O1213" s="52" t="s">
        <v>6956</v>
      </c>
      <c r="P1213" s="20"/>
      <c r="Q1213" s="39" t="s">
        <v>623</v>
      </c>
      <c r="R1213" s="4" t="s">
        <v>479</v>
      </c>
      <c r="S1213" s="52" t="s">
        <v>6953</v>
      </c>
      <c r="T1213" s="39" t="s">
        <v>623</v>
      </c>
      <c r="U1213" s="4" t="s">
        <v>479</v>
      </c>
      <c r="V1213" s="20"/>
      <c r="W1213" s="20"/>
      <c r="X1213" s="20"/>
      <c r="Y1213" s="20"/>
      <c r="Z1213" s="20"/>
      <c r="AA1213" s="20"/>
      <c r="AB1213" s="20"/>
      <c r="AC1213" s="20"/>
      <c r="AD1213" s="20"/>
      <c r="AE1213" s="20" t="s">
        <v>3666</v>
      </c>
      <c r="AF1213" s="14">
        <v>0</v>
      </c>
      <c r="AG1213" s="14">
        <v>1</v>
      </c>
      <c r="AH1213" s="14">
        <v>0</v>
      </c>
      <c r="AI1213" s="14">
        <v>0</v>
      </c>
      <c r="AJ1213" s="14">
        <v>1</v>
      </c>
      <c r="AK1213" s="14">
        <v>0</v>
      </c>
      <c r="AL1213" s="14">
        <v>1</v>
      </c>
      <c r="AM1213" s="14">
        <v>0</v>
      </c>
      <c r="AO1213" s="1">
        <v>34536</v>
      </c>
      <c r="AP1213" s="1">
        <v>38300</v>
      </c>
      <c r="BT1213" s="14">
        <v>2212713</v>
      </c>
      <c r="BU1213" s="3">
        <v>0</v>
      </c>
      <c r="CS1213">
        <v>1</v>
      </c>
      <c r="DA1213" s="1">
        <v>38183</v>
      </c>
      <c r="DB1213" s="1">
        <v>38300</v>
      </c>
      <c r="DC1213" s="1">
        <v>39167</v>
      </c>
      <c r="DD1213" s="14">
        <v>1399</v>
      </c>
      <c r="DE1213" s="14">
        <v>4</v>
      </c>
      <c r="DF1213" t="s">
        <v>513</v>
      </c>
      <c r="DG1213" t="s">
        <v>648</v>
      </c>
      <c r="DJ1213">
        <v>1</v>
      </c>
      <c r="DK1213" s="7"/>
      <c r="DO1213" s="1"/>
      <c r="DP1213" s="49" t="s">
        <v>4706</v>
      </c>
      <c r="DQ1213" s="1"/>
      <c r="DR1213" s="1"/>
      <c r="DS1213" s="49" t="s">
        <v>4707</v>
      </c>
      <c r="DT1213" s="1"/>
      <c r="DU1213" s="1"/>
      <c r="DV1213" s="1"/>
      <c r="DY1213" t="s">
        <v>2165</v>
      </c>
      <c r="DZ1213" s="1">
        <v>40430</v>
      </c>
      <c r="EA1213" s="1">
        <v>41533</v>
      </c>
      <c r="EC1213" s="7" t="s">
        <v>4018</v>
      </c>
      <c r="EF1213" s="7">
        <v>1</v>
      </c>
      <c r="EO1213" s="7">
        <v>226</v>
      </c>
      <c r="EP1213" s="7">
        <v>3</v>
      </c>
      <c r="EQ1213" s="7">
        <v>1</v>
      </c>
      <c r="ER1213" s="49" t="s">
        <v>5041</v>
      </c>
      <c r="ES1213" s="1"/>
      <c r="ET1213" s="1"/>
      <c r="EU1213" s="1"/>
      <c r="EV1213" s="1"/>
      <c r="EW1213" s="1"/>
      <c r="EX1213" s="1"/>
      <c r="FC1213" t="s">
        <v>2984</v>
      </c>
      <c r="FD1213" s="1">
        <v>41604</v>
      </c>
      <c r="FE1213" s="1">
        <v>42761</v>
      </c>
      <c r="FH1213" s="7" t="s">
        <v>4019</v>
      </c>
      <c r="FK1213">
        <v>1</v>
      </c>
      <c r="FY1213">
        <v>49</v>
      </c>
      <c r="FZ1213">
        <v>2</v>
      </c>
      <c r="II1213" s="1">
        <v>38300</v>
      </c>
      <c r="IJ1213" s="1">
        <v>40352</v>
      </c>
      <c r="IK1213" s="14">
        <v>3</v>
      </c>
    </row>
    <row r="1214" spans="1:245" x14ac:dyDescent="0.25">
      <c r="A1214" s="1">
        <v>40352</v>
      </c>
      <c r="E1214" s="13" t="s">
        <v>3210</v>
      </c>
      <c r="F1214" s="4" t="s">
        <v>175</v>
      </c>
      <c r="G1214" s="45" t="s">
        <v>5615</v>
      </c>
      <c r="H1214" s="86"/>
      <c r="I1214" s="86"/>
      <c r="J1214" s="86"/>
      <c r="K1214" s="86"/>
      <c r="L1214" s="86"/>
      <c r="M1214" s="30" t="s">
        <v>3051</v>
      </c>
      <c r="N1214" s="4" t="s">
        <v>520</v>
      </c>
      <c r="O1214" s="52" t="s">
        <v>6954</v>
      </c>
      <c r="P1214" s="20"/>
      <c r="Q1214" s="39" t="s">
        <v>623</v>
      </c>
      <c r="R1214" s="4" t="s">
        <v>479</v>
      </c>
      <c r="S1214" s="52" t="s">
        <v>6953</v>
      </c>
      <c r="T1214" s="39" t="s">
        <v>623</v>
      </c>
      <c r="U1214" s="4" t="s">
        <v>479</v>
      </c>
      <c r="V1214" s="20"/>
      <c r="W1214" s="20"/>
      <c r="X1214" s="20"/>
      <c r="Y1214" s="20"/>
      <c r="Z1214" s="20"/>
      <c r="AA1214" s="20"/>
      <c r="AB1214" s="20"/>
      <c r="AC1214" s="20"/>
      <c r="AD1214" s="20"/>
      <c r="AF1214" s="14">
        <v>0</v>
      </c>
      <c r="AG1214" s="14">
        <v>1</v>
      </c>
      <c r="AH1214" s="14">
        <v>0</v>
      </c>
      <c r="AI1214" s="14">
        <v>0</v>
      </c>
      <c r="AJ1214" s="14">
        <v>1</v>
      </c>
      <c r="AK1214" s="14">
        <v>0</v>
      </c>
      <c r="AL1214" s="14">
        <v>1</v>
      </c>
      <c r="AM1214" s="14">
        <v>0</v>
      </c>
      <c r="AO1214" s="1">
        <v>33893</v>
      </c>
      <c r="AP1214" s="1">
        <v>38300</v>
      </c>
      <c r="BX1214" s="14">
        <v>2036239</v>
      </c>
      <c r="BY1214" s="3">
        <v>0</v>
      </c>
      <c r="CS1214">
        <v>1</v>
      </c>
      <c r="DA1214" s="1">
        <v>38183</v>
      </c>
      <c r="DB1214" s="1">
        <v>38300</v>
      </c>
      <c r="DC1214" s="1">
        <v>39167</v>
      </c>
      <c r="DD1214" s="14">
        <v>1399</v>
      </c>
      <c r="DE1214" s="14">
        <v>4</v>
      </c>
      <c r="DF1214" t="s">
        <v>513</v>
      </c>
      <c r="DG1214" t="s">
        <v>648</v>
      </c>
      <c r="DJ1214">
        <v>1</v>
      </c>
      <c r="DK1214" s="7"/>
      <c r="DO1214" s="1"/>
      <c r="DP1214" s="49" t="s">
        <v>4706</v>
      </c>
      <c r="DQ1214" s="1"/>
      <c r="DR1214" s="1"/>
      <c r="DS1214" s="49" t="s">
        <v>4707</v>
      </c>
      <c r="DT1214" s="1"/>
      <c r="DU1214" s="1"/>
      <c r="DV1214" s="1"/>
      <c r="DY1214" t="s">
        <v>2165</v>
      </c>
      <c r="DZ1214" s="1">
        <v>40430</v>
      </c>
      <c r="EA1214" s="1">
        <v>41533</v>
      </c>
      <c r="EC1214" s="7" t="s">
        <v>4018</v>
      </c>
      <c r="EF1214" s="7">
        <v>1</v>
      </c>
      <c r="EO1214" s="7">
        <v>226</v>
      </c>
      <c r="EP1214" s="7">
        <v>3</v>
      </c>
      <c r="EQ1214" s="7">
        <v>1</v>
      </c>
      <c r="ER1214" s="49" t="s">
        <v>5041</v>
      </c>
      <c r="ES1214" s="1"/>
      <c r="ET1214" s="1"/>
      <c r="EU1214" s="1"/>
      <c r="EV1214" s="1"/>
      <c r="EW1214" s="1"/>
      <c r="EX1214" s="1"/>
      <c r="FC1214" t="s">
        <v>2984</v>
      </c>
      <c r="FD1214" s="1">
        <v>41604</v>
      </c>
      <c r="FE1214" s="1">
        <v>42761</v>
      </c>
      <c r="FH1214" s="7" t="s">
        <v>4019</v>
      </c>
      <c r="FK1214">
        <v>1</v>
      </c>
      <c r="FY1214">
        <v>49</v>
      </c>
      <c r="FZ1214">
        <v>2</v>
      </c>
      <c r="II1214" s="1">
        <v>38300</v>
      </c>
      <c r="IJ1214" s="1">
        <v>40352</v>
      </c>
      <c r="IK1214" s="14">
        <v>3</v>
      </c>
    </row>
    <row r="1215" spans="1:245" x14ac:dyDescent="0.25">
      <c r="A1215" s="1">
        <v>40352</v>
      </c>
      <c r="E1215" s="13" t="s">
        <v>3210</v>
      </c>
      <c r="F1215" s="4" t="s">
        <v>175</v>
      </c>
      <c r="G1215" s="45" t="s">
        <v>5615</v>
      </c>
      <c r="H1215" s="86"/>
      <c r="I1215" s="86"/>
      <c r="J1215" s="86"/>
      <c r="K1215" s="86"/>
      <c r="L1215" s="86"/>
      <c r="M1215" s="30" t="s">
        <v>625</v>
      </c>
      <c r="N1215" s="4" t="s">
        <v>517</v>
      </c>
      <c r="O1215" s="52" t="s">
        <v>6955</v>
      </c>
      <c r="P1215" s="20"/>
      <c r="Q1215" s="39" t="s">
        <v>623</v>
      </c>
      <c r="R1215" s="4" t="s">
        <v>479</v>
      </c>
      <c r="S1215" s="52" t="s">
        <v>6953</v>
      </c>
      <c r="T1215" s="39" t="s">
        <v>623</v>
      </c>
      <c r="U1215" s="4" t="s">
        <v>479</v>
      </c>
      <c r="V1215" s="20"/>
      <c r="W1215" s="20"/>
      <c r="X1215" s="20"/>
      <c r="Y1215" s="20"/>
      <c r="Z1215" s="20"/>
      <c r="AA1215" s="20"/>
      <c r="AB1215" s="20"/>
      <c r="AC1215" s="20"/>
      <c r="AD1215" s="20"/>
      <c r="AF1215" s="14">
        <v>0</v>
      </c>
      <c r="AG1215" s="14">
        <v>1</v>
      </c>
      <c r="AH1215" s="14">
        <v>0</v>
      </c>
      <c r="AI1215" s="14">
        <v>0</v>
      </c>
      <c r="AJ1215" s="14">
        <v>1</v>
      </c>
      <c r="AK1215" s="14">
        <v>0</v>
      </c>
      <c r="AL1215" s="14">
        <v>1</v>
      </c>
      <c r="AM1215" s="14">
        <v>0</v>
      </c>
      <c r="AO1215" s="1">
        <v>37690</v>
      </c>
      <c r="AP1215" s="1">
        <v>38300</v>
      </c>
      <c r="CB1215" s="14">
        <v>111314</v>
      </c>
      <c r="CC1215" s="3">
        <v>0</v>
      </c>
      <c r="CS1215">
        <v>1</v>
      </c>
      <c r="DA1215" s="1">
        <v>38183</v>
      </c>
      <c r="DB1215" s="1">
        <v>38300</v>
      </c>
      <c r="DC1215" s="1">
        <v>39167</v>
      </c>
      <c r="DD1215" s="14">
        <v>1399</v>
      </c>
      <c r="DE1215" s="14">
        <v>4</v>
      </c>
      <c r="DF1215" t="s">
        <v>513</v>
      </c>
      <c r="DG1215" t="s">
        <v>648</v>
      </c>
      <c r="DJ1215">
        <v>1</v>
      </c>
      <c r="DK1215" s="7"/>
      <c r="DO1215" s="1"/>
      <c r="DP1215" s="49" t="s">
        <v>4706</v>
      </c>
      <c r="DQ1215" s="1"/>
      <c r="DR1215" s="1"/>
      <c r="DS1215" s="49" t="s">
        <v>4707</v>
      </c>
      <c r="DT1215" s="1"/>
      <c r="DU1215" s="1"/>
      <c r="DV1215" s="1"/>
      <c r="DY1215" t="s">
        <v>2165</v>
      </c>
      <c r="DZ1215" s="1">
        <v>40430</v>
      </c>
      <c r="EA1215" s="1">
        <v>41533</v>
      </c>
      <c r="EC1215" s="7" t="s">
        <v>4018</v>
      </c>
      <c r="EF1215" s="7">
        <v>1</v>
      </c>
      <c r="EO1215" s="7">
        <v>226</v>
      </c>
      <c r="EP1215" s="7">
        <v>3</v>
      </c>
      <c r="EQ1215" s="7">
        <v>1</v>
      </c>
      <c r="ER1215" s="49" t="s">
        <v>5041</v>
      </c>
      <c r="ES1215" s="1"/>
      <c r="ET1215" s="1"/>
      <c r="EU1215" s="1"/>
      <c r="EV1215" s="1"/>
      <c r="EW1215" s="1"/>
      <c r="EX1215" s="1"/>
      <c r="FC1215" t="s">
        <v>2984</v>
      </c>
      <c r="FD1215" s="1">
        <v>41604</v>
      </c>
      <c r="FE1215" s="1">
        <v>42761</v>
      </c>
      <c r="FH1215" s="7" t="s">
        <v>4019</v>
      </c>
      <c r="FK1215">
        <v>1</v>
      </c>
      <c r="FY1215">
        <v>49</v>
      </c>
      <c r="FZ1215">
        <v>2</v>
      </c>
      <c r="II1215" s="1">
        <v>38300</v>
      </c>
      <c r="IJ1215" s="1">
        <v>40352</v>
      </c>
      <c r="IK1215" s="14">
        <v>3</v>
      </c>
    </row>
    <row r="1216" spans="1:245" x14ac:dyDescent="0.25">
      <c r="A1216" s="1">
        <v>40352</v>
      </c>
      <c r="E1216" s="13" t="s">
        <v>3210</v>
      </c>
      <c r="F1216" s="4" t="s">
        <v>175</v>
      </c>
      <c r="G1216" s="45" t="s">
        <v>5615</v>
      </c>
      <c r="H1216" s="86"/>
      <c r="I1216" s="86"/>
      <c r="J1216" s="86"/>
      <c r="K1216" s="86"/>
      <c r="L1216" s="86"/>
      <c r="M1216" s="30" t="s">
        <v>2639</v>
      </c>
      <c r="N1216" s="4" t="s">
        <v>502</v>
      </c>
      <c r="O1216" s="52" t="s">
        <v>6958</v>
      </c>
      <c r="P1216" s="20"/>
      <c r="Q1216" s="39" t="s">
        <v>623</v>
      </c>
      <c r="R1216" s="4" t="s">
        <v>479</v>
      </c>
      <c r="S1216" s="52" t="s">
        <v>6953</v>
      </c>
      <c r="T1216" s="39" t="s">
        <v>623</v>
      </c>
      <c r="U1216" s="4" t="s">
        <v>479</v>
      </c>
      <c r="V1216" s="20"/>
      <c r="W1216" s="20"/>
      <c r="X1216" s="20"/>
      <c r="Y1216" s="20"/>
      <c r="Z1216" s="20"/>
      <c r="AA1216" s="20"/>
      <c r="AB1216" s="20"/>
      <c r="AC1216" s="20"/>
      <c r="AD1216" s="20"/>
      <c r="AF1216" s="14">
        <v>0</v>
      </c>
      <c r="AG1216" s="14">
        <v>1</v>
      </c>
      <c r="AH1216" s="14">
        <v>0</v>
      </c>
      <c r="AI1216" s="14">
        <v>0</v>
      </c>
      <c r="AJ1216" s="14">
        <v>1</v>
      </c>
      <c r="AK1216" s="14">
        <v>0</v>
      </c>
      <c r="AL1216" s="14">
        <v>1</v>
      </c>
      <c r="AM1216" s="14">
        <v>0</v>
      </c>
      <c r="AO1216" s="1">
        <v>35395</v>
      </c>
      <c r="AP1216" s="1">
        <v>36525</v>
      </c>
      <c r="BQ1216" s="3">
        <v>0</v>
      </c>
      <c r="CS1216">
        <v>1</v>
      </c>
      <c r="DA1216" s="1">
        <v>38183</v>
      </c>
      <c r="DB1216" s="1">
        <v>38300</v>
      </c>
      <c r="DC1216" s="1">
        <v>39167</v>
      </c>
      <c r="DD1216" s="14">
        <v>1399</v>
      </c>
      <c r="DE1216" s="14">
        <v>4</v>
      </c>
      <c r="DF1216" t="s">
        <v>513</v>
      </c>
      <c r="DG1216" t="s">
        <v>648</v>
      </c>
      <c r="DJ1216">
        <v>1</v>
      </c>
      <c r="DK1216" s="7"/>
      <c r="DO1216" s="1"/>
      <c r="DP1216" s="49" t="s">
        <v>4706</v>
      </c>
      <c r="DQ1216" s="1"/>
      <c r="DR1216" s="1"/>
      <c r="DS1216" s="49" t="s">
        <v>4707</v>
      </c>
      <c r="DT1216" s="1"/>
      <c r="DU1216" s="1"/>
      <c r="DV1216" s="1"/>
      <c r="DY1216" t="s">
        <v>2165</v>
      </c>
      <c r="DZ1216" s="1">
        <v>40430</v>
      </c>
      <c r="EA1216" s="1">
        <v>41533</v>
      </c>
      <c r="EC1216" s="7" t="s">
        <v>4018</v>
      </c>
      <c r="EF1216" s="7">
        <v>1</v>
      </c>
      <c r="EO1216" s="7">
        <v>226</v>
      </c>
      <c r="EP1216" s="7">
        <v>3</v>
      </c>
      <c r="EQ1216" s="7">
        <v>1</v>
      </c>
      <c r="ER1216" s="49" t="s">
        <v>5041</v>
      </c>
      <c r="ES1216" s="1"/>
      <c r="ET1216" s="1"/>
      <c r="EU1216" s="1"/>
      <c r="EV1216" s="1"/>
      <c r="EW1216" s="1"/>
      <c r="EX1216" s="1"/>
      <c r="FC1216" t="s">
        <v>2984</v>
      </c>
      <c r="FD1216" s="1">
        <v>41604</v>
      </c>
      <c r="FE1216" s="1">
        <v>42761</v>
      </c>
      <c r="FH1216" s="7" t="s">
        <v>4019</v>
      </c>
      <c r="FK1216">
        <v>1</v>
      </c>
      <c r="FY1216">
        <v>49</v>
      </c>
      <c r="FZ1216">
        <v>2</v>
      </c>
      <c r="II1216" s="1">
        <v>38300</v>
      </c>
      <c r="IJ1216" s="1">
        <v>40352</v>
      </c>
      <c r="IK1216" s="14">
        <v>3</v>
      </c>
    </row>
    <row r="1217" spans="1:245" x14ac:dyDescent="0.25">
      <c r="A1217" s="1">
        <v>40352</v>
      </c>
      <c r="E1217" s="13" t="s">
        <v>3210</v>
      </c>
      <c r="F1217" s="4" t="s">
        <v>175</v>
      </c>
      <c r="G1217" s="45" t="s">
        <v>5615</v>
      </c>
      <c r="H1217" s="86"/>
      <c r="I1217" s="86"/>
      <c r="J1217" s="86"/>
      <c r="K1217" s="86"/>
      <c r="L1217" s="86"/>
      <c r="M1217" s="30" t="s">
        <v>626</v>
      </c>
      <c r="N1217" s="4" t="s">
        <v>479</v>
      </c>
      <c r="O1217" s="52" t="s">
        <v>6957</v>
      </c>
      <c r="P1217" s="20"/>
      <c r="Q1217" s="30" t="s">
        <v>626</v>
      </c>
      <c r="R1217" s="4" t="s">
        <v>479</v>
      </c>
      <c r="S1217" s="52" t="s">
        <v>6957</v>
      </c>
      <c r="T1217" s="20"/>
      <c r="U1217" s="20"/>
      <c r="V1217" s="20"/>
      <c r="W1217" s="20"/>
      <c r="X1217" s="20"/>
      <c r="Y1217" s="20"/>
      <c r="Z1217" s="20"/>
      <c r="AA1217" s="20"/>
      <c r="AB1217" s="20"/>
      <c r="AC1217" s="20"/>
      <c r="AD1217" s="20"/>
      <c r="AF1217" s="14">
        <v>0</v>
      </c>
      <c r="AG1217" s="14">
        <v>1</v>
      </c>
      <c r="AH1217" s="14">
        <v>0</v>
      </c>
      <c r="AI1217" s="14">
        <v>0</v>
      </c>
      <c r="AJ1217" s="14">
        <v>1</v>
      </c>
      <c r="AK1217" s="14">
        <v>0</v>
      </c>
      <c r="AL1217" s="14">
        <v>1</v>
      </c>
      <c r="AM1217" s="14">
        <v>0</v>
      </c>
      <c r="AO1217" s="1">
        <v>35860</v>
      </c>
      <c r="AP1217" s="1">
        <v>38300</v>
      </c>
      <c r="BP1217" s="14">
        <v>12517671</v>
      </c>
      <c r="BQ1217" s="3">
        <v>0</v>
      </c>
      <c r="CS1217">
        <v>1</v>
      </c>
      <c r="DA1217" s="1">
        <v>38183</v>
      </c>
      <c r="DB1217" s="1">
        <v>38300</v>
      </c>
      <c r="DC1217" s="1">
        <v>39167</v>
      </c>
      <c r="DD1217" s="14">
        <v>1399</v>
      </c>
      <c r="DE1217" s="14">
        <v>4</v>
      </c>
      <c r="DF1217" t="s">
        <v>513</v>
      </c>
      <c r="DG1217" t="s">
        <v>648</v>
      </c>
      <c r="DJ1217">
        <v>1</v>
      </c>
      <c r="DK1217" s="7"/>
      <c r="DO1217" s="49" t="s">
        <v>4708</v>
      </c>
      <c r="DP1217" s="1"/>
      <c r="DQ1217" s="1"/>
      <c r="DR1217" s="1"/>
      <c r="DS1217" s="1"/>
      <c r="DT1217" s="1"/>
      <c r="DU1217" s="1"/>
      <c r="DV1217" s="1"/>
      <c r="DY1217" t="s">
        <v>2151</v>
      </c>
      <c r="DZ1217" s="1">
        <v>40429</v>
      </c>
      <c r="EA1217" s="1">
        <v>41533</v>
      </c>
      <c r="EC1217" s="7" t="s">
        <v>4018</v>
      </c>
      <c r="EF1217" s="7">
        <v>1</v>
      </c>
      <c r="EO1217" s="7">
        <v>264</v>
      </c>
      <c r="EP1217" s="7">
        <v>3</v>
      </c>
      <c r="ER1217" s="49" t="s">
        <v>5042</v>
      </c>
      <c r="ES1217" s="1"/>
      <c r="ET1217" s="1"/>
      <c r="EU1217" s="1"/>
      <c r="EV1217" s="1"/>
      <c r="EW1217" s="1"/>
      <c r="EX1217" s="1"/>
      <c r="FC1217" t="s">
        <v>2992</v>
      </c>
      <c r="FD1217" s="1">
        <v>41603</v>
      </c>
      <c r="FE1217" s="1">
        <v>42761</v>
      </c>
      <c r="FH1217" s="7" t="s">
        <v>4019</v>
      </c>
      <c r="FK1217">
        <v>1</v>
      </c>
      <c r="FY1217">
        <v>104</v>
      </c>
      <c r="FZ1217">
        <v>2</v>
      </c>
      <c r="II1217" s="1">
        <v>38300</v>
      </c>
      <c r="IJ1217" s="1">
        <v>40352</v>
      </c>
      <c r="IK1217" s="14">
        <v>3</v>
      </c>
    </row>
    <row r="1218" spans="1:245" x14ac:dyDescent="0.25">
      <c r="A1218" s="1">
        <v>40352</v>
      </c>
      <c r="E1218" s="13" t="s">
        <v>3210</v>
      </c>
      <c r="F1218" s="4" t="s">
        <v>175</v>
      </c>
      <c r="G1218" s="45" t="s">
        <v>5615</v>
      </c>
      <c r="H1218" s="86"/>
      <c r="I1218" s="86"/>
      <c r="J1218" s="86"/>
      <c r="K1218" s="86"/>
      <c r="L1218" s="86"/>
      <c r="M1218" s="30" t="s">
        <v>627</v>
      </c>
      <c r="N1218" s="4" t="s">
        <v>546</v>
      </c>
      <c r="O1218" s="52" t="s">
        <v>6959</v>
      </c>
      <c r="P1218" s="20"/>
      <c r="Q1218" s="39" t="s">
        <v>627</v>
      </c>
      <c r="R1218" s="4" t="s">
        <v>546</v>
      </c>
      <c r="S1218" s="52" t="s">
        <v>6959</v>
      </c>
      <c r="T1218" s="39" t="s">
        <v>627</v>
      </c>
      <c r="U1218" s="4" t="s">
        <v>546</v>
      </c>
      <c r="V1218" s="20"/>
      <c r="W1218" s="20"/>
      <c r="X1218" s="20"/>
      <c r="Y1218" s="20"/>
      <c r="Z1218" s="20"/>
      <c r="AA1218" s="20"/>
      <c r="AB1218" s="20"/>
      <c r="AC1218" s="20"/>
      <c r="AD1218" s="20"/>
      <c r="AE1218" s="20" t="s">
        <v>3667</v>
      </c>
      <c r="AF1218" s="14">
        <v>0</v>
      </c>
      <c r="AG1218" s="14">
        <v>1</v>
      </c>
      <c r="AH1218" s="14">
        <v>0</v>
      </c>
      <c r="AI1218" s="14">
        <v>0</v>
      </c>
      <c r="AJ1218" s="14">
        <v>1</v>
      </c>
      <c r="AK1218" s="14">
        <v>0</v>
      </c>
      <c r="AL1218" s="14">
        <v>1</v>
      </c>
      <c r="AM1218" s="14">
        <v>0</v>
      </c>
      <c r="AO1218" s="1">
        <v>34619</v>
      </c>
      <c r="AP1218" s="1">
        <v>38300</v>
      </c>
      <c r="BP1218" s="14">
        <v>9873060</v>
      </c>
      <c r="BT1218" s="14">
        <v>26068884</v>
      </c>
      <c r="BX1218" s="14">
        <v>1395690</v>
      </c>
      <c r="CB1218" s="14">
        <v>4579610</v>
      </c>
      <c r="CD1218" s="16">
        <v>0</v>
      </c>
      <c r="CF1218" s="14">
        <v>2529689</v>
      </c>
      <c r="CH1218" s="16">
        <v>0</v>
      </c>
      <c r="CI1218" s="14">
        <v>4520000</v>
      </c>
      <c r="CL1218" s="14">
        <v>5233840</v>
      </c>
      <c r="CS1218">
        <v>1</v>
      </c>
      <c r="DA1218" s="1">
        <v>38183</v>
      </c>
      <c r="DB1218" s="1">
        <v>38300</v>
      </c>
      <c r="DC1218" s="1">
        <v>39167</v>
      </c>
      <c r="DD1218" s="14">
        <v>1399</v>
      </c>
      <c r="DE1218" s="14">
        <v>4</v>
      </c>
      <c r="DF1218" t="s">
        <v>513</v>
      </c>
      <c r="DG1218" t="s">
        <v>648</v>
      </c>
      <c r="DK1218" s="7"/>
      <c r="DO1218" s="49" t="s">
        <v>4709</v>
      </c>
      <c r="DP1218" s="1"/>
      <c r="DQ1218" s="1"/>
      <c r="DR1218" s="1"/>
      <c r="DS1218" s="1"/>
      <c r="DT1218" s="1"/>
      <c r="DU1218" s="1"/>
      <c r="DV1218" s="1"/>
      <c r="DY1218" t="s">
        <v>2162</v>
      </c>
      <c r="DZ1218" s="1">
        <v>40429</v>
      </c>
      <c r="EA1218" s="1">
        <v>41533</v>
      </c>
      <c r="EC1218" s="7" t="s">
        <v>4018</v>
      </c>
      <c r="EL1218" s="7">
        <v>1</v>
      </c>
      <c r="EO1218" s="7">
        <v>370</v>
      </c>
      <c r="EP1218" s="7">
        <v>5</v>
      </c>
      <c r="ER1218" s="49" t="s">
        <v>4971</v>
      </c>
      <c r="ES1218" s="1"/>
      <c r="ET1218" s="1"/>
      <c r="EU1218" s="1"/>
      <c r="EV1218" s="1"/>
      <c r="EW1218" s="1"/>
      <c r="EX1218" s="1"/>
      <c r="FA1218">
        <v>1</v>
      </c>
      <c r="FC1218" t="s">
        <v>2983</v>
      </c>
      <c r="FD1218" s="1">
        <v>41604</v>
      </c>
      <c r="FE1218" s="1">
        <v>42761</v>
      </c>
      <c r="FH1218" s="7" t="s">
        <v>4019</v>
      </c>
      <c r="FJ1218" s="7" t="s">
        <v>3966</v>
      </c>
      <c r="FM1218">
        <v>1</v>
      </c>
      <c r="FO1218">
        <v>1</v>
      </c>
      <c r="FY1218">
        <v>114</v>
      </c>
      <c r="FZ1218">
        <v>5</v>
      </c>
      <c r="II1218" s="1">
        <v>38300</v>
      </c>
      <c r="IJ1218" s="1">
        <v>40352</v>
      </c>
      <c r="IK1218" s="14">
        <v>3</v>
      </c>
    </row>
    <row r="1219" spans="1:245" x14ac:dyDescent="0.25">
      <c r="A1219" s="1">
        <v>40352</v>
      </c>
      <c r="E1219" s="13" t="s">
        <v>3210</v>
      </c>
      <c r="F1219" s="4" t="s">
        <v>175</v>
      </c>
      <c r="G1219" s="45" t="s">
        <v>5615</v>
      </c>
      <c r="H1219" s="86"/>
      <c r="I1219" s="86"/>
      <c r="J1219" s="86"/>
      <c r="K1219" s="86"/>
      <c r="L1219" s="86"/>
      <c r="M1219" s="30" t="s">
        <v>628</v>
      </c>
      <c r="N1219" s="4" t="s">
        <v>479</v>
      </c>
      <c r="O1219" s="52" t="s">
        <v>6960</v>
      </c>
      <c r="P1219" s="20"/>
      <c r="Q1219" s="39" t="s">
        <v>627</v>
      </c>
      <c r="R1219" s="4" t="s">
        <v>546</v>
      </c>
      <c r="S1219" s="52" t="s">
        <v>6959</v>
      </c>
      <c r="T1219" s="39" t="s">
        <v>627</v>
      </c>
      <c r="U1219" s="4" t="s">
        <v>546</v>
      </c>
      <c r="V1219" s="20"/>
      <c r="W1219" s="20"/>
      <c r="Y1219" s="20"/>
      <c r="Z1219" s="20"/>
      <c r="AA1219" s="20"/>
      <c r="AB1219" s="20"/>
      <c r="AC1219" s="20"/>
      <c r="AD1219" s="20"/>
      <c r="AE1219" s="4"/>
      <c r="AF1219" s="14">
        <v>0</v>
      </c>
      <c r="AG1219" s="14">
        <v>1</v>
      </c>
      <c r="AH1219" s="14">
        <v>0</v>
      </c>
      <c r="AI1219" s="14">
        <v>0</v>
      </c>
      <c r="AJ1219" s="14">
        <v>1</v>
      </c>
      <c r="AK1219" s="14">
        <v>0</v>
      </c>
      <c r="AL1219" s="14">
        <v>1</v>
      </c>
      <c r="AM1219" s="14">
        <v>0</v>
      </c>
      <c r="AO1219" s="1">
        <v>34619</v>
      </c>
      <c r="AP1219" s="1">
        <v>38300</v>
      </c>
      <c r="BT1219" s="14">
        <v>26068884</v>
      </c>
      <c r="CS1219">
        <v>1</v>
      </c>
      <c r="DA1219" s="1">
        <v>38183</v>
      </c>
      <c r="DB1219" s="1">
        <v>38300</v>
      </c>
      <c r="DC1219" s="1">
        <v>39167</v>
      </c>
      <c r="DD1219" s="14">
        <v>1399</v>
      </c>
      <c r="DE1219" s="14">
        <v>4</v>
      </c>
      <c r="DF1219" t="s">
        <v>513</v>
      </c>
      <c r="DG1219" t="s">
        <v>648</v>
      </c>
      <c r="DK1219" s="7"/>
      <c r="DO1219" s="49" t="s">
        <v>4709</v>
      </c>
      <c r="DP1219" s="1"/>
      <c r="DQ1219" s="1"/>
      <c r="DR1219" s="1"/>
      <c r="DS1219" s="1"/>
      <c r="DT1219" s="1"/>
      <c r="DU1219" s="1"/>
      <c r="DV1219" s="1"/>
      <c r="DY1219" t="s">
        <v>2162</v>
      </c>
      <c r="DZ1219" s="1">
        <v>40429</v>
      </c>
      <c r="EA1219" s="1">
        <v>41533</v>
      </c>
      <c r="EC1219" s="7" t="s">
        <v>4018</v>
      </c>
      <c r="EL1219" s="7">
        <v>1</v>
      </c>
      <c r="EO1219" s="7">
        <v>370</v>
      </c>
      <c r="EP1219" s="7">
        <v>5</v>
      </c>
      <c r="ER1219" s="49" t="s">
        <v>4971</v>
      </c>
      <c r="ES1219" s="1"/>
      <c r="ET1219" s="1"/>
      <c r="EU1219" s="1"/>
      <c r="EV1219" s="1"/>
      <c r="EW1219" s="1"/>
      <c r="EX1219" s="1"/>
      <c r="FA1219">
        <v>1</v>
      </c>
      <c r="FC1219" t="s">
        <v>2983</v>
      </c>
      <c r="FD1219" s="1">
        <v>41604</v>
      </c>
      <c r="FE1219" s="1">
        <v>42761</v>
      </c>
      <c r="FH1219" s="7" t="s">
        <v>4019</v>
      </c>
      <c r="FJ1219" s="7" t="s">
        <v>3966</v>
      </c>
      <c r="FM1219">
        <v>1</v>
      </c>
      <c r="FO1219">
        <v>1</v>
      </c>
      <c r="FY1219">
        <v>114</v>
      </c>
      <c r="FZ1219">
        <v>5</v>
      </c>
      <c r="II1219" s="1">
        <v>38300</v>
      </c>
      <c r="IJ1219" s="1">
        <v>40352</v>
      </c>
      <c r="IK1219" s="14">
        <v>3</v>
      </c>
    </row>
    <row r="1220" spans="1:245" x14ac:dyDescent="0.25">
      <c r="A1220" s="1">
        <v>40352</v>
      </c>
      <c r="E1220" s="13" t="s">
        <v>3210</v>
      </c>
      <c r="F1220" s="4" t="s">
        <v>175</v>
      </c>
      <c r="G1220" s="45" t="s">
        <v>5615</v>
      </c>
      <c r="H1220" s="86"/>
      <c r="I1220" s="86"/>
      <c r="J1220" s="86"/>
      <c r="K1220" s="86"/>
      <c r="L1220" s="86"/>
      <c r="M1220" s="30" t="s">
        <v>2640</v>
      </c>
      <c r="N1220" s="4" t="s">
        <v>502</v>
      </c>
      <c r="O1220" s="52" t="s">
        <v>6961</v>
      </c>
      <c r="P1220" s="20"/>
      <c r="Q1220" s="39" t="s">
        <v>627</v>
      </c>
      <c r="R1220" s="4" t="s">
        <v>546</v>
      </c>
      <c r="S1220" s="52" t="s">
        <v>6959</v>
      </c>
      <c r="T1220" s="39" t="s">
        <v>627</v>
      </c>
      <c r="U1220" s="4" t="s">
        <v>546</v>
      </c>
      <c r="V1220" s="20"/>
      <c r="W1220" s="20"/>
      <c r="X1220" s="20"/>
      <c r="Y1220" s="20"/>
      <c r="Z1220" s="20"/>
      <c r="AA1220" s="20"/>
      <c r="AB1220" s="20"/>
      <c r="AC1220" s="20"/>
      <c r="AD1220" s="20"/>
      <c r="AE1220" s="20" t="s">
        <v>3668</v>
      </c>
      <c r="AF1220" s="14">
        <v>0</v>
      </c>
      <c r="AG1220" s="14">
        <v>1</v>
      </c>
      <c r="AH1220" s="14">
        <v>0</v>
      </c>
      <c r="AI1220" s="14">
        <v>0</v>
      </c>
      <c r="AJ1220" s="14">
        <v>1</v>
      </c>
      <c r="AK1220" s="14">
        <v>0</v>
      </c>
      <c r="AL1220" s="14">
        <v>1</v>
      </c>
      <c r="AM1220" s="14">
        <v>0</v>
      </c>
      <c r="AO1220" s="1">
        <v>34605</v>
      </c>
      <c r="AP1220" s="1">
        <v>38300</v>
      </c>
      <c r="BX1220" s="14">
        <v>1395690</v>
      </c>
      <c r="CS1220">
        <v>1</v>
      </c>
      <c r="DA1220" s="1">
        <v>38183</v>
      </c>
      <c r="DB1220" s="1">
        <v>38300</v>
      </c>
      <c r="DC1220" s="1">
        <v>39167</v>
      </c>
      <c r="DD1220" s="14">
        <v>1399</v>
      </c>
      <c r="DE1220" s="14">
        <v>4</v>
      </c>
      <c r="DF1220" t="s">
        <v>513</v>
      </c>
      <c r="DG1220" t="s">
        <v>648</v>
      </c>
      <c r="DK1220" s="7"/>
      <c r="DO1220" s="49" t="s">
        <v>4709</v>
      </c>
      <c r="DP1220" s="1"/>
      <c r="DQ1220" s="1"/>
      <c r="DR1220" s="1"/>
      <c r="DS1220" s="1"/>
      <c r="DT1220" s="1"/>
      <c r="DU1220" s="1"/>
      <c r="DV1220" s="1"/>
      <c r="DY1220" t="s">
        <v>2162</v>
      </c>
      <c r="DZ1220" s="1">
        <v>40429</v>
      </c>
      <c r="EA1220" s="1">
        <v>41533</v>
      </c>
      <c r="EC1220" s="7" t="s">
        <v>4018</v>
      </c>
      <c r="EL1220" s="7">
        <v>1</v>
      </c>
      <c r="EO1220" s="7">
        <v>370</v>
      </c>
      <c r="EP1220" s="7">
        <v>5</v>
      </c>
      <c r="ER1220" s="49" t="s">
        <v>4971</v>
      </c>
      <c r="ES1220" s="1"/>
      <c r="ET1220" s="1"/>
      <c r="EU1220" s="1"/>
      <c r="EV1220" s="1"/>
      <c r="EW1220" s="1"/>
      <c r="EX1220" s="1"/>
      <c r="FA1220">
        <v>1</v>
      </c>
      <c r="FC1220" t="s">
        <v>2983</v>
      </c>
      <c r="FD1220" s="1">
        <v>41604</v>
      </c>
      <c r="FE1220" s="1">
        <v>42761</v>
      </c>
      <c r="FH1220" s="7" t="s">
        <v>4019</v>
      </c>
      <c r="FJ1220" s="7" t="s">
        <v>3966</v>
      </c>
      <c r="FM1220">
        <v>1</v>
      </c>
      <c r="FO1220">
        <v>1</v>
      </c>
      <c r="FY1220">
        <v>114</v>
      </c>
      <c r="FZ1220">
        <v>5</v>
      </c>
      <c r="II1220" s="1">
        <v>38300</v>
      </c>
      <c r="IJ1220" s="1">
        <v>40352</v>
      </c>
      <c r="IK1220" s="14">
        <v>3</v>
      </c>
    </row>
    <row r="1221" spans="1:245" x14ac:dyDescent="0.25">
      <c r="A1221" s="1">
        <v>40352</v>
      </c>
      <c r="E1221" s="13" t="s">
        <v>3210</v>
      </c>
      <c r="F1221" s="4" t="s">
        <v>175</v>
      </c>
      <c r="G1221" s="45" t="s">
        <v>5615</v>
      </c>
      <c r="H1221" s="86"/>
      <c r="I1221" s="86"/>
      <c r="J1221" s="86"/>
      <c r="K1221" s="86"/>
      <c r="L1221" s="86"/>
      <c r="M1221" s="30" t="s">
        <v>3669</v>
      </c>
      <c r="N1221" s="4" t="s">
        <v>474</v>
      </c>
      <c r="O1221" s="52" t="s">
        <v>6962</v>
      </c>
      <c r="P1221" s="20"/>
      <c r="Q1221" s="39" t="s">
        <v>627</v>
      </c>
      <c r="R1221" s="4" t="s">
        <v>546</v>
      </c>
      <c r="S1221" s="52" t="s">
        <v>6959</v>
      </c>
      <c r="T1221" s="39" t="s">
        <v>627</v>
      </c>
      <c r="U1221" s="4" t="s">
        <v>546</v>
      </c>
      <c r="V1221" s="20"/>
      <c r="W1221" s="20"/>
      <c r="X1221" s="20"/>
      <c r="Y1221" s="20"/>
      <c r="Z1221" s="20"/>
      <c r="AA1221" s="20"/>
      <c r="AB1221" s="20"/>
      <c r="AC1221" s="20"/>
      <c r="AD1221" s="20"/>
      <c r="AE1221" s="20" t="s">
        <v>3674</v>
      </c>
      <c r="AF1221" s="14">
        <v>0</v>
      </c>
      <c r="AG1221" s="14">
        <v>1</v>
      </c>
      <c r="AH1221" s="14">
        <v>0</v>
      </c>
      <c r="AI1221" s="14">
        <v>0</v>
      </c>
      <c r="AJ1221" s="14">
        <v>1</v>
      </c>
      <c r="AK1221" s="14">
        <v>0</v>
      </c>
      <c r="AL1221" s="14">
        <v>1</v>
      </c>
      <c r="AM1221" s="14">
        <v>0</v>
      </c>
      <c r="AO1221" s="1">
        <v>38042</v>
      </c>
      <c r="AP1221" s="1">
        <v>38300</v>
      </c>
      <c r="CB1221" s="14">
        <v>4579610</v>
      </c>
      <c r="CD1221" s="16">
        <v>0</v>
      </c>
      <c r="CF1221" s="14">
        <v>2529689</v>
      </c>
      <c r="CH1221" s="16">
        <v>0</v>
      </c>
      <c r="CS1221">
        <v>1</v>
      </c>
      <c r="DA1221" s="1">
        <v>38183</v>
      </c>
      <c r="DB1221" s="1">
        <v>38300</v>
      </c>
      <c r="DC1221" s="1">
        <v>39167</v>
      </c>
      <c r="DD1221" s="14">
        <v>1399</v>
      </c>
      <c r="DE1221" s="14">
        <v>4</v>
      </c>
      <c r="DF1221" t="s">
        <v>513</v>
      </c>
      <c r="DG1221" t="s">
        <v>648</v>
      </c>
      <c r="DK1221" s="7"/>
      <c r="DO1221" s="49" t="s">
        <v>4709</v>
      </c>
      <c r="DP1221" s="1"/>
      <c r="DQ1221" s="1"/>
      <c r="DR1221" s="1"/>
      <c r="DS1221" s="1"/>
      <c r="DT1221" s="1"/>
      <c r="DU1221" s="1"/>
      <c r="DV1221" s="1"/>
      <c r="DY1221" t="s">
        <v>2162</v>
      </c>
      <c r="DZ1221" s="1">
        <v>40429</v>
      </c>
      <c r="EA1221" s="1">
        <v>41533</v>
      </c>
      <c r="EC1221" s="7" t="s">
        <v>4018</v>
      </c>
      <c r="EL1221" s="7">
        <v>1</v>
      </c>
      <c r="EO1221" s="7">
        <v>370</v>
      </c>
      <c r="EP1221" s="7">
        <v>5</v>
      </c>
      <c r="ER1221" s="49" t="s">
        <v>4971</v>
      </c>
      <c r="ES1221" s="1"/>
      <c r="ET1221" s="1"/>
      <c r="EU1221" s="1"/>
      <c r="EV1221" s="1"/>
      <c r="EW1221" s="1"/>
      <c r="EX1221" s="1"/>
      <c r="FA1221">
        <v>1</v>
      </c>
      <c r="FC1221" t="s">
        <v>2983</v>
      </c>
      <c r="FD1221" s="1">
        <v>41604</v>
      </c>
      <c r="FE1221" s="1">
        <v>42761</v>
      </c>
      <c r="FH1221" s="7" t="s">
        <v>4019</v>
      </c>
      <c r="FJ1221" s="7" t="s">
        <v>3966</v>
      </c>
      <c r="FM1221">
        <v>1</v>
      </c>
      <c r="FO1221">
        <v>1</v>
      </c>
      <c r="FY1221">
        <v>114</v>
      </c>
      <c r="FZ1221">
        <v>5</v>
      </c>
      <c r="II1221" s="1">
        <v>38300</v>
      </c>
      <c r="IJ1221" s="1">
        <v>40352</v>
      </c>
      <c r="IK1221" s="14">
        <v>3</v>
      </c>
    </row>
    <row r="1222" spans="1:245" x14ac:dyDescent="0.25">
      <c r="A1222" s="1">
        <v>40352</v>
      </c>
      <c r="E1222" s="13" t="s">
        <v>3210</v>
      </c>
      <c r="F1222" s="4" t="s">
        <v>175</v>
      </c>
      <c r="G1222" s="45" t="s">
        <v>5615</v>
      </c>
      <c r="H1222" s="86"/>
      <c r="I1222" s="86"/>
      <c r="J1222" s="86"/>
      <c r="K1222" s="86"/>
      <c r="L1222" s="86"/>
      <c r="M1222" s="30" t="s">
        <v>629</v>
      </c>
      <c r="N1222" s="4" t="s">
        <v>474</v>
      </c>
      <c r="O1222" s="52" t="s">
        <v>6963</v>
      </c>
      <c r="P1222" s="20"/>
      <c r="Q1222" s="39" t="s">
        <v>627</v>
      </c>
      <c r="R1222" s="4" t="s">
        <v>546</v>
      </c>
      <c r="S1222" s="52" t="s">
        <v>6959</v>
      </c>
      <c r="T1222" s="39" t="s">
        <v>627</v>
      </c>
      <c r="U1222" s="4" t="s">
        <v>546</v>
      </c>
      <c r="V1222" s="20"/>
      <c r="W1222" s="20"/>
      <c r="X1222" s="20"/>
      <c r="Y1222" s="20"/>
      <c r="Z1222" s="20"/>
      <c r="AA1222" s="20"/>
      <c r="AB1222" s="20"/>
      <c r="AC1222" s="20"/>
      <c r="AD1222" s="20"/>
      <c r="AF1222" s="14">
        <v>0</v>
      </c>
      <c r="AG1222" s="14">
        <v>1</v>
      </c>
      <c r="AH1222" s="14">
        <v>0</v>
      </c>
      <c r="AI1222" s="14">
        <v>0</v>
      </c>
      <c r="AJ1222" s="14">
        <v>1</v>
      </c>
      <c r="AK1222" s="14">
        <v>0</v>
      </c>
      <c r="AL1222" s="14">
        <v>1</v>
      </c>
      <c r="AM1222" s="14">
        <v>0</v>
      </c>
      <c r="AO1222" s="1">
        <v>38042</v>
      </c>
      <c r="AP1222" s="1">
        <v>38300</v>
      </c>
      <c r="CF1222" s="14">
        <v>2529689</v>
      </c>
      <c r="CH1222" s="16">
        <v>0</v>
      </c>
      <c r="CS1222">
        <v>1</v>
      </c>
      <c r="DA1222" s="1">
        <v>38183</v>
      </c>
      <c r="DB1222" s="1">
        <v>38300</v>
      </c>
      <c r="DC1222" s="1">
        <v>39167</v>
      </c>
      <c r="DD1222" s="14">
        <v>1399</v>
      </c>
      <c r="DE1222" s="14">
        <v>4</v>
      </c>
      <c r="DF1222" t="s">
        <v>513</v>
      </c>
      <c r="DG1222" t="s">
        <v>648</v>
      </c>
      <c r="DK1222" s="7"/>
      <c r="DO1222" s="49" t="s">
        <v>4709</v>
      </c>
      <c r="DP1222" s="1"/>
      <c r="DQ1222" s="1"/>
      <c r="DR1222" s="1"/>
      <c r="DS1222" s="1"/>
      <c r="DT1222" s="1"/>
      <c r="DU1222" s="1"/>
      <c r="DV1222" s="1"/>
      <c r="DY1222" t="s">
        <v>2162</v>
      </c>
      <c r="DZ1222" s="1">
        <v>40429</v>
      </c>
      <c r="EA1222" s="1">
        <v>41533</v>
      </c>
      <c r="EC1222" s="7" t="s">
        <v>4018</v>
      </c>
      <c r="EL1222" s="7">
        <v>1</v>
      </c>
      <c r="EO1222" s="7">
        <v>370</v>
      </c>
      <c r="EP1222" s="7">
        <v>5</v>
      </c>
      <c r="ER1222" s="49" t="s">
        <v>4971</v>
      </c>
      <c r="ES1222" s="1"/>
      <c r="ET1222" s="1"/>
      <c r="EU1222" s="1"/>
      <c r="EV1222" s="1"/>
      <c r="EW1222" s="1"/>
      <c r="EX1222" s="1"/>
      <c r="FA1222">
        <v>1</v>
      </c>
      <c r="FC1222" t="s">
        <v>2983</v>
      </c>
      <c r="FD1222" s="1">
        <v>41604</v>
      </c>
      <c r="FE1222" s="1">
        <v>42761</v>
      </c>
      <c r="FH1222" s="7" t="s">
        <v>4019</v>
      </c>
      <c r="FJ1222" s="7" t="s">
        <v>3966</v>
      </c>
      <c r="FM1222">
        <v>1</v>
      </c>
      <c r="FO1222">
        <v>1</v>
      </c>
      <c r="FY1222">
        <v>114</v>
      </c>
      <c r="FZ1222">
        <v>5</v>
      </c>
      <c r="II1222" s="1">
        <v>38300</v>
      </c>
      <c r="IJ1222" s="1">
        <v>40352</v>
      </c>
      <c r="IK1222" s="14">
        <v>3</v>
      </c>
    </row>
    <row r="1223" spans="1:245" x14ac:dyDescent="0.25">
      <c r="A1223" s="1">
        <v>40352</v>
      </c>
      <c r="E1223" s="13" t="s">
        <v>3210</v>
      </c>
      <c r="F1223" s="4" t="s">
        <v>175</v>
      </c>
      <c r="G1223" s="45" t="s">
        <v>5615</v>
      </c>
      <c r="H1223" s="86"/>
      <c r="I1223" s="86"/>
      <c r="J1223" s="86"/>
      <c r="K1223" s="86"/>
      <c r="L1223" s="86"/>
      <c r="M1223" s="30" t="s">
        <v>630</v>
      </c>
      <c r="N1223" s="4" t="s">
        <v>520</v>
      </c>
      <c r="O1223" s="52" t="s">
        <v>6964</v>
      </c>
      <c r="P1223" s="20"/>
      <c r="Q1223" s="39" t="s">
        <v>627</v>
      </c>
      <c r="R1223" s="4" t="s">
        <v>546</v>
      </c>
      <c r="S1223" s="52" t="s">
        <v>6959</v>
      </c>
      <c r="T1223" s="39" t="s">
        <v>627</v>
      </c>
      <c r="U1223" s="4" t="s">
        <v>546</v>
      </c>
      <c r="V1223" s="20"/>
      <c r="W1223" s="20"/>
      <c r="X1223" s="20"/>
      <c r="Y1223" s="20"/>
      <c r="Z1223" s="20"/>
      <c r="AA1223" s="20"/>
      <c r="AB1223" s="20"/>
      <c r="AC1223" s="20"/>
      <c r="AD1223" s="20"/>
      <c r="AF1223" s="14">
        <v>0</v>
      </c>
      <c r="AG1223" s="14">
        <v>1</v>
      </c>
      <c r="AH1223" s="14">
        <v>0</v>
      </c>
      <c r="AI1223" s="14">
        <v>0</v>
      </c>
      <c r="AJ1223" s="14">
        <v>1</v>
      </c>
      <c r="AK1223" s="14">
        <v>0</v>
      </c>
      <c r="AL1223" s="14">
        <v>1</v>
      </c>
      <c r="AM1223" s="14">
        <v>0</v>
      </c>
      <c r="AO1223" s="1">
        <v>35199</v>
      </c>
      <c r="AP1223" s="1">
        <v>37148</v>
      </c>
      <c r="CI1223" s="14">
        <v>4520000</v>
      </c>
      <c r="CS1223">
        <v>1</v>
      </c>
      <c r="DA1223" s="1">
        <v>38183</v>
      </c>
      <c r="DB1223" s="1">
        <v>38300</v>
      </c>
      <c r="DC1223" s="1">
        <v>39167</v>
      </c>
      <c r="DD1223" s="14">
        <v>1399</v>
      </c>
      <c r="DE1223" s="14">
        <v>4</v>
      </c>
      <c r="DF1223" t="s">
        <v>513</v>
      </c>
      <c r="DG1223" t="s">
        <v>648</v>
      </c>
      <c r="DK1223" s="7"/>
      <c r="DO1223" s="49" t="s">
        <v>4709</v>
      </c>
      <c r="DP1223" s="1"/>
      <c r="DQ1223" s="1"/>
      <c r="DR1223" s="1"/>
      <c r="DS1223" s="1"/>
      <c r="DT1223" s="1"/>
      <c r="DU1223" s="1"/>
      <c r="DV1223" s="1"/>
      <c r="DY1223" t="s">
        <v>2162</v>
      </c>
      <c r="DZ1223" s="1">
        <v>40429</v>
      </c>
      <c r="EA1223" s="1">
        <v>41533</v>
      </c>
      <c r="EC1223" s="7" t="s">
        <v>4018</v>
      </c>
      <c r="EL1223" s="7">
        <v>1</v>
      </c>
      <c r="EO1223" s="7">
        <v>370</v>
      </c>
      <c r="EP1223" s="7">
        <v>5</v>
      </c>
      <c r="ER1223" s="49" t="s">
        <v>4971</v>
      </c>
      <c r="ES1223" s="1"/>
      <c r="ET1223" s="1"/>
      <c r="EU1223" s="1"/>
      <c r="EV1223" s="1"/>
      <c r="EW1223" s="1"/>
      <c r="EX1223" s="1"/>
      <c r="FA1223">
        <v>1</v>
      </c>
      <c r="FC1223" t="s">
        <v>2983</v>
      </c>
      <c r="FD1223" s="1">
        <v>41604</v>
      </c>
      <c r="FE1223" s="1">
        <v>42761</v>
      </c>
      <c r="FH1223" s="7" t="s">
        <v>4019</v>
      </c>
      <c r="FJ1223" s="7" t="s">
        <v>3966</v>
      </c>
      <c r="FM1223">
        <v>1</v>
      </c>
      <c r="FO1223">
        <v>1</v>
      </c>
      <c r="FY1223">
        <v>114</v>
      </c>
      <c r="FZ1223">
        <v>5</v>
      </c>
      <c r="II1223" s="1">
        <v>38300</v>
      </c>
      <c r="IJ1223" s="1">
        <v>40352</v>
      </c>
      <c r="IK1223" s="14">
        <v>3</v>
      </c>
    </row>
    <row r="1224" spans="1:245" x14ac:dyDescent="0.25">
      <c r="A1224" s="1">
        <v>40352</v>
      </c>
      <c r="E1224" s="13" t="s">
        <v>3210</v>
      </c>
      <c r="F1224" s="4" t="s">
        <v>175</v>
      </c>
      <c r="G1224" s="45" t="s">
        <v>5615</v>
      </c>
      <c r="H1224" s="86"/>
      <c r="I1224" s="86"/>
      <c r="J1224" s="86"/>
      <c r="K1224" s="86"/>
      <c r="L1224" s="86"/>
      <c r="M1224" s="30" t="s">
        <v>631</v>
      </c>
      <c r="N1224" s="4" t="s">
        <v>479</v>
      </c>
      <c r="O1224" s="52" t="s">
        <v>6965</v>
      </c>
      <c r="P1224" s="20"/>
      <c r="Q1224" s="39" t="s">
        <v>627</v>
      </c>
      <c r="R1224" s="4" t="s">
        <v>546</v>
      </c>
      <c r="S1224" s="52" t="s">
        <v>6959</v>
      </c>
      <c r="T1224" s="39" t="s">
        <v>627</v>
      </c>
      <c r="U1224" s="4" t="s">
        <v>546</v>
      </c>
      <c r="V1224" s="20"/>
      <c r="W1224" s="20"/>
      <c r="X1224" s="20"/>
      <c r="Y1224" s="20"/>
      <c r="Z1224" s="20"/>
      <c r="AA1224" s="20"/>
      <c r="AB1224" s="20"/>
      <c r="AC1224" s="20"/>
      <c r="AD1224" s="20"/>
      <c r="AF1224" s="14">
        <v>0</v>
      </c>
      <c r="AG1224" s="14">
        <v>1</v>
      </c>
      <c r="AH1224" s="14">
        <v>0</v>
      </c>
      <c r="AI1224" s="14">
        <v>0</v>
      </c>
      <c r="AJ1224" s="14">
        <v>1</v>
      </c>
      <c r="AK1224" s="14">
        <v>0</v>
      </c>
      <c r="AL1224" s="14">
        <v>1</v>
      </c>
      <c r="AM1224" s="14">
        <v>0</v>
      </c>
      <c r="AO1224" s="1">
        <v>35088</v>
      </c>
      <c r="AP1224" s="1">
        <v>38300</v>
      </c>
      <c r="BP1224" s="14">
        <v>3489227</v>
      </c>
      <c r="CL1224" s="14">
        <v>5233840</v>
      </c>
      <c r="CS1224">
        <v>1</v>
      </c>
      <c r="DA1224" s="1">
        <v>38183</v>
      </c>
      <c r="DB1224" s="1">
        <v>38300</v>
      </c>
      <c r="DC1224" s="1">
        <v>39167</v>
      </c>
      <c r="DD1224" s="14">
        <v>1399</v>
      </c>
      <c r="DE1224" s="14">
        <v>4</v>
      </c>
      <c r="DF1224" t="s">
        <v>513</v>
      </c>
      <c r="DG1224" t="s">
        <v>648</v>
      </c>
      <c r="DK1224" s="7"/>
      <c r="DO1224" s="49" t="s">
        <v>4709</v>
      </c>
      <c r="DP1224" s="1"/>
      <c r="DQ1224" s="1"/>
      <c r="DR1224" s="1"/>
      <c r="DS1224" s="1"/>
      <c r="DT1224" s="1"/>
      <c r="DU1224" s="1"/>
      <c r="DV1224" s="1"/>
      <c r="DY1224" t="s">
        <v>2162</v>
      </c>
      <c r="DZ1224" s="1">
        <v>40429</v>
      </c>
      <c r="EA1224" s="1">
        <v>41533</v>
      </c>
      <c r="EC1224" s="7" t="s">
        <v>4018</v>
      </c>
      <c r="EL1224" s="7">
        <v>1</v>
      </c>
      <c r="EO1224" s="7">
        <v>370</v>
      </c>
      <c r="EP1224" s="7">
        <v>5</v>
      </c>
      <c r="ER1224" s="49" t="s">
        <v>4971</v>
      </c>
      <c r="ES1224" s="1"/>
      <c r="ET1224" s="1"/>
      <c r="EU1224" s="1"/>
      <c r="EV1224" s="1"/>
      <c r="EW1224" s="1"/>
      <c r="EX1224" s="1"/>
      <c r="FA1224">
        <v>1</v>
      </c>
      <c r="FC1224" t="s">
        <v>2983</v>
      </c>
      <c r="FD1224" s="1">
        <v>41604</v>
      </c>
      <c r="FE1224" s="1">
        <v>42761</v>
      </c>
      <c r="FH1224" s="7" t="s">
        <v>4019</v>
      </c>
      <c r="FJ1224" s="7" t="s">
        <v>3966</v>
      </c>
      <c r="FM1224">
        <v>1</v>
      </c>
      <c r="FO1224">
        <v>1</v>
      </c>
      <c r="FY1224">
        <v>114</v>
      </c>
      <c r="FZ1224">
        <v>5</v>
      </c>
      <c r="II1224" s="1">
        <v>38300</v>
      </c>
      <c r="IJ1224" s="1">
        <v>40352</v>
      </c>
      <c r="IK1224" s="14">
        <v>3</v>
      </c>
    </row>
    <row r="1225" spans="1:245" x14ac:dyDescent="0.25">
      <c r="A1225" s="1">
        <v>40352</v>
      </c>
      <c r="E1225" s="13" t="s">
        <v>3210</v>
      </c>
      <c r="F1225" s="4" t="s">
        <v>175</v>
      </c>
      <c r="G1225" s="45" t="s">
        <v>5615</v>
      </c>
      <c r="H1225" s="86"/>
      <c r="I1225" s="86"/>
      <c r="J1225" s="86"/>
      <c r="K1225" s="86"/>
      <c r="L1225" s="86"/>
      <c r="M1225" s="30" t="s">
        <v>632</v>
      </c>
      <c r="N1225" s="4" t="s">
        <v>479</v>
      </c>
      <c r="O1225" s="52" t="s">
        <v>6966</v>
      </c>
      <c r="P1225" s="20"/>
      <c r="Q1225" s="39" t="s">
        <v>632</v>
      </c>
      <c r="R1225" s="4" t="s">
        <v>479</v>
      </c>
      <c r="S1225" s="52" t="s">
        <v>6966</v>
      </c>
      <c r="T1225" s="39" t="s">
        <v>632</v>
      </c>
      <c r="U1225" s="4" t="s">
        <v>479</v>
      </c>
      <c r="V1225" s="20"/>
      <c r="W1225" s="20"/>
      <c r="X1225" s="20" t="s">
        <v>3388</v>
      </c>
      <c r="Y1225" s="20" t="s">
        <v>479</v>
      </c>
      <c r="Z1225" s="20" t="s">
        <v>3388</v>
      </c>
      <c r="AA1225" s="20" t="s">
        <v>479</v>
      </c>
      <c r="AB1225" s="20"/>
      <c r="AC1225" s="20"/>
      <c r="AD1225" s="20"/>
      <c r="AF1225" s="14">
        <v>0</v>
      </c>
      <c r="AG1225" s="14">
        <v>1</v>
      </c>
      <c r="AH1225" s="14">
        <v>0</v>
      </c>
      <c r="AI1225" s="14">
        <v>0</v>
      </c>
      <c r="AJ1225" s="14">
        <v>1</v>
      </c>
      <c r="AK1225" s="14">
        <v>0</v>
      </c>
      <c r="AL1225" s="14">
        <v>1</v>
      </c>
      <c r="AM1225" s="14">
        <v>0</v>
      </c>
      <c r="AO1225" s="1">
        <v>34605</v>
      </c>
      <c r="AP1225" s="1">
        <v>38300</v>
      </c>
      <c r="BP1225" s="14">
        <v>54436347</v>
      </c>
      <c r="BT1225" s="14">
        <v>6083604</v>
      </c>
      <c r="BX1225" s="14">
        <v>2942608</v>
      </c>
      <c r="CB1225" s="14">
        <v>8068441</v>
      </c>
      <c r="CS1225">
        <v>1</v>
      </c>
      <c r="DA1225" s="1">
        <v>38183</v>
      </c>
      <c r="DB1225" s="1">
        <v>38300</v>
      </c>
      <c r="DC1225" s="1">
        <v>39167</v>
      </c>
      <c r="DD1225" s="14">
        <v>1399</v>
      </c>
      <c r="DE1225" s="14">
        <v>4</v>
      </c>
      <c r="DF1225" t="s">
        <v>513</v>
      </c>
      <c r="DG1225" t="s">
        <v>648</v>
      </c>
      <c r="DK1225" s="7"/>
      <c r="DP1225" s="49" t="s">
        <v>4710</v>
      </c>
      <c r="DQ1225" s="49" t="s">
        <v>4711</v>
      </c>
      <c r="DR1225" s="1"/>
      <c r="DS1225" s="1"/>
      <c r="DT1225" s="1"/>
      <c r="DU1225" s="1"/>
      <c r="DV1225" s="1"/>
      <c r="DY1225" t="s">
        <v>2166</v>
      </c>
      <c r="DZ1225" s="1">
        <v>40429</v>
      </c>
      <c r="EA1225" s="1">
        <v>41533</v>
      </c>
      <c r="EC1225" s="7" t="s">
        <v>4018</v>
      </c>
      <c r="EL1225" s="7">
        <v>1</v>
      </c>
      <c r="EO1225" s="7">
        <v>406</v>
      </c>
      <c r="EP1225" s="7">
        <v>6</v>
      </c>
      <c r="EQ1225" s="7">
        <v>1</v>
      </c>
      <c r="GY1225" s="44" t="s">
        <v>5711</v>
      </c>
      <c r="GZ1225" s="1">
        <v>38302</v>
      </c>
      <c r="HA1225">
        <v>10</v>
      </c>
      <c r="HB1225">
        <v>84</v>
      </c>
      <c r="HC1225">
        <v>0</v>
      </c>
      <c r="HH1225" s="44" t="s">
        <v>5838</v>
      </c>
      <c r="HI1225">
        <v>1</v>
      </c>
      <c r="HJ1225">
        <v>46</v>
      </c>
      <c r="HK1225">
        <v>137</v>
      </c>
      <c r="HL1225">
        <v>5</v>
      </c>
      <c r="HM1225">
        <v>1</v>
      </c>
      <c r="HQ1225" s="44" t="s">
        <v>5971</v>
      </c>
      <c r="HR1225">
        <v>0</v>
      </c>
      <c r="HS1225">
        <v>10</v>
      </c>
      <c r="HT1225">
        <v>48</v>
      </c>
      <c r="HU1225">
        <v>2</v>
      </c>
      <c r="HV1225">
        <v>1</v>
      </c>
      <c r="II1225" s="1">
        <v>38300</v>
      </c>
      <c r="IJ1225" s="1">
        <v>40352</v>
      </c>
      <c r="IK1225" s="14">
        <v>3</v>
      </c>
    </row>
    <row r="1226" spans="1:245" x14ac:dyDescent="0.25">
      <c r="A1226" s="1">
        <v>40352</v>
      </c>
      <c r="E1226" s="13" t="s">
        <v>3210</v>
      </c>
      <c r="F1226" s="4" t="s">
        <v>175</v>
      </c>
      <c r="G1226" s="45" t="s">
        <v>5615</v>
      </c>
      <c r="H1226" s="86"/>
      <c r="I1226" s="86"/>
      <c r="J1226" s="86"/>
      <c r="K1226" s="86"/>
      <c r="L1226" s="86"/>
      <c r="M1226" s="30" t="s">
        <v>633</v>
      </c>
      <c r="N1226" s="4" t="s">
        <v>570</v>
      </c>
      <c r="O1226" s="52" t="s">
        <v>6967</v>
      </c>
      <c r="P1226" s="20"/>
      <c r="Q1226" s="39" t="s">
        <v>632</v>
      </c>
      <c r="R1226" s="4" t="s">
        <v>479</v>
      </c>
      <c r="S1226" s="52" t="s">
        <v>6966</v>
      </c>
      <c r="T1226" s="39" t="s">
        <v>632</v>
      </c>
      <c r="U1226" s="4" t="s">
        <v>479</v>
      </c>
      <c r="V1226" s="20"/>
      <c r="W1226" s="20"/>
      <c r="X1226" s="20"/>
      <c r="Y1226" s="20"/>
      <c r="Z1226" s="20" t="s">
        <v>3388</v>
      </c>
      <c r="AA1226" s="20" t="s">
        <v>479</v>
      </c>
      <c r="AD1226" s="20"/>
      <c r="AF1226" s="14">
        <v>0</v>
      </c>
      <c r="AG1226" s="14">
        <v>1</v>
      </c>
      <c r="AH1226" s="14">
        <v>0</v>
      </c>
      <c r="AI1226" s="14">
        <v>0</v>
      </c>
      <c r="AJ1226" s="14">
        <v>1</v>
      </c>
      <c r="AK1226" s="14">
        <v>0</v>
      </c>
      <c r="AL1226" s="14">
        <v>1</v>
      </c>
      <c r="AM1226" s="14">
        <v>0</v>
      </c>
      <c r="AO1226" s="1">
        <v>34619</v>
      </c>
      <c r="AP1226" s="1">
        <v>38300</v>
      </c>
      <c r="BT1226" s="14">
        <v>6083604</v>
      </c>
      <c r="CS1226">
        <v>1</v>
      </c>
      <c r="DA1226" s="1">
        <v>38183</v>
      </c>
      <c r="DB1226" s="1">
        <v>38300</v>
      </c>
      <c r="DC1226" s="1">
        <v>39167</v>
      </c>
      <c r="DD1226" s="14">
        <v>1399</v>
      </c>
      <c r="DE1226" s="14">
        <v>4</v>
      </c>
      <c r="DF1226" t="s">
        <v>513</v>
      </c>
      <c r="DG1226" t="s">
        <v>648</v>
      </c>
      <c r="DK1226" s="7"/>
      <c r="DO1226" s="1"/>
      <c r="DP1226" s="49" t="s">
        <v>4710</v>
      </c>
      <c r="DQ1226" s="49" t="s">
        <v>4711</v>
      </c>
      <c r="DR1226" s="1"/>
      <c r="DS1226" s="1"/>
      <c r="DT1226" s="1"/>
      <c r="DU1226" s="1"/>
      <c r="DV1226" s="1"/>
      <c r="DY1226" t="s">
        <v>2166</v>
      </c>
      <c r="DZ1226" s="1">
        <v>40429</v>
      </c>
      <c r="EA1226" s="1">
        <v>41533</v>
      </c>
      <c r="EC1226" s="7" t="s">
        <v>4018</v>
      </c>
      <c r="EF1226" s="7">
        <v>1</v>
      </c>
      <c r="EO1226" s="7">
        <v>406</v>
      </c>
      <c r="EP1226" s="7">
        <v>6</v>
      </c>
      <c r="EQ1226" s="7">
        <v>1</v>
      </c>
      <c r="ER1226" s="49" t="s">
        <v>5043</v>
      </c>
      <c r="ES1226" s="1"/>
      <c r="ET1226" s="1"/>
      <c r="EU1226" s="1"/>
      <c r="EV1226" s="1"/>
      <c r="EW1226" s="1"/>
      <c r="EX1226" s="1"/>
      <c r="FC1226" t="s">
        <v>2987</v>
      </c>
      <c r="FD1226" s="1">
        <v>41607</v>
      </c>
      <c r="FE1226" s="1">
        <v>42761</v>
      </c>
      <c r="FH1226" s="7" t="s">
        <v>4019</v>
      </c>
      <c r="FJ1226" s="7" t="s">
        <v>3966</v>
      </c>
      <c r="FK1226">
        <v>1</v>
      </c>
      <c r="FY1226">
        <v>97</v>
      </c>
      <c r="FZ1226">
        <v>2</v>
      </c>
      <c r="GY1226" s="44" t="s">
        <v>5711</v>
      </c>
      <c r="GZ1226" s="1">
        <v>38302</v>
      </c>
      <c r="HA1226">
        <v>10</v>
      </c>
      <c r="HB1226">
        <v>84</v>
      </c>
      <c r="HC1226">
        <v>0</v>
      </c>
      <c r="HH1226" s="44" t="s">
        <v>5838</v>
      </c>
      <c r="HI1226">
        <v>1</v>
      </c>
      <c r="HJ1226">
        <v>46</v>
      </c>
      <c r="HK1226">
        <v>137</v>
      </c>
      <c r="HL1226">
        <v>5</v>
      </c>
      <c r="HM1226">
        <v>1</v>
      </c>
      <c r="HQ1226" s="44" t="s">
        <v>5971</v>
      </c>
      <c r="HR1226">
        <v>0</v>
      </c>
      <c r="HS1226">
        <v>10</v>
      </c>
      <c r="HT1226">
        <v>48</v>
      </c>
      <c r="HU1226">
        <v>2</v>
      </c>
      <c r="HV1226">
        <v>1</v>
      </c>
      <c r="HZ1226" s="44" t="s">
        <v>6056</v>
      </c>
      <c r="IA1226">
        <v>1</v>
      </c>
      <c r="IB1226">
        <v>5</v>
      </c>
      <c r="IC1226">
        <v>69</v>
      </c>
      <c r="ID1226">
        <v>0</v>
      </c>
      <c r="II1226" s="1">
        <v>38300</v>
      </c>
      <c r="IJ1226" s="1">
        <v>40352</v>
      </c>
      <c r="IK1226" s="14">
        <v>3</v>
      </c>
    </row>
    <row r="1227" spans="1:245" x14ac:dyDescent="0.25">
      <c r="A1227" s="1">
        <v>40352</v>
      </c>
      <c r="E1227" s="13" t="s">
        <v>3210</v>
      </c>
      <c r="F1227" s="4" t="s">
        <v>175</v>
      </c>
      <c r="G1227" s="45" t="s">
        <v>5615</v>
      </c>
      <c r="H1227" s="86"/>
      <c r="I1227" s="86"/>
      <c r="J1227" s="86"/>
      <c r="K1227" s="86"/>
      <c r="L1227" s="86"/>
      <c r="M1227" s="30" t="s">
        <v>2616</v>
      </c>
      <c r="N1227" s="4" t="s">
        <v>517</v>
      </c>
      <c r="O1227" s="52" t="s">
        <v>6968</v>
      </c>
      <c r="P1227" s="20"/>
      <c r="Q1227" s="41" t="s">
        <v>632</v>
      </c>
      <c r="R1227" s="4" t="s">
        <v>479</v>
      </c>
      <c r="S1227" s="52" t="s">
        <v>6966</v>
      </c>
      <c r="T1227" s="41" t="s">
        <v>632</v>
      </c>
      <c r="U1227" s="4" t="s">
        <v>479</v>
      </c>
      <c r="V1227" s="20"/>
      <c r="W1227" s="20"/>
      <c r="X1227" s="20"/>
      <c r="Y1227" s="20"/>
      <c r="Z1227" s="20" t="s">
        <v>3388</v>
      </c>
      <c r="AA1227" s="20" t="s">
        <v>479</v>
      </c>
      <c r="AD1227" s="20"/>
      <c r="AF1227" s="14">
        <v>0</v>
      </c>
      <c r="AG1227" s="14">
        <v>1</v>
      </c>
      <c r="AH1227" s="14">
        <v>0</v>
      </c>
      <c r="AI1227" s="14">
        <v>0</v>
      </c>
      <c r="AJ1227" s="14">
        <v>1</v>
      </c>
      <c r="AK1227" s="14">
        <v>0</v>
      </c>
      <c r="AL1227" s="14">
        <v>1</v>
      </c>
      <c r="AM1227" s="14">
        <v>0</v>
      </c>
      <c r="AO1227" s="1">
        <v>37194</v>
      </c>
      <c r="AP1227" s="1">
        <v>38300</v>
      </c>
      <c r="BX1227" s="14">
        <v>2942608</v>
      </c>
      <c r="CS1227">
        <v>1</v>
      </c>
      <c r="DA1227" s="1">
        <v>38183</v>
      </c>
      <c r="DB1227" s="1">
        <v>38300</v>
      </c>
      <c r="DC1227" s="1">
        <v>39167</v>
      </c>
      <c r="DD1227" s="14">
        <v>1399</v>
      </c>
      <c r="DE1227" s="14">
        <v>4</v>
      </c>
      <c r="DF1227" t="s">
        <v>513</v>
      </c>
      <c r="DG1227" t="s">
        <v>648</v>
      </c>
      <c r="DK1227" s="7"/>
      <c r="DO1227" s="1"/>
      <c r="DP1227" s="49" t="s">
        <v>4710</v>
      </c>
      <c r="DQ1227" s="49" t="s">
        <v>4711</v>
      </c>
      <c r="DR1227" s="1"/>
      <c r="DS1227" s="1"/>
      <c r="DT1227" s="1"/>
      <c r="DU1227" s="1"/>
      <c r="DV1227" s="1"/>
      <c r="DY1227" t="s">
        <v>2166</v>
      </c>
      <c r="DZ1227" s="1">
        <v>40429</v>
      </c>
      <c r="EA1227" s="1">
        <v>41533</v>
      </c>
      <c r="EC1227" s="7" t="s">
        <v>4018</v>
      </c>
      <c r="EF1227" s="7">
        <v>1</v>
      </c>
      <c r="EO1227" s="7">
        <v>406</v>
      </c>
      <c r="EP1227" s="7">
        <v>6</v>
      </c>
      <c r="EQ1227" s="7">
        <v>1</v>
      </c>
      <c r="GY1227" s="44" t="s">
        <v>5711</v>
      </c>
      <c r="GZ1227" s="1">
        <v>38302</v>
      </c>
      <c r="HA1227">
        <v>10</v>
      </c>
      <c r="HB1227">
        <v>84</v>
      </c>
      <c r="HC1227">
        <v>0</v>
      </c>
      <c r="HH1227" s="44" t="s">
        <v>5838</v>
      </c>
      <c r="HI1227">
        <v>1</v>
      </c>
      <c r="HJ1227">
        <v>46</v>
      </c>
      <c r="HK1227">
        <v>137</v>
      </c>
      <c r="HL1227">
        <v>5</v>
      </c>
      <c r="HM1227">
        <v>1</v>
      </c>
      <c r="HQ1227" s="44" t="s">
        <v>5971</v>
      </c>
      <c r="HR1227">
        <v>0</v>
      </c>
      <c r="HS1227">
        <v>10</v>
      </c>
      <c r="HT1227">
        <v>48</v>
      </c>
      <c r="HU1227">
        <v>2</v>
      </c>
      <c r="HV1227">
        <v>1</v>
      </c>
      <c r="II1227" s="1">
        <v>38300</v>
      </c>
      <c r="IJ1227" s="1">
        <v>40352</v>
      </c>
      <c r="IK1227" s="14">
        <v>3</v>
      </c>
    </row>
    <row r="1228" spans="1:245" x14ac:dyDescent="0.25">
      <c r="A1228" s="1">
        <v>40352</v>
      </c>
      <c r="E1228" s="13" t="s">
        <v>3210</v>
      </c>
      <c r="F1228" s="4" t="s">
        <v>175</v>
      </c>
      <c r="G1228" s="45" t="s">
        <v>5615</v>
      </c>
      <c r="H1228" s="86"/>
      <c r="I1228" s="86"/>
      <c r="J1228" s="86"/>
      <c r="K1228" s="86"/>
      <c r="L1228" s="86"/>
      <c r="M1228" s="30" t="s">
        <v>6969</v>
      </c>
      <c r="N1228" s="4" t="s">
        <v>474</v>
      </c>
      <c r="O1228" s="52" t="s">
        <v>6970</v>
      </c>
      <c r="P1228" s="20"/>
      <c r="Q1228" s="39" t="s">
        <v>632</v>
      </c>
      <c r="R1228" s="4" t="s">
        <v>479</v>
      </c>
      <c r="S1228" s="52" t="s">
        <v>6966</v>
      </c>
      <c r="T1228" s="39" t="s">
        <v>632</v>
      </c>
      <c r="U1228" s="4" t="s">
        <v>479</v>
      </c>
      <c r="V1228" s="20"/>
      <c r="W1228" s="20"/>
      <c r="X1228" s="20"/>
      <c r="Y1228" s="20"/>
      <c r="Z1228" s="20" t="s">
        <v>3388</v>
      </c>
      <c r="AA1228" s="20" t="s">
        <v>479</v>
      </c>
      <c r="AD1228" s="20"/>
      <c r="AF1228" s="14">
        <v>0</v>
      </c>
      <c r="AG1228" s="14">
        <v>1</v>
      </c>
      <c r="AH1228" s="14">
        <v>0</v>
      </c>
      <c r="AI1228" s="14">
        <v>0</v>
      </c>
      <c r="AJ1228" s="14">
        <v>1</v>
      </c>
      <c r="AK1228" s="14">
        <v>0</v>
      </c>
      <c r="AL1228" s="14">
        <v>1</v>
      </c>
      <c r="AM1228" s="14">
        <v>0</v>
      </c>
      <c r="AO1228" s="1">
        <v>38042</v>
      </c>
      <c r="AP1228" s="1">
        <v>38300</v>
      </c>
      <c r="CB1228" s="14">
        <v>8068441</v>
      </c>
      <c r="CS1228">
        <v>1</v>
      </c>
      <c r="DA1228" s="1">
        <v>38183</v>
      </c>
      <c r="DB1228" s="1">
        <v>38300</v>
      </c>
      <c r="DC1228" s="1">
        <v>39167</v>
      </c>
      <c r="DD1228" s="14">
        <v>1399</v>
      </c>
      <c r="DE1228" s="14">
        <v>4</v>
      </c>
      <c r="DF1228" t="s">
        <v>513</v>
      </c>
      <c r="DG1228" t="s">
        <v>648</v>
      </c>
      <c r="DK1228" s="7"/>
      <c r="DO1228" s="1"/>
      <c r="DP1228" s="49" t="s">
        <v>4710</v>
      </c>
      <c r="DQ1228" s="49" t="s">
        <v>4711</v>
      </c>
      <c r="DR1228" s="1"/>
      <c r="DS1228" s="1"/>
      <c r="DT1228" s="1"/>
      <c r="DU1228" s="1"/>
      <c r="DV1228" s="1"/>
      <c r="DY1228" t="s">
        <v>2166</v>
      </c>
      <c r="DZ1228" s="1">
        <v>40429</v>
      </c>
      <c r="EA1228" s="1">
        <v>41533</v>
      </c>
      <c r="EC1228" s="7" t="s">
        <v>4018</v>
      </c>
      <c r="EF1228" s="7">
        <v>1</v>
      </c>
      <c r="EO1228" s="7">
        <v>406</v>
      </c>
      <c r="EP1228" s="7">
        <v>6</v>
      </c>
      <c r="EQ1228" s="7">
        <v>1</v>
      </c>
      <c r="GY1228" s="44" t="s">
        <v>5711</v>
      </c>
      <c r="GZ1228" s="1">
        <v>38302</v>
      </c>
      <c r="HA1228">
        <v>10</v>
      </c>
      <c r="HB1228">
        <v>84</v>
      </c>
      <c r="HC1228">
        <v>0</v>
      </c>
      <c r="HH1228" s="44" t="s">
        <v>5838</v>
      </c>
      <c r="HI1228">
        <v>1</v>
      </c>
      <c r="HJ1228">
        <v>46</v>
      </c>
      <c r="HK1228">
        <v>137</v>
      </c>
      <c r="HL1228">
        <v>5</v>
      </c>
      <c r="HM1228">
        <v>1</v>
      </c>
      <c r="HQ1228" s="44" t="s">
        <v>5971</v>
      </c>
      <c r="HR1228">
        <v>0</v>
      </c>
      <c r="HS1228">
        <v>10</v>
      </c>
      <c r="HT1228">
        <v>48</v>
      </c>
      <c r="HU1228">
        <v>2</v>
      </c>
      <c r="HV1228">
        <v>1</v>
      </c>
      <c r="II1228" s="1">
        <v>38300</v>
      </c>
      <c r="IJ1228" s="1">
        <v>40352</v>
      </c>
      <c r="IK1228" s="14">
        <v>3</v>
      </c>
    </row>
    <row r="1229" spans="1:245" x14ac:dyDescent="0.25">
      <c r="A1229" s="1">
        <v>40352</v>
      </c>
      <c r="E1229" s="13" t="s">
        <v>3210</v>
      </c>
      <c r="F1229" s="4" t="s">
        <v>175</v>
      </c>
      <c r="G1229" s="45" t="s">
        <v>5615</v>
      </c>
      <c r="H1229" s="86"/>
      <c r="I1229" s="86"/>
      <c r="J1229" s="86"/>
      <c r="K1229" s="86"/>
      <c r="L1229" s="86"/>
      <c r="M1229" s="30" t="s">
        <v>634</v>
      </c>
      <c r="N1229" s="4" t="s">
        <v>479</v>
      </c>
      <c r="O1229" s="52" t="s">
        <v>6971</v>
      </c>
      <c r="P1229" s="20"/>
      <c r="Q1229" s="39" t="s">
        <v>634</v>
      </c>
      <c r="R1229" s="4" t="s">
        <v>479</v>
      </c>
      <c r="S1229" s="52" t="s">
        <v>6971</v>
      </c>
      <c r="T1229" s="39" t="s">
        <v>634</v>
      </c>
      <c r="U1229" s="4" t="s">
        <v>479</v>
      </c>
      <c r="V1229" s="20"/>
      <c r="W1229" s="20"/>
      <c r="X1229" s="20"/>
      <c r="Y1229" s="20"/>
      <c r="Z1229" s="20"/>
      <c r="AA1229" s="20"/>
      <c r="AB1229" s="20"/>
      <c r="AC1229" s="20"/>
      <c r="AD1229" s="20"/>
      <c r="AF1229" s="14">
        <v>0</v>
      </c>
      <c r="AG1229" s="14">
        <v>1</v>
      </c>
      <c r="AH1229" s="14">
        <v>0</v>
      </c>
      <c r="AI1229" s="14">
        <v>0</v>
      </c>
      <c r="AJ1229" s="14">
        <v>1</v>
      </c>
      <c r="AK1229" s="14">
        <v>0</v>
      </c>
      <c r="AL1229" s="14">
        <v>1</v>
      </c>
      <c r="AM1229" s="14">
        <v>0</v>
      </c>
      <c r="AO1229" s="1">
        <v>36714</v>
      </c>
      <c r="AP1229" s="1">
        <v>38300</v>
      </c>
      <c r="BP1229" s="14">
        <v>25226652</v>
      </c>
      <c r="BT1229" s="14">
        <v>2471530</v>
      </c>
      <c r="BX1229" s="14">
        <v>1568143</v>
      </c>
      <c r="CS1229">
        <v>1</v>
      </c>
      <c r="DA1229" s="1">
        <v>38183</v>
      </c>
      <c r="DB1229" s="1">
        <v>38300</v>
      </c>
      <c r="DC1229" s="1">
        <v>39167</v>
      </c>
      <c r="DD1229" s="14">
        <v>1399</v>
      </c>
      <c r="DE1229" s="14">
        <v>4</v>
      </c>
      <c r="DF1229" t="s">
        <v>513</v>
      </c>
      <c r="DG1229" t="s">
        <v>648</v>
      </c>
      <c r="DK1229" s="7"/>
      <c r="DO1229" s="1"/>
      <c r="DP1229" s="49" t="s">
        <v>4712</v>
      </c>
      <c r="DQ1229" s="49" t="s">
        <v>4713</v>
      </c>
      <c r="DR1229" s="1"/>
      <c r="DS1229" s="1"/>
      <c r="DT1229" s="1"/>
      <c r="DU1229" s="1"/>
      <c r="DV1229" s="1"/>
      <c r="DY1229" t="s">
        <v>2168</v>
      </c>
      <c r="DZ1229" s="1">
        <v>40423</v>
      </c>
      <c r="EA1229" s="1">
        <v>41533</v>
      </c>
      <c r="EC1229" s="7" t="s">
        <v>4018</v>
      </c>
      <c r="EL1229" s="7">
        <v>1</v>
      </c>
      <c r="EO1229" s="7">
        <v>390</v>
      </c>
      <c r="EP1229" s="7">
        <v>5</v>
      </c>
      <c r="EQ1229" s="7">
        <v>1</v>
      </c>
      <c r="ES1229" s="49" t="s">
        <v>5044</v>
      </c>
      <c r="ET1229" s="49" t="s">
        <v>5045</v>
      </c>
      <c r="EU1229" s="1"/>
      <c r="EV1229" s="1"/>
      <c r="EW1229" s="1"/>
      <c r="EX1229" s="1"/>
      <c r="FC1229" t="s">
        <v>2980</v>
      </c>
      <c r="FD1229" s="1">
        <v>41599</v>
      </c>
      <c r="FE1229" s="1">
        <v>42761</v>
      </c>
      <c r="FH1229" s="7" t="s">
        <v>4019</v>
      </c>
      <c r="FJ1229" s="7" t="s">
        <v>3966</v>
      </c>
      <c r="FK1229">
        <v>1</v>
      </c>
      <c r="FY1229">
        <v>143</v>
      </c>
      <c r="FZ1229">
        <v>2</v>
      </c>
      <c r="GA1229">
        <v>1</v>
      </c>
      <c r="II1229" s="1">
        <v>38300</v>
      </c>
      <c r="IJ1229" s="1">
        <v>40352</v>
      </c>
      <c r="IK1229" s="14">
        <v>3</v>
      </c>
    </row>
    <row r="1230" spans="1:245" x14ac:dyDescent="0.25">
      <c r="A1230" s="1">
        <v>40352</v>
      </c>
      <c r="E1230" s="13" t="s">
        <v>3210</v>
      </c>
      <c r="F1230" s="4" t="s">
        <v>175</v>
      </c>
      <c r="G1230" s="45" t="s">
        <v>5615</v>
      </c>
      <c r="H1230" s="86"/>
      <c r="I1230" s="86"/>
      <c r="J1230" s="86"/>
      <c r="K1230" s="86"/>
      <c r="L1230" s="86"/>
      <c r="M1230" s="30" t="s">
        <v>635</v>
      </c>
      <c r="N1230" s="4" t="s">
        <v>517</v>
      </c>
      <c r="O1230" s="52" t="s">
        <v>6972</v>
      </c>
      <c r="P1230" s="20"/>
      <c r="Q1230" s="39" t="s">
        <v>634</v>
      </c>
      <c r="R1230" s="4" t="s">
        <v>479</v>
      </c>
      <c r="S1230" s="52" t="s">
        <v>6971</v>
      </c>
      <c r="T1230" s="39" t="s">
        <v>634</v>
      </c>
      <c r="U1230" s="4" t="s">
        <v>479</v>
      </c>
      <c r="V1230" s="20"/>
      <c r="W1230" s="20"/>
      <c r="X1230" s="20"/>
      <c r="Y1230" s="20"/>
      <c r="Z1230" s="20"/>
      <c r="AA1230" s="20"/>
      <c r="AB1230" s="20"/>
      <c r="AC1230" s="20"/>
      <c r="AD1230" s="20"/>
      <c r="AF1230" s="14">
        <v>0</v>
      </c>
      <c r="AG1230" s="14">
        <v>1</v>
      </c>
      <c r="AH1230" s="14">
        <v>0</v>
      </c>
      <c r="AI1230" s="14">
        <v>0</v>
      </c>
      <c r="AJ1230" s="14">
        <v>1</v>
      </c>
      <c r="AK1230" s="14">
        <v>0</v>
      </c>
      <c r="AL1230" s="14">
        <v>1</v>
      </c>
      <c r="AM1230" s="14">
        <v>0</v>
      </c>
      <c r="AO1230" s="1">
        <v>37194</v>
      </c>
      <c r="AP1230" s="1">
        <v>38300</v>
      </c>
      <c r="BT1230" s="14">
        <v>2471530</v>
      </c>
      <c r="CS1230">
        <v>1</v>
      </c>
      <c r="DA1230" s="1">
        <v>38183</v>
      </c>
      <c r="DB1230" s="1">
        <v>38300</v>
      </c>
      <c r="DC1230" s="1">
        <v>39167</v>
      </c>
      <c r="DD1230" s="14">
        <v>1399</v>
      </c>
      <c r="DE1230" s="14">
        <v>4</v>
      </c>
      <c r="DF1230" t="s">
        <v>513</v>
      </c>
      <c r="DG1230" t="s">
        <v>648</v>
      </c>
      <c r="DK1230" s="7"/>
      <c r="DO1230" s="1"/>
      <c r="DP1230" s="49" t="s">
        <v>4712</v>
      </c>
      <c r="DQ1230" s="49" t="s">
        <v>4713</v>
      </c>
      <c r="DR1230" s="1"/>
      <c r="DS1230" s="1"/>
      <c r="DT1230" s="1"/>
      <c r="DU1230" s="1"/>
      <c r="DV1230" s="1"/>
      <c r="DY1230" t="s">
        <v>2168</v>
      </c>
      <c r="DZ1230" s="1">
        <v>40423</v>
      </c>
      <c r="EA1230" s="1">
        <v>41533</v>
      </c>
      <c r="EC1230" s="7" t="s">
        <v>4018</v>
      </c>
      <c r="EL1230" s="7">
        <v>1</v>
      </c>
      <c r="EO1230" s="7">
        <v>390</v>
      </c>
      <c r="EP1230" s="7">
        <v>5</v>
      </c>
      <c r="EQ1230" s="7">
        <v>1</v>
      </c>
      <c r="ER1230" s="1"/>
      <c r="ES1230" s="49" t="s">
        <v>5044</v>
      </c>
      <c r="ET1230" s="49" t="s">
        <v>5045</v>
      </c>
      <c r="EU1230" s="1"/>
      <c r="EV1230" s="1"/>
      <c r="EW1230" s="1"/>
      <c r="EX1230" s="1"/>
      <c r="FC1230" t="s">
        <v>2980</v>
      </c>
      <c r="FD1230" s="1">
        <v>41599</v>
      </c>
      <c r="FE1230" s="1">
        <v>42761</v>
      </c>
      <c r="FH1230" s="7" t="s">
        <v>4019</v>
      </c>
      <c r="FJ1230" s="7" t="s">
        <v>3966</v>
      </c>
      <c r="FK1230">
        <v>1</v>
      </c>
      <c r="FY1230">
        <v>143</v>
      </c>
      <c r="FZ1230">
        <v>2</v>
      </c>
      <c r="GA1230">
        <v>1</v>
      </c>
      <c r="II1230" s="1">
        <v>38300</v>
      </c>
      <c r="IJ1230" s="1">
        <v>40352</v>
      </c>
      <c r="IK1230" s="14">
        <v>3</v>
      </c>
    </row>
    <row r="1231" spans="1:245" x14ac:dyDescent="0.25">
      <c r="A1231" s="1">
        <v>40352</v>
      </c>
      <c r="E1231" s="13" t="s">
        <v>3210</v>
      </c>
      <c r="F1231" s="4" t="s">
        <v>175</v>
      </c>
      <c r="G1231" s="45" t="s">
        <v>5615</v>
      </c>
      <c r="H1231" s="86"/>
      <c r="I1231" s="86"/>
      <c r="J1231" s="86"/>
      <c r="K1231" s="86"/>
      <c r="L1231" s="86"/>
      <c r="M1231" s="30" t="s">
        <v>636</v>
      </c>
      <c r="N1231" s="4" t="s">
        <v>474</v>
      </c>
      <c r="O1231" s="52" t="s">
        <v>6973</v>
      </c>
      <c r="P1231" s="20"/>
      <c r="Q1231" s="39" t="s">
        <v>634</v>
      </c>
      <c r="R1231" s="4" t="s">
        <v>479</v>
      </c>
      <c r="S1231" s="52" t="s">
        <v>6971</v>
      </c>
      <c r="T1231" s="39" t="s">
        <v>634</v>
      </c>
      <c r="U1231" s="4" t="s">
        <v>479</v>
      </c>
      <c r="V1231" s="20"/>
      <c r="W1231" s="20"/>
      <c r="X1231" s="20"/>
      <c r="Y1231" s="20"/>
      <c r="Z1231" s="20"/>
      <c r="AA1231" s="20"/>
      <c r="AB1231" s="20"/>
      <c r="AC1231" s="20"/>
      <c r="AD1231" s="20"/>
      <c r="AF1231" s="14">
        <v>0</v>
      </c>
      <c r="AG1231" s="14">
        <v>1</v>
      </c>
      <c r="AH1231" s="14">
        <v>0</v>
      </c>
      <c r="AI1231" s="14">
        <v>0</v>
      </c>
      <c r="AJ1231" s="14">
        <v>1</v>
      </c>
      <c r="AK1231" s="14">
        <v>0</v>
      </c>
      <c r="AL1231" s="14">
        <v>1</v>
      </c>
      <c r="AM1231" s="14">
        <v>0</v>
      </c>
      <c r="AO1231" s="1">
        <v>38042</v>
      </c>
      <c r="AP1231" s="1">
        <v>38300</v>
      </c>
      <c r="BX1231" s="14">
        <v>1568143</v>
      </c>
      <c r="CS1231">
        <v>1</v>
      </c>
      <c r="DA1231" s="1">
        <v>38183</v>
      </c>
      <c r="DB1231" s="1">
        <v>38300</v>
      </c>
      <c r="DC1231" s="1">
        <v>39167</v>
      </c>
      <c r="DD1231" s="14">
        <v>1399</v>
      </c>
      <c r="DE1231" s="14">
        <v>4</v>
      </c>
      <c r="DF1231" t="s">
        <v>513</v>
      </c>
      <c r="DG1231" t="s">
        <v>648</v>
      </c>
      <c r="DK1231" s="7"/>
      <c r="DO1231" s="1"/>
      <c r="DP1231" s="49" t="s">
        <v>4712</v>
      </c>
      <c r="DQ1231" s="49" t="s">
        <v>4713</v>
      </c>
      <c r="DR1231" s="1"/>
      <c r="DS1231" s="1"/>
      <c r="DT1231" s="1"/>
      <c r="DU1231" s="1"/>
      <c r="DV1231" s="1"/>
      <c r="DY1231" t="s">
        <v>2168</v>
      </c>
      <c r="DZ1231" s="1">
        <v>40423</v>
      </c>
      <c r="EA1231" s="1">
        <v>41533</v>
      </c>
      <c r="EC1231" s="7" t="s">
        <v>4018</v>
      </c>
      <c r="EL1231" s="7">
        <v>1</v>
      </c>
      <c r="EO1231" s="7">
        <v>390</v>
      </c>
      <c r="EP1231" s="7">
        <v>5</v>
      </c>
      <c r="EQ1231" s="7">
        <v>1</v>
      </c>
      <c r="ER1231" s="1"/>
      <c r="ES1231" s="49" t="s">
        <v>5044</v>
      </c>
      <c r="ET1231" s="49" t="s">
        <v>5045</v>
      </c>
      <c r="EU1231" s="1"/>
      <c r="EV1231" s="1"/>
      <c r="EW1231" s="1"/>
      <c r="EX1231" s="1"/>
      <c r="FC1231" t="s">
        <v>2980</v>
      </c>
      <c r="FD1231" s="1">
        <v>41599</v>
      </c>
      <c r="FE1231" s="1">
        <v>42761</v>
      </c>
      <c r="FH1231" s="7" t="s">
        <v>4019</v>
      </c>
      <c r="FJ1231" s="7" t="s">
        <v>3966</v>
      </c>
      <c r="FK1231">
        <v>1</v>
      </c>
      <c r="FY1231">
        <v>143</v>
      </c>
      <c r="FZ1231">
        <v>2</v>
      </c>
      <c r="GA1231">
        <v>1</v>
      </c>
      <c r="II1231" s="1">
        <v>38300</v>
      </c>
      <c r="IJ1231" s="1">
        <v>40352</v>
      </c>
      <c r="IK1231" s="14">
        <v>3</v>
      </c>
    </row>
    <row r="1232" spans="1:245" x14ac:dyDescent="0.25">
      <c r="A1232" s="1">
        <v>40352</v>
      </c>
      <c r="E1232" s="13" t="s">
        <v>3210</v>
      </c>
      <c r="F1232" s="4" t="s">
        <v>175</v>
      </c>
      <c r="G1232" s="45" t="s">
        <v>5615</v>
      </c>
      <c r="H1232" s="86"/>
      <c r="I1232" s="86"/>
      <c r="J1232" s="86"/>
      <c r="K1232" s="86"/>
      <c r="L1232" s="86"/>
      <c r="M1232" s="30" t="s">
        <v>637</v>
      </c>
      <c r="N1232" s="4" t="s">
        <v>570</v>
      </c>
      <c r="O1232" s="52" t="s">
        <v>6974</v>
      </c>
      <c r="P1232" s="20"/>
      <c r="Q1232" s="30" t="s">
        <v>637</v>
      </c>
      <c r="R1232" s="4" t="s">
        <v>570</v>
      </c>
      <c r="S1232" s="52" t="s">
        <v>6974</v>
      </c>
      <c r="T1232" s="20"/>
      <c r="U1232" s="20"/>
      <c r="V1232" s="20"/>
      <c r="W1232" s="20"/>
      <c r="X1232" s="20"/>
      <c r="Y1232" s="20"/>
      <c r="Z1232" s="20"/>
      <c r="AA1232" s="20"/>
      <c r="AB1232" s="20"/>
      <c r="AC1232" s="20"/>
      <c r="AD1232" s="20"/>
      <c r="AF1232" s="14">
        <v>0</v>
      </c>
      <c r="AG1232" s="14">
        <v>1</v>
      </c>
      <c r="AH1232" s="14">
        <v>0</v>
      </c>
      <c r="AI1232" s="14">
        <v>0</v>
      </c>
      <c r="AJ1232" s="14">
        <v>1</v>
      </c>
      <c r="AK1232" s="14">
        <v>0</v>
      </c>
      <c r="AL1232" s="14">
        <v>1</v>
      </c>
      <c r="AM1232" s="14">
        <v>0</v>
      </c>
      <c r="AO1232" s="1">
        <v>34667</v>
      </c>
      <c r="AP1232" s="1">
        <v>38300</v>
      </c>
      <c r="BP1232" s="14">
        <v>384022</v>
      </c>
      <c r="CS1232">
        <v>1</v>
      </c>
      <c r="DA1232" s="1">
        <v>38183</v>
      </c>
      <c r="DB1232" s="1">
        <v>38300</v>
      </c>
      <c r="DC1232" s="1">
        <v>39167</v>
      </c>
      <c r="DD1232" s="14">
        <v>1399</v>
      </c>
      <c r="DE1232" s="14">
        <v>4</v>
      </c>
      <c r="DF1232" t="s">
        <v>513</v>
      </c>
      <c r="DG1232" t="s">
        <v>648</v>
      </c>
      <c r="DK1232" s="7"/>
      <c r="II1232" s="1">
        <v>38300</v>
      </c>
      <c r="IJ1232" s="1">
        <v>40352</v>
      </c>
      <c r="IK1232" s="14">
        <v>3</v>
      </c>
    </row>
    <row r="1233" spans="1:245" x14ac:dyDescent="0.25">
      <c r="A1233" s="1">
        <v>40352</v>
      </c>
      <c r="E1233" s="13" t="s">
        <v>3210</v>
      </c>
      <c r="F1233" s="4" t="s">
        <v>175</v>
      </c>
      <c r="G1233" s="45" t="s">
        <v>5615</v>
      </c>
      <c r="H1233" s="86"/>
      <c r="I1233" s="86"/>
      <c r="J1233" s="86"/>
      <c r="K1233" s="86"/>
      <c r="L1233" s="86"/>
      <c r="M1233" s="30" t="s">
        <v>638</v>
      </c>
      <c r="N1233" s="4" t="s">
        <v>517</v>
      </c>
      <c r="O1233" s="52" t="s">
        <v>6975</v>
      </c>
      <c r="P1233" s="20"/>
      <c r="Q1233" s="30" t="s">
        <v>638</v>
      </c>
      <c r="R1233" s="4" t="s">
        <v>517</v>
      </c>
      <c r="S1233" s="52" t="s">
        <v>6975</v>
      </c>
      <c r="T1233" s="20"/>
      <c r="U1233" s="20"/>
      <c r="V1233" s="20"/>
      <c r="W1233" s="20"/>
      <c r="X1233" s="20"/>
      <c r="Y1233" s="20"/>
      <c r="Z1233" s="20"/>
      <c r="AA1233" s="20"/>
      <c r="AB1233" s="20"/>
      <c r="AC1233" s="20"/>
      <c r="AD1233" s="20"/>
      <c r="AF1233" s="14">
        <v>0</v>
      </c>
      <c r="AG1233" s="14">
        <v>1</v>
      </c>
      <c r="AH1233" s="14">
        <v>0</v>
      </c>
      <c r="AI1233" s="14">
        <v>0</v>
      </c>
      <c r="AJ1233" s="14">
        <v>1</v>
      </c>
      <c r="AK1233" s="14">
        <v>0</v>
      </c>
      <c r="AL1233" s="14">
        <v>1</v>
      </c>
      <c r="AM1233" s="14">
        <v>0</v>
      </c>
      <c r="AO1233" s="1">
        <v>36790</v>
      </c>
      <c r="AP1233" s="1">
        <v>38300</v>
      </c>
      <c r="BP1233" s="14">
        <v>128007</v>
      </c>
      <c r="CS1233">
        <v>1</v>
      </c>
      <c r="DA1233" s="1">
        <v>38183</v>
      </c>
      <c r="DB1233" s="1">
        <v>38300</v>
      </c>
      <c r="DC1233" s="1">
        <v>39167</v>
      </c>
      <c r="DD1233" s="14">
        <v>1399</v>
      </c>
      <c r="DE1233" s="14">
        <v>4</v>
      </c>
      <c r="DF1233" t="s">
        <v>513</v>
      </c>
      <c r="DG1233" t="s">
        <v>648</v>
      </c>
      <c r="DK1233" s="7"/>
      <c r="II1233" s="1">
        <v>38300</v>
      </c>
      <c r="IJ1233" s="1">
        <v>40352</v>
      </c>
      <c r="IK1233" s="14">
        <v>3</v>
      </c>
    </row>
    <row r="1234" spans="1:245" x14ac:dyDescent="0.25">
      <c r="A1234" s="1">
        <v>40352</v>
      </c>
      <c r="E1234" s="13" t="s">
        <v>3210</v>
      </c>
      <c r="F1234" s="4" t="s">
        <v>175</v>
      </c>
      <c r="G1234" s="45" t="s">
        <v>5615</v>
      </c>
      <c r="H1234" s="86"/>
      <c r="I1234" s="86"/>
      <c r="J1234" s="86"/>
      <c r="K1234" s="86"/>
      <c r="L1234" s="86"/>
      <c r="M1234" s="30" t="s">
        <v>639</v>
      </c>
      <c r="N1234" s="4" t="s">
        <v>479</v>
      </c>
      <c r="O1234" s="52" t="s">
        <v>6976</v>
      </c>
      <c r="P1234" s="20"/>
      <c r="Q1234" s="30" t="s">
        <v>639</v>
      </c>
      <c r="R1234" s="4" t="s">
        <v>479</v>
      </c>
      <c r="S1234" s="52" t="s">
        <v>6976</v>
      </c>
      <c r="T1234" s="20"/>
      <c r="U1234" s="20"/>
      <c r="V1234" s="20"/>
      <c r="W1234" s="20"/>
      <c r="X1234" s="20"/>
      <c r="Y1234" s="20"/>
      <c r="Z1234" s="20"/>
      <c r="AA1234" s="20"/>
      <c r="AB1234" s="20"/>
      <c r="AC1234" s="20"/>
      <c r="AD1234" s="20"/>
      <c r="AF1234" s="14">
        <v>0</v>
      </c>
      <c r="AG1234" s="14">
        <v>1</v>
      </c>
      <c r="AH1234" s="14">
        <v>0</v>
      </c>
      <c r="AI1234" s="14">
        <v>0</v>
      </c>
      <c r="AJ1234" s="14">
        <v>1</v>
      </c>
      <c r="AK1234" s="14">
        <v>0</v>
      </c>
      <c r="AL1234" s="14">
        <v>1</v>
      </c>
      <c r="AM1234" s="14">
        <v>0</v>
      </c>
      <c r="AO1234" s="1">
        <v>34592</v>
      </c>
      <c r="AP1234" s="1">
        <v>38300</v>
      </c>
      <c r="BP1234" s="14">
        <v>1147652</v>
      </c>
      <c r="CS1234">
        <v>1</v>
      </c>
      <c r="DA1234" s="1">
        <v>38183</v>
      </c>
      <c r="DB1234" s="1">
        <v>38300</v>
      </c>
      <c r="DC1234" s="1">
        <v>39167</v>
      </c>
      <c r="DD1234" s="14">
        <v>1399</v>
      </c>
      <c r="DE1234" s="14">
        <v>4</v>
      </c>
      <c r="DF1234" t="s">
        <v>513</v>
      </c>
      <c r="DG1234" t="s">
        <v>648</v>
      </c>
      <c r="DK1234" s="7"/>
      <c r="II1234" s="1">
        <v>38300</v>
      </c>
      <c r="IJ1234" s="1">
        <v>40352</v>
      </c>
      <c r="IK1234" s="14">
        <v>3</v>
      </c>
    </row>
    <row r="1235" spans="1:245" x14ac:dyDescent="0.25">
      <c r="A1235" s="1">
        <v>40352</v>
      </c>
      <c r="E1235" s="13" t="s">
        <v>3210</v>
      </c>
      <c r="F1235" s="4" t="s">
        <v>175</v>
      </c>
      <c r="G1235" s="45" t="s">
        <v>5615</v>
      </c>
      <c r="H1235" s="86"/>
      <c r="I1235" s="86"/>
      <c r="J1235" s="86"/>
      <c r="K1235" s="86"/>
      <c r="L1235" s="86"/>
      <c r="M1235" s="30" t="s">
        <v>640</v>
      </c>
      <c r="N1235" s="4" t="s">
        <v>479</v>
      </c>
      <c r="O1235" s="52" t="s">
        <v>6977</v>
      </c>
      <c r="P1235" s="20"/>
      <c r="Q1235" s="30" t="s">
        <v>640</v>
      </c>
      <c r="R1235" s="4" t="s">
        <v>479</v>
      </c>
      <c r="S1235" s="52" t="s">
        <v>6977</v>
      </c>
      <c r="T1235" s="20"/>
      <c r="U1235" s="20"/>
      <c r="V1235" s="20"/>
      <c r="W1235" s="20"/>
      <c r="X1235" s="20"/>
      <c r="Y1235" s="20"/>
      <c r="Z1235" s="20"/>
      <c r="AA1235" s="20"/>
      <c r="AB1235" s="20"/>
      <c r="AC1235" s="20"/>
      <c r="AD1235" s="20"/>
      <c r="AF1235" s="14">
        <v>0</v>
      </c>
      <c r="AG1235" s="14">
        <v>1</v>
      </c>
      <c r="AH1235" s="14">
        <v>0</v>
      </c>
      <c r="AI1235" s="14">
        <v>0</v>
      </c>
      <c r="AJ1235" s="14">
        <v>1</v>
      </c>
      <c r="AK1235" s="14">
        <v>0</v>
      </c>
      <c r="AL1235" s="14">
        <v>1</v>
      </c>
      <c r="AM1235" s="14">
        <v>0</v>
      </c>
      <c r="AO1235" s="1">
        <v>35860</v>
      </c>
      <c r="AP1235" s="1">
        <v>38300</v>
      </c>
      <c r="BP1235" s="14">
        <v>3233192</v>
      </c>
      <c r="CS1235">
        <v>1</v>
      </c>
      <c r="DA1235" s="1">
        <v>38183</v>
      </c>
      <c r="DB1235" s="1">
        <v>38300</v>
      </c>
      <c r="DC1235" s="1">
        <v>39167</v>
      </c>
      <c r="DD1235" s="14">
        <v>1399</v>
      </c>
      <c r="DE1235" s="14">
        <v>4</v>
      </c>
      <c r="DF1235" t="s">
        <v>513</v>
      </c>
      <c r="DG1235" t="s">
        <v>648</v>
      </c>
      <c r="DK1235" s="7"/>
      <c r="II1235" s="1">
        <v>38300</v>
      </c>
      <c r="IJ1235" s="1">
        <v>40352</v>
      </c>
      <c r="IK1235" s="14">
        <v>3</v>
      </c>
    </row>
    <row r="1236" spans="1:245" x14ac:dyDescent="0.25">
      <c r="A1236" s="1">
        <v>40352</v>
      </c>
      <c r="E1236" s="13" t="s">
        <v>3210</v>
      </c>
      <c r="F1236" s="4" t="s">
        <v>175</v>
      </c>
      <c r="G1236" s="45" t="s">
        <v>5615</v>
      </c>
      <c r="H1236" s="86"/>
      <c r="I1236" s="86"/>
      <c r="J1236" s="86"/>
      <c r="K1236" s="86"/>
      <c r="L1236" s="86"/>
      <c r="M1236" s="30" t="s">
        <v>641</v>
      </c>
      <c r="N1236" s="4" t="s">
        <v>570</v>
      </c>
      <c r="O1236" s="52" t="s">
        <v>6978</v>
      </c>
      <c r="P1236" s="20"/>
      <c r="Q1236" s="30" t="s">
        <v>641</v>
      </c>
      <c r="R1236" s="4" t="s">
        <v>570</v>
      </c>
      <c r="S1236" s="52" t="s">
        <v>6978</v>
      </c>
      <c r="T1236" s="20"/>
      <c r="U1236" s="20"/>
      <c r="V1236" s="20"/>
      <c r="W1236" s="20"/>
      <c r="X1236" s="20"/>
      <c r="Y1236" s="20"/>
      <c r="Z1236" s="20"/>
      <c r="AA1236" s="20"/>
      <c r="AB1236" s="20"/>
      <c r="AC1236" s="20"/>
      <c r="AD1236" s="20"/>
      <c r="AF1236" s="14">
        <v>0</v>
      </c>
      <c r="AG1236" s="14">
        <v>1</v>
      </c>
      <c r="AH1236" s="14">
        <v>0</v>
      </c>
      <c r="AI1236" s="14">
        <v>0</v>
      </c>
      <c r="AJ1236" s="14">
        <v>1</v>
      </c>
      <c r="AK1236" s="14">
        <v>0</v>
      </c>
      <c r="AL1236" s="14">
        <v>1</v>
      </c>
      <c r="AM1236" s="14">
        <v>0</v>
      </c>
      <c r="AO1236" s="1">
        <v>34536</v>
      </c>
      <c r="AP1236" s="1">
        <v>38300</v>
      </c>
      <c r="BP1236" s="14">
        <v>2282253</v>
      </c>
      <c r="CS1236">
        <v>1</v>
      </c>
      <c r="DA1236" s="1">
        <v>38183</v>
      </c>
      <c r="DB1236" s="1">
        <v>38300</v>
      </c>
      <c r="DC1236" s="1">
        <v>39167</v>
      </c>
      <c r="DD1236" s="14">
        <v>1399</v>
      </c>
      <c r="DE1236" s="14">
        <v>4</v>
      </c>
      <c r="DF1236" t="s">
        <v>513</v>
      </c>
      <c r="DG1236" t="s">
        <v>648</v>
      </c>
      <c r="DK1236" s="7"/>
      <c r="II1236" s="1">
        <v>38300</v>
      </c>
      <c r="IJ1236" s="1">
        <v>40352</v>
      </c>
      <c r="IK1236" s="14">
        <v>3</v>
      </c>
    </row>
    <row r="1237" spans="1:245" x14ac:dyDescent="0.25">
      <c r="A1237" s="1">
        <v>40352</v>
      </c>
      <c r="E1237" s="13" t="s">
        <v>3210</v>
      </c>
      <c r="F1237" s="4" t="s">
        <v>175</v>
      </c>
      <c r="G1237" s="45" t="s">
        <v>5615</v>
      </c>
      <c r="H1237" s="86"/>
      <c r="I1237" s="86"/>
      <c r="J1237" s="86"/>
      <c r="K1237" s="86"/>
      <c r="L1237" s="86"/>
      <c r="M1237" s="30" t="s">
        <v>642</v>
      </c>
      <c r="N1237" s="4" t="s">
        <v>570</v>
      </c>
      <c r="O1237" s="52" t="s">
        <v>6979</v>
      </c>
      <c r="P1237" s="20"/>
      <c r="Q1237" s="30" t="s">
        <v>642</v>
      </c>
      <c r="R1237" s="4" t="s">
        <v>570</v>
      </c>
      <c r="S1237" s="52" t="s">
        <v>6979</v>
      </c>
      <c r="T1237" s="20"/>
      <c r="U1237" s="20"/>
      <c r="V1237" s="20"/>
      <c r="W1237" s="20"/>
      <c r="X1237" s="20"/>
      <c r="Y1237" s="20"/>
      <c r="Z1237" s="20"/>
      <c r="AA1237" s="20"/>
      <c r="AB1237" s="20"/>
      <c r="AC1237" s="20"/>
      <c r="AD1237" s="20"/>
      <c r="AF1237" s="14">
        <v>0</v>
      </c>
      <c r="AG1237" s="14">
        <v>1</v>
      </c>
      <c r="AH1237" s="14">
        <v>0</v>
      </c>
      <c r="AI1237" s="14">
        <v>0</v>
      </c>
      <c r="AJ1237" s="14">
        <v>1</v>
      </c>
      <c r="AK1237" s="14">
        <v>0</v>
      </c>
      <c r="AL1237" s="14">
        <v>1</v>
      </c>
      <c r="AM1237" s="14">
        <v>0</v>
      </c>
      <c r="AO1237" s="1">
        <v>34619</v>
      </c>
      <c r="AP1237" s="1">
        <v>38300</v>
      </c>
      <c r="BP1237" s="14">
        <v>2787015</v>
      </c>
      <c r="BQ1237" s="3">
        <v>0</v>
      </c>
      <c r="CS1237">
        <v>1</v>
      </c>
      <c r="DA1237" s="1">
        <v>38183</v>
      </c>
      <c r="DB1237" s="1">
        <v>38300</v>
      </c>
      <c r="DC1237" s="1">
        <v>39167</v>
      </c>
      <c r="DD1237" s="14">
        <v>1399</v>
      </c>
      <c r="DE1237" s="14">
        <v>4</v>
      </c>
      <c r="DF1237" t="s">
        <v>513</v>
      </c>
      <c r="DG1237" t="s">
        <v>648</v>
      </c>
      <c r="DJ1237">
        <v>1</v>
      </c>
      <c r="DK1237" s="7"/>
      <c r="II1237" s="1">
        <v>38300</v>
      </c>
      <c r="IJ1237" s="1">
        <v>40352</v>
      </c>
      <c r="IK1237" s="14">
        <v>3</v>
      </c>
    </row>
    <row r="1238" spans="1:245" x14ac:dyDescent="0.25">
      <c r="A1238" s="1">
        <v>40352</v>
      </c>
      <c r="E1238" s="13" t="s">
        <v>3210</v>
      </c>
      <c r="F1238" s="4" t="s">
        <v>175</v>
      </c>
      <c r="G1238" s="45" t="s">
        <v>5615</v>
      </c>
      <c r="H1238" s="86"/>
      <c r="I1238" s="86"/>
      <c r="J1238" s="86"/>
      <c r="K1238" s="86"/>
      <c r="L1238" s="86"/>
      <c r="M1238" s="30" t="s">
        <v>643</v>
      </c>
      <c r="N1238" s="4" t="s">
        <v>520</v>
      </c>
      <c r="O1238" s="52" t="s">
        <v>6980</v>
      </c>
      <c r="P1238" s="20"/>
      <c r="Q1238" s="30" t="s">
        <v>643</v>
      </c>
      <c r="R1238" s="4" t="s">
        <v>520</v>
      </c>
      <c r="S1238" s="52" t="s">
        <v>6980</v>
      </c>
      <c r="T1238" s="20"/>
      <c r="U1238" s="20"/>
      <c r="V1238" s="20"/>
      <c r="W1238" s="20"/>
      <c r="X1238" s="20"/>
      <c r="Y1238" s="20"/>
      <c r="Z1238" s="20"/>
      <c r="AA1238" s="20"/>
      <c r="AB1238" s="20"/>
      <c r="AC1238" s="20"/>
      <c r="AD1238" s="20"/>
      <c r="AF1238" s="14">
        <v>0</v>
      </c>
      <c r="AG1238" s="14">
        <v>1</v>
      </c>
      <c r="AH1238" s="14">
        <v>0</v>
      </c>
      <c r="AI1238" s="14">
        <v>0</v>
      </c>
      <c r="AJ1238" s="14">
        <v>1</v>
      </c>
      <c r="AK1238" s="14">
        <v>0</v>
      </c>
      <c r="AL1238" s="14">
        <v>1</v>
      </c>
      <c r="AM1238" s="14">
        <v>0</v>
      </c>
      <c r="AO1238" s="1">
        <v>34043</v>
      </c>
      <c r="AP1238" s="1">
        <v>38300</v>
      </c>
      <c r="BP1238" s="14">
        <v>1196269</v>
      </c>
      <c r="CS1238">
        <v>1</v>
      </c>
      <c r="DA1238" s="1">
        <v>38183</v>
      </c>
      <c r="DB1238" s="1">
        <v>38300</v>
      </c>
      <c r="DC1238" s="1">
        <v>39167</v>
      </c>
      <c r="DD1238" s="14">
        <v>1399</v>
      </c>
      <c r="DE1238" s="14">
        <v>4</v>
      </c>
      <c r="DF1238" t="s">
        <v>513</v>
      </c>
      <c r="DG1238" t="s">
        <v>648</v>
      </c>
      <c r="DK1238" s="7"/>
      <c r="DO1238" s="1"/>
      <c r="DP1238" s="49" t="s">
        <v>4714</v>
      </c>
      <c r="DQ1238" s="49" t="s">
        <v>4713</v>
      </c>
      <c r="DR1238" s="1"/>
      <c r="DS1238" s="1"/>
      <c r="DT1238" s="1"/>
      <c r="DU1238" s="1"/>
      <c r="DV1238" s="1"/>
      <c r="DY1238" t="s">
        <v>2167</v>
      </c>
      <c r="DZ1238" s="1">
        <v>40424</v>
      </c>
      <c r="EA1238" s="1">
        <v>41533</v>
      </c>
      <c r="EC1238" s="7" t="s">
        <v>4018</v>
      </c>
      <c r="EF1238" s="7">
        <v>1</v>
      </c>
      <c r="EO1238" s="7">
        <v>131</v>
      </c>
      <c r="EP1238" s="7">
        <v>2</v>
      </c>
      <c r="EQ1238" s="7">
        <v>1</v>
      </c>
      <c r="II1238" s="1">
        <v>38300</v>
      </c>
      <c r="IJ1238" s="1">
        <v>40352</v>
      </c>
      <c r="IK1238" s="14">
        <v>3</v>
      </c>
    </row>
    <row r="1239" spans="1:245" x14ac:dyDescent="0.25">
      <c r="A1239" s="1">
        <v>40352</v>
      </c>
      <c r="E1239" s="13" t="s">
        <v>3210</v>
      </c>
      <c r="F1239" s="4" t="s">
        <v>175</v>
      </c>
      <c r="G1239" s="45" t="s">
        <v>5615</v>
      </c>
      <c r="H1239" s="86"/>
      <c r="I1239" s="86"/>
      <c r="J1239" s="86"/>
      <c r="K1239" s="86"/>
      <c r="L1239" s="86"/>
      <c r="M1239" s="30" t="s">
        <v>644</v>
      </c>
      <c r="N1239" s="4" t="s">
        <v>520</v>
      </c>
      <c r="O1239" s="52" t="s">
        <v>6981</v>
      </c>
      <c r="P1239" s="20"/>
      <c r="Q1239" s="30" t="s">
        <v>644</v>
      </c>
      <c r="R1239" s="4" t="s">
        <v>520</v>
      </c>
      <c r="S1239" s="52" t="s">
        <v>6981</v>
      </c>
      <c r="T1239" s="20"/>
      <c r="U1239" s="20"/>
      <c r="V1239" s="20"/>
      <c r="W1239" s="20"/>
      <c r="X1239" s="20"/>
      <c r="Y1239" s="20"/>
      <c r="Z1239" s="20"/>
      <c r="AA1239" s="20"/>
      <c r="AB1239" s="20"/>
      <c r="AC1239" s="20"/>
      <c r="AD1239" s="20"/>
      <c r="AF1239" s="14">
        <v>0</v>
      </c>
      <c r="AG1239" s="14">
        <v>1</v>
      </c>
      <c r="AH1239" s="14">
        <v>0</v>
      </c>
      <c r="AI1239" s="14">
        <v>0</v>
      </c>
      <c r="AJ1239" s="14">
        <v>1</v>
      </c>
      <c r="AK1239" s="14">
        <v>0</v>
      </c>
      <c r="AL1239" s="14">
        <v>1</v>
      </c>
      <c r="AM1239" s="14">
        <v>0</v>
      </c>
      <c r="AO1239" s="1">
        <v>36817</v>
      </c>
      <c r="AP1239" s="1">
        <v>38300</v>
      </c>
      <c r="BP1239" s="14">
        <v>1041531</v>
      </c>
      <c r="CS1239">
        <v>1</v>
      </c>
      <c r="DA1239" s="1">
        <v>38183</v>
      </c>
      <c r="DB1239" s="1">
        <v>38300</v>
      </c>
      <c r="DC1239" s="1">
        <v>39167</v>
      </c>
      <c r="DD1239" s="14">
        <v>1399</v>
      </c>
      <c r="DE1239" s="14">
        <v>4</v>
      </c>
      <c r="DF1239" t="s">
        <v>513</v>
      </c>
      <c r="DG1239" t="s">
        <v>648</v>
      </c>
      <c r="DK1239" s="7"/>
      <c r="DO1239" s="1"/>
      <c r="DP1239" s="49" t="s">
        <v>4715</v>
      </c>
      <c r="DQ1239" s="49" t="s">
        <v>4716</v>
      </c>
      <c r="DR1239" s="1"/>
      <c r="DS1239" s="1"/>
      <c r="DT1239" s="1"/>
      <c r="DU1239" s="1"/>
      <c r="DV1239" s="1"/>
      <c r="DY1239" t="s">
        <v>2164</v>
      </c>
      <c r="DZ1239" s="1">
        <v>40428</v>
      </c>
      <c r="EA1239" s="1">
        <v>41533</v>
      </c>
      <c r="EC1239" s="7" t="s">
        <v>4018</v>
      </c>
      <c r="EF1239" s="7">
        <v>1</v>
      </c>
      <c r="EO1239" s="7">
        <v>208</v>
      </c>
      <c r="EP1239" s="7">
        <v>2</v>
      </c>
      <c r="EQ1239" s="7">
        <v>1</v>
      </c>
      <c r="ER1239" s="49" t="s">
        <v>5046</v>
      </c>
      <c r="ES1239" s="1"/>
      <c r="ET1239" s="1"/>
      <c r="EU1239" s="1"/>
      <c r="EV1239" s="1"/>
      <c r="EW1239" s="1"/>
      <c r="EX1239" s="1"/>
      <c r="FC1239" t="s">
        <v>2985</v>
      </c>
      <c r="FD1239" s="1">
        <v>41603</v>
      </c>
      <c r="FE1239" s="1">
        <v>42761</v>
      </c>
      <c r="FH1239" s="7" t="s">
        <v>4019</v>
      </c>
      <c r="FK1239">
        <v>1</v>
      </c>
      <c r="FY1239">
        <v>123</v>
      </c>
      <c r="FZ1239">
        <v>2</v>
      </c>
      <c r="II1239" s="1">
        <v>38300</v>
      </c>
      <c r="IJ1239" s="1">
        <v>40352</v>
      </c>
      <c r="IK1239" s="14">
        <v>3</v>
      </c>
    </row>
    <row r="1240" spans="1:245" x14ac:dyDescent="0.25">
      <c r="A1240" s="1">
        <v>40352</v>
      </c>
      <c r="E1240" s="13" t="s">
        <v>3210</v>
      </c>
      <c r="F1240" s="4" t="s">
        <v>175</v>
      </c>
      <c r="G1240" s="45" t="s">
        <v>5615</v>
      </c>
      <c r="H1240" s="86"/>
      <c r="I1240" s="86"/>
      <c r="J1240" s="86"/>
      <c r="K1240" s="86"/>
      <c r="L1240" s="86"/>
      <c r="M1240" s="30" t="s">
        <v>645</v>
      </c>
      <c r="N1240" s="4" t="s">
        <v>520</v>
      </c>
      <c r="O1240" s="52" t="s">
        <v>6982</v>
      </c>
      <c r="P1240" s="20"/>
      <c r="Q1240" s="30" t="s">
        <v>645</v>
      </c>
      <c r="R1240" s="4" t="s">
        <v>520</v>
      </c>
      <c r="S1240" s="52" t="s">
        <v>6982</v>
      </c>
      <c r="T1240" s="20"/>
      <c r="U1240" s="20"/>
      <c r="V1240" s="20"/>
      <c r="W1240" s="20"/>
      <c r="X1240" s="20"/>
      <c r="Y1240" s="20"/>
      <c r="Z1240" s="20"/>
      <c r="AA1240" s="20"/>
      <c r="AB1240" s="20"/>
      <c r="AC1240" s="20"/>
      <c r="AD1240" s="20"/>
      <c r="AF1240" s="14">
        <v>0</v>
      </c>
      <c r="AG1240" s="14">
        <v>1</v>
      </c>
      <c r="AH1240" s="14">
        <v>0</v>
      </c>
      <c r="AI1240" s="14">
        <v>0</v>
      </c>
      <c r="AJ1240" s="14">
        <v>1</v>
      </c>
      <c r="AK1240" s="14">
        <v>0</v>
      </c>
      <c r="AL1240" s="14">
        <v>1</v>
      </c>
      <c r="AM1240" s="14">
        <v>0</v>
      </c>
      <c r="AO1240" s="1">
        <v>34043</v>
      </c>
      <c r="AP1240" s="1">
        <v>38300</v>
      </c>
      <c r="BP1240" s="14">
        <v>253600</v>
      </c>
      <c r="CS1240">
        <v>1</v>
      </c>
      <c r="DA1240" s="1">
        <v>38183</v>
      </c>
      <c r="DB1240" s="1">
        <v>38300</v>
      </c>
      <c r="DC1240" s="1">
        <v>39167</v>
      </c>
      <c r="DD1240" s="14">
        <v>1399</v>
      </c>
      <c r="DE1240" s="14">
        <v>4</v>
      </c>
      <c r="DF1240" t="s">
        <v>513</v>
      </c>
      <c r="DG1240" t="s">
        <v>648</v>
      </c>
      <c r="DK1240" s="7"/>
      <c r="II1240" s="1">
        <v>38300</v>
      </c>
      <c r="IJ1240" s="1">
        <v>40352</v>
      </c>
      <c r="IK1240" s="14">
        <v>3</v>
      </c>
    </row>
    <row r="1241" spans="1:245" x14ac:dyDescent="0.25">
      <c r="A1241" s="1">
        <v>40352</v>
      </c>
      <c r="E1241" s="13" t="s">
        <v>3210</v>
      </c>
      <c r="F1241" s="4" t="s">
        <v>175</v>
      </c>
      <c r="G1241" s="45" t="s">
        <v>5615</v>
      </c>
      <c r="H1241" s="86"/>
      <c r="I1241" s="86"/>
      <c r="J1241" s="86"/>
      <c r="K1241" s="86"/>
      <c r="L1241" s="86"/>
      <c r="M1241" s="30" t="s">
        <v>646</v>
      </c>
      <c r="N1241" s="4" t="s">
        <v>520</v>
      </c>
      <c r="O1241" s="52" t="s">
        <v>6983</v>
      </c>
      <c r="P1241" s="20"/>
      <c r="Q1241" s="30" t="s">
        <v>646</v>
      </c>
      <c r="R1241" s="4" t="s">
        <v>520</v>
      </c>
      <c r="S1241" s="52" t="s">
        <v>6983</v>
      </c>
      <c r="T1241" s="20"/>
      <c r="U1241" s="20"/>
      <c r="V1241" s="20"/>
      <c r="W1241" s="20"/>
      <c r="X1241" s="20"/>
      <c r="Y1241" s="20"/>
      <c r="Z1241" s="20"/>
      <c r="AA1241" s="20"/>
      <c r="AB1241" s="20"/>
      <c r="AC1241" s="20"/>
      <c r="AD1241" s="20"/>
      <c r="AF1241" s="14">
        <v>0</v>
      </c>
      <c r="AG1241" s="14">
        <v>1</v>
      </c>
      <c r="AH1241" s="14">
        <v>0</v>
      </c>
      <c r="AI1241" s="14">
        <v>0</v>
      </c>
      <c r="AJ1241" s="14">
        <v>1</v>
      </c>
      <c r="AK1241" s="14">
        <v>0</v>
      </c>
      <c r="AL1241" s="14">
        <v>1</v>
      </c>
      <c r="AM1241" s="14">
        <v>0</v>
      </c>
      <c r="AO1241" s="1">
        <v>34043</v>
      </c>
      <c r="AP1241" s="1">
        <v>38300</v>
      </c>
      <c r="BP1241" s="14">
        <v>421569</v>
      </c>
      <c r="CS1241">
        <v>1</v>
      </c>
      <c r="DA1241" s="1">
        <v>38183</v>
      </c>
      <c r="DB1241" s="1">
        <v>38300</v>
      </c>
      <c r="DC1241" s="1">
        <v>39167</v>
      </c>
      <c r="DD1241" s="14">
        <v>1399</v>
      </c>
      <c r="DE1241" s="14">
        <v>4</v>
      </c>
      <c r="DF1241" t="s">
        <v>513</v>
      </c>
      <c r="DG1241" t="s">
        <v>648</v>
      </c>
      <c r="DK1241" s="7"/>
      <c r="II1241" s="1">
        <v>38300</v>
      </c>
      <c r="IJ1241" s="1">
        <v>40352</v>
      </c>
      <c r="IK1241" s="14">
        <v>3</v>
      </c>
    </row>
    <row r="1242" spans="1:245" x14ac:dyDescent="0.25">
      <c r="A1242" s="1">
        <v>40352</v>
      </c>
      <c r="E1242" s="13" t="s">
        <v>3210</v>
      </c>
      <c r="F1242" s="4" t="s">
        <v>175</v>
      </c>
      <c r="G1242" s="45" t="s">
        <v>5615</v>
      </c>
      <c r="H1242" s="86"/>
      <c r="I1242" s="86"/>
      <c r="J1242" s="86"/>
      <c r="K1242" s="86"/>
      <c r="L1242" s="86"/>
      <c r="M1242" s="30" t="s">
        <v>647</v>
      </c>
      <c r="N1242" s="4" t="s">
        <v>520</v>
      </c>
      <c r="O1242" s="52" t="s">
        <v>6984</v>
      </c>
      <c r="P1242" s="20"/>
      <c r="Q1242" s="30" t="s">
        <v>647</v>
      </c>
      <c r="R1242" s="4" t="s">
        <v>520</v>
      </c>
      <c r="S1242" s="52" t="s">
        <v>6984</v>
      </c>
      <c r="T1242" s="20"/>
      <c r="U1242" s="20"/>
      <c r="V1242" s="20"/>
      <c r="W1242" s="20"/>
      <c r="X1242" s="20"/>
      <c r="Y1242" s="20"/>
      <c r="Z1242" s="20"/>
      <c r="AA1242" s="20"/>
      <c r="AB1242" s="20"/>
      <c r="AC1242" s="20"/>
      <c r="AD1242" s="20"/>
      <c r="AF1242" s="14">
        <v>0</v>
      </c>
      <c r="AG1242" s="14">
        <v>1</v>
      </c>
      <c r="AH1242" s="14">
        <v>0</v>
      </c>
      <c r="AI1242" s="14">
        <v>0</v>
      </c>
      <c r="AJ1242" s="14">
        <v>1</v>
      </c>
      <c r="AK1242" s="14">
        <v>0</v>
      </c>
      <c r="AL1242" s="14">
        <v>1</v>
      </c>
      <c r="AM1242" s="14">
        <v>0</v>
      </c>
      <c r="AO1242" s="1">
        <v>33893</v>
      </c>
      <c r="AP1242" s="1">
        <v>38300</v>
      </c>
      <c r="BP1242" s="14">
        <v>3996000</v>
      </c>
      <c r="CS1242">
        <v>1</v>
      </c>
      <c r="DA1242" s="1">
        <v>38183</v>
      </c>
      <c r="DB1242" s="1">
        <v>38300</v>
      </c>
      <c r="DC1242" s="1">
        <v>39167</v>
      </c>
      <c r="DD1242" s="14">
        <v>1399</v>
      </c>
      <c r="DE1242" s="14">
        <v>4</v>
      </c>
      <c r="DF1242" t="s">
        <v>513</v>
      </c>
      <c r="DG1242" t="s">
        <v>648</v>
      </c>
      <c r="DK1242" s="7"/>
      <c r="DO1242" s="49" t="s">
        <v>4717</v>
      </c>
      <c r="DP1242" s="1"/>
      <c r="DQ1242" s="1"/>
      <c r="DR1242" s="1"/>
      <c r="DS1242" s="1"/>
      <c r="DT1242" s="1"/>
      <c r="DU1242" s="1"/>
      <c r="DV1242" s="1"/>
      <c r="DY1242" t="s">
        <v>2140</v>
      </c>
      <c r="DZ1242" s="1">
        <v>40429</v>
      </c>
      <c r="EA1242" s="1">
        <v>41533</v>
      </c>
      <c r="EC1242" s="7" t="s">
        <v>4018</v>
      </c>
      <c r="EF1242" s="7">
        <v>1</v>
      </c>
      <c r="EO1242" s="7">
        <v>154</v>
      </c>
      <c r="EP1242" s="7">
        <v>2</v>
      </c>
      <c r="ER1242" s="49" t="s">
        <v>5047</v>
      </c>
      <c r="ES1242" s="1"/>
      <c r="ET1242" s="1"/>
      <c r="EU1242" s="1"/>
      <c r="EV1242" s="1"/>
      <c r="EW1242" s="1"/>
      <c r="EX1242" s="1"/>
      <c r="FC1242" t="s">
        <v>2986</v>
      </c>
      <c r="FD1242" s="1">
        <v>41604</v>
      </c>
      <c r="FE1242" s="1">
        <v>42761</v>
      </c>
      <c r="FH1242" s="7" t="s">
        <v>4019</v>
      </c>
      <c r="FK1242">
        <v>1</v>
      </c>
      <c r="FY1242">
        <v>123</v>
      </c>
      <c r="FZ1242">
        <v>2</v>
      </c>
      <c r="II1242" s="1">
        <v>38300</v>
      </c>
      <c r="IJ1242" s="1">
        <v>40352</v>
      </c>
      <c r="IK1242" s="14">
        <v>3</v>
      </c>
    </row>
    <row r="1243" spans="1:245" x14ac:dyDescent="0.25">
      <c r="A1243" s="1">
        <v>40352</v>
      </c>
      <c r="B1243" s="1"/>
      <c r="C1243" s="1" t="s">
        <v>441</v>
      </c>
      <c r="D1243" s="1"/>
      <c r="E1243" s="13" t="s">
        <v>3211</v>
      </c>
      <c r="F1243" s="4" t="s">
        <v>177</v>
      </c>
      <c r="G1243" s="86"/>
      <c r="H1243" s="45" t="s">
        <v>5616</v>
      </c>
      <c r="I1243" s="45" t="s">
        <v>5617</v>
      </c>
      <c r="J1243" s="45"/>
      <c r="K1243" s="45"/>
      <c r="L1243" s="45"/>
      <c r="M1243" s="30" t="s">
        <v>793</v>
      </c>
      <c r="N1243" s="4" t="s">
        <v>474</v>
      </c>
      <c r="O1243" s="52" t="s">
        <v>6985</v>
      </c>
      <c r="P1243" s="20"/>
      <c r="Q1243" s="30" t="s">
        <v>793</v>
      </c>
      <c r="R1243" s="4" t="s">
        <v>474</v>
      </c>
      <c r="S1243" s="52" t="s">
        <v>6985</v>
      </c>
      <c r="T1243" s="20"/>
      <c r="U1243" s="20"/>
      <c r="V1243" s="20"/>
      <c r="W1243" s="20"/>
      <c r="X1243" s="20" t="s">
        <v>3344</v>
      </c>
      <c r="Y1243" s="20" t="s">
        <v>474</v>
      </c>
      <c r="Z1243" s="20" t="s">
        <v>3344</v>
      </c>
      <c r="AA1243" s="20" t="s">
        <v>474</v>
      </c>
      <c r="AB1243" s="20"/>
      <c r="AC1243" s="20"/>
      <c r="AD1243" s="20"/>
      <c r="AF1243" s="14">
        <v>0</v>
      </c>
      <c r="AG1243" s="14">
        <v>1</v>
      </c>
      <c r="AH1243" s="14">
        <v>0</v>
      </c>
      <c r="AI1243" s="14">
        <v>0</v>
      </c>
      <c r="AJ1243" s="14">
        <v>1</v>
      </c>
      <c r="AK1243" s="14">
        <v>0</v>
      </c>
      <c r="AL1243" s="14">
        <v>1</v>
      </c>
      <c r="AM1243" s="14">
        <v>0</v>
      </c>
      <c r="AN1243" t="s">
        <v>803</v>
      </c>
      <c r="AO1243" s="1">
        <v>33604</v>
      </c>
      <c r="AP1243" s="1">
        <v>34943</v>
      </c>
      <c r="BP1243" s="14">
        <v>21262500</v>
      </c>
      <c r="BQ1243" s="3">
        <v>0.25</v>
      </c>
      <c r="CU1243" s="7">
        <v>1</v>
      </c>
      <c r="DB1243" s="7"/>
      <c r="DC1243" s="1">
        <v>40162</v>
      </c>
      <c r="DD1243" s="14">
        <v>479</v>
      </c>
      <c r="DE1243" s="14">
        <v>3</v>
      </c>
      <c r="DF1243" t="s">
        <v>513</v>
      </c>
      <c r="DG1243" t="s">
        <v>804</v>
      </c>
      <c r="DK1243" s="7"/>
      <c r="DN1243" t="s">
        <v>805</v>
      </c>
      <c r="DO1243" s="49" t="s">
        <v>4718</v>
      </c>
      <c r="DP1243" s="1"/>
      <c r="DQ1243" s="1"/>
      <c r="DR1243" s="1"/>
      <c r="DS1243" s="1"/>
      <c r="DT1243" s="1"/>
      <c r="DU1243" s="1"/>
      <c r="DV1243" s="1"/>
      <c r="DY1243" t="s">
        <v>2174</v>
      </c>
      <c r="DZ1243" s="1">
        <v>40424</v>
      </c>
      <c r="EA1243" s="1">
        <v>41087</v>
      </c>
      <c r="EC1243" s="7" t="s">
        <v>4020</v>
      </c>
      <c r="EF1243" s="7">
        <v>1</v>
      </c>
      <c r="EO1243" s="7">
        <v>270</v>
      </c>
      <c r="EP1243" s="7">
        <v>2</v>
      </c>
      <c r="ER1243" s="1"/>
      <c r="ES1243" s="49" t="s">
        <v>5048</v>
      </c>
      <c r="ET1243" s="49" t="s">
        <v>5049</v>
      </c>
      <c r="EU1243" s="1"/>
      <c r="EV1243" s="1"/>
      <c r="EW1243" s="1"/>
      <c r="EX1243" s="1"/>
      <c r="FC1243" t="s">
        <v>2825</v>
      </c>
      <c r="FD1243" s="1">
        <v>41165</v>
      </c>
      <c r="FE1243" s="1">
        <v>41767</v>
      </c>
      <c r="FG1243" s="7" t="s">
        <v>4021</v>
      </c>
      <c r="FK1243">
        <v>1</v>
      </c>
      <c r="FY1243">
        <v>112</v>
      </c>
      <c r="FZ1243">
        <v>2</v>
      </c>
      <c r="GA1243">
        <v>1</v>
      </c>
      <c r="HJ1243">
        <v>0</v>
      </c>
      <c r="HQ1243" s="44"/>
      <c r="HR1243">
        <v>0</v>
      </c>
      <c r="HS1243">
        <v>0</v>
      </c>
      <c r="HT1243">
        <v>536</v>
      </c>
      <c r="HU1243">
        <v>0</v>
      </c>
      <c r="HZ1243" s="44" t="s">
        <v>6057</v>
      </c>
      <c r="IA1243">
        <v>1</v>
      </c>
      <c r="IB1243">
        <v>2</v>
      </c>
      <c r="IC1243">
        <v>466</v>
      </c>
      <c r="ID1243">
        <v>0</v>
      </c>
    </row>
    <row r="1244" spans="1:245" x14ac:dyDescent="0.25">
      <c r="A1244" s="1">
        <v>40359</v>
      </c>
      <c r="B1244" s="1"/>
      <c r="C1244" s="1" t="s">
        <v>442</v>
      </c>
      <c r="D1244" s="1"/>
      <c r="E1244" s="13" t="s">
        <v>3212</v>
      </c>
      <c r="F1244" s="4" t="s">
        <v>120</v>
      </c>
      <c r="G1244" s="45" t="s">
        <v>5618</v>
      </c>
      <c r="H1244" s="86"/>
      <c r="I1244" s="86"/>
      <c r="J1244" s="86"/>
      <c r="K1244" s="86"/>
      <c r="L1244" s="86"/>
      <c r="M1244" s="31" t="s">
        <v>1650</v>
      </c>
      <c r="N1244" s="13" t="s">
        <v>474</v>
      </c>
      <c r="O1244" s="52" t="s">
        <v>6988</v>
      </c>
      <c r="P1244" s="20"/>
      <c r="Q1244" s="39" t="s">
        <v>1653</v>
      </c>
      <c r="R1244" s="4" t="s">
        <v>496</v>
      </c>
      <c r="S1244" s="13" t="s">
        <v>6179</v>
      </c>
      <c r="T1244" s="39" t="s">
        <v>1653</v>
      </c>
      <c r="U1244" s="4" t="s">
        <v>496</v>
      </c>
      <c r="V1244" s="20"/>
      <c r="W1244" s="20"/>
      <c r="X1244" s="20"/>
      <c r="Y1244" s="20"/>
      <c r="Z1244" s="39" t="s">
        <v>3675</v>
      </c>
      <c r="AA1244" s="20" t="s">
        <v>502</v>
      </c>
      <c r="AD1244" s="20"/>
      <c r="AE1244" s="20" t="s">
        <v>3670</v>
      </c>
      <c r="AF1244" s="14">
        <v>0</v>
      </c>
      <c r="AG1244" s="14">
        <v>1</v>
      </c>
      <c r="AH1244" s="14">
        <v>0</v>
      </c>
      <c r="AI1244" s="14">
        <v>0</v>
      </c>
      <c r="AJ1244" s="14">
        <v>1</v>
      </c>
      <c r="AK1244" s="14">
        <v>0</v>
      </c>
      <c r="AL1244" s="14">
        <v>1</v>
      </c>
      <c r="AM1244" s="14">
        <v>0</v>
      </c>
      <c r="AN1244" t="s">
        <v>1331</v>
      </c>
      <c r="AO1244" s="1">
        <v>30682</v>
      </c>
      <c r="AP1244" s="1">
        <v>37518</v>
      </c>
      <c r="BT1244" s="14">
        <v>31680000</v>
      </c>
      <c r="BU1244" s="3">
        <v>0.2</v>
      </c>
      <c r="BX1244" s="14">
        <v>673000</v>
      </c>
      <c r="BY1244" s="3">
        <v>0.2</v>
      </c>
      <c r="CB1244" s="14">
        <v>13352000</v>
      </c>
      <c r="CC1244" s="3">
        <v>0.2</v>
      </c>
      <c r="CS1244">
        <v>1</v>
      </c>
      <c r="DA1244" s="1">
        <v>37265</v>
      </c>
      <c r="DB1244" s="1">
        <v>37518</v>
      </c>
      <c r="DC1244" s="1">
        <v>39721</v>
      </c>
      <c r="DD1244" s="14">
        <v>1190</v>
      </c>
      <c r="DE1244" s="14">
        <v>4</v>
      </c>
      <c r="DF1244" t="s">
        <v>513</v>
      </c>
      <c r="DG1244" t="s">
        <v>1667</v>
      </c>
      <c r="DJ1244">
        <v>1</v>
      </c>
      <c r="DK1244" s="1"/>
      <c r="DN1244" t="s">
        <v>1668</v>
      </c>
      <c r="GY1244" s="44"/>
      <c r="HA1244">
        <v>0</v>
      </c>
      <c r="HB1244">
        <v>59</v>
      </c>
      <c r="HC1244">
        <v>2</v>
      </c>
      <c r="HE1244">
        <v>1</v>
      </c>
      <c r="HH1244" s="44" t="s">
        <v>5839</v>
      </c>
      <c r="HI1244">
        <v>1</v>
      </c>
      <c r="HJ1244">
        <v>58</v>
      </c>
      <c r="HK1244">
        <v>4061</v>
      </c>
      <c r="HL1244">
        <v>52</v>
      </c>
      <c r="HM1244">
        <v>1</v>
      </c>
      <c r="II1244" s="1">
        <v>37518</v>
      </c>
      <c r="IJ1244" s="1">
        <v>40359</v>
      </c>
      <c r="IK1244" s="14">
        <v>2</v>
      </c>
    </row>
    <row r="1245" spans="1:245" x14ac:dyDescent="0.25">
      <c r="A1245" s="1">
        <v>40359</v>
      </c>
      <c r="E1245" s="13" t="s">
        <v>3212</v>
      </c>
      <c r="F1245" s="4" t="s">
        <v>120</v>
      </c>
      <c r="G1245" s="45" t="s">
        <v>5618</v>
      </c>
      <c r="H1245" s="86"/>
      <c r="I1245" s="86"/>
      <c r="J1245" s="86"/>
      <c r="K1245" s="86"/>
      <c r="L1245" s="86"/>
      <c r="M1245" s="30" t="s">
        <v>1651</v>
      </c>
      <c r="N1245" s="4" t="s">
        <v>517</v>
      </c>
      <c r="O1245" s="52" t="s">
        <v>6986</v>
      </c>
      <c r="P1245" s="20"/>
      <c r="Q1245" s="39" t="s">
        <v>1653</v>
      </c>
      <c r="R1245" s="4" t="s">
        <v>496</v>
      </c>
      <c r="S1245" s="13" t="s">
        <v>6179</v>
      </c>
      <c r="T1245" s="39" t="s">
        <v>1653</v>
      </c>
      <c r="U1245" s="4" t="s">
        <v>496</v>
      </c>
      <c r="V1245" s="20"/>
      <c r="W1245" s="20"/>
      <c r="X1245" s="20"/>
      <c r="Y1245" s="20"/>
      <c r="Z1245" s="39" t="s">
        <v>3675</v>
      </c>
      <c r="AA1245" s="20" t="s">
        <v>502</v>
      </c>
      <c r="AD1245" s="20"/>
      <c r="AE1245" s="20" t="s">
        <v>3671</v>
      </c>
      <c r="AF1245" s="14">
        <v>0</v>
      </c>
      <c r="AG1245" s="14">
        <v>1</v>
      </c>
      <c r="AH1245" s="14">
        <v>0</v>
      </c>
      <c r="AI1245" s="14">
        <v>0</v>
      </c>
      <c r="AJ1245" s="14">
        <v>1</v>
      </c>
      <c r="AK1245" s="14">
        <v>0</v>
      </c>
      <c r="AL1245" s="14">
        <v>1</v>
      </c>
      <c r="AM1245" s="14">
        <v>0</v>
      </c>
      <c r="AO1245" s="1">
        <v>31036</v>
      </c>
      <c r="AP1245" s="1">
        <v>37518</v>
      </c>
      <c r="BT1245" s="14">
        <v>31680000</v>
      </c>
      <c r="BU1245" s="3">
        <v>0.2</v>
      </c>
      <c r="BX1245" s="14">
        <v>673000</v>
      </c>
      <c r="BY1245" s="3">
        <v>0.2</v>
      </c>
      <c r="CB1245" s="14">
        <v>13352000</v>
      </c>
      <c r="CC1245" s="3">
        <v>0.2</v>
      </c>
      <c r="CS1245">
        <v>1</v>
      </c>
      <c r="DA1245" s="1">
        <v>37265</v>
      </c>
      <c r="DB1245" s="1">
        <v>37518</v>
      </c>
      <c r="DC1245" s="1">
        <v>39721</v>
      </c>
      <c r="DD1245" s="14">
        <v>1190</v>
      </c>
      <c r="DE1245" s="14">
        <v>4</v>
      </c>
      <c r="DF1245" t="s">
        <v>513</v>
      </c>
      <c r="DG1245" t="s">
        <v>1667</v>
      </c>
      <c r="DJ1245">
        <v>1</v>
      </c>
      <c r="GY1245" s="44"/>
      <c r="HA1245">
        <v>0</v>
      </c>
      <c r="HB1245">
        <v>59</v>
      </c>
      <c r="HC1245">
        <v>2</v>
      </c>
      <c r="HE1245">
        <v>1</v>
      </c>
      <c r="HH1245" s="44" t="s">
        <v>5839</v>
      </c>
      <c r="HI1245">
        <v>1</v>
      </c>
      <c r="HJ1245">
        <v>58</v>
      </c>
      <c r="HK1245">
        <v>4061</v>
      </c>
      <c r="HL1245">
        <v>52</v>
      </c>
      <c r="HM1245">
        <v>1</v>
      </c>
      <c r="II1245" s="1">
        <v>37518</v>
      </c>
      <c r="IJ1245" s="1">
        <v>40359</v>
      </c>
      <c r="IK1245" s="14">
        <v>2</v>
      </c>
    </row>
    <row r="1246" spans="1:245" x14ac:dyDescent="0.25">
      <c r="A1246" s="1">
        <v>40359</v>
      </c>
      <c r="E1246" s="13" t="s">
        <v>3212</v>
      </c>
      <c r="F1246" s="4" t="s">
        <v>120</v>
      </c>
      <c r="G1246" s="45" t="s">
        <v>5618</v>
      </c>
      <c r="H1246" s="86"/>
      <c r="I1246" s="86"/>
      <c r="J1246" s="86"/>
      <c r="K1246" s="86"/>
      <c r="L1246" s="86"/>
      <c r="M1246" s="30" t="s">
        <v>1652</v>
      </c>
      <c r="N1246" s="4" t="s">
        <v>520</v>
      </c>
      <c r="O1246" s="52" t="s">
        <v>6987</v>
      </c>
      <c r="P1246" s="20"/>
      <c r="Q1246" s="39" t="s">
        <v>1653</v>
      </c>
      <c r="R1246" s="4" t="s">
        <v>496</v>
      </c>
      <c r="S1246" s="13" t="s">
        <v>6179</v>
      </c>
      <c r="T1246" s="39" t="s">
        <v>1653</v>
      </c>
      <c r="U1246" s="4" t="s">
        <v>496</v>
      </c>
      <c r="V1246" s="20"/>
      <c r="W1246" s="20"/>
      <c r="X1246" s="20"/>
      <c r="Y1246" s="20"/>
      <c r="Z1246" s="39" t="s">
        <v>3675</v>
      </c>
      <c r="AA1246" s="20" t="s">
        <v>502</v>
      </c>
      <c r="AD1246" s="20"/>
      <c r="AF1246" s="14">
        <v>0</v>
      </c>
      <c r="AG1246" s="14">
        <v>1</v>
      </c>
      <c r="AH1246" s="14">
        <v>0</v>
      </c>
      <c r="AI1246" s="14">
        <v>0</v>
      </c>
      <c r="AJ1246" s="14">
        <v>1</v>
      </c>
      <c r="AK1246" s="14">
        <v>0</v>
      </c>
      <c r="AL1246" s="14">
        <v>1</v>
      </c>
      <c r="AM1246" s="14">
        <v>0</v>
      </c>
      <c r="AO1246" s="1">
        <v>34792</v>
      </c>
      <c r="AP1246" s="1">
        <v>37518</v>
      </c>
      <c r="BT1246" s="14">
        <v>31680000</v>
      </c>
      <c r="BU1246" s="3">
        <v>0.2</v>
      </c>
      <c r="BX1246" s="14">
        <v>673000</v>
      </c>
      <c r="BY1246" s="3">
        <v>0.2</v>
      </c>
      <c r="CS1246">
        <v>1</v>
      </c>
      <c r="DA1246" s="1">
        <v>37265</v>
      </c>
      <c r="DB1246" s="1">
        <v>37518</v>
      </c>
      <c r="DC1246" s="1">
        <v>39721</v>
      </c>
      <c r="DD1246" s="14">
        <v>1190</v>
      </c>
      <c r="DE1246" s="14">
        <v>4</v>
      </c>
      <c r="DF1246" t="s">
        <v>513</v>
      </c>
      <c r="DG1246" t="s">
        <v>1667</v>
      </c>
      <c r="DJ1246">
        <v>1</v>
      </c>
      <c r="GY1246" s="44"/>
      <c r="HA1246">
        <v>0</v>
      </c>
      <c r="HB1246">
        <v>59</v>
      </c>
      <c r="HC1246">
        <v>2</v>
      </c>
      <c r="HE1246">
        <v>1</v>
      </c>
      <c r="HH1246" s="44" t="s">
        <v>5839</v>
      </c>
      <c r="HI1246">
        <v>1</v>
      </c>
      <c r="HJ1246">
        <v>58</v>
      </c>
      <c r="HK1246">
        <v>4061</v>
      </c>
      <c r="HL1246">
        <v>52</v>
      </c>
      <c r="HM1246">
        <v>1</v>
      </c>
      <c r="II1246" s="1">
        <v>37518</v>
      </c>
      <c r="IJ1246" s="1">
        <v>40359</v>
      </c>
      <c r="IK1246" s="14">
        <v>2</v>
      </c>
    </row>
    <row r="1247" spans="1:245" x14ac:dyDescent="0.25">
      <c r="A1247" s="1">
        <v>40359</v>
      </c>
      <c r="E1247" s="13" t="s">
        <v>3212</v>
      </c>
      <c r="F1247" s="4" t="s">
        <v>120</v>
      </c>
      <c r="G1247" s="45" t="s">
        <v>5618</v>
      </c>
      <c r="H1247" s="86"/>
      <c r="I1247" s="86"/>
      <c r="J1247" s="86"/>
      <c r="K1247" s="86"/>
      <c r="L1247" s="86"/>
      <c r="M1247" s="30" t="s">
        <v>1653</v>
      </c>
      <c r="N1247" s="4" t="s">
        <v>496</v>
      </c>
      <c r="O1247" s="13" t="s">
        <v>6179</v>
      </c>
      <c r="P1247" s="20"/>
      <c r="Q1247" s="39" t="s">
        <v>1653</v>
      </c>
      <c r="R1247" s="4" t="s">
        <v>496</v>
      </c>
      <c r="S1247" s="13" t="s">
        <v>6179</v>
      </c>
      <c r="T1247" s="39" t="s">
        <v>1653</v>
      </c>
      <c r="U1247" s="4" t="s">
        <v>496</v>
      </c>
      <c r="V1247" s="20"/>
      <c r="W1247" s="20"/>
      <c r="X1247" s="39" t="s">
        <v>3675</v>
      </c>
      <c r="Y1247" s="20" t="s">
        <v>502</v>
      </c>
      <c r="Z1247" s="39" t="s">
        <v>3675</v>
      </c>
      <c r="AA1247" s="20" t="s">
        <v>502</v>
      </c>
      <c r="AB1247" s="20"/>
      <c r="AC1247" s="20"/>
      <c r="AD1247" s="20"/>
      <c r="AF1247" s="14">
        <v>0</v>
      </c>
      <c r="AG1247" s="14">
        <v>1</v>
      </c>
      <c r="AH1247" s="14">
        <v>0</v>
      </c>
      <c r="AI1247" s="14">
        <v>0</v>
      </c>
      <c r="AJ1247" s="14">
        <v>1</v>
      </c>
      <c r="AK1247" s="14">
        <v>0</v>
      </c>
      <c r="AL1247" s="14">
        <v>1</v>
      </c>
      <c r="AM1247" s="14">
        <v>0</v>
      </c>
      <c r="AO1247" s="1">
        <v>36342</v>
      </c>
      <c r="AP1247" s="1">
        <v>37518</v>
      </c>
      <c r="BT1247" s="14">
        <v>31680000</v>
      </c>
      <c r="BU1247" s="3">
        <v>0.2</v>
      </c>
      <c r="BX1247" s="14">
        <v>868300</v>
      </c>
      <c r="BY1247" s="3">
        <v>0.2</v>
      </c>
      <c r="CB1247" s="14">
        <v>1708100</v>
      </c>
      <c r="CC1247" s="3">
        <v>0.2</v>
      </c>
      <c r="CF1247" s="14">
        <v>5679600</v>
      </c>
      <c r="CG1247" s="3">
        <v>0.2</v>
      </c>
      <c r="CS1247">
        <v>1</v>
      </c>
      <c r="DA1247" s="1">
        <v>37265</v>
      </c>
      <c r="DB1247" s="1">
        <v>37518</v>
      </c>
      <c r="DC1247" s="1">
        <v>39721</v>
      </c>
      <c r="DD1247" s="14">
        <v>1190</v>
      </c>
      <c r="DE1247" s="14">
        <v>4</v>
      </c>
      <c r="DF1247" t="s">
        <v>513</v>
      </c>
      <c r="DG1247" t="s">
        <v>1667</v>
      </c>
      <c r="DJ1247">
        <v>1</v>
      </c>
      <c r="GY1247" s="44"/>
      <c r="HA1247">
        <v>0</v>
      </c>
      <c r="HB1247">
        <v>59</v>
      </c>
      <c r="HC1247">
        <v>2</v>
      </c>
      <c r="HE1247">
        <v>1</v>
      </c>
      <c r="HH1247" s="44" t="s">
        <v>5839</v>
      </c>
      <c r="HI1247">
        <v>1</v>
      </c>
      <c r="HJ1247">
        <v>58</v>
      </c>
      <c r="HK1247">
        <v>4061</v>
      </c>
      <c r="HL1247">
        <v>52</v>
      </c>
      <c r="HM1247">
        <v>1</v>
      </c>
      <c r="II1247" s="1">
        <v>37518</v>
      </c>
      <c r="IJ1247" s="1">
        <v>40359</v>
      </c>
      <c r="IK1247" s="14">
        <v>2</v>
      </c>
    </row>
    <row r="1248" spans="1:245" x14ac:dyDescent="0.25">
      <c r="A1248" s="1">
        <v>40359</v>
      </c>
      <c r="E1248" s="13" t="s">
        <v>3212</v>
      </c>
      <c r="F1248" s="4" t="s">
        <v>120</v>
      </c>
      <c r="G1248" s="45" t="s">
        <v>5618</v>
      </c>
      <c r="H1248" s="86"/>
      <c r="I1248" s="86"/>
      <c r="J1248" s="86"/>
      <c r="K1248" s="86"/>
      <c r="L1248" s="86"/>
      <c r="M1248" s="30" t="s">
        <v>2528</v>
      </c>
      <c r="N1248" s="4" t="s">
        <v>515</v>
      </c>
      <c r="O1248" s="52" t="s">
        <v>6989</v>
      </c>
      <c r="P1248" s="20"/>
      <c r="Q1248" s="39" t="s">
        <v>1653</v>
      </c>
      <c r="R1248" s="4" t="s">
        <v>496</v>
      </c>
      <c r="S1248" s="13" t="s">
        <v>6179</v>
      </c>
      <c r="T1248" s="39" t="s">
        <v>1653</v>
      </c>
      <c r="U1248" s="4" t="s">
        <v>496</v>
      </c>
      <c r="V1248" s="20"/>
      <c r="W1248" s="20"/>
      <c r="X1248" s="20"/>
      <c r="Y1248" s="20"/>
      <c r="Z1248" s="39" t="s">
        <v>3675</v>
      </c>
      <c r="AA1248" s="20" t="s">
        <v>502</v>
      </c>
      <c r="AD1248" s="20"/>
      <c r="AF1248" s="14">
        <v>0</v>
      </c>
      <c r="AG1248" s="14">
        <v>1</v>
      </c>
      <c r="AH1248" s="14">
        <v>0</v>
      </c>
      <c r="AI1248" s="14">
        <v>0</v>
      </c>
      <c r="AJ1248" s="14">
        <v>1</v>
      </c>
      <c r="AK1248" s="14">
        <v>0</v>
      </c>
      <c r="AL1248" s="14">
        <v>1</v>
      </c>
      <c r="AM1248" s="14">
        <v>0</v>
      </c>
      <c r="AO1248" s="1">
        <v>34791</v>
      </c>
      <c r="AP1248" s="1">
        <v>37518</v>
      </c>
      <c r="BP1248" s="14">
        <v>28464000</v>
      </c>
      <c r="BQ1248" s="3">
        <v>0.2</v>
      </c>
      <c r="BX1248" s="14">
        <v>868300</v>
      </c>
      <c r="BY1248" s="3">
        <v>0.2</v>
      </c>
      <c r="CB1248" s="14">
        <v>1708100</v>
      </c>
      <c r="CC1248" s="3">
        <v>0.2</v>
      </c>
      <c r="CF1248" s="14">
        <v>5679600</v>
      </c>
      <c r="CG1248" s="3">
        <v>0.2</v>
      </c>
      <c r="CS1248">
        <v>1</v>
      </c>
      <c r="DA1248" s="1">
        <v>37265</v>
      </c>
      <c r="DB1248" s="1">
        <v>37518</v>
      </c>
      <c r="DC1248" s="1">
        <v>39721</v>
      </c>
      <c r="DD1248" s="14">
        <v>1190</v>
      </c>
      <c r="DE1248" s="14">
        <v>4</v>
      </c>
      <c r="DF1248" t="s">
        <v>513</v>
      </c>
      <c r="DG1248" t="s">
        <v>1667</v>
      </c>
      <c r="DJ1248">
        <v>1</v>
      </c>
      <c r="GY1248" s="44"/>
      <c r="HA1248">
        <v>0</v>
      </c>
      <c r="HB1248">
        <v>59</v>
      </c>
      <c r="HC1248">
        <v>2</v>
      </c>
      <c r="HE1248">
        <v>1</v>
      </c>
      <c r="HH1248" s="44" t="s">
        <v>5839</v>
      </c>
      <c r="HI1248">
        <v>1</v>
      </c>
      <c r="HJ1248">
        <v>58</v>
      </c>
      <c r="HK1248">
        <v>4061</v>
      </c>
      <c r="HL1248">
        <v>52</v>
      </c>
      <c r="HM1248">
        <v>1</v>
      </c>
      <c r="II1248" s="1">
        <v>37518</v>
      </c>
      <c r="IJ1248" s="1">
        <v>40359</v>
      </c>
      <c r="IK1248" s="14">
        <v>2</v>
      </c>
    </row>
    <row r="1249" spans="1:245" x14ac:dyDescent="0.25">
      <c r="A1249" s="1">
        <v>40359</v>
      </c>
      <c r="E1249" s="13" t="s">
        <v>3212</v>
      </c>
      <c r="F1249" s="4" t="s">
        <v>120</v>
      </c>
      <c r="G1249" s="45" t="s">
        <v>5618</v>
      </c>
      <c r="H1249" s="86"/>
      <c r="I1249" s="86"/>
      <c r="J1249" s="86"/>
      <c r="K1249" s="86"/>
      <c r="L1249" s="86"/>
      <c r="M1249" s="30" t="s">
        <v>2526</v>
      </c>
      <c r="N1249" s="4" t="s">
        <v>515</v>
      </c>
      <c r="O1249" s="52" t="s">
        <v>6990</v>
      </c>
      <c r="P1249" s="20"/>
      <c r="Q1249" s="39" t="s">
        <v>1653</v>
      </c>
      <c r="R1249" s="4" t="s">
        <v>496</v>
      </c>
      <c r="S1249" s="13" t="s">
        <v>6179</v>
      </c>
      <c r="T1249" s="39" t="s">
        <v>1653</v>
      </c>
      <c r="U1249" s="4" t="s">
        <v>496</v>
      </c>
      <c r="V1249" s="20"/>
      <c r="W1249" s="20"/>
      <c r="X1249" s="20"/>
      <c r="Y1249" s="20"/>
      <c r="Z1249" s="39" t="s">
        <v>3675</v>
      </c>
      <c r="AA1249" s="20" t="s">
        <v>502</v>
      </c>
      <c r="AD1249" s="20"/>
      <c r="AE1249" s="20" t="s">
        <v>3672</v>
      </c>
      <c r="AF1249" s="14">
        <v>0</v>
      </c>
      <c r="AG1249" s="14">
        <v>1</v>
      </c>
      <c r="AH1249" s="14">
        <v>0</v>
      </c>
      <c r="AI1249" s="14">
        <v>0</v>
      </c>
      <c r="AJ1249" s="14">
        <v>1</v>
      </c>
      <c r="AK1249" s="14">
        <v>0</v>
      </c>
      <c r="AL1249" s="14">
        <v>1</v>
      </c>
      <c r="AM1249" s="14">
        <v>0</v>
      </c>
      <c r="AO1249" s="1">
        <v>33938</v>
      </c>
      <c r="AP1249" s="1">
        <v>37518</v>
      </c>
      <c r="BX1249" s="14">
        <v>868300</v>
      </c>
      <c r="BY1249" s="3">
        <v>0.05</v>
      </c>
      <c r="CB1249" s="14">
        <v>1708100</v>
      </c>
      <c r="CC1249" s="3">
        <v>0.05</v>
      </c>
      <c r="CS1249">
        <v>1</v>
      </c>
      <c r="DA1249" s="1">
        <v>37265</v>
      </c>
      <c r="DB1249" s="1">
        <v>37518</v>
      </c>
      <c r="DC1249" s="1">
        <v>39721</v>
      </c>
      <c r="DD1249" s="14">
        <v>1190</v>
      </c>
      <c r="DE1249" s="14">
        <v>4</v>
      </c>
      <c r="DF1249" t="s">
        <v>513</v>
      </c>
      <c r="DG1249" t="s">
        <v>1667</v>
      </c>
      <c r="DJ1249">
        <v>1</v>
      </c>
      <c r="DO1249" s="49" t="s">
        <v>4719</v>
      </c>
      <c r="DP1249" s="1"/>
      <c r="DQ1249" s="1"/>
      <c r="DR1249" s="1"/>
      <c r="DS1249" s="1"/>
      <c r="DT1249" s="1"/>
      <c r="DU1249" s="1"/>
      <c r="DV1249" s="1"/>
      <c r="DY1249" t="s">
        <v>2127</v>
      </c>
      <c r="DZ1249" s="1">
        <v>40436</v>
      </c>
      <c r="EA1249" s="1">
        <v>42200</v>
      </c>
      <c r="EC1249" s="7" t="s">
        <v>4022</v>
      </c>
      <c r="EF1249" s="7">
        <v>1</v>
      </c>
      <c r="EO1249" s="7">
        <v>195</v>
      </c>
      <c r="EP1249" s="7">
        <v>3</v>
      </c>
      <c r="GY1249" s="44"/>
      <c r="HA1249">
        <v>0</v>
      </c>
      <c r="HB1249">
        <v>59</v>
      </c>
      <c r="HC1249">
        <v>2</v>
      </c>
      <c r="HE1249">
        <v>1</v>
      </c>
      <c r="HH1249" s="44" t="s">
        <v>5839</v>
      </c>
      <c r="HI1249">
        <v>1</v>
      </c>
      <c r="HJ1249">
        <v>58</v>
      </c>
      <c r="HK1249">
        <v>4061</v>
      </c>
      <c r="HL1249">
        <v>52</v>
      </c>
      <c r="HM1249">
        <v>1</v>
      </c>
      <c r="HQ1249" s="44" t="s">
        <v>5972</v>
      </c>
      <c r="HR1249">
        <v>1</v>
      </c>
      <c r="HS1249">
        <v>4</v>
      </c>
      <c r="HT1249">
        <v>3242</v>
      </c>
      <c r="HU1249">
        <v>25</v>
      </c>
      <c r="HW1249">
        <v>1</v>
      </c>
      <c r="II1249" s="1">
        <v>37518</v>
      </c>
      <c r="IJ1249" s="1">
        <v>40359</v>
      </c>
      <c r="IK1249" s="14">
        <v>2</v>
      </c>
    </row>
    <row r="1250" spans="1:245" x14ac:dyDescent="0.25">
      <c r="A1250" s="1">
        <v>40359</v>
      </c>
      <c r="E1250" s="13" t="s">
        <v>3212</v>
      </c>
      <c r="F1250" s="4" t="s">
        <v>120</v>
      </c>
      <c r="G1250" s="45" t="s">
        <v>5618</v>
      </c>
      <c r="H1250" s="86"/>
      <c r="I1250" s="86"/>
      <c r="J1250" s="86"/>
      <c r="K1250" s="86"/>
      <c r="L1250" s="86"/>
      <c r="M1250" s="30" t="s">
        <v>2527</v>
      </c>
      <c r="N1250" s="4" t="s">
        <v>515</v>
      </c>
      <c r="O1250" s="52" t="s">
        <v>6991</v>
      </c>
      <c r="P1250" s="20"/>
      <c r="Q1250" s="39" t="s">
        <v>1653</v>
      </c>
      <c r="R1250" s="4" t="s">
        <v>496</v>
      </c>
      <c r="S1250" s="13" t="s">
        <v>6179</v>
      </c>
      <c r="T1250" s="39" t="s">
        <v>1653</v>
      </c>
      <c r="U1250" s="4" t="s">
        <v>496</v>
      </c>
      <c r="V1250" s="20"/>
      <c r="W1250" s="20"/>
      <c r="X1250" s="20"/>
      <c r="Y1250" s="20"/>
      <c r="Z1250" s="39" t="s">
        <v>3675</v>
      </c>
      <c r="AA1250" s="20" t="s">
        <v>502</v>
      </c>
      <c r="AD1250" s="20"/>
      <c r="AF1250" s="14">
        <v>0</v>
      </c>
      <c r="AG1250" s="14">
        <v>1</v>
      </c>
      <c r="AH1250" s="14">
        <v>0</v>
      </c>
      <c r="AI1250" s="14">
        <v>0</v>
      </c>
      <c r="AJ1250" s="14">
        <v>1</v>
      </c>
      <c r="AK1250" s="14">
        <v>0</v>
      </c>
      <c r="AL1250" s="14">
        <v>1</v>
      </c>
      <c r="AM1250" s="14">
        <v>0</v>
      </c>
      <c r="AO1250" s="1">
        <v>33953</v>
      </c>
      <c r="AP1250" s="1">
        <v>37518</v>
      </c>
      <c r="BX1250" s="14">
        <v>868300</v>
      </c>
      <c r="BY1250" s="3">
        <v>0.05</v>
      </c>
      <c r="CS1250">
        <v>1</v>
      </c>
      <c r="DA1250" s="1">
        <v>37265</v>
      </c>
      <c r="DB1250" s="1">
        <v>37518</v>
      </c>
      <c r="DC1250" s="1">
        <v>39721</v>
      </c>
      <c r="DD1250" s="14">
        <v>1190</v>
      </c>
      <c r="DE1250" s="14">
        <v>4</v>
      </c>
      <c r="DF1250" t="s">
        <v>513</v>
      </c>
      <c r="DG1250" t="s">
        <v>1667</v>
      </c>
      <c r="DJ1250">
        <v>1</v>
      </c>
      <c r="DO1250" s="49" t="s">
        <v>4719</v>
      </c>
      <c r="DP1250" s="1"/>
      <c r="DQ1250" s="1"/>
      <c r="DR1250" s="1"/>
      <c r="DS1250" s="1"/>
      <c r="DT1250" s="1"/>
      <c r="DU1250" s="1"/>
      <c r="DV1250" s="1"/>
      <c r="DY1250" t="s">
        <v>2127</v>
      </c>
      <c r="DZ1250" s="1">
        <v>40436</v>
      </c>
      <c r="EA1250" s="1">
        <v>42200</v>
      </c>
      <c r="EC1250" s="7" t="s">
        <v>4022</v>
      </c>
      <c r="EF1250" s="7">
        <v>1</v>
      </c>
      <c r="EO1250" s="7">
        <v>195</v>
      </c>
      <c r="EP1250" s="7">
        <v>3</v>
      </c>
      <c r="GY1250" s="44"/>
      <c r="HA1250">
        <v>0</v>
      </c>
      <c r="HB1250">
        <v>59</v>
      </c>
      <c r="HC1250">
        <v>2</v>
      </c>
      <c r="HE1250">
        <v>1</v>
      </c>
      <c r="HH1250" s="44" t="s">
        <v>5839</v>
      </c>
      <c r="HI1250">
        <v>1</v>
      </c>
      <c r="HJ1250">
        <v>58</v>
      </c>
      <c r="HK1250">
        <v>4061</v>
      </c>
      <c r="HL1250">
        <v>52</v>
      </c>
      <c r="HM1250">
        <v>1</v>
      </c>
      <c r="HQ1250" s="44" t="s">
        <v>5972</v>
      </c>
      <c r="HR1250">
        <v>1</v>
      </c>
      <c r="HS1250">
        <v>4</v>
      </c>
      <c r="HT1250">
        <v>3242</v>
      </c>
      <c r="HU1250">
        <v>25</v>
      </c>
      <c r="HW1250">
        <v>1</v>
      </c>
      <c r="II1250" s="1">
        <v>37518</v>
      </c>
      <c r="IJ1250" s="1">
        <v>40359</v>
      </c>
      <c r="IK1250" s="14">
        <v>2</v>
      </c>
    </row>
    <row r="1251" spans="1:245" x14ac:dyDescent="0.25">
      <c r="A1251" s="1">
        <v>40359</v>
      </c>
      <c r="E1251" s="13" t="s">
        <v>3212</v>
      </c>
      <c r="F1251" s="4" t="s">
        <v>120</v>
      </c>
      <c r="G1251" s="45" t="s">
        <v>5618</v>
      </c>
      <c r="H1251" s="86"/>
      <c r="I1251" s="86"/>
      <c r="J1251" s="86"/>
      <c r="K1251" s="86"/>
      <c r="L1251" s="86"/>
      <c r="M1251" s="30" t="s">
        <v>1654</v>
      </c>
      <c r="N1251" s="4" t="s">
        <v>515</v>
      </c>
      <c r="O1251" s="52" t="s">
        <v>6993</v>
      </c>
      <c r="P1251" s="20"/>
      <c r="Q1251" s="39" t="s">
        <v>2531</v>
      </c>
      <c r="R1251" s="4" t="s">
        <v>515</v>
      </c>
      <c r="S1251" s="52" t="s">
        <v>6995</v>
      </c>
      <c r="T1251" s="39" t="s">
        <v>2531</v>
      </c>
      <c r="U1251" s="4" t="s">
        <v>515</v>
      </c>
      <c r="V1251" s="20"/>
      <c r="W1251" s="20"/>
      <c r="X1251" s="20"/>
      <c r="Y1251" s="20"/>
      <c r="Z1251" s="39" t="s">
        <v>3676</v>
      </c>
      <c r="AA1251" s="20" t="s">
        <v>515</v>
      </c>
      <c r="AD1251" s="20"/>
      <c r="AF1251" s="14">
        <v>0</v>
      </c>
      <c r="AG1251" s="14">
        <v>1</v>
      </c>
      <c r="AH1251" s="14">
        <v>0</v>
      </c>
      <c r="AI1251" s="14">
        <v>0</v>
      </c>
      <c r="AJ1251" s="14">
        <v>1</v>
      </c>
      <c r="AK1251" s="14">
        <v>0</v>
      </c>
      <c r="AL1251" s="14">
        <v>1</v>
      </c>
      <c r="AM1251" s="14">
        <v>0</v>
      </c>
      <c r="AO1251" s="1">
        <v>35880</v>
      </c>
      <c r="AP1251" s="1">
        <v>37518</v>
      </c>
      <c r="BT1251" s="14">
        <v>4190000</v>
      </c>
      <c r="BU1251" s="3">
        <v>0</v>
      </c>
      <c r="BX1251" s="14">
        <v>35810000</v>
      </c>
      <c r="BY1251" s="3">
        <v>0</v>
      </c>
      <c r="CS1251">
        <v>1</v>
      </c>
      <c r="DA1251" s="1">
        <v>37265</v>
      </c>
      <c r="DB1251" s="1">
        <v>37518</v>
      </c>
      <c r="DC1251" s="1">
        <v>39721</v>
      </c>
      <c r="DD1251" s="14">
        <v>1190</v>
      </c>
      <c r="DE1251" s="14">
        <v>4</v>
      </c>
      <c r="DF1251" t="s">
        <v>513</v>
      </c>
      <c r="DG1251" t="s">
        <v>1667</v>
      </c>
      <c r="DO1251" s="1"/>
      <c r="DP1251" s="49" t="s">
        <v>4720</v>
      </c>
      <c r="DQ1251" s="49" t="s">
        <v>4721</v>
      </c>
      <c r="DR1251" s="1"/>
      <c r="DS1251" s="1"/>
      <c r="DT1251" s="1"/>
      <c r="DU1251" s="1"/>
      <c r="DV1251" s="1"/>
      <c r="DY1251" t="s">
        <v>2104</v>
      </c>
      <c r="DZ1251" s="1">
        <v>40437</v>
      </c>
      <c r="EA1251" s="1">
        <v>42523</v>
      </c>
      <c r="EC1251" s="7" t="s">
        <v>4022</v>
      </c>
      <c r="EF1251" s="7">
        <v>1</v>
      </c>
      <c r="EO1251" s="7">
        <v>571</v>
      </c>
      <c r="EP1251" s="7">
        <v>2</v>
      </c>
      <c r="EQ1251" s="7">
        <v>1</v>
      </c>
      <c r="ER1251" s="1"/>
      <c r="ES1251" s="49" t="s">
        <v>5050</v>
      </c>
      <c r="ET1251" s="49" t="s">
        <v>5051</v>
      </c>
      <c r="EU1251" s="1"/>
      <c r="EV1251" s="1"/>
      <c r="EW1251" s="1"/>
      <c r="EX1251" s="1"/>
      <c r="FC1251" t="s">
        <v>2954</v>
      </c>
      <c r="FD1251" s="1">
        <v>42041</v>
      </c>
      <c r="FE1251" s="1">
        <v>42355</v>
      </c>
      <c r="FF1251" s="7">
        <v>1</v>
      </c>
      <c r="FG1251" s="7" t="s">
        <v>4024</v>
      </c>
      <c r="FK1251">
        <v>1</v>
      </c>
      <c r="FY1251">
        <v>38</v>
      </c>
      <c r="FZ1251">
        <v>2</v>
      </c>
      <c r="GA1251">
        <v>1</v>
      </c>
      <c r="GY1251" s="44"/>
      <c r="HA1251">
        <v>0</v>
      </c>
      <c r="HB1251">
        <v>18</v>
      </c>
      <c r="HC1251">
        <v>0</v>
      </c>
      <c r="HH1251" s="44" t="s">
        <v>5839</v>
      </c>
      <c r="HI1251">
        <v>1</v>
      </c>
      <c r="HJ1251">
        <v>58</v>
      </c>
      <c r="HK1251">
        <v>7</v>
      </c>
      <c r="HL1251">
        <v>0</v>
      </c>
      <c r="HQ1251" s="44" t="s">
        <v>5973</v>
      </c>
      <c r="HR1251">
        <v>0</v>
      </c>
      <c r="HS1251">
        <v>2</v>
      </c>
      <c r="HT1251">
        <v>45</v>
      </c>
      <c r="HU1251">
        <v>0</v>
      </c>
      <c r="II1251" s="1">
        <v>37518</v>
      </c>
      <c r="IJ1251" s="1">
        <v>40359</v>
      </c>
      <c r="IK1251" s="14">
        <v>2</v>
      </c>
    </row>
    <row r="1252" spans="1:245" x14ac:dyDescent="0.25">
      <c r="A1252" s="1">
        <v>40359</v>
      </c>
      <c r="E1252" s="13" t="s">
        <v>3212</v>
      </c>
      <c r="F1252" s="4" t="s">
        <v>120</v>
      </c>
      <c r="G1252" s="45" t="s">
        <v>5618</v>
      </c>
      <c r="H1252" s="86"/>
      <c r="I1252" s="86"/>
      <c r="J1252" s="86"/>
      <c r="K1252" s="86"/>
      <c r="L1252" s="86"/>
      <c r="M1252" s="30" t="s">
        <v>2529</v>
      </c>
      <c r="N1252" s="4" t="s">
        <v>515</v>
      </c>
      <c r="O1252" s="52" t="s">
        <v>6994</v>
      </c>
      <c r="P1252" s="20"/>
      <c r="Q1252" s="39" t="s">
        <v>2531</v>
      </c>
      <c r="R1252" s="4" t="s">
        <v>515</v>
      </c>
      <c r="S1252" s="52" t="s">
        <v>6995</v>
      </c>
      <c r="T1252" s="39" t="s">
        <v>2531</v>
      </c>
      <c r="U1252" s="4" t="s">
        <v>515</v>
      </c>
      <c r="V1252" s="20"/>
      <c r="W1252" s="20"/>
      <c r="X1252" s="20"/>
      <c r="Y1252" s="20"/>
      <c r="Z1252" s="39" t="s">
        <v>3676</v>
      </c>
      <c r="AA1252" s="20" t="s">
        <v>515</v>
      </c>
      <c r="AD1252" s="20"/>
      <c r="AF1252" s="14">
        <v>0</v>
      </c>
      <c r="AG1252" s="14">
        <v>1</v>
      </c>
      <c r="AH1252" s="14">
        <v>0</v>
      </c>
      <c r="AI1252" s="14">
        <v>0</v>
      </c>
      <c r="AJ1252" s="14">
        <v>1</v>
      </c>
      <c r="AK1252" s="14">
        <v>0</v>
      </c>
      <c r="AL1252" s="14">
        <v>1</v>
      </c>
      <c r="AM1252" s="14">
        <v>0</v>
      </c>
      <c r="AO1252" s="1">
        <v>33953</v>
      </c>
      <c r="AP1252" s="1">
        <v>37518</v>
      </c>
      <c r="BT1252" s="14">
        <v>4190000</v>
      </c>
      <c r="BU1252" s="3">
        <v>0</v>
      </c>
      <c r="BY1252" s="3"/>
      <c r="CS1252">
        <v>1</v>
      </c>
      <c r="DA1252" s="1">
        <v>37265</v>
      </c>
      <c r="DB1252" s="1">
        <v>37518</v>
      </c>
      <c r="DC1252" s="1">
        <v>39721</v>
      </c>
      <c r="DD1252" s="14">
        <v>1190</v>
      </c>
      <c r="DE1252" s="14">
        <v>4</v>
      </c>
      <c r="DF1252" t="s">
        <v>513</v>
      </c>
      <c r="DG1252" t="s">
        <v>1667</v>
      </c>
      <c r="DO1252" s="1"/>
      <c r="DP1252" s="49" t="s">
        <v>4720</v>
      </c>
      <c r="DQ1252" s="49" t="s">
        <v>4721</v>
      </c>
      <c r="DR1252" s="1"/>
      <c r="DS1252" s="1"/>
      <c r="DT1252" s="1"/>
      <c r="DU1252" s="1"/>
      <c r="DV1252" s="1"/>
      <c r="DY1252" t="s">
        <v>2104</v>
      </c>
      <c r="DZ1252" s="1">
        <v>40437</v>
      </c>
      <c r="EA1252" s="1">
        <v>42523</v>
      </c>
      <c r="EC1252" s="7" t="s">
        <v>4022</v>
      </c>
      <c r="EF1252" s="7">
        <v>1</v>
      </c>
      <c r="EO1252" s="7">
        <v>571</v>
      </c>
      <c r="EP1252" s="7">
        <v>2</v>
      </c>
      <c r="EQ1252" s="7">
        <v>1</v>
      </c>
      <c r="ER1252" s="1"/>
      <c r="ES1252" s="49" t="s">
        <v>5050</v>
      </c>
      <c r="ET1252" s="49" t="s">
        <v>5051</v>
      </c>
      <c r="EU1252" s="1"/>
      <c r="EV1252" s="1"/>
      <c r="EW1252" s="1"/>
      <c r="EX1252" s="1"/>
      <c r="FC1252" t="s">
        <v>2954</v>
      </c>
      <c r="FD1252" s="1">
        <v>42041</v>
      </c>
      <c r="FE1252" s="1">
        <v>42355</v>
      </c>
      <c r="FF1252" s="7">
        <v>1</v>
      </c>
      <c r="FG1252" s="7" t="s">
        <v>4024</v>
      </c>
      <c r="FK1252">
        <v>1</v>
      </c>
      <c r="FY1252">
        <v>38</v>
      </c>
      <c r="FZ1252">
        <v>2</v>
      </c>
      <c r="GA1252">
        <v>1</v>
      </c>
      <c r="GY1252" s="44"/>
      <c r="HA1252">
        <v>0</v>
      </c>
      <c r="HB1252">
        <v>18</v>
      </c>
      <c r="HC1252">
        <v>0</v>
      </c>
      <c r="HH1252" s="44" t="s">
        <v>5839</v>
      </c>
      <c r="HI1252">
        <v>1</v>
      </c>
      <c r="HJ1252">
        <v>58</v>
      </c>
      <c r="HK1252">
        <v>7</v>
      </c>
      <c r="HL1252">
        <v>0</v>
      </c>
      <c r="HQ1252" s="44" t="s">
        <v>5973</v>
      </c>
      <c r="HR1252">
        <v>0</v>
      </c>
      <c r="HS1252">
        <v>2</v>
      </c>
      <c r="HT1252">
        <v>45</v>
      </c>
      <c r="HU1252">
        <v>0</v>
      </c>
      <c r="II1252" s="1">
        <v>37518</v>
      </c>
      <c r="IJ1252" s="1">
        <v>40359</v>
      </c>
      <c r="IK1252" s="14">
        <v>2</v>
      </c>
    </row>
    <row r="1253" spans="1:245" x14ac:dyDescent="0.25">
      <c r="A1253" s="1">
        <v>40359</v>
      </c>
      <c r="E1253" s="13" t="s">
        <v>3212</v>
      </c>
      <c r="F1253" s="4" t="s">
        <v>120</v>
      </c>
      <c r="G1253" s="45" t="s">
        <v>5618</v>
      </c>
      <c r="H1253" s="86"/>
      <c r="I1253" s="86"/>
      <c r="J1253" s="86"/>
      <c r="K1253" s="86"/>
      <c r="L1253" s="86"/>
      <c r="M1253" s="30" t="s">
        <v>2530</v>
      </c>
      <c r="N1253" s="4" t="s">
        <v>515</v>
      </c>
      <c r="O1253" s="52" t="s">
        <v>6992</v>
      </c>
      <c r="P1253" s="20"/>
      <c r="Q1253" s="39" t="s">
        <v>2531</v>
      </c>
      <c r="R1253" s="4" t="s">
        <v>515</v>
      </c>
      <c r="S1253" s="52" t="s">
        <v>6995</v>
      </c>
      <c r="T1253" s="39" t="s">
        <v>2531</v>
      </c>
      <c r="U1253" s="4" t="s">
        <v>515</v>
      </c>
      <c r="V1253" s="20"/>
      <c r="W1253" s="20"/>
      <c r="X1253" s="20"/>
      <c r="Y1253" s="20"/>
      <c r="Z1253" s="39" t="s">
        <v>3676</v>
      </c>
      <c r="AA1253" s="20" t="s">
        <v>515</v>
      </c>
      <c r="AD1253" s="20"/>
      <c r="AF1253" s="14">
        <v>0</v>
      </c>
      <c r="AG1253" s="14">
        <v>1</v>
      </c>
      <c r="AH1253" s="14">
        <v>0</v>
      </c>
      <c r="AI1253" s="14">
        <v>0</v>
      </c>
      <c r="AJ1253" s="14">
        <v>1</v>
      </c>
      <c r="AK1253" s="14">
        <v>0</v>
      </c>
      <c r="AL1253" s="14">
        <v>1</v>
      </c>
      <c r="AM1253" s="14">
        <v>0</v>
      </c>
      <c r="AO1253" s="1">
        <v>34130</v>
      </c>
      <c r="AP1253" s="1">
        <v>37518</v>
      </c>
      <c r="BT1253" s="14">
        <v>4190000</v>
      </c>
      <c r="BU1253" s="3">
        <v>0</v>
      </c>
      <c r="BX1253" s="14">
        <v>35810000</v>
      </c>
      <c r="BY1253" s="3">
        <v>0</v>
      </c>
      <c r="CB1253" s="14">
        <v>14389000</v>
      </c>
      <c r="CC1253" s="3">
        <v>0</v>
      </c>
      <c r="CS1253">
        <v>1</v>
      </c>
      <c r="DA1253" s="1">
        <v>37265</v>
      </c>
      <c r="DB1253" s="1">
        <v>37518</v>
      </c>
      <c r="DC1253" s="1">
        <v>39721</v>
      </c>
      <c r="DD1253" s="14">
        <v>1190</v>
      </c>
      <c r="DE1253" s="14">
        <v>4</v>
      </c>
      <c r="DF1253" t="s">
        <v>513</v>
      </c>
      <c r="DG1253" t="s">
        <v>1667</v>
      </c>
      <c r="DO1253" s="1"/>
      <c r="DP1253" s="49" t="s">
        <v>4720</v>
      </c>
      <c r="DQ1253" s="49" t="s">
        <v>4721</v>
      </c>
      <c r="DR1253" s="1"/>
      <c r="DS1253" s="1"/>
      <c r="DT1253" s="1"/>
      <c r="DU1253" s="1"/>
      <c r="DV1253" s="1"/>
      <c r="DY1253" t="s">
        <v>2104</v>
      </c>
      <c r="DZ1253" s="1">
        <v>40437</v>
      </c>
      <c r="EA1253" s="1">
        <v>42523</v>
      </c>
      <c r="EC1253" s="7" t="s">
        <v>4022</v>
      </c>
      <c r="EF1253" s="7">
        <v>1</v>
      </c>
      <c r="EO1253" s="7">
        <v>571</v>
      </c>
      <c r="EP1253" s="7">
        <v>2</v>
      </c>
      <c r="EQ1253" s="7">
        <v>1</v>
      </c>
      <c r="ER1253" s="1"/>
      <c r="ES1253" s="49" t="s">
        <v>5050</v>
      </c>
      <c r="ET1253" s="49" t="s">
        <v>5051</v>
      </c>
      <c r="EU1253" s="1"/>
      <c r="EV1253" s="1"/>
      <c r="EW1253" s="1"/>
      <c r="EX1253" s="1"/>
      <c r="FC1253" t="s">
        <v>2954</v>
      </c>
      <c r="FD1253" s="1">
        <v>42041</v>
      </c>
      <c r="FE1253" s="1">
        <v>42355</v>
      </c>
      <c r="FF1253" s="7">
        <v>1</v>
      </c>
      <c r="FG1253" s="7" t="s">
        <v>4024</v>
      </c>
      <c r="FK1253">
        <v>1</v>
      </c>
      <c r="FY1253">
        <v>38</v>
      </c>
      <c r="FZ1253">
        <v>2</v>
      </c>
      <c r="GA1253">
        <v>1</v>
      </c>
      <c r="GY1253" s="44"/>
      <c r="HA1253">
        <v>0</v>
      </c>
      <c r="HB1253">
        <v>18</v>
      </c>
      <c r="HC1253">
        <v>0</v>
      </c>
      <c r="HH1253" s="44" t="s">
        <v>5839</v>
      </c>
      <c r="HI1253">
        <v>1</v>
      </c>
      <c r="HJ1253">
        <v>58</v>
      </c>
      <c r="HK1253">
        <v>7</v>
      </c>
      <c r="HL1253">
        <v>0</v>
      </c>
      <c r="HQ1253" s="44" t="s">
        <v>5973</v>
      </c>
      <c r="HR1253">
        <v>0</v>
      </c>
      <c r="HS1253">
        <v>2</v>
      </c>
      <c r="HT1253">
        <v>45</v>
      </c>
      <c r="HU1253">
        <v>0</v>
      </c>
      <c r="II1253" s="1">
        <v>37518</v>
      </c>
      <c r="IJ1253" s="1">
        <v>40359</v>
      </c>
      <c r="IK1253" s="14">
        <v>2</v>
      </c>
    </row>
    <row r="1254" spans="1:245" x14ac:dyDescent="0.25">
      <c r="A1254" s="1">
        <v>40359</v>
      </c>
      <c r="E1254" s="13" t="s">
        <v>3212</v>
      </c>
      <c r="F1254" s="4" t="s">
        <v>120</v>
      </c>
      <c r="G1254" s="45" t="s">
        <v>5618</v>
      </c>
      <c r="H1254" s="86"/>
      <c r="I1254" s="86"/>
      <c r="J1254" s="86"/>
      <c r="K1254" s="86"/>
      <c r="L1254" s="86"/>
      <c r="M1254" s="32" t="s">
        <v>2531</v>
      </c>
      <c r="N1254" s="4" t="s">
        <v>515</v>
      </c>
      <c r="O1254" s="52" t="s">
        <v>6995</v>
      </c>
      <c r="P1254" s="20"/>
      <c r="Q1254" s="39" t="s">
        <v>2531</v>
      </c>
      <c r="R1254" s="4" t="s">
        <v>515</v>
      </c>
      <c r="S1254" s="52" t="s">
        <v>6995</v>
      </c>
      <c r="T1254" s="39" t="s">
        <v>2531</v>
      </c>
      <c r="U1254" s="4" t="s">
        <v>515</v>
      </c>
      <c r="V1254" s="20"/>
      <c r="W1254" s="20"/>
      <c r="X1254" s="39" t="s">
        <v>3676</v>
      </c>
      <c r="Y1254" s="20" t="s">
        <v>515</v>
      </c>
      <c r="Z1254" s="39" t="s">
        <v>3676</v>
      </c>
      <c r="AA1254" s="20" t="s">
        <v>515</v>
      </c>
      <c r="AD1254" s="20"/>
      <c r="AE1254" s="13">
        <v>38497</v>
      </c>
      <c r="AF1254" s="14">
        <v>0</v>
      </c>
      <c r="AG1254" s="14">
        <v>1</v>
      </c>
      <c r="AH1254" s="14">
        <v>0</v>
      </c>
      <c r="AI1254" s="14">
        <v>0</v>
      </c>
      <c r="AJ1254" s="14">
        <v>1</v>
      </c>
      <c r="AK1254" s="14">
        <v>0</v>
      </c>
      <c r="AL1254" s="14">
        <v>1</v>
      </c>
      <c r="AM1254" s="14">
        <v>0</v>
      </c>
      <c r="AO1254" s="1">
        <v>33953</v>
      </c>
      <c r="AP1254" s="1">
        <v>37518</v>
      </c>
      <c r="BT1254" s="14">
        <v>4190000</v>
      </c>
      <c r="BU1254" s="3">
        <v>0</v>
      </c>
      <c r="BX1254" s="14">
        <v>35810000</v>
      </c>
      <c r="BY1254" s="3">
        <v>0</v>
      </c>
      <c r="CB1254" s="14">
        <v>14389000</v>
      </c>
      <c r="CC1254" s="3">
        <v>0</v>
      </c>
      <c r="CS1254">
        <v>1</v>
      </c>
      <c r="DA1254" s="1">
        <v>37265</v>
      </c>
      <c r="DB1254" s="1">
        <v>37518</v>
      </c>
      <c r="DC1254" s="1">
        <v>39721</v>
      </c>
      <c r="DD1254" s="14">
        <v>1190</v>
      </c>
      <c r="DE1254" s="14">
        <v>4</v>
      </c>
      <c r="DF1254" t="s">
        <v>513</v>
      </c>
      <c r="DG1254" t="s">
        <v>1667</v>
      </c>
      <c r="DO1254" s="1"/>
      <c r="DP1254" s="49" t="s">
        <v>4720</v>
      </c>
      <c r="DQ1254" s="49" t="s">
        <v>4721</v>
      </c>
      <c r="DR1254" s="1"/>
      <c r="DS1254" s="1"/>
      <c r="DT1254" s="1"/>
      <c r="DU1254" s="1"/>
      <c r="DV1254" s="1"/>
      <c r="DY1254" t="s">
        <v>2104</v>
      </c>
      <c r="DZ1254" s="1">
        <v>40437</v>
      </c>
      <c r="EA1254" s="1">
        <v>42523</v>
      </c>
      <c r="EC1254" s="7" t="s">
        <v>4022</v>
      </c>
      <c r="EF1254" s="7">
        <v>1</v>
      </c>
      <c r="EO1254" s="7">
        <v>571</v>
      </c>
      <c r="EP1254" s="7">
        <v>2</v>
      </c>
      <c r="EQ1254" s="7">
        <v>1</v>
      </c>
      <c r="ER1254" s="1"/>
      <c r="ES1254" s="49" t="s">
        <v>5050</v>
      </c>
      <c r="ET1254" s="49" t="s">
        <v>5051</v>
      </c>
      <c r="EU1254" s="1"/>
      <c r="EV1254" s="1"/>
      <c r="EW1254" s="1"/>
      <c r="EX1254" s="1"/>
      <c r="FC1254" t="s">
        <v>2954</v>
      </c>
      <c r="FD1254" s="1">
        <v>42041</v>
      </c>
      <c r="FE1254" s="1">
        <v>42355</v>
      </c>
      <c r="FF1254" s="7">
        <v>1</v>
      </c>
      <c r="FG1254" s="7" t="s">
        <v>4024</v>
      </c>
      <c r="FK1254">
        <v>1</v>
      </c>
      <c r="FY1254">
        <v>38</v>
      </c>
      <c r="FZ1254">
        <v>2</v>
      </c>
      <c r="GA1254">
        <v>1</v>
      </c>
      <c r="GY1254" s="44"/>
      <c r="HA1254">
        <v>0</v>
      </c>
      <c r="HB1254">
        <v>18</v>
      </c>
      <c r="HC1254">
        <v>0</v>
      </c>
      <c r="HH1254" s="44" t="s">
        <v>5839</v>
      </c>
      <c r="HI1254">
        <v>1</v>
      </c>
      <c r="HJ1254">
        <v>58</v>
      </c>
      <c r="HK1254">
        <v>7</v>
      </c>
      <c r="HL1254">
        <v>0</v>
      </c>
      <c r="HQ1254" s="44" t="s">
        <v>5973</v>
      </c>
      <c r="HR1254">
        <v>0</v>
      </c>
      <c r="HS1254">
        <v>2</v>
      </c>
      <c r="HT1254">
        <v>45</v>
      </c>
      <c r="HU1254">
        <v>0</v>
      </c>
      <c r="II1254" s="1">
        <v>37518</v>
      </c>
      <c r="IJ1254" s="1">
        <v>40359</v>
      </c>
      <c r="IK1254" s="14">
        <v>2</v>
      </c>
    </row>
    <row r="1255" spans="1:245" x14ac:dyDescent="0.25">
      <c r="A1255" s="1">
        <v>40359</v>
      </c>
      <c r="E1255" s="13" t="s">
        <v>3212</v>
      </c>
      <c r="F1255" s="4" t="s">
        <v>120</v>
      </c>
      <c r="G1255" s="45" t="s">
        <v>5618</v>
      </c>
      <c r="H1255" s="86"/>
      <c r="I1255" s="86"/>
      <c r="J1255" s="86"/>
      <c r="K1255" s="86"/>
      <c r="L1255" s="86"/>
      <c r="M1255" s="32" t="s">
        <v>2532</v>
      </c>
      <c r="N1255" s="4" t="s">
        <v>550</v>
      </c>
      <c r="O1255" s="52" t="s">
        <v>6996</v>
      </c>
      <c r="P1255" s="20"/>
      <c r="Q1255" s="39" t="s">
        <v>2532</v>
      </c>
      <c r="R1255" s="4" t="s">
        <v>550</v>
      </c>
      <c r="S1255" s="52" t="s">
        <v>6996</v>
      </c>
      <c r="T1255" s="39" t="s">
        <v>2532</v>
      </c>
      <c r="U1255" s="4" t="s">
        <v>550</v>
      </c>
      <c r="V1255" s="20"/>
      <c r="W1255" s="20"/>
      <c r="X1255" s="20"/>
      <c r="Y1255" s="20"/>
      <c r="Z1255" s="20"/>
      <c r="AA1255" s="20"/>
      <c r="AD1255" s="20"/>
      <c r="AF1255" s="14">
        <v>0</v>
      </c>
      <c r="AG1255" s="14">
        <v>1</v>
      </c>
      <c r="AH1255" s="14">
        <v>0</v>
      </c>
      <c r="AI1255" s="14">
        <v>0</v>
      </c>
      <c r="AJ1255" s="14">
        <v>1</v>
      </c>
      <c r="AK1255" s="14">
        <v>0</v>
      </c>
      <c r="AL1255" s="14">
        <v>1</v>
      </c>
      <c r="AM1255" s="14">
        <v>0</v>
      </c>
      <c r="AO1255" s="1">
        <v>34431</v>
      </c>
      <c r="AP1255" s="1">
        <v>37518</v>
      </c>
      <c r="BT1255" s="14">
        <v>12590000</v>
      </c>
      <c r="CS1255">
        <v>1</v>
      </c>
      <c r="DA1255" s="1">
        <v>37265</v>
      </c>
      <c r="DB1255" s="1">
        <v>37518</v>
      </c>
      <c r="DC1255" s="1">
        <v>39721</v>
      </c>
      <c r="DD1255" s="14">
        <v>1190</v>
      </c>
      <c r="DE1255" s="14">
        <v>4</v>
      </c>
      <c r="DF1255" t="s">
        <v>513</v>
      </c>
      <c r="DG1255" t="s">
        <v>1667</v>
      </c>
      <c r="DO1255" s="49" t="s">
        <v>4722</v>
      </c>
      <c r="DP1255" s="1"/>
      <c r="DQ1255" s="1"/>
      <c r="DR1255" s="1"/>
      <c r="DS1255" s="1"/>
      <c r="DT1255" s="1"/>
      <c r="DU1255" s="1"/>
      <c r="DV1255" s="1"/>
      <c r="DY1255" t="s">
        <v>2117</v>
      </c>
      <c r="DZ1255" s="1">
        <v>40436</v>
      </c>
      <c r="EA1255" s="1">
        <v>42200</v>
      </c>
      <c r="EC1255" s="7" t="s">
        <v>4022</v>
      </c>
      <c r="EF1255" s="7">
        <v>1</v>
      </c>
      <c r="EO1255" s="7">
        <v>346</v>
      </c>
      <c r="EP1255" s="7">
        <v>3</v>
      </c>
      <c r="II1255" s="1">
        <v>37518</v>
      </c>
      <c r="IJ1255" s="1">
        <v>40359</v>
      </c>
      <c r="IK1255" s="14">
        <v>2</v>
      </c>
    </row>
    <row r="1256" spans="1:245" x14ac:dyDescent="0.25">
      <c r="A1256" s="1">
        <v>40359</v>
      </c>
      <c r="E1256" s="13" t="s">
        <v>3212</v>
      </c>
      <c r="F1256" s="4" t="s">
        <v>120</v>
      </c>
      <c r="G1256" s="45" t="s">
        <v>5618</v>
      </c>
      <c r="H1256" s="86"/>
      <c r="I1256" s="86"/>
      <c r="J1256" s="86"/>
      <c r="K1256" s="86"/>
      <c r="L1256" s="86"/>
      <c r="M1256" s="30" t="s">
        <v>2533</v>
      </c>
      <c r="N1256" s="4" t="s">
        <v>550</v>
      </c>
      <c r="O1256" s="52" t="s">
        <v>6997</v>
      </c>
      <c r="P1256" s="20"/>
      <c r="Q1256" s="39" t="s">
        <v>2532</v>
      </c>
      <c r="R1256" s="4" t="s">
        <v>550</v>
      </c>
      <c r="S1256" s="52" t="s">
        <v>6996</v>
      </c>
      <c r="T1256" s="39" t="s">
        <v>2532</v>
      </c>
      <c r="U1256" s="4" t="s">
        <v>550</v>
      </c>
      <c r="V1256" s="20"/>
      <c r="W1256" s="20"/>
      <c r="X1256" s="20"/>
      <c r="Y1256" s="20"/>
      <c r="Z1256" s="20"/>
      <c r="AA1256" s="20"/>
      <c r="AD1256" s="20"/>
      <c r="AF1256" s="14">
        <v>0</v>
      </c>
      <c r="AG1256" s="14">
        <v>1</v>
      </c>
      <c r="AH1256" s="14">
        <v>0</v>
      </c>
      <c r="AI1256" s="14">
        <v>0</v>
      </c>
      <c r="AJ1256" s="14">
        <v>1</v>
      </c>
      <c r="AK1256" s="14">
        <v>0</v>
      </c>
      <c r="AL1256" s="14">
        <v>1</v>
      </c>
      <c r="AM1256" s="14">
        <v>0</v>
      </c>
      <c r="AO1256" s="1">
        <v>34431</v>
      </c>
      <c r="AP1256" s="1">
        <v>37518</v>
      </c>
      <c r="BT1256" s="14">
        <v>12590000</v>
      </c>
      <c r="CS1256">
        <v>1</v>
      </c>
      <c r="DA1256" s="1">
        <v>37265</v>
      </c>
      <c r="DB1256" s="1">
        <v>37518</v>
      </c>
      <c r="DC1256" s="1">
        <v>39721</v>
      </c>
      <c r="DD1256" s="14">
        <v>1190</v>
      </c>
      <c r="DE1256" s="14">
        <v>4</v>
      </c>
      <c r="DF1256" t="s">
        <v>513</v>
      </c>
      <c r="DG1256" t="s">
        <v>1667</v>
      </c>
      <c r="II1256" s="1">
        <v>37518</v>
      </c>
      <c r="IJ1256" s="1">
        <v>40359</v>
      </c>
      <c r="IK1256" s="14">
        <v>2</v>
      </c>
    </row>
    <row r="1257" spans="1:245" x14ac:dyDescent="0.25">
      <c r="A1257" s="1">
        <v>40359</v>
      </c>
      <c r="E1257" s="13" t="s">
        <v>3212</v>
      </c>
      <c r="F1257" s="4" t="s">
        <v>120</v>
      </c>
      <c r="G1257" s="45" t="s">
        <v>5618</v>
      </c>
      <c r="H1257" s="86"/>
      <c r="I1257" s="86"/>
      <c r="J1257" s="86"/>
      <c r="K1257" s="86"/>
      <c r="L1257" s="86"/>
      <c r="M1257" s="30" t="s">
        <v>1655</v>
      </c>
      <c r="N1257" s="4" t="s">
        <v>570</v>
      </c>
      <c r="O1257" s="52" t="s">
        <v>6998</v>
      </c>
      <c r="P1257" s="20"/>
      <c r="Q1257" s="39" t="s">
        <v>1656</v>
      </c>
      <c r="R1257" s="4" t="s">
        <v>570</v>
      </c>
      <c r="S1257" s="52" t="s">
        <v>6999</v>
      </c>
      <c r="T1257" s="39" t="s">
        <v>1656</v>
      </c>
      <c r="U1257" s="4" t="s">
        <v>570</v>
      </c>
      <c r="V1257" s="20"/>
      <c r="W1257" s="20"/>
      <c r="X1257" s="20"/>
      <c r="Y1257" s="20"/>
      <c r="Z1257" s="39" t="s">
        <v>3677</v>
      </c>
      <c r="AA1257" s="20" t="s">
        <v>570</v>
      </c>
      <c r="AD1257" s="20"/>
      <c r="AF1257" s="14">
        <v>0</v>
      </c>
      <c r="AG1257" s="14">
        <v>1</v>
      </c>
      <c r="AH1257" s="14">
        <v>0</v>
      </c>
      <c r="AI1257" s="14">
        <v>0</v>
      </c>
      <c r="AJ1257" s="14">
        <v>1</v>
      </c>
      <c r="AK1257" s="14">
        <v>0</v>
      </c>
      <c r="AL1257" s="14">
        <v>1</v>
      </c>
      <c r="AM1257" s="14">
        <v>0</v>
      </c>
      <c r="AO1257" s="1">
        <v>35535</v>
      </c>
      <c r="AP1257" s="1">
        <v>37518</v>
      </c>
      <c r="BT1257" s="14">
        <v>22000000</v>
      </c>
      <c r="BV1257" s="16">
        <v>7500000</v>
      </c>
      <c r="CS1257">
        <v>1</v>
      </c>
      <c r="DA1257" s="1">
        <v>37265</v>
      </c>
      <c r="DB1257" s="1">
        <v>37518</v>
      </c>
      <c r="DC1257" s="1">
        <v>39721</v>
      </c>
      <c r="DD1257" s="14">
        <v>1190</v>
      </c>
      <c r="DE1257" s="14">
        <v>4</v>
      </c>
      <c r="DF1257" t="s">
        <v>513</v>
      </c>
      <c r="DG1257" t="s">
        <v>1667</v>
      </c>
      <c r="DO1257" s="49" t="s">
        <v>4723</v>
      </c>
      <c r="DP1257" s="1"/>
      <c r="DQ1257" s="1"/>
      <c r="DR1257" s="1"/>
      <c r="DS1257" s="1"/>
      <c r="DT1257" s="1"/>
      <c r="DU1257" s="1"/>
      <c r="DY1257" t="s">
        <v>2112</v>
      </c>
      <c r="DZ1257" s="1">
        <v>40436</v>
      </c>
      <c r="EA1257" s="1">
        <v>42200</v>
      </c>
      <c r="EC1257" s="7" t="s">
        <v>4022</v>
      </c>
      <c r="EL1257" s="7">
        <v>1</v>
      </c>
      <c r="EO1257" s="7">
        <v>471</v>
      </c>
      <c r="EP1257" s="7">
        <v>5</v>
      </c>
      <c r="GY1257" s="44"/>
      <c r="HA1257">
        <v>0</v>
      </c>
      <c r="HB1257">
        <v>172</v>
      </c>
      <c r="HC1257">
        <v>6</v>
      </c>
      <c r="HE1257">
        <v>1</v>
      </c>
      <c r="HH1257" s="44" t="s">
        <v>5839</v>
      </c>
      <c r="HI1257">
        <v>1</v>
      </c>
      <c r="HJ1257">
        <v>58</v>
      </c>
      <c r="HK1257">
        <v>595</v>
      </c>
      <c r="HL1257">
        <v>12</v>
      </c>
      <c r="HM1257">
        <v>1</v>
      </c>
      <c r="HQ1257" s="44" t="s">
        <v>5972</v>
      </c>
      <c r="HR1257">
        <v>1</v>
      </c>
      <c r="HS1257">
        <v>4</v>
      </c>
      <c r="HT1257">
        <v>276</v>
      </c>
      <c r="HU1257">
        <v>2</v>
      </c>
      <c r="HW1257">
        <v>1</v>
      </c>
      <c r="II1257" s="1">
        <v>37518</v>
      </c>
      <c r="IJ1257" s="1">
        <v>40359</v>
      </c>
      <c r="IK1257" s="14">
        <v>2</v>
      </c>
    </row>
    <row r="1258" spans="1:245" x14ac:dyDescent="0.25">
      <c r="A1258" s="1">
        <v>40359</v>
      </c>
      <c r="E1258" s="13" t="s">
        <v>3212</v>
      </c>
      <c r="F1258" s="4" t="s">
        <v>120</v>
      </c>
      <c r="G1258" s="45" t="s">
        <v>5618</v>
      </c>
      <c r="H1258" s="86"/>
      <c r="I1258" s="86"/>
      <c r="J1258" s="86"/>
      <c r="K1258" s="86"/>
      <c r="L1258" s="86"/>
      <c r="M1258" s="30" t="s">
        <v>1656</v>
      </c>
      <c r="N1258" s="4" t="s">
        <v>570</v>
      </c>
      <c r="O1258" s="52" t="s">
        <v>6999</v>
      </c>
      <c r="P1258" s="20"/>
      <c r="Q1258" s="39" t="s">
        <v>1656</v>
      </c>
      <c r="R1258" s="4" t="s">
        <v>570</v>
      </c>
      <c r="S1258" s="52" t="s">
        <v>6999</v>
      </c>
      <c r="T1258" s="39" t="s">
        <v>1656</v>
      </c>
      <c r="U1258" s="4" t="s">
        <v>570</v>
      </c>
      <c r="V1258" s="20"/>
      <c r="W1258" s="20"/>
      <c r="X1258" s="39" t="s">
        <v>3677</v>
      </c>
      <c r="Y1258" s="20" t="s">
        <v>570</v>
      </c>
      <c r="Z1258" s="39" t="s">
        <v>3677</v>
      </c>
      <c r="AA1258" s="20" t="s">
        <v>570</v>
      </c>
      <c r="AD1258" s="20"/>
      <c r="AF1258" s="14">
        <v>0</v>
      </c>
      <c r="AG1258" s="14">
        <v>1</v>
      </c>
      <c r="AH1258" s="14">
        <v>0</v>
      </c>
      <c r="AI1258" s="14">
        <v>0</v>
      </c>
      <c r="AJ1258" s="14">
        <v>1</v>
      </c>
      <c r="AK1258" s="14">
        <v>0</v>
      </c>
      <c r="AL1258" s="14">
        <v>1</v>
      </c>
      <c r="AM1258" s="14">
        <v>0</v>
      </c>
      <c r="AO1258" s="1">
        <v>35535</v>
      </c>
      <c r="AP1258" s="1">
        <v>37518</v>
      </c>
      <c r="BT1258" s="14">
        <v>22000000</v>
      </c>
      <c r="BV1258" s="16">
        <v>7500000</v>
      </c>
      <c r="CS1258">
        <v>1</v>
      </c>
      <c r="DA1258" s="1">
        <v>37265</v>
      </c>
      <c r="DB1258" s="1">
        <v>37518</v>
      </c>
      <c r="DC1258" s="1">
        <v>39721</v>
      </c>
      <c r="DD1258" s="14">
        <v>1190</v>
      </c>
      <c r="DE1258" s="14">
        <v>4</v>
      </c>
      <c r="DF1258" t="s">
        <v>513</v>
      </c>
      <c r="DG1258" t="s">
        <v>1667</v>
      </c>
      <c r="DO1258" s="49" t="s">
        <v>4723</v>
      </c>
      <c r="DP1258" s="1"/>
      <c r="DQ1258" s="1"/>
      <c r="DR1258" s="1"/>
      <c r="DS1258" s="1"/>
      <c r="DT1258" s="1"/>
      <c r="DU1258" s="1"/>
      <c r="DV1258" s="1"/>
      <c r="DY1258" t="s">
        <v>2112</v>
      </c>
      <c r="DZ1258" s="1">
        <v>40436</v>
      </c>
      <c r="EA1258" s="1">
        <v>42200</v>
      </c>
      <c r="EC1258" s="7" t="s">
        <v>4022</v>
      </c>
      <c r="EL1258" s="7">
        <v>1</v>
      </c>
      <c r="EO1258" s="7">
        <v>471</v>
      </c>
      <c r="EP1258" s="7">
        <v>5</v>
      </c>
      <c r="GY1258" s="44"/>
      <c r="HA1258">
        <v>0</v>
      </c>
      <c r="HB1258">
        <v>172</v>
      </c>
      <c r="HC1258">
        <v>6</v>
      </c>
      <c r="HE1258">
        <v>1</v>
      </c>
      <c r="HH1258" s="44" t="s">
        <v>5839</v>
      </c>
      <c r="HI1258">
        <v>1</v>
      </c>
      <c r="HJ1258">
        <v>58</v>
      </c>
      <c r="HK1258">
        <v>595</v>
      </c>
      <c r="HL1258">
        <v>12</v>
      </c>
      <c r="HM1258">
        <v>1</v>
      </c>
      <c r="HQ1258" s="44" t="s">
        <v>5972</v>
      </c>
      <c r="HR1258">
        <v>1</v>
      </c>
      <c r="HS1258">
        <v>4</v>
      </c>
      <c r="HT1258">
        <v>276</v>
      </c>
      <c r="HU1258">
        <v>2</v>
      </c>
      <c r="HW1258">
        <v>1</v>
      </c>
      <c r="II1258" s="1">
        <v>37518</v>
      </c>
      <c r="IJ1258" s="1">
        <v>40359</v>
      </c>
      <c r="IK1258" s="14">
        <v>2</v>
      </c>
    </row>
    <row r="1259" spans="1:245" x14ac:dyDescent="0.25">
      <c r="A1259" s="1">
        <v>40359</v>
      </c>
      <c r="E1259" s="13" t="s">
        <v>3212</v>
      </c>
      <c r="F1259" s="4" t="s">
        <v>120</v>
      </c>
      <c r="G1259" s="45" t="s">
        <v>5618</v>
      </c>
      <c r="H1259" s="86"/>
      <c r="I1259" s="86"/>
      <c r="J1259" s="86"/>
      <c r="K1259" s="86"/>
      <c r="L1259" s="86"/>
      <c r="M1259" s="30" t="s">
        <v>2534</v>
      </c>
      <c r="N1259" s="4" t="s">
        <v>550</v>
      </c>
      <c r="O1259" s="52" t="s">
        <v>7000</v>
      </c>
      <c r="P1259" s="20"/>
      <c r="Q1259" s="30" t="s">
        <v>2534</v>
      </c>
      <c r="R1259" s="4" t="s">
        <v>550</v>
      </c>
      <c r="S1259" s="52" t="s">
        <v>7000</v>
      </c>
      <c r="T1259" s="20"/>
      <c r="U1259" s="20"/>
      <c r="V1259" s="20"/>
      <c r="W1259" s="20"/>
      <c r="X1259" s="20"/>
      <c r="Y1259" s="20"/>
      <c r="Z1259" s="20"/>
      <c r="AA1259" s="20"/>
      <c r="AB1259" s="20"/>
      <c r="AC1259" s="20"/>
      <c r="AD1259" s="20"/>
      <c r="AF1259" s="14">
        <v>0</v>
      </c>
      <c r="AG1259" s="14">
        <v>1</v>
      </c>
      <c r="AH1259" s="14">
        <v>0</v>
      </c>
      <c r="AI1259" s="14">
        <v>0</v>
      </c>
      <c r="AJ1259" s="14">
        <v>1</v>
      </c>
      <c r="AK1259" s="14">
        <v>0</v>
      </c>
      <c r="AL1259" s="14">
        <v>1</v>
      </c>
      <c r="AM1259" s="14">
        <v>0</v>
      </c>
      <c r="AO1259" s="1">
        <v>36131</v>
      </c>
      <c r="AP1259" s="1">
        <v>37518</v>
      </c>
      <c r="BP1259" s="14">
        <v>8874000</v>
      </c>
      <c r="CS1259">
        <v>1</v>
      </c>
      <c r="DA1259" s="1">
        <v>37265</v>
      </c>
      <c r="DB1259" s="1">
        <v>37518</v>
      </c>
      <c r="DC1259" s="1">
        <v>39721</v>
      </c>
      <c r="DD1259" s="14">
        <v>1190</v>
      </c>
      <c r="DE1259" s="14">
        <v>4</v>
      </c>
      <c r="DF1259" t="s">
        <v>513</v>
      </c>
      <c r="DG1259" t="s">
        <v>1667</v>
      </c>
      <c r="II1259" s="1">
        <v>37518</v>
      </c>
      <c r="IJ1259" s="1">
        <v>40359</v>
      </c>
      <c r="IK1259" s="14">
        <v>2</v>
      </c>
    </row>
    <row r="1260" spans="1:245" x14ac:dyDescent="0.25">
      <c r="A1260" s="1">
        <v>40359</v>
      </c>
      <c r="E1260" s="13" t="s">
        <v>3212</v>
      </c>
      <c r="F1260" s="4" t="s">
        <v>120</v>
      </c>
      <c r="G1260" s="45" t="s">
        <v>5618</v>
      </c>
      <c r="H1260" s="86"/>
      <c r="I1260" s="86"/>
      <c r="J1260" s="86"/>
      <c r="K1260" s="86"/>
      <c r="L1260" s="86"/>
      <c r="M1260" s="30" t="s">
        <v>2535</v>
      </c>
      <c r="N1260" s="4" t="s">
        <v>515</v>
      </c>
      <c r="O1260" s="52" t="s">
        <v>7001</v>
      </c>
      <c r="P1260" s="20"/>
      <c r="Q1260" s="30" t="s">
        <v>2535</v>
      </c>
      <c r="R1260" s="4" t="s">
        <v>515</v>
      </c>
      <c r="S1260" s="52" t="s">
        <v>7001</v>
      </c>
      <c r="T1260" s="20"/>
      <c r="U1260" s="20"/>
      <c r="V1260" s="20"/>
      <c r="W1260" s="20"/>
      <c r="X1260" s="20"/>
      <c r="Y1260" s="20"/>
      <c r="Z1260" s="20"/>
      <c r="AA1260" s="20"/>
      <c r="AB1260" s="20"/>
      <c r="AC1260" s="20"/>
      <c r="AD1260" s="20"/>
      <c r="AF1260" s="14">
        <v>0</v>
      </c>
      <c r="AG1260" s="14">
        <v>1</v>
      </c>
      <c r="AH1260" s="14">
        <v>0</v>
      </c>
      <c r="AI1260" s="14">
        <v>0</v>
      </c>
      <c r="AJ1260" s="14">
        <v>1</v>
      </c>
      <c r="AK1260" s="14">
        <v>0</v>
      </c>
      <c r="AL1260" s="14">
        <v>1</v>
      </c>
      <c r="AM1260" s="14">
        <v>0</v>
      </c>
      <c r="AO1260" s="1">
        <v>34478</v>
      </c>
      <c r="AP1260" s="1">
        <v>37518</v>
      </c>
      <c r="BP1260" s="14">
        <v>482250</v>
      </c>
      <c r="CS1260">
        <v>1</v>
      </c>
      <c r="DA1260" s="1">
        <v>37265</v>
      </c>
      <c r="DB1260" s="1">
        <v>37518</v>
      </c>
      <c r="DC1260" s="1">
        <v>39721</v>
      </c>
      <c r="DD1260" s="14">
        <v>1190</v>
      </c>
      <c r="DE1260" s="14">
        <v>4</v>
      </c>
      <c r="DF1260" t="s">
        <v>513</v>
      </c>
      <c r="DG1260" t="s">
        <v>1667</v>
      </c>
      <c r="II1260" s="1">
        <v>37518</v>
      </c>
      <c r="IJ1260" s="1">
        <v>40359</v>
      </c>
      <c r="IK1260" s="14">
        <v>2</v>
      </c>
    </row>
    <row r="1261" spans="1:245" x14ac:dyDescent="0.25">
      <c r="A1261" s="1">
        <v>40359</v>
      </c>
      <c r="E1261" s="13" t="s">
        <v>3212</v>
      </c>
      <c r="F1261" s="4" t="s">
        <v>120</v>
      </c>
      <c r="G1261" s="45" t="s">
        <v>5618</v>
      </c>
      <c r="H1261" s="86"/>
      <c r="I1261" s="86"/>
      <c r="J1261" s="86"/>
      <c r="K1261" s="86"/>
      <c r="L1261" s="86"/>
      <c r="M1261" s="30" t="s">
        <v>1657</v>
      </c>
      <c r="N1261" s="4" t="s">
        <v>479</v>
      </c>
      <c r="O1261" s="52" t="s">
        <v>7002</v>
      </c>
      <c r="P1261" s="20"/>
      <c r="Q1261" s="39" t="s">
        <v>1657</v>
      </c>
      <c r="R1261" s="4" t="s">
        <v>479</v>
      </c>
      <c r="S1261" s="52" t="s">
        <v>7002</v>
      </c>
      <c r="T1261" s="39" t="s">
        <v>1657</v>
      </c>
      <c r="U1261" s="4" t="s">
        <v>479</v>
      </c>
      <c r="V1261" s="20"/>
      <c r="W1261" s="20"/>
      <c r="X1261" s="20"/>
      <c r="Y1261" s="20"/>
      <c r="Z1261" s="20"/>
      <c r="AA1261" s="20"/>
      <c r="AB1261" s="20"/>
      <c r="AC1261" s="20"/>
      <c r="AD1261" s="20"/>
      <c r="AF1261" s="14">
        <v>0</v>
      </c>
      <c r="AG1261" s="14">
        <v>1</v>
      </c>
      <c r="AH1261" s="14">
        <v>0</v>
      </c>
      <c r="AI1261" s="14">
        <v>0</v>
      </c>
      <c r="AJ1261" s="14">
        <v>1</v>
      </c>
      <c r="AK1261" s="14">
        <v>0</v>
      </c>
      <c r="AL1261" s="14">
        <v>1</v>
      </c>
      <c r="AM1261" s="14">
        <v>0</v>
      </c>
      <c r="AO1261" s="1">
        <v>30682</v>
      </c>
      <c r="AP1261" s="1">
        <v>37518</v>
      </c>
      <c r="BP1261" s="14">
        <v>7695000</v>
      </c>
      <c r="BQ1261" s="3">
        <v>0.05</v>
      </c>
      <c r="BT1261" s="14">
        <v>15485000</v>
      </c>
      <c r="BU1261" s="3">
        <v>0.05</v>
      </c>
      <c r="BX1261" s="14">
        <v>23370000</v>
      </c>
      <c r="BY1261" s="3">
        <v>0.05</v>
      </c>
      <c r="CS1261">
        <v>1</v>
      </c>
      <c r="DA1261" s="1">
        <v>37265</v>
      </c>
      <c r="DB1261" s="1">
        <v>37518</v>
      </c>
      <c r="DC1261" s="1">
        <v>39721</v>
      </c>
      <c r="DD1261" s="14">
        <v>1190</v>
      </c>
      <c r="DE1261" s="14">
        <v>4</v>
      </c>
      <c r="DF1261" t="s">
        <v>513</v>
      </c>
      <c r="DG1261" t="s">
        <v>1667</v>
      </c>
      <c r="DJ1261">
        <v>1</v>
      </c>
      <c r="DO1261" s="49" t="s">
        <v>4724</v>
      </c>
      <c r="DP1261" s="1"/>
      <c r="DQ1261" s="1"/>
      <c r="DR1261" s="1"/>
      <c r="DS1261" s="1"/>
      <c r="DT1261" s="1"/>
      <c r="DU1261" s="1"/>
      <c r="DV1261" s="1"/>
      <c r="DY1261" t="s">
        <v>2144</v>
      </c>
      <c r="DZ1261" s="1">
        <v>40436</v>
      </c>
      <c r="EA1261" s="1">
        <v>42200</v>
      </c>
      <c r="EC1261" s="7" t="s">
        <v>4022</v>
      </c>
      <c r="EL1261" s="7">
        <v>1</v>
      </c>
      <c r="EO1261" s="7">
        <v>359</v>
      </c>
      <c r="EP1261" s="7">
        <v>8</v>
      </c>
      <c r="ER1261" s="49" t="s">
        <v>5052</v>
      </c>
      <c r="ES1261" s="1"/>
      <c r="ET1261" s="1"/>
      <c r="EU1261" s="1"/>
      <c r="EV1261" s="1"/>
      <c r="EW1261" s="1"/>
      <c r="EX1261" s="1"/>
      <c r="FC1261" t="s">
        <v>2967</v>
      </c>
      <c r="FD1261" s="1">
        <v>42275</v>
      </c>
      <c r="FE1261" s="1">
        <v>42558</v>
      </c>
      <c r="FF1261" s="7">
        <v>1</v>
      </c>
      <c r="FG1261" s="7" t="s">
        <v>4023</v>
      </c>
      <c r="FK1261">
        <v>1</v>
      </c>
      <c r="FY1261">
        <v>77</v>
      </c>
      <c r="FZ1261">
        <v>2</v>
      </c>
      <c r="II1261" s="1">
        <v>37518</v>
      </c>
      <c r="IJ1261" s="1">
        <v>40359</v>
      </c>
      <c r="IK1261" s="14">
        <v>2</v>
      </c>
    </row>
    <row r="1262" spans="1:245" x14ac:dyDescent="0.25">
      <c r="A1262" s="1">
        <v>40359</v>
      </c>
      <c r="E1262" s="13" t="s">
        <v>3212</v>
      </c>
      <c r="F1262" s="4" t="s">
        <v>120</v>
      </c>
      <c r="G1262" s="45" t="s">
        <v>5618</v>
      </c>
      <c r="H1262" s="86"/>
      <c r="I1262" s="86"/>
      <c r="J1262" s="86"/>
      <c r="K1262" s="86"/>
      <c r="L1262" s="86"/>
      <c r="M1262" s="30" t="s">
        <v>1658</v>
      </c>
      <c r="N1262" s="4" t="s">
        <v>479</v>
      </c>
      <c r="O1262" s="52" t="s">
        <v>7002</v>
      </c>
      <c r="P1262" s="20"/>
      <c r="Q1262" s="39" t="s">
        <v>1657</v>
      </c>
      <c r="R1262" s="4" t="s">
        <v>479</v>
      </c>
      <c r="S1262" s="52" t="s">
        <v>7002</v>
      </c>
      <c r="T1262" s="39" t="s">
        <v>1657</v>
      </c>
      <c r="U1262" s="4" t="s">
        <v>479</v>
      </c>
      <c r="V1262" s="20"/>
      <c r="W1262" s="20"/>
      <c r="X1262" s="20"/>
      <c r="Y1262" s="20"/>
      <c r="Z1262" s="20"/>
      <c r="AA1262" s="20"/>
      <c r="AB1262" s="20"/>
      <c r="AC1262" s="20"/>
      <c r="AD1262" s="20"/>
      <c r="AF1262" s="14">
        <v>0</v>
      </c>
      <c r="AG1262" s="14">
        <v>1</v>
      </c>
      <c r="AH1262" s="14">
        <v>0</v>
      </c>
      <c r="AI1262" s="14">
        <v>0</v>
      </c>
      <c r="AJ1262" s="14">
        <v>1</v>
      </c>
      <c r="AK1262" s="14">
        <v>0</v>
      </c>
      <c r="AL1262" s="14">
        <v>1</v>
      </c>
      <c r="AM1262" s="14">
        <v>0</v>
      </c>
      <c r="AO1262" s="1">
        <v>32023</v>
      </c>
      <c r="AP1262" s="1">
        <v>37518</v>
      </c>
      <c r="BT1262" s="14">
        <v>15485000</v>
      </c>
      <c r="BU1262" s="3">
        <v>0.05</v>
      </c>
      <c r="BX1262" s="14">
        <v>23370000</v>
      </c>
      <c r="BY1262" s="3">
        <v>0.05</v>
      </c>
      <c r="CS1262">
        <v>1</v>
      </c>
      <c r="DA1262" s="1">
        <v>37265</v>
      </c>
      <c r="DB1262" s="1">
        <v>37518</v>
      </c>
      <c r="DC1262" s="1">
        <v>39721</v>
      </c>
      <c r="DD1262" s="14">
        <v>1190</v>
      </c>
      <c r="DE1262" s="14">
        <v>4</v>
      </c>
      <c r="DF1262" t="s">
        <v>513</v>
      </c>
      <c r="DG1262" t="s">
        <v>1667</v>
      </c>
      <c r="DJ1262">
        <v>1</v>
      </c>
      <c r="DO1262" s="49" t="s">
        <v>4724</v>
      </c>
      <c r="DP1262" s="1"/>
      <c r="DQ1262" s="1"/>
      <c r="DR1262" s="1"/>
      <c r="DS1262" s="1"/>
      <c r="DT1262" s="1"/>
      <c r="DU1262" s="1"/>
      <c r="DV1262" s="1"/>
      <c r="DY1262" t="s">
        <v>2144</v>
      </c>
      <c r="DZ1262" s="1">
        <v>40436</v>
      </c>
      <c r="EA1262" s="1">
        <v>42200</v>
      </c>
      <c r="EC1262" s="7" t="s">
        <v>4022</v>
      </c>
      <c r="EL1262" s="7">
        <v>1</v>
      </c>
      <c r="EO1262" s="7">
        <v>359</v>
      </c>
      <c r="EP1262" s="7">
        <v>8</v>
      </c>
      <c r="ER1262" s="49" t="s">
        <v>5052</v>
      </c>
      <c r="ES1262" s="1"/>
      <c r="ET1262" s="1"/>
      <c r="EU1262" s="1"/>
      <c r="EV1262" s="1"/>
      <c r="EW1262" s="1"/>
      <c r="EX1262" s="1"/>
      <c r="FC1262" t="s">
        <v>2967</v>
      </c>
      <c r="FD1262" s="1">
        <v>42275</v>
      </c>
      <c r="FE1262" s="1">
        <v>42558</v>
      </c>
      <c r="FF1262" s="7">
        <v>1</v>
      </c>
      <c r="FG1262" s="7" t="s">
        <v>4023</v>
      </c>
      <c r="FK1262">
        <v>1</v>
      </c>
      <c r="FY1262">
        <v>77</v>
      </c>
      <c r="FZ1262">
        <v>2</v>
      </c>
      <c r="II1262" s="1">
        <v>37518</v>
      </c>
      <c r="IJ1262" s="1">
        <v>40359</v>
      </c>
      <c r="IK1262" s="14">
        <v>2</v>
      </c>
    </row>
    <row r="1263" spans="1:245" x14ac:dyDescent="0.25">
      <c r="A1263" s="1">
        <v>40359</v>
      </c>
      <c r="E1263" s="13" t="s">
        <v>3212</v>
      </c>
      <c r="F1263" s="4" t="s">
        <v>120</v>
      </c>
      <c r="G1263" s="45" t="s">
        <v>5618</v>
      </c>
      <c r="H1263" s="86"/>
      <c r="I1263" s="86"/>
      <c r="J1263" s="86"/>
      <c r="K1263" s="86"/>
      <c r="L1263" s="86"/>
      <c r="M1263" s="30" t="s">
        <v>1659</v>
      </c>
      <c r="N1263" s="4" t="s">
        <v>479</v>
      </c>
      <c r="O1263" s="52" t="s">
        <v>7003</v>
      </c>
      <c r="P1263" s="20"/>
      <c r="Q1263" s="39" t="s">
        <v>1657</v>
      </c>
      <c r="R1263" s="4" t="s">
        <v>479</v>
      </c>
      <c r="S1263" s="52" t="s">
        <v>7002</v>
      </c>
      <c r="T1263" s="39" t="s">
        <v>1657</v>
      </c>
      <c r="U1263" s="4" t="s">
        <v>479</v>
      </c>
      <c r="V1263" s="20"/>
      <c r="W1263" s="20"/>
      <c r="X1263" s="20"/>
      <c r="Y1263" s="20"/>
      <c r="Z1263" s="20"/>
      <c r="AA1263" s="20"/>
      <c r="AB1263" s="20"/>
      <c r="AC1263" s="20"/>
      <c r="AD1263" s="20"/>
      <c r="AF1263" s="14">
        <v>0</v>
      </c>
      <c r="AG1263" s="14">
        <v>1</v>
      </c>
      <c r="AH1263" s="14">
        <v>0</v>
      </c>
      <c r="AI1263" s="14">
        <v>0</v>
      </c>
      <c r="AJ1263" s="14">
        <v>1</v>
      </c>
      <c r="AK1263" s="14">
        <v>0</v>
      </c>
      <c r="AL1263" s="14">
        <v>1</v>
      </c>
      <c r="AM1263" s="14">
        <v>0</v>
      </c>
      <c r="AO1263" s="1">
        <v>35612</v>
      </c>
      <c r="AP1263" s="1">
        <v>37518</v>
      </c>
      <c r="BT1263" s="14">
        <v>15485000</v>
      </c>
      <c r="BU1263" s="3">
        <v>0.05</v>
      </c>
      <c r="CS1263">
        <v>1</v>
      </c>
      <c r="DA1263" s="1">
        <v>37265</v>
      </c>
      <c r="DB1263" s="1">
        <v>37518</v>
      </c>
      <c r="DC1263" s="1">
        <v>39721</v>
      </c>
      <c r="DD1263" s="14">
        <v>1190</v>
      </c>
      <c r="DE1263" s="14">
        <v>4</v>
      </c>
      <c r="DF1263" t="s">
        <v>513</v>
      </c>
      <c r="DG1263" t="s">
        <v>1667</v>
      </c>
      <c r="DJ1263">
        <v>1</v>
      </c>
      <c r="DO1263" s="49" t="s">
        <v>4724</v>
      </c>
      <c r="DP1263" s="1"/>
      <c r="DQ1263" s="1"/>
      <c r="DR1263" s="1"/>
      <c r="DS1263" s="1"/>
      <c r="DT1263" s="1"/>
      <c r="DU1263" s="1"/>
      <c r="DV1263" s="1"/>
      <c r="DY1263" t="s">
        <v>2144</v>
      </c>
      <c r="DZ1263" s="1">
        <v>40436</v>
      </c>
      <c r="EA1263" s="1">
        <v>42200</v>
      </c>
      <c r="EC1263" s="7" t="s">
        <v>4022</v>
      </c>
      <c r="EL1263" s="7">
        <v>1</v>
      </c>
      <c r="EO1263" s="7">
        <v>359</v>
      </c>
      <c r="EP1263" s="7">
        <v>8</v>
      </c>
      <c r="ER1263" s="49" t="s">
        <v>5052</v>
      </c>
      <c r="ES1263" s="1"/>
      <c r="ET1263" s="1"/>
      <c r="EU1263" s="1"/>
      <c r="EV1263" s="1"/>
      <c r="EW1263" s="1"/>
      <c r="EX1263" s="1"/>
      <c r="FC1263" t="s">
        <v>2967</v>
      </c>
      <c r="FD1263" s="1">
        <v>42275</v>
      </c>
      <c r="FE1263" s="1">
        <v>42558</v>
      </c>
      <c r="FF1263" s="7">
        <v>1</v>
      </c>
      <c r="FG1263" s="7" t="s">
        <v>4023</v>
      </c>
      <c r="FK1263">
        <v>1</v>
      </c>
      <c r="FY1263">
        <v>77</v>
      </c>
      <c r="FZ1263">
        <v>2</v>
      </c>
      <c r="II1263" s="1">
        <v>37518</v>
      </c>
      <c r="IJ1263" s="1">
        <v>40359</v>
      </c>
      <c r="IK1263" s="14">
        <v>2</v>
      </c>
    </row>
    <row r="1264" spans="1:245" x14ac:dyDescent="0.25">
      <c r="A1264" s="1">
        <v>40359</v>
      </c>
      <c r="E1264" s="13" t="s">
        <v>3212</v>
      </c>
      <c r="F1264" s="4" t="s">
        <v>120</v>
      </c>
      <c r="G1264" s="45" t="s">
        <v>5618</v>
      </c>
      <c r="H1264" s="86"/>
      <c r="I1264" s="86"/>
      <c r="J1264" s="86"/>
      <c r="K1264" s="86"/>
      <c r="L1264" s="86"/>
      <c r="M1264" s="30" t="s">
        <v>1660</v>
      </c>
      <c r="N1264" s="4" t="s">
        <v>502</v>
      </c>
      <c r="O1264" s="52" t="s">
        <v>7004</v>
      </c>
      <c r="P1264" s="20"/>
      <c r="Q1264" s="39" t="s">
        <v>1661</v>
      </c>
      <c r="R1264" s="4" t="s">
        <v>502</v>
      </c>
      <c r="S1264" s="52" t="s">
        <v>7005</v>
      </c>
      <c r="T1264" s="39" t="s">
        <v>1661</v>
      </c>
      <c r="U1264" s="4" t="s">
        <v>502</v>
      </c>
      <c r="V1264" s="20"/>
      <c r="W1264" s="20"/>
      <c r="X1264" s="20"/>
      <c r="Y1264" s="20"/>
      <c r="Z1264" s="20"/>
      <c r="AA1264" s="20"/>
      <c r="AB1264" s="20"/>
      <c r="AC1264" s="20"/>
      <c r="AD1264" s="20"/>
      <c r="AF1264" s="14">
        <v>0</v>
      </c>
      <c r="AG1264" s="14">
        <v>1</v>
      </c>
      <c r="AH1264" s="14">
        <v>0</v>
      </c>
      <c r="AI1264" s="14">
        <v>0</v>
      </c>
      <c r="AJ1264" s="14">
        <v>1</v>
      </c>
      <c r="AK1264" s="14">
        <v>0</v>
      </c>
      <c r="AL1264" s="14">
        <v>1</v>
      </c>
      <c r="AM1264" s="14">
        <v>0</v>
      </c>
      <c r="AO1264" s="1">
        <v>30682</v>
      </c>
      <c r="AP1264" s="1">
        <v>37518</v>
      </c>
      <c r="BT1264" s="14">
        <v>5056500</v>
      </c>
      <c r="BU1264" s="3">
        <v>0.25</v>
      </c>
      <c r="CS1264">
        <v>1</v>
      </c>
      <c r="DA1264" s="1">
        <v>37265</v>
      </c>
      <c r="DB1264" s="1">
        <v>37518</v>
      </c>
      <c r="DC1264" s="1">
        <v>39721</v>
      </c>
      <c r="DD1264" s="14">
        <v>1190</v>
      </c>
      <c r="DE1264" s="14">
        <v>4</v>
      </c>
      <c r="DF1264" t="s">
        <v>513</v>
      </c>
      <c r="DG1264" t="s">
        <v>1667</v>
      </c>
      <c r="DJ1264">
        <v>1</v>
      </c>
      <c r="DO1264" s="49" t="s">
        <v>4725</v>
      </c>
      <c r="DP1264" s="1"/>
      <c r="DQ1264" s="1"/>
      <c r="DR1264" s="1"/>
      <c r="DS1264" s="1"/>
      <c r="DT1264" s="1"/>
      <c r="DU1264" s="1"/>
      <c r="DV1264" s="1"/>
      <c r="DY1264" t="s">
        <v>2147</v>
      </c>
      <c r="DZ1264" s="1">
        <v>40434</v>
      </c>
      <c r="EA1264" s="1">
        <v>42200</v>
      </c>
      <c r="EC1264" s="7" t="s">
        <v>4022</v>
      </c>
      <c r="EF1264" s="7">
        <v>1</v>
      </c>
      <c r="EO1264" s="7">
        <v>137</v>
      </c>
      <c r="EP1264" s="7">
        <v>2</v>
      </c>
      <c r="II1264" s="1">
        <v>37518</v>
      </c>
      <c r="IJ1264" s="1">
        <v>40359</v>
      </c>
      <c r="IK1264" s="14">
        <v>2</v>
      </c>
    </row>
    <row r="1265" spans="1:245" x14ac:dyDescent="0.25">
      <c r="A1265" s="1">
        <v>40359</v>
      </c>
      <c r="E1265" s="13" t="s">
        <v>3212</v>
      </c>
      <c r="F1265" s="4" t="s">
        <v>120</v>
      </c>
      <c r="G1265" s="45" t="s">
        <v>5618</v>
      </c>
      <c r="H1265" s="86"/>
      <c r="I1265" s="86"/>
      <c r="J1265" s="86"/>
      <c r="K1265" s="86"/>
      <c r="L1265" s="86"/>
      <c r="M1265" s="39" t="s">
        <v>1661</v>
      </c>
      <c r="N1265" s="4" t="s">
        <v>502</v>
      </c>
      <c r="O1265" s="52" t="s">
        <v>7005</v>
      </c>
      <c r="P1265" s="20"/>
      <c r="Q1265" s="39" t="s">
        <v>1661</v>
      </c>
      <c r="R1265" s="4" t="s">
        <v>502</v>
      </c>
      <c r="S1265" s="52" t="s">
        <v>7005</v>
      </c>
      <c r="T1265" s="39" t="s">
        <v>1661</v>
      </c>
      <c r="U1265" s="4" t="s">
        <v>502</v>
      </c>
      <c r="V1265" s="20"/>
      <c r="W1265" s="20"/>
      <c r="X1265" s="20"/>
      <c r="Y1265" s="20"/>
      <c r="Z1265" s="20"/>
      <c r="AA1265" s="20"/>
      <c r="AB1265" s="20"/>
      <c r="AC1265" s="20"/>
      <c r="AD1265" s="20"/>
      <c r="AF1265" s="14">
        <v>0</v>
      </c>
      <c r="AG1265" s="14">
        <v>1</v>
      </c>
      <c r="AH1265" s="14">
        <v>0</v>
      </c>
      <c r="AI1265" s="14">
        <v>0</v>
      </c>
      <c r="AJ1265" s="14">
        <v>1</v>
      </c>
      <c r="AK1265" s="14">
        <v>0</v>
      </c>
      <c r="AL1265" s="14">
        <v>1</v>
      </c>
      <c r="AM1265" s="14">
        <v>0</v>
      </c>
      <c r="AO1265" s="1">
        <v>35796</v>
      </c>
      <c r="AP1265" s="1">
        <v>37273</v>
      </c>
      <c r="BP1265" s="14">
        <v>1877500</v>
      </c>
      <c r="BQ1265" s="3">
        <v>0.25</v>
      </c>
      <c r="BT1265" s="14">
        <v>5056500</v>
      </c>
      <c r="BU1265" s="3">
        <v>0.25</v>
      </c>
      <c r="CS1265">
        <v>1</v>
      </c>
      <c r="DA1265" s="1">
        <v>37265</v>
      </c>
      <c r="DB1265" s="1">
        <v>37518</v>
      </c>
      <c r="DC1265" s="1">
        <v>39721</v>
      </c>
      <c r="DD1265" s="14">
        <v>1190</v>
      </c>
      <c r="DE1265" s="14">
        <v>4</v>
      </c>
      <c r="DF1265" t="s">
        <v>513</v>
      </c>
      <c r="DG1265" t="s">
        <v>1667</v>
      </c>
      <c r="DJ1265">
        <v>1</v>
      </c>
      <c r="DO1265" s="49" t="s">
        <v>4726</v>
      </c>
      <c r="DP1265" s="1"/>
      <c r="DQ1265" s="1"/>
      <c r="DR1265" s="1"/>
      <c r="DS1265" s="1"/>
      <c r="DT1265" s="1"/>
      <c r="DU1265" s="1"/>
      <c r="DV1265" s="1"/>
      <c r="DY1265" t="s">
        <v>2100</v>
      </c>
      <c r="DZ1265" s="1">
        <v>40436</v>
      </c>
      <c r="EA1265" s="1">
        <v>42200</v>
      </c>
      <c r="EC1265" s="7" t="s">
        <v>4022</v>
      </c>
      <c r="EF1265" s="7">
        <v>1</v>
      </c>
      <c r="EO1265" s="7">
        <v>291</v>
      </c>
      <c r="EP1265" s="7">
        <v>2</v>
      </c>
      <c r="ER1265" s="1"/>
      <c r="ES1265" s="49" t="s">
        <v>5053</v>
      </c>
      <c r="ET1265" s="49" t="s">
        <v>5054</v>
      </c>
      <c r="EU1265" s="1"/>
      <c r="EV1265" s="1"/>
      <c r="EW1265" s="1"/>
      <c r="EX1265" s="1"/>
      <c r="FC1265" t="s">
        <v>2968</v>
      </c>
      <c r="FD1265" s="1">
        <v>42272</v>
      </c>
      <c r="FE1265" s="1">
        <v>42558</v>
      </c>
      <c r="FF1265" s="7">
        <v>1</v>
      </c>
      <c r="FG1265" s="7" t="s">
        <v>4023</v>
      </c>
      <c r="FK1265">
        <v>1</v>
      </c>
      <c r="FY1265">
        <v>51</v>
      </c>
      <c r="FZ1265">
        <v>2</v>
      </c>
      <c r="GA1265">
        <v>1</v>
      </c>
      <c r="II1265" s="1">
        <v>37518</v>
      </c>
      <c r="IJ1265" s="1">
        <v>40359</v>
      </c>
      <c r="IK1265" s="14">
        <v>2</v>
      </c>
    </row>
    <row r="1266" spans="1:245" x14ac:dyDescent="0.25">
      <c r="A1266" s="1">
        <v>40359</v>
      </c>
      <c r="E1266" s="13" t="s">
        <v>3212</v>
      </c>
      <c r="F1266" s="4" t="s">
        <v>120</v>
      </c>
      <c r="G1266" s="45" t="s">
        <v>5618</v>
      </c>
      <c r="H1266" s="86"/>
      <c r="I1266" s="86"/>
      <c r="J1266" s="86"/>
      <c r="K1266" s="86"/>
      <c r="L1266" s="86"/>
      <c r="M1266" s="30" t="s">
        <v>1662</v>
      </c>
      <c r="N1266" s="4" t="s">
        <v>479</v>
      </c>
      <c r="O1266" s="52" t="s">
        <v>7006</v>
      </c>
      <c r="P1266" s="20"/>
      <c r="Q1266" s="39" t="s">
        <v>1075</v>
      </c>
      <c r="R1266" s="4" t="s">
        <v>479</v>
      </c>
      <c r="S1266" s="52" t="s">
        <v>7007</v>
      </c>
      <c r="T1266" s="39" t="s">
        <v>1075</v>
      </c>
      <c r="U1266" s="4" t="s">
        <v>479</v>
      </c>
      <c r="V1266" s="20"/>
      <c r="W1266" s="20"/>
      <c r="X1266" s="20"/>
      <c r="Y1266" s="20"/>
      <c r="Z1266" s="20"/>
      <c r="AA1266" s="20"/>
      <c r="AB1266" s="20"/>
      <c r="AC1266" s="20"/>
      <c r="AD1266" s="20"/>
      <c r="AF1266" s="14">
        <v>0</v>
      </c>
      <c r="AG1266" s="14">
        <v>1</v>
      </c>
      <c r="AH1266" s="14">
        <v>0</v>
      </c>
      <c r="AI1266" s="14">
        <v>0</v>
      </c>
      <c r="AJ1266" s="14">
        <v>1</v>
      </c>
      <c r="AK1266" s="14">
        <v>0</v>
      </c>
      <c r="AL1266" s="14">
        <v>1</v>
      </c>
      <c r="AM1266" s="14">
        <v>0</v>
      </c>
      <c r="AO1266" s="1">
        <v>34374</v>
      </c>
      <c r="AP1266" s="1">
        <v>37201</v>
      </c>
      <c r="BO1266" s="3">
        <v>1</v>
      </c>
      <c r="BT1266" s="14">
        <v>0</v>
      </c>
      <c r="BU1266" s="3">
        <v>1</v>
      </c>
      <c r="CS1266">
        <v>1</v>
      </c>
      <c r="DA1266" s="1">
        <v>37265</v>
      </c>
      <c r="DB1266" s="1">
        <v>37518</v>
      </c>
      <c r="DC1266" s="1">
        <v>39721</v>
      </c>
      <c r="DD1266" s="14">
        <v>1190</v>
      </c>
      <c r="DE1266" s="14">
        <v>4</v>
      </c>
      <c r="DF1266" t="s">
        <v>513</v>
      </c>
      <c r="DG1266" t="s">
        <v>1667</v>
      </c>
      <c r="DI1266">
        <v>1</v>
      </c>
      <c r="II1266" s="1">
        <v>37518</v>
      </c>
      <c r="IJ1266" s="1">
        <v>40359</v>
      </c>
      <c r="IK1266" s="14">
        <v>2</v>
      </c>
    </row>
    <row r="1267" spans="1:245" x14ac:dyDescent="0.25">
      <c r="A1267" s="1">
        <v>40359</v>
      </c>
      <c r="E1267" s="13" t="s">
        <v>3212</v>
      </c>
      <c r="F1267" s="4" t="s">
        <v>120</v>
      </c>
      <c r="G1267" s="45" t="s">
        <v>5618</v>
      </c>
      <c r="H1267" s="86"/>
      <c r="I1267" s="86"/>
      <c r="J1267" s="86"/>
      <c r="K1267" s="86"/>
      <c r="L1267" s="86"/>
      <c r="M1267" s="30" t="s">
        <v>1075</v>
      </c>
      <c r="N1267" s="4" t="s">
        <v>479</v>
      </c>
      <c r="O1267" s="52" t="s">
        <v>7007</v>
      </c>
      <c r="P1267" s="20"/>
      <c r="Q1267" s="39" t="s">
        <v>1075</v>
      </c>
      <c r="R1267" s="4" t="s">
        <v>479</v>
      </c>
      <c r="S1267" s="52" t="s">
        <v>7007</v>
      </c>
      <c r="T1267" s="39" t="s">
        <v>1075</v>
      </c>
      <c r="U1267" s="4" t="s">
        <v>479</v>
      </c>
      <c r="V1267" s="20"/>
      <c r="W1267" s="20"/>
      <c r="X1267" s="20"/>
      <c r="Y1267" s="20"/>
      <c r="Z1267" s="20"/>
      <c r="AA1267" s="20"/>
      <c r="AB1267" s="20"/>
      <c r="AC1267" s="20"/>
      <c r="AD1267" s="20"/>
      <c r="AF1267" s="14">
        <v>0</v>
      </c>
      <c r="AG1267" s="14">
        <v>1</v>
      </c>
      <c r="AH1267" s="14">
        <v>0</v>
      </c>
      <c r="AI1267" s="14">
        <v>0</v>
      </c>
      <c r="AJ1267" s="14">
        <v>1</v>
      </c>
      <c r="AK1267" s="14">
        <v>0</v>
      </c>
      <c r="AL1267" s="14">
        <v>1</v>
      </c>
      <c r="AM1267" s="14">
        <v>0</v>
      </c>
      <c r="AO1267" s="1">
        <v>34374</v>
      </c>
      <c r="AP1267" s="1">
        <v>37201</v>
      </c>
      <c r="BO1267" s="3">
        <v>1</v>
      </c>
      <c r="BT1267" s="14">
        <v>0</v>
      </c>
      <c r="BU1267" s="3">
        <v>1</v>
      </c>
      <c r="CS1267">
        <v>1</v>
      </c>
      <c r="DA1267" s="1">
        <v>37265</v>
      </c>
      <c r="DB1267" s="1">
        <v>37518</v>
      </c>
      <c r="DC1267" s="1">
        <v>39721</v>
      </c>
      <c r="DD1267" s="14">
        <v>1190</v>
      </c>
      <c r="DE1267" s="14">
        <v>4</v>
      </c>
      <c r="DF1267" t="s">
        <v>513</v>
      </c>
      <c r="DG1267" t="s">
        <v>1667</v>
      </c>
      <c r="DI1267">
        <v>1</v>
      </c>
      <c r="II1267" s="1">
        <v>37518</v>
      </c>
      <c r="IJ1267" s="1">
        <v>40359</v>
      </c>
      <c r="IK1267" s="14">
        <v>2</v>
      </c>
    </row>
    <row r="1268" spans="1:245" x14ac:dyDescent="0.25">
      <c r="A1268" s="1">
        <v>40359</v>
      </c>
      <c r="E1268" s="13" t="s">
        <v>3212</v>
      </c>
      <c r="F1268" s="4" t="s">
        <v>120</v>
      </c>
      <c r="G1268" s="45" t="s">
        <v>5618</v>
      </c>
      <c r="H1268" s="86"/>
      <c r="I1268" s="86"/>
      <c r="J1268" s="86"/>
      <c r="K1268" s="86"/>
      <c r="L1268" s="86"/>
      <c r="M1268" s="30" t="s">
        <v>1663</v>
      </c>
      <c r="N1268" s="4" t="s">
        <v>504</v>
      </c>
      <c r="O1268" s="52" t="s">
        <v>7008</v>
      </c>
      <c r="P1268" s="20"/>
      <c r="Q1268" s="39" t="s">
        <v>1663</v>
      </c>
      <c r="R1268" s="4" t="s">
        <v>504</v>
      </c>
      <c r="S1268" s="52" t="s">
        <v>7008</v>
      </c>
      <c r="T1268" s="39" t="s">
        <v>1663</v>
      </c>
      <c r="U1268" s="4" t="s">
        <v>504</v>
      </c>
      <c r="V1268" s="20"/>
      <c r="W1268" s="20"/>
      <c r="X1268" s="20"/>
      <c r="Y1268" s="20"/>
      <c r="Z1268" s="20"/>
      <c r="AA1268" s="20"/>
      <c r="AB1268" s="20"/>
      <c r="AC1268" s="20"/>
      <c r="AD1268" s="20"/>
      <c r="AE1268" s="20" t="s">
        <v>3673</v>
      </c>
      <c r="AF1268" s="14">
        <v>0</v>
      </c>
      <c r="AG1268" s="14">
        <v>1</v>
      </c>
      <c r="AH1268" s="14">
        <v>0</v>
      </c>
      <c r="AI1268" s="14">
        <v>0</v>
      </c>
      <c r="AJ1268" s="14">
        <v>1</v>
      </c>
      <c r="AK1268" s="14">
        <v>0</v>
      </c>
      <c r="AL1268" s="14">
        <v>1</v>
      </c>
      <c r="AM1268" s="14">
        <v>0</v>
      </c>
      <c r="AO1268" s="1">
        <v>35726</v>
      </c>
      <c r="AP1268" s="1">
        <v>37256</v>
      </c>
      <c r="BT1268" s="14">
        <v>554000</v>
      </c>
      <c r="BX1268" s="14">
        <v>1254000</v>
      </c>
      <c r="CS1268">
        <v>1</v>
      </c>
      <c r="DA1268" s="1">
        <v>37265</v>
      </c>
      <c r="DB1268" s="1">
        <v>37518</v>
      </c>
      <c r="DC1268" s="1">
        <v>39721</v>
      </c>
      <c r="DD1268" s="14">
        <v>1190</v>
      </c>
      <c r="DE1268" s="14">
        <v>4</v>
      </c>
      <c r="DF1268" t="s">
        <v>513</v>
      </c>
      <c r="DG1268" t="s">
        <v>1667</v>
      </c>
      <c r="II1268" s="1">
        <v>37518</v>
      </c>
      <c r="IJ1268" s="1">
        <v>40359</v>
      </c>
      <c r="IK1268" s="14">
        <v>2</v>
      </c>
    </row>
    <row r="1269" spans="1:245" x14ac:dyDescent="0.25">
      <c r="A1269" s="1">
        <v>40359</v>
      </c>
      <c r="E1269" s="13" t="s">
        <v>3212</v>
      </c>
      <c r="F1269" s="4" t="s">
        <v>120</v>
      </c>
      <c r="G1269" s="45" t="s">
        <v>5618</v>
      </c>
      <c r="H1269" s="86"/>
      <c r="I1269" s="86"/>
      <c r="J1269" s="86"/>
      <c r="K1269" s="86"/>
      <c r="L1269" s="86"/>
      <c r="M1269" s="30" t="s">
        <v>1664</v>
      </c>
      <c r="N1269" s="4" t="s">
        <v>546</v>
      </c>
      <c r="O1269" s="52" t="s">
        <v>7009</v>
      </c>
      <c r="P1269" s="20"/>
      <c r="Q1269" s="39" t="s">
        <v>1663</v>
      </c>
      <c r="R1269" s="4" t="s">
        <v>504</v>
      </c>
      <c r="S1269" s="52" t="s">
        <v>7008</v>
      </c>
      <c r="T1269" s="39" t="s">
        <v>1663</v>
      </c>
      <c r="U1269" s="4" t="s">
        <v>504</v>
      </c>
      <c r="V1269" s="20"/>
      <c r="W1269" s="20"/>
      <c r="X1269" s="20"/>
      <c r="Y1269" s="20"/>
      <c r="Z1269" s="20"/>
      <c r="AA1269" s="20"/>
      <c r="AB1269" s="20"/>
      <c r="AC1269" s="20"/>
      <c r="AD1269" s="20"/>
      <c r="AF1269" s="14">
        <v>0</v>
      </c>
      <c r="AG1269" s="14">
        <v>1</v>
      </c>
      <c r="AH1269" s="14">
        <v>0</v>
      </c>
      <c r="AI1269" s="14">
        <v>0</v>
      </c>
      <c r="AJ1269" s="14">
        <v>1</v>
      </c>
      <c r="AK1269" s="14">
        <v>0</v>
      </c>
      <c r="AL1269" s="14">
        <v>1</v>
      </c>
      <c r="AM1269" s="14">
        <v>0</v>
      </c>
      <c r="AO1269" s="1">
        <v>35726</v>
      </c>
      <c r="AP1269" s="1">
        <v>37256</v>
      </c>
      <c r="BT1269" s="14">
        <v>554000</v>
      </c>
      <c r="CS1269">
        <v>1</v>
      </c>
      <c r="DA1269" s="1">
        <v>37265</v>
      </c>
      <c r="DB1269" s="1">
        <v>37518</v>
      </c>
      <c r="DC1269" s="1">
        <v>39721</v>
      </c>
      <c r="DD1269" s="14">
        <v>1190</v>
      </c>
      <c r="DE1269" s="14">
        <v>4</v>
      </c>
      <c r="DF1269" t="s">
        <v>513</v>
      </c>
      <c r="DG1269" t="s">
        <v>1667</v>
      </c>
      <c r="II1269" s="1">
        <v>37518</v>
      </c>
      <c r="IJ1269" s="1">
        <v>40359</v>
      </c>
      <c r="IK1269" s="14">
        <v>2</v>
      </c>
    </row>
    <row r="1270" spans="1:245" x14ac:dyDescent="0.25">
      <c r="A1270" s="1">
        <v>40359</v>
      </c>
      <c r="E1270" s="13" t="s">
        <v>3212</v>
      </c>
      <c r="F1270" s="4" t="s">
        <v>120</v>
      </c>
      <c r="G1270" s="45" t="s">
        <v>5618</v>
      </c>
      <c r="H1270" s="86"/>
      <c r="I1270" s="86"/>
      <c r="J1270" s="86"/>
      <c r="K1270" s="86"/>
      <c r="L1270" s="86"/>
      <c r="M1270" s="30" t="s">
        <v>1665</v>
      </c>
      <c r="N1270" s="4" t="s">
        <v>504</v>
      </c>
      <c r="O1270" s="52" t="s">
        <v>7010</v>
      </c>
      <c r="P1270" s="20"/>
      <c r="Q1270" s="39" t="s">
        <v>1663</v>
      </c>
      <c r="R1270" s="4" t="s">
        <v>504</v>
      </c>
      <c r="S1270" s="52" t="s">
        <v>7008</v>
      </c>
      <c r="T1270" s="39" t="s">
        <v>1663</v>
      </c>
      <c r="U1270" s="4" t="s">
        <v>504</v>
      </c>
      <c r="V1270" s="20"/>
      <c r="W1270" s="20"/>
      <c r="X1270" s="20"/>
      <c r="Y1270" s="20"/>
      <c r="Z1270" s="20"/>
      <c r="AA1270" s="20"/>
      <c r="AB1270" s="20"/>
      <c r="AC1270" s="20"/>
      <c r="AD1270" s="20"/>
      <c r="AF1270" s="14">
        <v>0</v>
      </c>
      <c r="AG1270" s="14">
        <v>1</v>
      </c>
      <c r="AH1270" s="14">
        <v>0</v>
      </c>
      <c r="AI1270" s="14">
        <v>0</v>
      </c>
      <c r="AJ1270" s="14">
        <v>1</v>
      </c>
      <c r="AK1270" s="14">
        <v>0</v>
      </c>
      <c r="AL1270" s="14">
        <v>1</v>
      </c>
      <c r="AM1270" s="14">
        <v>0</v>
      </c>
      <c r="AO1270" s="1">
        <v>35726</v>
      </c>
      <c r="AP1270" s="1">
        <v>37256</v>
      </c>
      <c r="BT1270" s="14">
        <v>554000</v>
      </c>
      <c r="BX1270" s="14">
        <v>1254000</v>
      </c>
      <c r="CB1270" s="14">
        <v>2492000</v>
      </c>
      <c r="CS1270">
        <v>1</v>
      </c>
      <c r="DA1270" s="1">
        <v>37265</v>
      </c>
      <c r="DB1270" s="1">
        <v>37518</v>
      </c>
      <c r="DC1270" s="1">
        <v>39721</v>
      </c>
      <c r="DD1270" s="14">
        <v>1190</v>
      </c>
      <c r="DE1270" s="14">
        <v>4</v>
      </c>
      <c r="DF1270" t="s">
        <v>513</v>
      </c>
      <c r="DG1270" t="s">
        <v>1667</v>
      </c>
      <c r="II1270" s="1">
        <v>37518</v>
      </c>
      <c r="IJ1270" s="1">
        <v>40359</v>
      </c>
      <c r="IK1270" s="14">
        <v>2</v>
      </c>
    </row>
    <row r="1271" spans="1:245" x14ac:dyDescent="0.25">
      <c r="A1271" s="1">
        <v>40359</v>
      </c>
      <c r="E1271" s="13" t="s">
        <v>3212</v>
      </c>
      <c r="F1271" s="4" t="s">
        <v>120</v>
      </c>
      <c r="G1271" s="45" t="s">
        <v>5618</v>
      </c>
      <c r="H1271" s="86"/>
      <c r="I1271" s="86"/>
      <c r="J1271" s="86"/>
      <c r="K1271" s="86"/>
      <c r="L1271" s="86"/>
      <c r="M1271" s="30" t="s">
        <v>1666</v>
      </c>
      <c r="N1271" s="4" t="s">
        <v>546</v>
      </c>
      <c r="O1271" s="52" t="s">
        <v>7011</v>
      </c>
      <c r="P1271" s="20"/>
      <c r="Q1271" s="39" t="s">
        <v>1663</v>
      </c>
      <c r="R1271" s="4" t="s">
        <v>504</v>
      </c>
      <c r="S1271" s="52" t="s">
        <v>7008</v>
      </c>
      <c r="T1271" s="39" t="s">
        <v>1663</v>
      </c>
      <c r="U1271" s="4" t="s">
        <v>504</v>
      </c>
      <c r="V1271" s="20"/>
      <c r="W1271" s="20"/>
      <c r="X1271" s="20"/>
      <c r="Y1271" s="20"/>
      <c r="Z1271" s="20"/>
      <c r="AA1271" s="20"/>
      <c r="AB1271" s="20"/>
      <c r="AC1271" s="20"/>
      <c r="AD1271" s="20"/>
      <c r="AF1271" s="14">
        <v>0</v>
      </c>
      <c r="AG1271" s="14">
        <v>1</v>
      </c>
      <c r="AH1271" s="14">
        <v>0</v>
      </c>
      <c r="AI1271" s="14">
        <v>0</v>
      </c>
      <c r="AJ1271" s="14">
        <v>1</v>
      </c>
      <c r="AK1271" s="14">
        <v>0</v>
      </c>
      <c r="AL1271" s="14">
        <v>1</v>
      </c>
      <c r="AM1271" s="14">
        <v>0</v>
      </c>
      <c r="AO1271" s="1">
        <v>35726</v>
      </c>
      <c r="AP1271" s="1">
        <v>37256</v>
      </c>
      <c r="BT1271" s="14">
        <v>554000</v>
      </c>
      <c r="BX1271" s="14">
        <v>1254000</v>
      </c>
      <c r="CB1271" s="14">
        <v>2492000</v>
      </c>
      <c r="CS1271">
        <v>1</v>
      </c>
      <c r="DA1271" s="1">
        <v>37265</v>
      </c>
      <c r="DB1271" s="1">
        <v>37518</v>
      </c>
      <c r="DC1271" s="1">
        <v>39721</v>
      </c>
      <c r="DD1271" s="14">
        <v>1190</v>
      </c>
      <c r="DE1271" s="14">
        <v>4</v>
      </c>
      <c r="DF1271" t="s">
        <v>513</v>
      </c>
      <c r="DG1271" t="s">
        <v>1667</v>
      </c>
      <c r="II1271" s="1">
        <v>37518</v>
      </c>
      <c r="IJ1271" s="1">
        <v>40359</v>
      </c>
      <c r="IK1271" s="14">
        <v>2</v>
      </c>
    </row>
    <row r="1272" spans="1:245" x14ac:dyDescent="0.25">
      <c r="A1272" s="1">
        <v>40359</v>
      </c>
      <c r="E1272" s="13" t="s">
        <v>3212</v>
      </c>
      <c r="F1272" s="4" t="s">
        <v>120</v>
      </c>
      <c r="G1272" s="45" t="s">
        <v>5618</v>
      </c>
      <c r="H1272" s="86"/>
      <c r="I1272" s="86"/>
      <c r="J1272" s="86"/>
      <c r="K1272" s="86"/>
      <c r="L1272" s="86"/>
      <c r="M1272" s="30" t="s">
        <v>2459</v>
      </c>
      <c r="N1272" s="4" t="s">
        <v>520</v>
      </c>
      <c r="O1272" s="52" t="s">
        <v>7012</v>
      </c>
      <c r="P1272" s="20"/>
      <c r="Q1272" s="39" t="s">
        <v>2460</v>
      </c>
      <c r="R1272" s="4" t="s">
        <v>520</v>
      </c>
      <c r="S1272" s="52" t="s">
        <v>7013</v>
      </c>
      <c r="T1272" s="39" t="s">
        <v>2460</v>
      </c>
      <c r="U1272" s="4" t="s">
        <v>520</v>
      </c>
      <c r="V1272" s="20"/>
      <c r="W1272" s="20"/>
      <c r="X1272" s="20"/>
      <c r="Y1272" s="20"/>
      <c r="Z1272" s="20"/>
      <c r="AA1272" s="20"/>
      <c r="AB1272" s="20"/>
      <c r="AC1272" s="20"/>
      <c r="AD1272" s="20"/>
      <c r="AF1272" s="14">
        <v>0</v>
      </c>
      <c r="AG1272" s="14">
        <v>1</v>
      </c>
      <c r="AH1272" s="14">
        <v>0</v>
      </c>
      <c r="AI1272" s="14">
        <v>0</v>
      </c>
      <c r="AJ1272" s="14">
        <v>1</v>
      </c>
      <c r="AK1272" s="14">
        <v>0</v>
      </c>
      <c r="AL1272" s="14">
        <v>1</v>
      </c>
      <c r="AM1272" s="14">
        <v>0</v>
      </c>
      <c r="AO1272" s="1">
        <v>34024</v>
      </c>
      <c r="AP1272" s="1">
        <v>37518</v>
      </c>
      <c r="BP1272" s="14">
        <v>2363500</v>
      </c>
      <c r="BQ1272" s="3">
        <v>0.5</v>
      </c>
      <c r="BT1272" s="14">
        <v>22500</v>
      </c>
      <c r="BU1272" s="3">
        <v>0.5</v>
      </c>
      <c r="CS1272">
        <v>1</v>
      </c>
      <c r="DA1272" s="1">
        <v>37265</v>
      </c>
      <c r="DB1272" s="1">
        <v>37518</v>
      </c>
      <c r="DC1272" s="1">
        <v>39721</v>
      </c>
      <c r="DD1272" s="14">
        <v>1190</v>
      </c>
      <c r="DE1272" s="14">
        <v>4</v>
      </c>
      <c r="DF1272" t="s">
        <v>513</v>
      </c>
      <c r="DG1272" t="s">
        <v>1667</v>
      </c>
      <c r="DJ1272">
        <v>1</v>
      </c>
      <c r="II1272" s="1">
        <v>37518</v>
      </c>
      <c r="IJ1272" s="1">
        <v>40359</v>
      </c>
      <c r="IK1272" s="14">
        <v>2</v>
      </c>
    </row>
    <row r="1273" spans="1:245" x14ac:dyDescent="0.25">
      <c r="A1273" s="1">
        <v>40359</v>
      </c>
      <c r="E1273" s="13" t="s">
        <v>3212</v>
      </c>
      <c r="F1273" s="4" t="s">
        <v>120</v>
      </c>
      <c r="G1273" s="45" t="s">
        <v>5618</v>
      </c>
      <c r="H1273" s="86"/>
      <c r="I1273" s="86"/>
      <c r="J1273" s="86"/>
      <c r="K1273" s="86"/>
      <c r="L1273" s="86"/>
      <c r="M1273" s="30" t="s">
        <v>2460</v>
      </c>
      <c r="N1273" s="4" t="s">
        <v>520</v>
      </c>
      <c r="O1273" s="52" t="s">
        <v>7013</v>
      </c>
      <c r="P1273" s="20"/>
      <c r="Q1273" s="39" t="s">
        <v>2460</v>
      </c>
      <c r="R1273" s="4" t="s">
        <v>520</v>
      </c>
      <c r="S1273" s="52" t="s">
        <v>7013</v>
      </c>
      <c r="T1273" s="39" t="s">
        <v>2460</v>
      </c>
      <c r="U1273" s="4" t="s">
        <v>520</v>
      </c>
      <c r="V1273" s="20"/>
      <c r="W1273" s="20"/>
      <c r="X1273" s="20"/>
      <c r="Y1273" s="20"/>
      <c r="Z1273" s="20"/>
      <c r="AA1273" s="20"/>
      <c r="AB1273" s="20"/>
      <c r="AC1273" s="20"/>
      <c r="AD1273" s="20"/>
      <c r="AF1273" s="14">
        <v>0</v>
      </c>
      <c r="AG1273" s="14">
        <v>1</v>
      </c>
      <c r="AH1273" s="14">
        <v>0</v>
      </c>
      <c r="AI1273" s="14">
        <v>0</v>
      </c>
      <c r="AJ1273" s="14">
        <v>1</v>
      </c>
      <c r="AK1273" s="14">
        <v>0</v>
      </c>
      <c r="AL1273" s="14">
        <v>1</v>
      </c>
      <c r="AM1273" s="14">
        <v>0</v>
      </c>
      <c r="AO1273" s="1">
        <v>34024</v>
      </c>
      <c r="AP1273" s="1">
        <v>37518</v>
      </c>
      <c r="BT1273" s="14">
        <v>22500</v>
      </c>
      <c r="BU1273" s="3">
        <v>0.5</v>
      </c>
      <c r="CS1273">
        <v>1</v>
      </c>
      <c r="DA1273" s="1">
        <v>37265</v>
      </c>
      <c r="DB1273" s="1">
        <v>37518</v>
      </c>
      <c r="DC1273" s="1">
        <v>39721</v>
      </c>
      <c r="DD1273" s="14">
        <v>1190</v>
      </c>
      <c r="DE1273" s="14">
        <v>4</v>
      </c>
      <c r="DF1273" t="s">
        <v>513</v>
      </c>
      <c r="DG1273" t="s">
        <v>1667</v>
      </c>
      <c r="DJ1273">
        <v>1</v>
      </c>
      <c r="II1273" s="1">
        <v>37518</v>
      </c>
      <c r="IJ1273" s="1">
        <v>40359</v>
      </c>
      <c r="IK1273" s="14">
        <v>2</v>
      </c>
    </row>
    <row r="1274" spans="1:245" x14ac:dyDescent="0.25">
      <c r="A1274" s="1">
        <v>40359</v>
      </c>
      <c r="E1274" s="13" t="s">
        <v>3212</v>
      </c>
      <c r="F1274" s="4" t="s">
        <v>120</v>
      </c>
      <c r="G1274" s="45" t="s">
        <v>5618</v>
      </c>
      <c r="H1274" s="86"/>
      <c r="I1274" s="86"/>
      <c r="J1274" s="86"/>
      <c r="K1274" s="86"/>
      <c r="L1274" s="86"/>
      <c r="M1274" s="30" t="s">
        <v>2461</v>
      </c>
      <c r="N1274" s="4" t="s">
        <v>520</v>
      </c>
      <c r="O1274" s="52" t="s">
        <v>7014</v>
      </c>
      <c r="P1274" s="20"/>
      <c r="Q1274" s="30" t="s">
        <v>2461</v>
      </c>
      <c r="R1274" s="4" t="s">
        <v>520</v>
      </c>
      <c r="S1274" s="52" t="s">
        <v>7014</v>
      </c>
      <c r="T1274" s="20"/>
      <c r="U1274" s="20"/>
      <c r="V1274" s="20"/>
      <c r="W1274" s="20"/>
      <c r="X1274" s="20"/>
      <c r="Y1274" s="20"/>
      <c r="Z1274" s="20"/>
      <c r="AA1274" s="20"/>
      <c r="AB1274" s="20"/>
      <c r="AC1274" s="20"/>
      <c r="AD1274" s="20"/>
      <c r="AF1274" s="14">
        <v>0</v>
      </c>
      <c r="AG1274" s="14">
        <v>1</v>
      </c>
      <c r="AH1274" s="14">
        <v>0</v>
      </c>
      <c r="AI1274" s="14">
        <v>0</v>
      </c>
      <c r="AJ1274" s="14">
        <v>1</v>
      </c>
      <c r="AK1274" s="14">
        <v>0</v>
      </c>
      <c r="AL1274" s="14">
        <v>1</v>
      </c>
      <c r="AM1274" s="14">
        <v>0</v>
      </c>
      <c r="AO1274" s="1">
        <v>30682</v>
      </c>
      <c r="AP1274" s="1">
        <v>37518</v>
      </c>
      <c r="BP1274" s="14">
        <v>6341000</v>
      </c>
      <c r="BQ1274" s="3">
        <v>0</v>
      </c>
      <c r="CS1274">
        <v>1</v>
      </c>
      <c r="DA1274" s="1">
        <v>37265</v>
      </c>
      <c r="DB1274" s="1">
        <v>37518</v>
      </c>
      <c r="DC1274" s="1">
        <v>39721</v>
      </c>
      <c r="DD1274" s="14">
        <v>1190</v>
      </c>
      <c r="DE1274" s="14">
        <v>4</v>
      </c>
      <c r="DF1274" t="s">
        <v>513</v>
      </c>
      <c r="DG1274" t="s">
        <v>1667</v>
      </c>
      <c r="DJ1274">
        <v>1</v>
      </c>
      <c r="II1274" s="1">
        <v>37518</v>
      </c>
      <c r="IJ1274" s="1">
        <v>40359</v>
      </c>
      <c r="IK1274" s="14">
        <v>2</v>
      </c>
    </row>
    <row r="1275" spans="1:245" x14ac:dyDescent="0.25">
      <c r="A1275" s="1">
        <v>40359</v>
      </c>
      <c r="E1275" s="13" t="s">
        <v>3212</v>
      </c>
      <c r="F1275" s="4" t="s">
        <v>120</v>
      </c>
      <c r="G1275" s="45" t="s">
        <v>5618</v>
      </c>
      <c r="H1275" s="86"/>
      <c r="I1275" s="86"/>
      <c r="J1275" s="86"/>
      <c r="K1275" s="86"/>
      <c r="L1275" s="86"/>
      <c r="M1275" s="30" t="s">
        <v>2462</v>
      </c>
      <c r="N1275" s="4" t="s">
        <v>520</v>
      </c>
      <c r="O1275" s="52" t="s">
        <v>7015</v>
      </c>
      <c r="P1275" s="20"/>
      <c r="Q1275" s="30" t="s">
        <v>2462</v>
      </c>
      <c r="R1275" s="4" t="s">
        <v>520</v>
      </c>
      <c r="S1275" s="52" t="s">
        <v>7015</v>
      </c>
      <c r="T1275" s="20"/>
      <c r="U1275" s="20"/>
      <c r="V1275" s="20"/>
      <c r="W1275" s="20"/>
      <c r="X1275" s="20"/>
      <c r="Y1275" s="20"/>
      <c r="Z1275" s="20"/>
      <c r="AA1275" s="20"/>
      <c r="AB1275" s="20"/>
      <c r="AC1275" s="20"/>
      <c r="AD1275" s="20"/>
      <c r="AF1275" s="14">
        <v>0</v>
      </c>
      <c r="AG1275" s="14">
        <v>1</v>
      </c>
      <c r="AH1275" s="14">
        <v>0</v>
      </c>
      <c r="AI1275" s="14">
        <v>0</v>
      </c>
      <c r="AJ1275" s="14">
        <v>1</v>
      </c>
      <c r="AK1275" s="14">
        <v>0</v>
      </c>
      <c r="AL1275" s="14">
        <v>1</v>
      </c>
      <c r="AM1275" s="14">
        <v>0</v>
      </c>
      <c r="AO1275" s="1">
        <v>34722</v>
      </c>
      <c r="AP1275" s="1">
        <v>37518</v>
      </c>
      <c r="BP1275" s="14">
        <v>2552500</v>
      </c>
      <c r="CS1275">
        <v>1</v>
      </c>
      <c r="DA1275" s="1">
        <v>37265</v>
      </c>
      <c r="DB1275" s="1">
        <v>37518</v>
      </c>
      <c r="DC1275" s="1">
        <v>39721</v>
      </c>
      <c r="DD1275" s="14">
        <v>1190</v>
      </c>
      <c r="DE1275" s="14">
        <v>4</v>
      </c>
      <c r="DF1275" t="s">
        <v>513</v>
      </c>
      <c r="DG1275" t="s">
        <v>1667</v>
      </c>
      <c r="II1275" s="1">
        <v>37518</v>
      </c>
      <c r="IJ1275" s="1">
        <v>40359</v>
      </c>
      <c r="IK1275" s="14">
        <v>2</v>
      </c>
    </row>
    <row r="1276" spans="1:245" x14ac:dyDescent="0.25">
      <c r="A1276" s="1">
        <v>40359</v>
      </c>
      <c r="E1276" s="13" t="s">
        <v>3212</v>
      </c>
      <c r="F1276" s="4" t="s">
        <v>120</v>
      </c>
      <c r="G1276" s="45" t="s">
        <v>5618</v>
      </c>
      <c r="H1276" s="86"/>
      <c r="I1276" s="86"/>
      <c r="J1276" s="86"/>
      <c r="K1276" s="86"/>
      <c r="L1276" s="86"/>
      <c r="M1276" s="30" t="s">
        <v>2463</v>
      </c>
      <c r="N1276" s="4" t="s">
        <v>520</v>
      </c>
      <c r="O1276" s="52" t="s">
        <v>7016</v>
      </c>
      <c r="P1276" s="20"/>
      <c r="Q1276" s="30" t="s">
        <v>2463</v>
      </c>
      <c r="R1276" s="4" t="s">
        <v>520</v>
      </c>
      <c r="S1276" s="52" t="s">
        <v>7016</v>
      </c>
      <c r="T1276" s="20"/>
      <c r="U1276" s="20"/>
      <c r="V1276" s="20"/>
      <c r="W1276" s="20"/>
      <c r="X1276" s="20"/>
      <c r="Y1276" s="20"/>
      <c r="Z1276" s="20"/>
      <c r="AA1276" s="20"/>
      <c r="AB1276" s="20"/>
      <c r="AC1276" s="20"/>
      <c r="AD1276" s="20"/>
      <c r="AF1276" s="14">
        <v>0</v>
      </c>
      <c r="AG1276" s="14">
        <v>1</v>
      </c>
      <c r="AH1276" s="14">
        <v>0</v>
      </c>
      <c r="AI1276" s="14">
        <v>0</v>
      </c>
      <c r="AJ1276" s="14">
        <v>1</v>
      </c>
      <c r="AK1276" s="14">
        <v>0</v>
      </c>
      <c r="AL1276" s="14">
        <v>1</v>
      </c>
      <c r="AM1276" s="14">
        <v>0</v>
      </c>
      <c r="AO1276" s="1">
        <v>34024</v>
      </c>
      <c r="AP1276" s="1">
        <v>37518</v>
      </c>
      <c r="BP1276" s="14">
        <v>843000</v>
      </c>
      <c r="CS1276">
        <v>1</v>
      </c>
      <c r="DA1276" s="1">
        <v>37265</v>
      </c>
      <c r="DB1276" s="1">
        <v>37518</v>
      </c>
      <c r="DC1276" s="1">
        <v>39721</v>
      </c>
      <c r="DD1276" s="14">
        <v>1190</v>
      </c>
      <c r="DE1276" s="14">
        <v>4</v>
      </c>
      <c r="DF1276" t="s">
        <v>513</v>
      </c>
      <c r="DG1276" t="s">
        <v>1667</v>
      </c>
      <c r="II1276" s="1">
        <v>37518</v>
      </c>
      <c r="IJ1276" s="1">
        <v>40359</v>
      </c>
      <c r="IK1276" s="14">
        <v>2</v>
      </c>
    </row>
    <row r="1277" spans="1:245" x14ac:dyDescent="0.25">
      <c r="A1277" s="1">
        <v>40359</v>
      </c>
      <c r="E1277" s="13" t="s">
        <v>3212</v>
      </c>
      <c r="F1277" s="4" t="s">
        <v>120</v>
      </c>
      <c r="G1277" s="45" t="s">
        <v>5618</v>
      </c>
      <c r="H1277" s="86"/>
      <c r="I1277" s="86"/>
      <c r="J1277" s="86"/>
      <c r="K1277" s="86"/>
      <c r="L1277" s="86"/>
      <c r="M1277" s="32" t="s">
        <v>2464</v>
      </c>
      <c r="N1277" s="4" t="s">
        <v>520</v>
      </c>
      <c r="O1277" s="52" t="s">
        <v>7017</v>
      </c>
      <c r="P1277" s="20"/>
      <c r="Q1277" s="39" t="s">
        <v>2536</v>
      </c>
      <c r="R1277" s="4" t="s">
        <v>496</v>
      </c>
      <c r="S1277" s="52" t="s">
        <v>7018</v>
      </c>
      <c r="T1277" s="39" t="s">
        <v>2536</v>
      </c>
      <c r="U1277" s="4" t="s">
        <v>496</v>
      </c>
      <c r="V1277" s="20"/>
      <c r="W1277" s="20"/>
      <c r="X1277" s="20"/>
      <c r="Y1277" s="20"/>
      <c r="Z1277" s="20"/>
      <c r="AA1277" s="20"/>
      <c r="AB1277" s="20"/>
      <c r="AC1277" s="20"/>
      <c r="AD1277" s="20"/>
      <c r="AF1277" s="14">
        <v>0</v>
      </c>
      <c r="AG1277" s="14">
        <v>1</v>
      </c>
      <c r="AH1277" s="14">
        <v>0</v>
      </c>
      <c r="AI1277" s="14">
        <v>0</v>
      </c>
      <c r="AJ1277" s="14">
        <v>1</v>
      </c>
      <c r="AK1277" s="14">
        <v>0</v>
      </c>
      <c r="AL1277" s="14">
        <v>1</v>
      </c>
      <c r="AM1277" s="14">
        <v>0</v>
      </c>
      <c r="AO1277" s="1">
        <v>35471</v>
      </c>
      <c r="AP1277" s="1">
        <v>37518</v>
      </c>
      <c r="BP1277" s="14">
        <v>1956000</v>
      </c>
      <c r="BR1277" s="16">
        <v>1956000</v>
      </c>
      <c r="BT1277" s="14">
        <v>14000000</v>
      </c>
      <c r="BU1277" s="3"/>
      <c r="BV1277" s="16">
        <v>13300000</v>
      </c>
      <c r="CS1277">
        <v>1</v>
      </c>
      <c r="DA1277" s="1">
        <v>37265</v>
      </c>
      <c r="DB1277" s="1">
        <v>37518</v>
      </c>
      <c r="DC1277" s="1">
        <v>39721</v>
      </c>
      <c r="DD1277" s="14">
        <v>1190</v>
      </c>
      <c r="DE1277" s="14">
        <v>4</v>
      </c>
      <c r="DF1277" t="s">
        <v>513</v>
      </c>
      <c r="DG1277" t="s">
        <v>1667</v>
      </c>
      <c r="DO1277" s="49" t="s">
        <v>4727</v>
      </c>
      <c r="DP1277" s="1"/>
      <c r="DQ1277" s="1"/>
      <c r="DR1277" s="1"/>
      <c r="DS1277" s="1"/>
      <c r="DT1277" s="1"/>
      <c r="DU1277" s="1"/>
      <c r="DV1277" s="1"/>
      <c r="DY1277" t="s">
        <v>2150</v>
      </c>
      <c r="DZ1277" s="1">
        <v>40434</v>
      </c>
      <c r="EA1277" s="1">
        <v>42200</v>
      </c>
      <c r="EC1277" s="7" t="s">
        <v>4022</v>
      </c>
      <c r="EL1277" s="7">
        <v>1</v>
      </c>
      <c r="EO1277" s="7">
        <v>457</v>
      </c>
      <c r="EP1277" s="7">
        <v>8</v>
      </c>
      <c r="ES1277" s="49" t="s">
        <v>5055</v>
      </c>
      <c r="ET1277" s="49" t="s">
        <v>5056</v>
      </c>
      <c r="EU1277" s="1"/>
      <c r="EV1277" s="1"/>
      <c r="EW1277" s="1"/>
      <c r="EX1277" s="1"/>
      <c r="FC1277" t="s">
        <v>2969</v>
      </c>
      <c r="FD1277" s="1">
        <v>42270</v>
      </c>
      <c r="FE1277" s="1">
        <v>42627</v>
      </c>
      <c r="FG1277" s="7" t="s">
        <v>4023</v>
      </c>
      <c r="FK1277">
        <v>1</v>
      </c>
      <c r="FY1277">
        <v>145</v>
      </c>
      <c r="FZ1277">
        <v>3</v>
      </c>
      <c r="GA1277">
        <v>1</v>
      </c>
      <c r="II1277" s="1">
        <v>37518</v>
      </c>
      <c r="IJ1277" s="1">
        <v>40359</v>
      </c>
      <c r="IK1277" s="14">
        <v>2</v>
      </c>
    </row>
    <row r="1278" spans="1:245" x14ac:dyDescent="0.25">
      <c r="A1278" s="1">
        <v>40359</v>
      </c>
      <c r="E1278" s="13" t="s">
        <v>3212</v>
      </c>
      <c r="F1278" s="4" t="s">
        <v>120</v>
      </c>
      <c r="G1278" s="45" t="s">
        <v>5618</v>
      </c>
      <c r="H1278" s="86"/>
      <c r="I1278" s="86"/>
      <c r="J1278" s="86"/>
      <c r="K1278" s="86"/>
      <c r="L1278" s="86"/>
      <c r="M1278" s="30" t="s">
        <v>2536</v>
      </c>
      <c r="N1278" s="4" t="s">
        <v>496</v>
      </c>
      <c r="O1278" s="52" t="s">
        <v>7018</v>
      </c>
      <c r="P1278" s="20"/>
      <c r="Q1278" s="39" t="s">
        <v>2536</v>
      </c>
      <c r="R1278" s="4" t="s">
        <v>496</v>
      </c>
      <c r="S1278" s="52" t="s">
        <v>7018</v>
      </c>
      <c r="T1278" s="39" t="s">
        <v>2536</v>
      </c>
      <c r="U1278" s="4" t="s">
        <v>496</v>
      </c>
      <c r="V1278" s="20"/>
      <c r="W1278" s="20"/>
      <c r="X1278" s="20"/>
      <c r="Y1278" s="20"/>
      <c r="Z1278" s="20"/>
      <c r="AA1278" s="20"/>
      <c r="AB1278" s="20"/>
      <c r="AC1278" s="20"/>
      <c r="AD1278" s="20"/>
      <c r="AF1278" s="14">
        <v>0</v>
      </c>
      <c r="AG1278" s="14">
        <v>1</v>
      </c>
      <c r="AH1278" s="14">
        <v>0</v>
      </c>
      <c r="AI1278" s="14">
        <v>0</v>
      </c>
      <c r="AJ1278" s="14">
        <v>1</v>
      </c>
      <c r="AK1278" s="14">
        <v>0</v>
      </c>
      <c r="AL1278" s="14">
        <v>1</v>
      </c>
      <c r="AM1278" s="14">
        <v>0</v>
      </c>
      <c r="AO1278" s="1">
        <v>36161</v>
      </c>
      <c r="AP1278" s="1">
        <v>37518</v>
      </c>
      <c r="BT1278" s="14">
        <v>14000000</v>
      </c>
      <c r="BU1278" s="3"/>
      <c r="BV1278" s="16">
        <v>13300000</v>
      </c>
      <c r="CS1278">
        <v>1</v>
      </c>
      <c r="DA1278" s="1">
        <v>37265</v>
      </c>
      <c r="DB1278" s="1">
        <v>37518</v>
      </c>
      <c r="DC1278" s="1">
        <v>39721</v>
      </c>
      <c r="DD1278" s="14">
        <v>1190</v>
      </c>
      <c r="DE1278" s="14">
        <v>4</v>
      </c>
      <c r="DF1278" t="s">
        <v>513</v>
      </c>
      <c r="DG1278" t="s">
        <v>1667</v>
      </c>
      <c r="DO1278" s="49" t="s">
        <v>4727</v>
      </c>
      <c r="DP1278" s="1"/>
      <c r="DQ1278" s="1"/>
      <c r="DR1278" s="1"/>
      <c r="DS1278" s="1"/>
      <c r="DT1278" s="1"/>
      <c r="DU1278" s="1"/>
      <c r="DV1278" s="1"/>
      <c r="DY1278" t="s">
        <v>2150</v>
      </c>
      <c r="DZ1278" s="1">
        <v>40434</v>
      </c>
      <c r="EA1278" s="1">
        <v>42200</v>
      </c>
      <c r="EC1278" s="7" t="s">
        <v>4022</v>
      </c>
      <c r="EL1278" s="7">
        <v>1</v>
      </c>
      <c r="EO1278" s="7">
        <v>457</v>
      </c>
      <c r="EP1278" s="7">
        <v>8</v>
      </c>
      <c r="ER1278" s="1"/>
      <c r="ES1278" s="49" t="s">
        <v>5055</v>
      </c>
      <c r="ET1278" s="49" t="s">
        <v>5056</v>
      </c>
      <c r="EU1278" s="1"/>
      <c r="EV1278" s="1"/>
      <c r="EW1278" s="1"/>
      <c r="EX1278" s="1"/>
      <c r="FC1278" t="s">
        <v>2969</v>
      </c>
      <c r="FD1278" s="1">
        <v>42265</v>
      </c>
      <c r="FE1278" s="1">
        <v>42627</v>
      </c>
      <c r="FG1278" s="7" t="s">
        <v>4023</v>
      </c>
      <c r="FK1278">
        <v>1</v>
      </c>
      <c r="FY1278">
        <v>145</v>
      </c>
      <c r="FZ1278">
        <v>3</v>
      </c>
      <c r="GA1278">
        <v>1</v>
      </c>
      <c r="II1278" s="1">
        <v>37518</v>
      </c>
      <c r="IJ1278" s="1">
        <v>40359</v>
      </c>
      <c r="IK1278" s="14">
        <v>2</v>
      </c>
    </row>
    <row r="1279" spans="1:245" x14ac:dyDescent="0.25">
      <c r="A1279" s="1">
        <v>40359</v>
      </c>
      <c r="E1279" s="13" t="s">
        <v>3212</v>
      </c>
      <c r="F1279" s="4" t="s">
        <v>120</v>
      </c>
      <c r="G1279" s="45" t="s">
        <v>5618</v>
      </c>
      <c r="H1279" s="86"/>
      <c r="I1279" s="86"/>
      <c r="J1279" s="86"/>
      <c r="K1279" s="86"/>
      <c r="L1279" s="86"/>
      <c r="M1279" s="30" t="s">
        <v>2465</v>
      </c>
      <c r="N1279" s="4" t="s">
        <v>520</v>
      </c>
      <c r="O1279" s="52" t="s">
        <v>7019</v>
      </c>
      <c r="P1279" s="20"/>
      <c r="Q1279" s="30" t="s">
        <v>2465</v>
      </c>
      <c r="R1279" s="4" t="s">
        <v>520</v>
      </c>
      <c r="S1279" s="52" t="s">
        <v>7019</v>
      </c>
      <c r="T1279" s="20"/>
      <c r="U1279" s="20"/>
      <c r="V1279" s="20"/>
      <c r="W1279" s="20"/>
      <c r="X1279" s="20"/>
      <c r="Y1279" s="20"/>
      <c r="Z1279" s="20"/>
      <c r="AA1279" s="20"/>
      <c r="AB1279" s="20"/>
      <c r="AC1279" s="20"/>
      <c r="AD1279" s="20"/>
      <c r="AF1279" s="14">
        <v>0</v>
      </c>
      <c r="AG1279" s="14">
        <v>1</v>
      </c>
      <c r="AH1279" s="14">
        <v>0</v>
      </c>
      <c r="AI1279" s="14">
        <v>0</v>
      </c>
      <c r="AJ1279" s="14">
        <v>1</v>
      </c>
      <c r="AK1279" s="14">
        <v>0</v>
      </c>
      <c r="AL1279" s="14">
        <v>1</v>
      </c>
      <c r="AM1279" s="14">
        <v>0</v>
      </c>
      <c r="AO1279" s="1">
        <v>35493</v>
      </c>
      <c r="AP1279" s="1">
        <v>37518</v>
      </c>
      <c r="BP1279" s="14">
        <v>3249000</v>
      </c>
      <c r="CS1279">
        <v>1</v>
      </c>
      <c r="DA1279" s="1">
        <v>37265</v>
      </c>
      <c r="DB1279" s="1">
        <v>37518</v>
      </c>
      <c r="DC1279" s="1">
        <v>39721</v>
      </c>
      <c r="DD1279" s="14">
        <v>1190</v>
      </c>
      <c r="DE1279" s="14">
        <v>4</v>
      </c>
      <c r="DF1279" t="s">
        <v>513</v>
      </c>
      <c r="DG1279" t="s">
        <v>1667</v>
      </c>
      <c r="DO1279" s="49" t="s">
        <v>4728</v>
      </c>
      <c r="DP1279" s="1"/>
      <c r="DQ1279" s="1"/>
      <c r="DR1279" s="1"/>
      <c r="DS1279" s="1"/>
      <c r="DT1279" s="1"/>
      <c r="DU1279" s="1"/>
      <c r="DV1279" s="1"/>
      <c r="DW1279" t="s">
        <v>2107</v>
      </c>
      <c r="DX1279" t="s">
        <v>520</v>
      </c>
      <c r="DY1279" t="s">
        <v>2106</v>
      </c>
      <c r="DZ1279" s="1">
        <v>40436</v>
      </c>
      <c r="EA1279" s="1">
        <v>42200</v>
      </c>
      <c r="EC1279" s="7" t="s">
        <v>4022</v>
      </c>
      <c r="EL1279" s="7">
        <v>1</v>
      </c>
      <c r="EO1279" s="7">
        <v>412</v>
      </c>
      <c r="EP1279" s="7">
        <v>6</v>
      </c>
      <c r="ER1279" s="49" t="s">
        <v>5057</v>
      </c>
      <c r="ES1279" s="1"/>
      <c r="ET1279" s="1"/>
      <c r="EU1279" s="1"/>
      <c r="EV1279" s="1"/>
      <c r="EW1279" s="1"/>
      <c r="EX1279" s="1"/>
      <c r="FC1279" t="s">
        <v>2970</v>
      </c>
      <c r="FD1279" s="1">
        <v>42272</v>
      </c>
      <c r="FE1279" s="1">
        <v>42627</v>
      </c>
      <c r="FG1279" s="7" t="s">
        <v>4023</v>
      </c>
      <c r="FK1279">
        <v>1</v>
      </c>
      <c r="FY1279">
        <v>72</v>
      </c>
      <c r="FZ1279">
        <v>2</v>
      </c>
      <c r="II1279" s="1">
        <v>37518</v>
      </c>
      <c r="IJ1279" s="1">
        <v>40359</v>
      </c>
      <c r="IK1279" s="14">
        <v>2</v>
      </c>
    </row>
    <row r="1280" spans="1:245" x14ac:dyDescent="0.25">
      <c r="A1280" s="1">
        <v>40379</v>
      </c>
      <c r="B1280" s="1"/>
      <c r="C1280" s="1" t="s">
        <v>443</v>
      </c>
      <c r="D1280" s="1"/>
      <c r="E1280" s="13" t="s">
        <v>3213</v>
      </c>
      <c r="F1280" s="4" t="s">
        <v>170</v>
      </c>
      <c r="G1280" s="45" t="s">
        <v>5619</v>
      </c>
      <c r="H1280" s="86"/>
      <c r="I1280" s="86"/>
      <c r="J1280" s="86"/>
      <c r="K1280" s="86"/>
      <c r="L1280" s="86"/>
      <c r="M1280" s="31" t="s">
        <v>545</v>
      </c>
      <c r="N1280" s="4" t="s">
        <v>546</v>
      </c>
      <c r="O1280" s="52" t="s">
        <v>7020</v>
      </c>
      <c r="P1280" s="20"/>
      <c r="Q1280" s="39" t="s">
        <v>548</v>
      </c>
      <c r="R1280" s="4" t="s">
        <v>546</v>
      </c>
      <c r="S1280" s="4" t="s">
        <v>6625</v>
      </c>
      <c r="T1280" s="39" t="s">
        <v>548</v>
      </c>
      <c r="U1280" s="4" t="s">
        <v>546</v>
      </c>
      <c r="V1280" s="20"/>
      <c r="W1280" s="20"/>
      <c r="X1280" s="20"/>
      <c r="Y1280" s="20"/>
      <c r="Z1280" s="20" t="s">
        <v>3383</v>
      </c>
      <c r="AA1280" s="20" t="s">
        <v>546</v>
      </c>
      <c r="AD1280" s="20"/>
      <c r="AF1280" s="14">
        <v>0</v>
      </c>
      <c r="AG1280" s="14">
        <v>1</v>
      </c>
      <c r="AH1280" s="14">
        <v>0</v>
      </c>
      <c r="AI1280" s="14">
        <v>0</v>
      </c>
      <c r="AJ1280" s="14">
        <v>1</v>
      </c>
      <c r="AK1280" s="14">
        <v>0</v>
      </c>
      <c r="AL1280" s="14">
        <v>1</v>
      </c>
      <c r="AM1280" s="14">
        <v>0</v>
      </c>
      <c r="AN1280" t="s">
        <v>552</v>
      </c>
      <c r="AO1280" s="1">
        <v>25281</v>
      </c>
      <c r="AP1280" s="1">
        <v>37953</v>
      </c>
      <c r="BN1280" s="3">
        <v>0.1</v>
      </c>
      <c r="BO1280" s="3">
        <v>1</v>
      </c>
      <c r="BT1280" s="14">
        <v>0</v>
      </c>
      <c r="BU1280" s="3">
        <v>1</v>
      </c>
      <c r="CS1280">
        <v>1</v>
      </c>
      <c r="DA1280" s="1">
        <v>37953</v>
      </c>
      <c r="DB1280" s="1">
        <v>38027</v>
      </c>
      <c r="DC1280" s="1">
        <v>40140</v>
      </c>
      <c r="DD1280" s="14">
        <v>242</v>
      </c>
      <c r="DE1280" s="14">
        <v>5</v>
      </c>
      <c r="DF1280" t="s">
        <v>513</v>
      </c>
      <c r="DG1280" t="s">
        <v>551</v>
      </c>
      <c r="DH1280">
        <v>1</v>
      </c>
      <c r="DI1280" s="1">
        <v>37953</v>
      </c>
      <c r="DN1280" t="s">
        <v>2537</v>
      </c>
      <c r="GY1280" s="44"/>
      <c r="HA1280">
        <v>0</v>
      </c>
      <c r="HB1280">
        <v>59</v>
      </c>
      <c r="HC1280">
        <v>0</v>
      </c>
      <c r="HH1280" s="44" t="s">
        <v>5840</v>
      </c>
      <c r="HI1280">
        <v>1</v>
      </c>
      <c r="HJ1280">
        <v>23</v>
      </c>
      <c r="HK1280">
        <v>122</v>
      </c>
      <c r="HL1280">
        <v>1</v>
      </c>
      <c r="HN1280">
        <v>1</v>
      </c>
      <c r="II1280" s="1">
        <v>38027</v>
      </c>
      <c r="IJ1280" s="1">
        <v>40379</v>
      </c>
      <c r="IK1280" s="14">
        <v>4</v>
      </c>
    </row>
    <row r="1281" spans="1:245" x14ac:dyDescent="0.25">
      <c r="A1281" s="1">
        <v>40379</v>
      </c>
      <c r="E1281" s="13" t="s">
        <v>3213</v>
      </c>
      <c r="F1281" s="4" t="s">
        <v>170</v>
      </c>
      <c r="G1281" s="45" t="s">
        <v>5619</v>
      </c>
      <c r="H1281" s="86"/>
      <c r="I1281" s="86"/>
      <c r="J1281" s="86"/>
      <c r="K1281" s="86"/>
      <c r="L1281" s="86"/>
      <c r="M1281" s="30" t="s">
        <v>547</v>
      </c>
      <c r="N1281" s="4" t="s">
        <v>546</v>
      </c>
      <c r="O1281" s="52" t="s">
        <v>7020</v>
      </c>
      <c r="P1281" s="20"/>
      <c r="Q1281" s="39" t="s">
        <v>548</v>
      </c>
      <c r="R1281" s="4" t="s">
        <v>546</v>
      </c>
      <c r="S1281" s="4" t="s">
        <v>6625</v>
      </c>
      <c r="T1281" s="39" t="s">
        <v>548</v>
      </c>
      <c r="U1281" s="4" t="s">
        <v>546</v>
      </c>
      <c r="V1281" s="20"/>
      <c r="W1281" s="20"/>
      <c r="X1281" s="20"/>
      <c r="Y1281" s="20"/>
      <c r="Z1281" s="20" t="s">
        <v>3383</v>
      </c>
      <c r="AA1281" s="20" t="s">
        <v>546</v>
      </c>
      <c r="AD1281" s="20"/>
      <c r="AF1281" s="14">
        <v>0</v>
      </c>
      <c r="AG1281" s="14">
        <v>1</v>
      </c>
      <c r="AH1281" s="14">
        <v>0</v>
      </c>
      <c r="AI1281" s="14">
        <v>0</v>
      </c>
      <c r="AJ1281" s="14">
        <v>1</v>
      </c>
      <c r="AK1281" s="14">
        <v>0</v>
      </c>
      <c r="AL1281" s="14">
        <v>1</v>
      </c>
      <c r="AM1281" s="14">
        <v>0</v>
      </c>
      <c r="AO1281" s="1">
        <v>34335</v>
      </c>
      <c r="AP1281" s="1">
        <v>37953</v>
      </c>
      <c r="BN1281" s="3">
        <v>0.1</v>
      </c>
      <c r="BO1281" s="3">
        <v>1</v>
      </c>
      <c r="BT1281" s="14">
        <v>0</v>
      </c>
      <c r="BU1281" s="3">
        <v>1</v>
      </c>
      <c r="CS1281">
        <v>1</v>
      </c>
      <c r="DA1281" s="1">
        <v>37953</v>
      </c>
      <c r="DB1281" s="1">
        <v>38027</v>
      </c>
      <c r="DC1281" s="1">
        <v>40140</v>
      </c>
      <c r="DD1281" s="14">
        <v>242</v>
      </c>
      <c r="DE1281" s="14">
        <v>5</v>
      </c>
      <c r="DF1281" t="s">
        <v>513</v>
      </c>
      <c r="DG1281" t="s">
        <v>551</v>
      </c>
      <c r="DH1281">
        <v>1</v>
      </c>
      <c r="DI1281" s="1">
        <v>37953</v>
      </c>
      <c r="GY1281" s="44"/>
      <c r="HA1281">
        <v>0</v>
      </c>
      <c r="HB1281">
        <v>59</v>
      </c>
      <c r="HC1281">
        <v>0</v>
      </c>
      <c r="HH1281" s="44" t="s">
        <v>5840</v>
      </c>
      <c r="HI1281">
        <v>1</v>
      </c>
      <c r="HJ1281">
        <v>23</v>
      </c>
      <c r="HK1281">
        <v>122</v>
      </c>
      <c r="HL1281">
        <v>1</v>
      </c>
      <c r="HN1281">
        <v>1</v>
      </c>
      <c r="II1281" s="1">
        <v>38027</v>
      </c>
      <c r="IJ1281" s="1">
        <v>40379</v>
      </c>
      <c r="IK1281" s="14">
        <v>4</v>
      </c>
    </row>
    <row r="1282" spans="1:245" x14ac:dyDescent="0.25">
      <c r="A1282" s="1">
        <v>40379</v>
      </c>
      <c r="E1282" s="13" t="s">
        <v>3213</v>
      </c>
      <c r="F1282" s="4" t="s">
        <v>170</v>
      </c>
      <c r="G1282" s="45" t="s">
        <v>5619</v>
      </c>
      <c r="H1282" s="86"/>
      <c r="I1282" s="86"/>
      <c r="J1282" s="86"/>
      <c r="K1282" s="86"/>
      <c r="L1282" s="86"/>
      <c r="M1282" s="30" t="s">
        <v>548</v>
      </c>
      <c r="N1282" s="4" t="s">
        <v>546</v>
      </c>
      <c r="O1282" s="4" t="s">
        <v>6625</v>
      </c>
      <c r="P1282" s="20"/>
      <c r="Q1282" s="39" t="s">
        <v>548</v>
      </c>
      <c r="R1282" s="4" t="s">
        <v>546</v>
      </c>
      <c r="S1282" s="4" t="s">
        <v>6625</v>
      </c>
      <c r="T1282" s="39" t="s">
        <v>548</v>
      </c>
      <c r="U1282" s="4" t="s">
        <v>546</v>
      </c>
      <c r="V1282" s="20"/>
      <c r="W1282" s="20"/>
      <c r="X1282" s="20" t="s">
        <v>3383</v>
      </c>
      <c r="Y1282" s="20" t="s">
        <v>546</v>
      </c>
      <c r="Z1282" s="20" t="s">
        <v>3383</v>
      </c>
      <c r="AA1282" s="20" t="s">
        <v>546</v>
      </c>
      <c r="AD1282" s="20"/>
      <c r="AF1282" s="14">
        <v>0</v>
      </c>
      <c r="AG1282" s="14">
        <v>1</v>
      </c>
      <c r="AH1282" s="14">
        <v>0</v>
      </c>
      <c r="AI1282" s="14">
        <v>0</v>
      </c>
      <c r="AJ1282" s="14">
        <v>1</v>
      </c>
      <c r="AK1282" s="14">
        <v>0</v>
      </c>
      <c r="AL1282" s="14">
        <v>1</v>
      </c>
      <c r="AM1282" s="14">
        <v>0</v>
      </c>
      <c r="AO1282" s="1">
        <v>32599</v>
      </c>
      <c r="AP1282" s="1">
        <v>37953</v>
      </c>
      <c r="BN1282" s="3">
        <v>0.1</v>
      </c>
      <c r="BO1282" s="3">
        <v>1</v>
      </c>
      <c r="BT1282" s="14">
        <v>0</v>
      </c>
      <c r="BU1282" s="3">
        <v>1</v>
      </c>
      <c r="CS1282">
        <v>1</v>
      </c>
      <c r="DA1282" s="1">
        <v>37953</v>
      </c>
      <c r="DB1282" s="1">
        <v>38027</v>
      </c>
      <c r="DC1282" s="1">
        <v>40140</v>
      </c>
      <c r="DD1282" s="14">
        <v>242</v>
      </c>
      <c r="DE1282" s="14">
        <v>5</v>
      </c>
      <c r="DF1282" t="s">
        <v>513</v>
      </c>
      <c r="DG1282" t="s">
        <v>551</v>
      </c>
      <c r="DH1282">
        <v>1</v>
      </c>
      <c r="DI1282" s="1">
        <v>37953</v>
      </c>
      <c r="GY1282" s="44"/>
      <c r="HA1282">
        <v>0</v>
      </c>
      <c r="HB1282">
        <v>59</v>
      </c>
      <c r="HC1282">
        <v>0</v>
      </c>
      <c r="HH1282" s="44" t="s">
        <v>5840</v>
      </c>
      <c r="HI1282">
        <v>1</v>
      </c>
      <c r="HJ1282">
        <v>23</v>
      </c>
      <c r="HK1282">
        <v>122</v>
      </c>
      <c r="HL1282">
        <v>1</v>
      </c>
      <c r="HN1282">
        <v>1</v>
      </c>
      <c r="II1282" s="1">
        <v>38027</v>
      </c>
      <c r="IJ1282" s="1">
        <v>40379</v>
      </c>
      <c r="IK1282" s="14">
        <v>4</v>
      </c>
    </row>
    <row r="1283" spans="1:245" x14ac:dyDescent="0.25">
      <c r="A1283" s="1">
        <v>40379</v>
      </c>
      <c r="E1283" s="13" t="s">
        <v>3213</v>
      </c>
      <c r="F1283" s="4" t="s">
        <v>170</v>
      </c>
      <c r="G1283" s="45" t="s">
        <v>5619</v>
      </c>
      <c r="H1283" s="86"/>
      <c r="I1283" s="86"/>
      <c r="J1283" s="86"/>
      <c r="K1283" s="86"/>
      <c r="L1283" s="86"/>
      <c r="M1283" s="30" t="s">
        <v>2617</v>
      </c>
      <c r="N1283" s="4" t="s">
        <v>517</v>
      </c>
      <c r="O1283" s="52" t="s">
        <v>7021</v>
      </c>
      <c r="P1283" s="20"/>
      <c r="Q1283" s="30" t="s">
        <v>2617</v>
      </c>
      <c r="R1283" s="4" t="s">
        <v>517</v>
      </c>
      <c r="S1283" s="52" t="s">
        <v>7021</v>
      </c>
      <c r="T1283" s="20"/>
      <c r="U1283" s="20"/>
      <c r="V1283" s="20"/>
      <c r="W1283" s="20"/>
      <c r="X1283" s="20" t="s">
        <v>3384</v>
      </c>
      <c r="Y1283" s="20" t="s">
        <v>517</v>
      </c>
      <c r="Z1283" s="20" t="s">
        <v>3384</v>
      </c>
      <c r="AA1283" s="20" t="s">
        <v>517</v>
      </c>
      <c r="AD1283" s="20"/>
      <c r="AF1283" s="14">
        <v>0</v>
      </c>
      <c r="AG1283" s="14">
        <v>1</v>
      </c>
      <c r="AH1283" s="14">
        <v>0</v>
      </c>
      <c r="AI1283" s="14">
        <v>0</v>
      </c>
      <c r="AJ1283" s="14">
        <v>1</v>
      </c>
      <c r="AK1283" s="14">
        <v>0</v>
      </c>
      <c r="AL1283" s="14">
        <v>1</v>
      </c>
      <c r="AM1283" s="14">
        <v>0</v>
      </c>
      <c r="AO1283" s="1">
        <v>25281</v>
      </c>
      <c r="AP1283" s="1">
        <v>38027</v>
      </c>
      <c r="BN1283" s="3">
        <v>0.1</v>
      </c>
      <c r="BP1283" s="14">
        <v>83752000</v>
      </c>
      <c r="BQ1283" s="3">
        <v>0.5</v>
      </c>
      <c r="CS1283">
        <v>1</v>
      </c>
      <c r="DA1283" s="1">
        <v>37953</v>
      </c>
      <c r="DB1283" s="1">
        <v>38027</v>
      </c>
      <c r="DC1283" s="1">
        <v>40140</v>
      </c>
      <c r="DD1283" s="14">
        <v>242</v>
      </c>
      <c r="DE1283" s="14">
        <v>5</v>
      </c>
      <c r="DF1283" t="s">
        <v>513</v>
      </c>
      <c r="DG1283" t="s">
        <v>551</v>
      </c>
      <c r="DH1283">
        <v>1</v>
      </c>
      <c r="DJ1283" s="1">
        <v>38035</v>
      </c>
      <c r="DK1283" s="1">
        <v>38027</v>
      </c>
      <c r="GY1283" s="44"/>
      <c r="HA1283">
        <v>0</v>
      </c>
      <c r="HB1283">
        <v>11</v>
      </c>
      <c r="HC1283">
        <v>0</v>
      </c>
      <c r="HH1283" s="44" t="s">
        <v>5840</v>
      </c>
      <c r="HI1283">
        <v>1</v>
      </c>
      <c r="HJ1283">
        <v>23</v>
      </c>
      <c r="HK1283">
        <v>52</v>
      </c>
      <c r="HL1283">
        <v>3</v>
      </c>
      <c r="HM1283">
        <v>1</v>
      </c>
      <c r="II1283" s="1">
        <v>38027</v>
      </c>
      <c r="IJ1283" s="1">
        <v>40379</v>
      </c>
      <c r="IK1283" s="14">
        <v>4</v>
      </c>
    </row>
    <row r="1284" spans="1:245" x14ac:dyDescent="0.25">
      <c r="A1284" s="1">
        <v>40379</v>
      </c>
      <c r="E1284" s="13" t="s">
        <v>3213</v>
      </c>
      <c r="F1284" s="4" t="s">
        <v>170</v>
      </c>
      <c r="G1284" s="45" t="s">
        <v>5619</v>
      </c>
      <c r="H1284" s="86"/>
      <c r="I1284" s="86"/>
      <c r="J1284" s="86"/>
      <c r="K1284" s="86"/>
      <c r="L1284" s="86"/>
      <c r="M1284" s="30" t="s">
        <v>2538</v>
      </c>
      <c r="N1284" s="4" t="s">
        <v>515</v>
      </c>
      <c r="O1284" s="52" t="s">
        <v>7022</v>
      </c>
      <c r="P1284" s="20"/>
      <c r="Q1284" s="39" t="s">
        <v>2539</v>
      </c>
      <c r="R1284" s="4" t="s">
        <v>515</v>
      </c>
      <c r="S1284" s="52" t="s">
        <v>7022</v>
      </c>
      <c r="T1284" s="39" t="s">
        <v>2539</v>
      </c>
      <c r="U1284" s="4" t="s">
        <v>515</v>
      </c>
      <c r="V1284" s="20"/>
      <c r="W1284" s="20"/>
      <c r="X1284" s="20"/>
      <c r="Y1284" s="20"/>
      <c r="Z1284" s="20" t="s">
        <v>3385</v>
      </c>
      <c r="AA1284" s="20" t="s">
        <v>515</v>
      </c>
      <c r="AD1284" s="20"/>
      <c r="AF1284" s="14">
        <v>0</v>
      </c>
      <c r="AG1284" s="14">
        <v>1</v>
      </c>
      <c r="AH1284" s="14">
        <v>0</v>
      </c>
      <c r="AI1284" s="14">
        <v>0</v>
      </c>
      <c r="AJ1284" s="14">
        <v>1</v>
      </c>
      <c r="AK1284" s="14">
        <v>0</v>
      </c>
      <c r="AL1284" s="14">
        <v>1</v>
      </c>
      <c r="AM1284" s="14">
        <v>0</v>
      </c>
      <c r="AO1284" s="1">
        <v>33634</v>
      </c>
      <c r="AP1284" s="1">
        <v>38027</v>
      </c>
      <c r="BN1284" s="3">
        <v>0.1</v>
      </c>
      <c r="BT1284" s="14">
        <v>14850000</v>
      </c>
      <c r="CS1284">
        <v>1</v>
      </c>
      <c r="DA1284" s="1">
        <v>37953</v>
      </c>
      <c r="DB1284" s="1">
        <v>38027</v>
      </c>
      <c r="DC1284" s="1">
        <v>40140</v>
      </c>
      <c r="DD1284" s="14">
        <v>242</v>
      </c>
      <c r="DE1284" s="14">
        <v>5</v>
      </c>
      <c r="DF1284" t="s">
        <v>513</v>
      </c>
      <c r="DG1284" t="s">
        <v>551</v>
      </c>
      <c r="DH1284">
        <v>1</v>
      </c>
      <c r="GY1284" s="44"/>
      <c r="HA1284">
        <v>0</v>
      </c>
      <c r="HB1284">
        <v>98</v>
      </c>
      <c r="HC1284">
        <v>0</v>
      </c>
      <c r="HH1284" s="44" t="s">
        <v>5840</v>
      </c>
      <c r="HI1284">
        <v>1</v>
      </c>
      <c r="HJ1284">
        <v>23</v>
      </c>
      <c r="HK1284">
        <v>53</v>
      </c>
      <c r="HL1284">
        <v>2</v>
      </c>
      <c r="HN1284">
        <v>1</v>
      </c>
      <c r="II1284" s="1">
        <v>38027</v>
      </c>
      <c r="IJ1284" s="1">
        <v>40379</v>
      </c>
      <c r="IK1284" s="14">
        <v>4</v>
      </c>
    </row>
    <row r="1285" spans="1:245" x14ac:dyDescent="0.25">
      <c r="A1285" s="1">
        <v>40379</v>
      </c>
      <c r="E1285" s="13" t="s">
        <v>3213</v>
      </c>
      <c r="F1285" s="4" t="s">
        <v>170</v>
      </c>
      <c r="G1285" s="45" t="s">
        <v>5619</v>
      </c>
      <c r="H1285" s="86"/>
      <c r="I1285" s="86"/>
      <c r="J1285" s="86"/>
      <c r="K1285" s="86"/>
      <c r="L1285" s="86"/>
      <c r="M1285" s="30" t="s">
        <v>2539</v>
      </c>
      <c r="N1285" s="4" t="s">
        <v>515</v>
      </c>
      <c r="O1285" s="52" t="s">
        <v>7022</v>
      </c>
      <c r="P1285" s="20"/>
      <c r="Q1285" s="39" t="s">
        <v>2539</v>
      </c>
      <c r="R1285" s="4" t="s">
        <v>515</v>
      </c>
      <c r="S1285" s="52" t="s">
        <v>7022</v>
      </c>
      <c r="T1285" s="39" t="s">
        <v>2539</v>
      </c>
      <c r="U1285" s="4" t="s">
        <v>515</v>
      </c>
      <c r="V1285" s="20"/>
      <c r="W1285" s="20"/>
      <c r="X1285" s="20" t="s">
        <v>3385</v>
      </c>
      <c r="Y1285" s="20" t="s">
        <v>515</v>
      </c>
      <c r="Z1285" s="20" t="s">
        <v>3385</v>
      </c>
      <c r="AA1285" s="20" t="s">
        <v>515</v>
      </c>
      <c r="AD1285" s="20"/>
      <c r="AF1285" s="14">
        <v>0</v>
      </c>
      <c r="AG1285" s="14">
        <v>1</v>
      </c>
      <c r="AH1285" s="14">
        <v>0</v>
      </c>
      <c r="AI1285" s="14">
        <v>0</v>
      </c>
      <c r="AJ1285" s="14">
        <v>1</v>
      </c>
      <c r="AK1285" s="14">
        <v>0</v>
      </c>
      <c r="AL1285" s="14">
        <v>1</v>
      </c>
      <c r="AM1285" s="14">
        <v>0</v>
      </c>
      <c r="AO1285" s="1">
        <v>33634</v>
      </c>
      <c r="AP1285" s="1">
        <v>38027</v>
      </c>
      <c r="BN1285" s="3">
        <v>0.1</v>
      </c>
      <c r="BT1285" s="14">
        <v>14850000</v>
      </c>
      <c r="CS1285">
        <v>1</v>
      </c>
      <c r="DA1285" s="1">
        <v>37953</v>
      </c>
      <c r="DB1285" s="1">
        <v>38027</v>
      </c>
      <c r="DC1285" s="1">
        <v>40140</v>
      </c>
      <c r="DD1285" s="14">
        <v>242</v>
      </c>
      <c r="DE1285" s="14">
        <v>5</v>
      </c>
      <c r="DF1285" t="s">
        <v>513</v>
      </c>
      <c r="DG1285" t="s">
        <v>551</v>
      </c>
      <c r="DH1285">
        <v>1</v>
      </c>
      <c r="GY1285" s="44"/>
      <c r="HA1285">
        <v>0</v>
      </c>
      <c r="HB1285">
        <v>98</v>
      </c>
      <c r="HC1285">
        <v>0</v>
      </c>
      <c r="HH1285" s="44" t="s">
        <v>5840</v>
      </c>
      <c r="HI1285">
        <v>1</v>
      </c>
      <c r="HJ1285">
        <v>23</v>
      </c>
      <c r="HK1285">
        <v>53</v>
      </c>
      <c r="HL1285">
        <v>2</v>
      </c>
      <c r="HN1285">
        <v>1</v>
      </c>
      <c r="II1285" s="1">
        <v>38027</v>
      </c>
      <c r="IJ1285" s="1">
        <v>40379</v>
      </c>
      <c r="IK1285" s="14">
        <v>4</v>
      </c>
    </row>
    <row r="1286" spans="1:245" x14ac:dyDescent="0.25">
      <c r="A1286" s="1">
        <v>40379</v>
      </c>
      <c r="E1286" s="13" t="s">
        <v>3213</v>
      </c>
      <c r="F1286" s="4" t="s">
        <v>170</v>
      </c>
      <c r="G1286" s="45" t="s">
        <v>5619</v>
      </c>
      <c r="H1286" s="86"/>
      <c r="I1286" s="86"/>
      <c r="J1286" s="86"/>
      <c r="K1286" s="86"/>
      <c r="L1286" s="86"/>
      <c r="M1286" s="30" t="s">
        <v>1313</v>
      </c>
      <c r="N1286" s="4" t="s">
        <v>515</v>
      </c>
      <c r="O1286" s="52" t="s">
        <v>6624</v>
      </c>
      <c r="P1286" s="20"/>
      <c r="Q1286" s="39" t="s">
        <v>549</v>
      </c>
      <c r="R1286" s="4" t="s">
        <v>500</v>
      </c>
      <c r="S1286" s="52" t="s">
        <v>6623</v>
      </c>
      <c r="T1286" s="39" t="s">
        <v>549</v>
      </c>
      <c r="U1286" s="4" t="s">
        <v>500</v>
      </c>
      <c r="V1286" s="20"/>
      <c r="W1286" s="20"/>
      <c r="X1286" s="20"/>
      <c r="Y1286" s="20"/>
      <c r="Z1286" s="20" t="s">
        <v>3386</v>
      </c>
      <c r="AA1286" s="20" t="s">
        <v>500</v>
      </c>
      <c r="AD1286" s="20"/>
      <c r="AF1286" s="14">
        <v>0</v>
      </c>
      <c r="AG1286" s="14">
        <v>1</v>
      </c>
      <c r="AH1286" s="14">
        <v>0</v>
      </c>
      <c r="AI1286" s="14">
        <v>0</v>
      </c>
      <c r="AJ1286" s="14">
        <v>1</v>
      </c>
      <c r="AK1286" s="14">
        <v>0</v>
      </c>
      <c r="AL1286" s="14">
        <v>1</v>
      </c>
      <c r="AM1286" s="14">
        <v>0</v>
      </c>
      <c r="AO1286" s="1">
        <v>33634</v>
      </c>
      <c r="AP1286" s="1">
        <v>37256</v>
      </c>
      <c r="BN1286" s="3">
        <v>0.1</v>
      </c>
      <c r="BT1286" s="14">
        <v>14400000</v>
      </c>
      <c r="CS1286">
        <v>1</v>
      </c>
      <c r="DA1286" s="1">
        <v>37953</v>
      </c>
      <c r="DB1286" s="1">
        <v>38027</v>
      </c>
      <c r="DC1286" s="1">
        <v>40140</v>
      </c>
      <c r="DD1286" s="14">
        <v>242</v>
      </c>
      <c r="DE1286" s="14">
        <v>5</v>
      </c>
      <c r="DF1286" t="s">
        <v>513</v>
      </c>
      <c r="DG1286" t="s">
        <v>551</v>
      </c>
      <c r="DH1286">
        <v>1</v>
      </c>
      <c r="GY1286" s="44"/>
      <c r="HA1286">
        <v>0</v>
      </c>
      <c r="HB1286">
        <v>65</v>
      </c>
      <c r="HC1286">
        <v>1</v>
      </c>
      <c r="HD1286">
        <v>1</v>
      </c>
      <c r="HH1286" s="44" t="s">
        <v>5840</v>
      </c>
      <c r="HI1286">
        <v>1</v>
      </c>
      <c r="HJ1286">
        <v>23</v>
      </c>
      <c r="HK1286">
        <v>198</v>
      </c>
      <c r="HL1286">
        <v>9</v>
      </c>
      <c r="HM1286">
        <v>1</v>
      </c>
      <c r="II1286" s="1">
        <v>38027</v>
      </c>
      <c r="IJ1286" s="1">
        <v>40379</v>
      </c>
      <c r="IK1286" s="14">
        <v>4</v>
      </c>
    </row>
    <row r="1287" spans="1:245" x14ac:dyDescent="0.25">
      <c r="A1287" s="1">
        <v>40379</v>
      </c>
      <c r="E1287" s="13" t="s">
        <v>3213</v>
      </c>
      <c r="F1287" s="4" t="s">
        <v>170</v>
      </c>
      <c r="G1287" s="45" t="s">
        <v>5619</v>
      </c>
      <c r="H1287" s="86"/>
      <c r="I1287" s="86"/>
      <c r="J1287" s="86"/>
      <c r="K1287" s="86"/>
      <c r="L1287" s="86"/>
      <c r="M1287" s="30" t="s">
        <v>2641</v>
      </c>
      <c r="N1287" s="4" t="s">
        <v>502</v>
      </c>
      <c r="O1287" s="52" t="s">
        <v>7023</v>
      </c>
      <c r="P1287" s="20"/>
      <c r="Q1287" s="39" t="s">
        <v>549</v>
      </c>
      <c r="R1287" s="4" t="s">
        <v>500</v>
      </c>
      <c r="S1287" s="52" t="s">
        <v>6623</v>
      </c>
      <c r="T1287" s="39" t="s">
        <v>549</v>
      </c>
      <c r="U1287" s="4" t="s">
        <v>500</v>
      </c>
      <c r="V1287" s="20"/>
      <c r="W1287" s="20"/>
      <c r="X1287" s="20"/>
      <c r="Y1287" s="20"/>
      <c r="Z1287" s="20" t="s">
        <v>3386</v>
      </c>
      <c r="AA1287" s="20" t="s">
        <v>500</v>
      </c>
      <c r="AD1287" s="20"/>
      <c r="AF1287" s="14">
        <v>0</v>
      </c>
      <c r="AG1287" s="14">
        <v>1</v>
      </c>
      <c r="AH1287" s="14">
        <v>0</v>
      </c>
      <c r="AI1287" s="14">
        <v>0</v>
      </c>
      <c r="AJ1287" s="14">
        <v>1</v>
      </c>
      <c r="AK1287" s="14">
        <v>0</v>
      </c>
      <c r="AL1287" s="14">
        <v>1</v>
      </c>
      <c r="AM1287" s="14">
        <v>0</v>
      </c>
      <c r="AO1287" s="1">
        <v>33634</v>
      </c>
      <c r="AP1287" s="1">
        <v>37256</v>
      </c>
      <c r="BN1287" s="3">
        <v>0.1</v>
      </c>
      <c r="BT1287" s="14">
        <v>14400000</v>
      </c>
      <c r="CS1287">
        <v>1</v>
      </c>
      <c r="DA1287" s="1">
        <v>37953</v>
      </c>
      <c r="DB1287" s="1">
        <v>38027</v>
      </c>
      <c r="DC1287" s="1">
        <v>40140</v>
      </c>
      <c r="DD1287" s="14">
        <v>242</v>
      </c>
      <c r="DE1287" s="14">
        <v>5</v>
      </c>
      <c r="DF1287" t="s">
        <v>513</v>
      </c>
      <c r="DG1287" t="s">
        <v>551</v>
      </c>
      <c r="DH1287">
        <v>1</v>
      </c>
      <c r="GY1287" s="44"/>
      <c r="HA1287">
        <v>0</v>
      </c>
      <c r="HB1287">
        <v>65</v>
      </c>
      <c r="HC1287">
        <v>1</v>
      </c>
      <c r="HD1287">
        <v>1</v>
      </c>
      <c r="HH1287" s="44" t="s">
        <v>5840</v>
      </c>
      <c r="HI1287">
        <v>1</v>
      </c>
      <c r="HJ1287">
        <v>23</v>
      </c>
      <c r="HK1287">
        <v>198</v>
      </c>
      <c r="HL1287">
        <v>9</v>
      </c>
      <c r="HM1287">
        <v>1</v>
      </c>
      <c r="II1287" s="1">
        <v>38027</v>
      </c>
      <c r="IJ1287" s="1">
        <v>40379</v>
      </c>
      <c r="IK1287" s="14">
        <v>4</v>
      </c>
    </row>
    <row r="1288" spans="1:245" x14ac:dyDescent="0.25">
      <c r="A1288" s="1">
        <v>40379</v>
      </c>
      <c r="E1288" s="13" t="s">
        <v>3213</v>
      </c>
      <c r="F1288" s="4" t="s">
        <v>170</v>
      </c>
      <c r="G1288" s="45" t="s">
        <v>5619</v>
      </c>
      <c r="H1288" s="86"/>
      <c r="I1288" s="86"/>
      <c r="J1288" s="86"/>
      <c r="K1288" s="86"/>
      <c r="L1288" s="86"/>
      <c r="M1288" s="30" t="s">
        <v>549</v>
      </c>
      <c r="N1288" s="4" t="s">
        <v>500</v>
      </c>
      <c r="O1288" s="52" t="s">
        <v>6623</v>
      </c>
      <c r="P1288" s="20"/>
      <c r="Q1288" s="39" t="s">
        <v>549</v>
      </c>
      <c r="R1288" s="4" t="s">
        <v>500</v>
      </c>
      <c r="S1288" s="52" t="s">
        <v>6623</v>
      </c>
      <c r="T1288" s="39" t="s">
        <v>549</v>
      </c>
      <c r="U1288" s="4" t="s">
        <v>500</v>
      </c>
      <c r="V1288" s="20"/>
      <c r="W1288" s="20"/>
      <c r="X1288" s="20" t="s">
        <v>3386</v>
      </c>
      <c r="Y1288" s="20" t="s">
        <v>500</v>
      </c>
      <c r="Z1288" s="20" t="s">
        <v>3386</v>
      </c>
      <c r="AA1288" s="20" t="s">
        <v>500</v>
      </c>
      <c r="AB1288" s="20"/>
      <c r="AC1288" s="20"/>
      <c r="AD1288" s="20"/>
      <c r="AF1288" s="14">
        <v>0</v>
      </c>
      <c r="AG1288" s="14">
        <v>1</v>
      </c>
      <c r="AH1288" s="14">
        <v>0</v>
      </c>
      <c r="AI1288" s="14">
        <v>0</v>
      </c>
      <c r="AJ1288" s="14">
        <v>1</v>
      </c>
      <c r="AK1288" s="14">
        <v>0</v>
      </c>
      <c r="AL1288" s="14">
        <v>1</v>
      </c>
      <c r="AM1288" s="14">
        <v>0</v>
      </c>
      <c r="AO1288" s="1">
        <v>33634</v>
      </c>
      <c r="AP1288" s="1">
        <v>37256</v>
      </c>
      <c r="BN1288" s="3">
        <v>0.1</v>
      </c>
      <c r="BT1288" s="14">
        <v>14400000</v>
      </c>
      <c r="CS1288">
        <v>1</v>
      </c>
      <c r="DA1288" s="1">
        <v>37953</v>
      </c>
      <c r="DB1288" s="1">
        <v>38027</v>
      </c>
      <c r="DC1288" s="1">
        <v>40140</v>
      </c>
      <c r="DD1288" s="14">
        <v>242</v>
      </c>
      <c r="DE1288" s="14">
        <v>5</v>
      </c>
      <c r="DF1288" t="s">
        <v>513</v>
      </c>
      <c r="DG1288" t="s">
        <v>551</v>
      </c>
      <c r="DH1288">
        <v>1</v>
      </c>
      <c r="GY1288" s="44"/>
      <c r="HA1288">
        <v>0</v>
      </c>
      <c r="HB1288">
        <v>65</v>
      </c>
      <c r="HC1288">
        <v>1</v>
      </c>
      <c r="HD1288">
        <v>1</v>
      </c>
      <c r="HH1288" s="44" t="s">
        <v>5840</v>
      </c>
      <c r="HI1288">
        <v>1</v>
      </c>
      <c r="HJ1288">
        <v>23</v>
      </c>
      <c r="HK1288">
        <v>198</v>
      </c>
      <c r="HL1288">
        <v>9</v>
      </c>
      <c r="HM1288">
        <v>1</v>
      </c>
      <c r="II1288" s="1">
        <v>38027</v>
      </c>
      <c r="IJ1288" s="1">
        <v>40379</v>
      </c>
      <c r="IK1288" s="14">
        <v>4</v>
      </c>
    </row>
    <row r="1289" spans="1:245" x14ac:dyDescent="0.25">
      <c r="A1289" s="1">
        <v>40379</v>
      </c>
      <c r="E1289" s="13" t="s">
        <v>3213</v>
      </c>
      <c r="F1289" s="4" t="s">
        <v>170</v>
      </c>
      <c r="G1289" s="45" t="s">
        <v>5619</v>
      </c>
      <c r="H1289" s="86"/>
      <c r="I1289" s="86"/>
      <c r="J1289" s="86"/>
      <c r="K1289" s="86"/>
      <c r="L1289" s="86"/>
      <c r="M1289" s="30" t="s">
        <v>2540</v>
      </c>
      <c r="N1289" s="4" t="s">
        <v>550</v>
      </c>
      <c r="O1289" s="52" t="s">
        <v>7024</v>
      </c>
      <c r="P1289" s="20"/>
      <c r="Q1289" s="39" t="s">
        <v>2541</v>
      </c>
      <c r="R1289" s="4" t="s">
        <v>550</v>
      </c>
      <c r="S1289" s="52" t="s">
        <v>7025</v>
      </c>
      <c r="T1289" s="39" t="s">
        <v>2541</v>
      </c>
      <c r="U1289" s="4" t="s">
        <v>550</v>
      </c>
      <c r="V1289" s="20"/>
      <c r="W1289" s="20"/>
      <c r="X1289" s="20"/>
      <c r="Y1289" s="20"/>
      <c r="Z1289" s="20"/>
      <c r="AA1289" s="20"/>
      <c r="AB1289" s="20"/>
      <c r="AC1289" s="20"/>
      <c r="AD1289" s="20"/>
      <c r="AF1289" s="14">
        <v>0</v>
      </c>
      <c r="AG1289" s="14">
        <v>1</v>
      </c>
      <c r="AH1289" s="14">
        <v>0</v>
      </c>
      <c r="AI1289" s="14">
        <v>0</v>
      </c>
      <c r="AJ1289" s="14">
        <v>1</v>
      </c>
      <c r="AK1289" s="14">
        <v>0</v>
      </c>
      <c r="AL1289" s="14">
        <v>1</v>
      </c>
      <c r="AM1289" s="14">
        <v>0</v>
      </c>
      <c r="AO1289" s="1">
        <v>34263</v>
      </c>
      <c r="AP1289" s="1">
        <v>38027</v>
      </c>
      <c r="BN1289" s="3">
        <v>0.1</v>
      </c>
      <c r="BT1289" s="14">
        <v>1750905</v>
      </c>
      <c r="BU1289" s="3">
        <v>0.25</v>
      </c>
      <c r="CS1289">
        <v>1</v>
      </c>
      <c r="DA1289" s="1">
        <v>37953</v>
      </c>
      <c r="DB1289" s="1">
        <v>38027</v>
      </c>
      <c r="DC1289" s="1">
        <v>40140</v>
      </c>
      <c r="DD1289" s="14">
        <v>242</v>
      </c>
      <c r="DE1289" s="14">
        <v>5</v>
      </c>
      <c r="DF1289" t="s">
        <v>513</v>
      </c>
      <c r="DG1289" t="s">
        <v>551</v>
      </c>
      <c r="DH1289">
        <v>1</v>
      </c>
      <c r="DJ1289" s="1">
        <v>39168</v>
      </c>
      <c r="DO1289" s="1"/>
      <c r="DP1289" s="49" t="s">
        <v>4729</v>
      </c>
      <c r="DQ1289" s="49" t="s">
        <v>4730</v>
      </c>
      <c r="DR1289" s="1"/>
      <c r="DS1289" s="1"/>
      <c r="DT1289" s="1"/>
      <c r="DU1289" s="1"/>
      <c r="DV1289" s="1"/>
      <c r="DY1289" t="s">
        <v>2055</v>
      </c>
      <c r="DZ1289" s="1">
        <v>40527</v>
      </c>
      <c r="EA1289" s="1">
        <v>41816</v>
      </c>
      <c r="EC1289" s="7" t="s">
        <v>4026</v>
      </c>
      <c r="EF1289" s="7">
        <v>1</v>
      </c>
      <c r="EO1289" s="7">
        <v>68</v>
      </c>
      <c r="EP1289" s="7">
        <v>2</v>
      </c>
      <c r="EQ1289" s="7">
        <v>1</v>
      </c>
      <c r="ER1289" s="1"/>
      <c r="ET1289" s="49" t="s">
        <v>5058</v>
      </c>
      <c r="EU1289" s="1"/>
      <c r="EV1289" s="1"/>
      <c r="EW1289" s="1"/>
      <c r="EX1289" s="1"/>
      <c r="FC1289" t="s">
        <v>2824</v>
      </c>
      <c r="FD1289" s="1">
        <v>41884</v>
      </c>
      <c r="FE1289" s="1">
        <v>42397</v>
      </c>
      <c r="FH1289" s="7" t="s">
        <v>4029</v>
      </c>
      <c r="FO1289">
        <v>1</v>
      </c>
      <c r="FY1289">
        <v>63</v>
      </c>
      <c r="FZ1289">
        <v>3</v>
      </c>
      <c r="GA1289">
        <v>1</v>
      </c>
      <c r="II1289" s="1">
        <v>38027</v>
      </c>
      <c r="IJ1289" s="1">
        <v>40379</v>
      </c>
      <c r="IK1289" s="14">
        <v>4</v>
      </c>
    </row>
    <row r="1290" spans="1:245" x14ac:dyDescent="0.25">
      <c r="A1290" s="1">
        <v>40379</v>
      </c>
      <c r="E1290" s="13" t="s">
        <v>3213</v>
      </c>
      <c r="F1290" s="4" t="s">
        <v>170</v>
      </c>
      <c r="G1290" s="45" t="s">
        <v>5619</v>
      </c>
      <c r="H1290" s="86"/>
      <c r="I1290" s="86"/>
      <c r="J1290" s="86"/>
      <c r="K1290" s="86"/>
      <c r="L1290" s="86"/>
      <c r="M1290" s="30" t="s">
        <v>2541</v>
      </c>
      <c r="N1290" s="4" t="s">
        <v>550</v>
      </c>
      <c r="O1290" s="52" t="s">
        <v>7025</v>
      </c>
      <c r="P1290" s="20"/>
      <c r="Q1290" s="39" t="s">
        <v>2541</v>
      </c>
      <c r="R1290" s="4" t="s">
        <v>550</v>
      </c>
      <c r="S1290" s="52" t="s">
        <v>7025</v>
      </c>
      <c r="T1290" s="39" t="s">
        <v>2541</v>
      </c>
      <c r="U1290" s="4" t="s">
        <v>550</v>
      </c>
      <c r="V1290" s="20"/>
      <c r="W1290" s="20"/>
      <c r="X1290" s="20"/>
      <c r="Y1290" s="20"/>
      <c r="Z1290" s="20"/>
      <c r="AA1290" s="20"/>
      <c r="AB1290" s="20"/>
      <c r="AC1290" s="20"/>
      <c r="AD1290" s="20"/>
      <c r="AF1290" s="14">
        <v>0</v>
      </c>
      <c r="AG1290" s="14">
        <v>1</v>
      </c>
      <c r="AH1290" s="14">
        <v>0</v>
      </c>
      <c r="AI1290" s="14">
        <v>0</v>
      </c>
      <c r="AJ1290" s="14">
        <v>1</v>
      </c>
      <c r="AK1290" s="14">
        <v>0</v>
      </c>
      <c r="AL1290" s="14">
        <v>1</v>
      </c>
      <c r="AM1290" s="14">
        <v>0</v>
      </c>
      <c r="AO1290" s="1">
        <v>35431</v>
      </c>
      <c r="AP1290" s="1">
        <v>38027</v>
      </c>
      <c r="BN1290" s="3">
        <v>0.1</v>
      </c>
      <c r="BP1290" s="15">
        <v>1044095</v>
      </c>
      <c r="BQ1290" s="3">
        <v>0.25</v>
      </c>
      <c r="BT1290" s="14">
        <v>1750905</v>
      </c>
      <c r="BU1290" s="3">
        <v>0.25</v>
      </c>
      <c r="CS1290">
        <v>1</v>
      </c>
      <c r="DA1290" s="1">
        <v>37953</v>
      </c>
      <c r="DB1290" s="1">
        <v>38027</v>
      </c>
      <c r="DC1290" s="1">
        <v>40140</v>
      </c>
      <c r="DD1290" s="14">
        <v>242</v>
      </c>
      <c r="DE1290" s="14">
        <v>5</v>
      </c>
      <c r="DF1290" t="s">
        <v>513</v>
      </c>
      <c r="DG1290" t="s">
        <v>551</v>
      </c>
      <c r="DH1290">
        <v>1</v>
      </c>
      <c r="DJ1290" s="1">
        <v>39168</v>
      </c>
      <c r="DO1290" s="1"/>
      <c r="DP1290" s="49" t="s">
        <v>4729</v>
      </c>
      <c r="DQ1290" s="49" t="s">
        <v>4730</v>
      </c>
      <c r="DR1290" s="1"/>
      <c r="DS1290" s="1"/>
      <c r="DT1290" s="1"/>
      <c r="DU1290" s="1"/>
      <c r="DV1290" s="1"/>
      <c r="DY1290" t="s">
        <v>2055</v>
      </c>
      <c r="DZ1290" s="1">
        <v>40527</v>
      </c>
      <c r="EA1290" s="1">
        <v>41816</v>
      </c>
      <c r="EC1290" s="7" t="s">
        <v>4026</v>
      </c>
      <c r="EF1290" s="7">
        <v>1</v>
      </c>
      <c r="EO1290" s="7">
        <v>68</v>
      </c>
      <c r="EP1290" s="7">
        <v>2</v>
      </c>
      <c r="EQ1290" s="7">
        <v>1</v>
      </c>
      <c r="ER1290" s="1"/>
      <c r="ES1290" s="1"/>
      <c r="ET1290" s="49" t="s">
        <v>5058</v>
      </c>
      <c r="EU1290" s="1"/>
      <c r="EV1290" s="1"/>
      <c r="EW1290" s="1"/>
      <c r="EX1290" s="1"/>
      <c r="FC1290" t="s">
        <v>2824</v>
      </c>
      <c r="FD1290" s="1">
        <v>41884</v>
      </c>
      <c r="FE1290" s="1">
        <v>42397</v>
      </c>
      <c r="FH1290" s="7" t="s">
        <v>4029</v>
      </c>
      <c r="FO1290">
        <v>1</v>
      </c>
      <c r="FY1290">
        <v>63</v>
      </c>
      <c r="FZ1290">
        <v>3</v>
      </c>
      <c r="GA1290">
        <v>1</v>
      </c>
      <c r="II1290" s="1">
        <v>38027</v>
      </c>
      <c r="IJ1290" s="1">
        <v>40379</v>
      </c>
      <c r="IK1290" s="14">
        <v>4</v>
      </c>
    </row>
    <row r="1291" spans="1:245" x14ac:dyDescent="0.25">
      <c r="A1291" s="1">
        <v>40379</v>
      </c>
      <c r="E1291" s="13" t="s">
        <v>3213</v>
      </c>
      <c r="F1291" s="4" t="s">
        <v>170</v>
      </c>
      <c r="G1291" s="45" t="s">
        <v>5619</v>
      </c>
      <c r="H1291" s="86"/>
      <c r="I1291" s="86"/>
      <c r="J1291" s="86"/>
      <c r="K1291" s="86"/>
      <c r="L1291" s="86"/>
      <c r="M1291" s="30" t="s">
        <v>2537</v>
      </c>
      <c r="N1291" s="4" t="s">
        <v>474</v>
      </c>
      <c r="O1291" s="52" t="s">
        <v>7026</v>
      </c>
      <c r="P1291" s="20"/>
      <c r="Q1291" s="39" t="s">
        <v>2087</v>
      </c>
      <c r="R1291" s="4" t="s">
        <v>474</v>
      </c>
      <c r="S1291" s="52" t="s">
        <v>7026</v>
      </c>
      <c r="T1291" s="39" t="s">
        <v>2087</v>
      </c>
      <c r="U1291" s="4" t="s">
        <v>474</v>
      </c>
      <c r="V1291" s="20"/>
      <c r="W1291" s="20"/>
      <c r="X1291" s="20"/>
      <c r="Y1291" s="20"/>
      <c r="Z1291" s="20"/>
      <c r="AA1291" s="20"/>
      <c r="AB1291" s="20"/>
      <c r="AC1291" s="20"/>
      <c r="AD1291" s="20"/>
      <c r="AF1291" s="14">
        <v>0</v>
      </c>
      <c r="AG1291" s="14">
        <v>1</v>
      </c>
      <c r="AH1291" s="14">
        <v>0</v>
      </c>
      <c r="AI1291" s="14">
        <v>0</v>
      </c>
      <c r="AJ1291" s="14">
        <v>1</v>
      </c>
      <c r="AK1291" s="14">
        <v>0</v>
      </c>
      <c r="AL1291" s="14">
        <v>1</v>
      </c>
      <c r="AM1291" s="14">
        <v>0</v>
      </c>
      <c r="AO1291" s="1">
        <v>34228</v>
      </c>
      <c r="AV1291" s="1">
        <v>38027</v>
      </c>
      <c r="BN1291" s="3">
        <v>0.1</v>
      </c>
      <c r="BP1291" s="15"/>
      <c r="BT1291" s="14">
        <v>59850000</v>
      </c>
      <c r="BU1291" s="3">
        <v>0.05</v>
      </c>
      <c r="CS1291">
        <v>1</v>
      </c>
      <c r="DA1291" s="1">
        <v>37953</v>
      </c>
      <c r="DB1291" s="1">
        <v>38027</v>
      </c>
      <c r="DC1291" s="1">
        <v>40140</v>
      </c>
      <c r="DD1291" s="14">
        <v>242</v>
      </c>
      <c r="DE1291" s="14">
        <v>5</v>
      </c>
      <c r="DF1291" t="s">
        <v>513</v>
      </c>
      <c r="DG1291" t="s">
        <v>551</v>
      </c>
      <c r="DH1291">
        <v>1</v>
      </c>
      <c r="DJ1291" s="7">
        <v>1</v>
      </c>
      <c r="DK1291" s="1"/>
      <c r="DO1291" s="49" t="s">
        <v>4731</v>
      </c>
      <c r="DP1291" s="1"/>
      <c r="DQ1291" s="1"/>
      <c r="DR1291" s="1"/>
      <c r="DS1291" s="1"/>
      <c r="DT1291" s="1"/>
      <c r="DU1291" s="1"/>
      <c r="DV1291" s="1"/>
      <c r="DY1291" t="s">
        <v>2088</v>
      </c>
      <c r="DZ1291" s="1">
        <v>40452</v>
      </c>
      <c r="EA1291" s="1">
        <v>42144</v>
      </c>
      <c r="ED1291" s="7" t="s">
        <v>4025</v>
      </c>
      <c r="EF1291" s="7">
        <v>1</v>
      </c>
      <c r="EO1291" s="7">
        <v>221</v>
      </c>
      <c r="EP1291" s="7">
        <v>2</v>
      </c>
      <c r="ER1291" s="49" t="s">
        <v>5059</v>
      </c>
      <c r="ES1291" s="1"/>
      <c r="ET1291" s="1"/>
      <c r="EU1291" s="1"/>
      <c r="EV1291" s="1"/>
      <c r="EW1291" s="1"/>
      <c r="EX1291" s="1"/>
      <c r="FC1291" t="s">
        <v>2971</v>
      </c>
      <c r="FD1291" s="1">
        <v>42212</v>
      </c>
      <c r="FE1291" s="1">
        <v>42747</v>
      </c>
      <c r="FG1291" s="7" t="s">
        <v>4027</v>
      </c>
      <c r="FJ1291" s="7" t="s">
        <v>4028</v>
      </c>
      <c r="FK1291">
        <v>1</v>
      </c>
      <c r="FY1291">
        <v>173</v>
      </c>
      <c r="FZ1291">
        <v>2</v>
      </c>
      <c r="II1291" s="1">
        <v>38027</v>
      </c>
      <c r="IJ1291" s="1">
        <v>40379</v>
      </c>
      <c r="IK1291" s="14">
        <v>4</v>
      </c>
    </row>
    <row r="1292" spans="1:245" x14ac:dyDescent="0.25">
      <c r="A1292" s="1">
        <v>40379</v>
      </c>
      <c r="E1292" s="13" t="s">
        <v>3213</v>
      </c>
      <c r="F1292" s="4" t="s">
        <v>170</v>
      </c>
      <c r="G1292" s="45" t="s">
        <v>5619</v>
      </c>
      <c r="H1292" s="86"/>
      <c r="I1292" s="86"/>
      <c r="J1292" s="86"/>
      <c r="K1292" s="86"/>
      <c r="L1292" s="86"/>
      <c r="M1292" s="30" t="s">
        <v>2087</v>
      </c>
      <c r="N1292" s="4" t="s">
        <v>474</v>
      </c>
      <c r="O1292" s="52" t="s">
        <v>7027</v>
      </c>
      <c r="P1292" s="20"/>
      <c r="Q1292" s="39" t="s">
        <v>2087</v>
      </c>
      <c r="R1292" s="4" t="s">
        <v>474</v>
      </c>
      <c r="S1292" s="52" t="s">
        <v>7027</v>
      </c>
      <c r="T1292" s="39" t="s">
        <v>2087</v>
      </c>
      <c r="U1292" s="4" t="s">
        <v>474</v>
      </c>
      <c r="V1292" s="20"/>
      <c r="W1292" s="20"/>
      <c r="X1292" s="20"/>
      <c r="Y1292" s="20"/>
      <c r="Z1292" s="20"/>
      <c r="AA1292" s="20"/>
      <c r="AB1292" s="20"/>
      <c r="AC1292" s="20"/>
      <c r="AD1292" s="20"/>
      <c r="AF1292" s="14">
        <v>0</v>
      </c>
      <c r="AG1292" s="14">
        <v>1</v>
      </c>
      <c r="AH1292" s="14">
        <v>0</v>
      </c>
      <c r="AI1292" s="14">
        <v>0</v>
      </c>
      <c r="AJ1292" s="14">
        <v>1</v>
      </c>
      <c r="AK1292" s="14">
        <v>0</v>
      </c>
      <c r="AL1292" s="14">
        <v>1</v>
      </c>
      <c r="AM1292" s="14">
        <v>0</v>
      </c>
      <c r="AO1292" s="1">
        <v>34228</v>
      </c>
      <c r="AV1292" s="1">
        <v>38027</v>
      </c>
      <c r="BN1292" s="3">
        <v>0.1</v>
      </c>
      <c r="BP1292" s="15"/>
      <c r="BT1292" s="14">
        <v>59850000</v>
      </c>
      <c r="BU1292" s="3">
        <v>0.05</v>
      </c>
      <c r="CS1292">
        <v>1</v>
      </c>
      <c r="DA1292" s="1">
        <v>37953</v>
      </c>
      <c r="DB1292" s="1">
        <v>38027</v>
      </c>
      <c r="DC1292" s="1">
        <v>40140</v>
      </c>
      <c r="DD1292" s="14">
        <v>242</v>
      </c>
      <c r="DE1292" s="14">
        <v>5</v>
      </c>
      <c r="DF1292" t="s">
        <v>513</v>
      </c>
      <c r="DG1292" t="s">
        <v>551</v>
      </c>
      <c r="DH1292">
        <v>1</v>
      </c>
      <c r="DJ1292" s="7">
        <v>1</v>
      </c>
      <c r="DO1292" s="49" t="s">
        <v>4731</v>
      </c>
      <c r="DP1292" s="1"/>
      <c r="DQ1292" s="1"/>
      <c r="DR1292" s="1"/>
      <c r="DS1292" s="1"/>
      <c r="DT1292" s="1"/>
      <c r="DU1292" s="1"/>
      <c r="DV1292" s="1"/>
      <c r="DY1292" t="s">
        <v>2088</v>
      </c>
      <c r="DZ1292" s="1">
        <v>40452</v>
      </c>
      <c r="EA1292" s="1">
        <v>42144</v>
      </c>
      <c r="ED1292" s="7" t="s">
        <v>4025</v>
      </c>
      <c r="EF1292" s="7">
        <v>1</v>
      </c>
      <c r="EO1292" s="7">
        <v>221</v>
      </c>
      <c r="EP1292" s="7">
        <v>2</v>
      </c>
      <c r="ER1292" s="49" t="s">
        <v>5059</v>
      </c>
      <c r="ES1292" s="1"/>
      <c r="ET1292" s="1"/>
      <c r="EU1292" s="1"/>
      <c r="EV1292" s="1"/>
      <c r="EW1292" s="1"/>
      <c r="EX1292" s="1"/>
      <c r="FC1292" t="s">
        <v>2971</v>
      </c>
      <c r="FD1292" s="1">
        <v>42212</v>
      </c>
      <c r="FE1292" s="1">
        <v>42747</v>
      </c>
      <c r="FG1292" s="7" t="s">
        <v>4027</v>
      </c>
      <c r="FJ1292" s="7" t="s">
        <v>4028</v>
      </c>
      <c r="FK1292">
        <v>1</v>
      </c>
      <c r="FY1292">
        <v>173</v>
      </c>
      <c r="FZ1292">
        <v>2</v>
      </c>
      <c r="II1292" s="1">
        <v>38027</v>
      </c>
      <c r="IJ1292" s="1">
        <v>40379</v>
      </c>
      <c r="IK1292" s="14">
        <v>4</v>
      </c>
    </row>
    <row r="1293" spans="1:245" ht="12" customHeight="1" x14ac:dyDescent="0.25">
      <c r="A1293" s="1">
        <v>40520</v>
      </c>
      <c r="B1293" s="1"/>
      <c r="C1293" s="1" t="s">
        <v>446</v>
      </c>
      <c r="D1293" s="1"/>
      <c r="E1293" s="13" t="s">
        <v>3216</v>
      </c>
      <c r="F1293" s="4" t="s">
        <v>140</v>
      </c>
      <c r="G1293" s="45" t="s">
        <v>5622</v>
      </c>
      <c r="H1293" s="86"/>
      <c r="I1293" s="86"/>
      <c r="J1293" s="86"/>
      <c r="K1293" s="86"/>
      <c r="L1293" s="86"/>
      <c r="M1293" s="31" t="s">
        <v>1399</v>
      </c>
      <c r="N1293" s="13" t="s">
        <v>538</v>
      </c>
      <c r="O1293" s="56" t="s">
        <v>7381</v>
      </c>
      <c r="P1293" s="20"/>
      <c r="Q1293" s="39" t="s">
        <v>1399</v>
      </c>
      <c r="R1293" s="13" t="s">
        <v>538</v>
      </c>
      <c r="S1293" s="56" t="s">
        <v>7381</v>
      </c>
      <c r="T1293" s="39" t="s">
        <v>1399</v>
      </c>
      <c r="U1293" s="13" t="s">
        <v>538</v>
      </c>
      <c r="V1293" s="20"/>
      <c r="W1293" s="20"/>
      <c r="X1293" s="20" t="s">
        <v>3389</v>
      </c>
      <c r="Y1293" s="20" t="s">
        <v>3498</v>
      </c>
      <c r="Z1293" s="20" t="s">
        <v>3389</v>
      </c>
      <c r="AA1293" s="20" t="s">
        <v>3498</v>
      </c>
      <c r="AB1293" s="20"/>
      <c r="AC1293" s="20"/>
      <c r="AD1293" s="20"/>
      <c r="AF1293" s="14">
        <v>0</v>
      </c>
      <c r="AG1293" s="14">
        <v>1</v>
      </c>
      <c r="AH1293" s="14">
        <v>0</v>
      </c>
      <c r="AI1293" s="14">
        <v>0</v>
      </c>
      <c r="AJ1293" s="14">
        <v>1</v>
      </c>
      <c r="AK1293" s="14">
        <v>0</v>
      </c>
      <c r="AL1293" s="14">
        <v>1</v>
      </c>
      <c r="AM1293" s="14">
        <v>0</v>
      </c>
      <c r="AN1293" t="s">
        <v>1406</v>
      </c>
      <c r="AO1293" s="1">
        <v>37169</v>
      </c>
      <c r="AP1293" s="1">
        <v>38749</v>
      </c>
      <c r="BO1293" s="3">
        <v>1</v>
      </c>
      <c r="BT1293" s="14">
        <v>0</v>
      </c>
      <c r="BU1293" s="3">
        <v>1</v>
      </c>
      <c r="DA1293" s="1">
        <v>39044</v>
      </c>
      <c r="DC1293" s="1">
        <v>39960</v>
      </c>
      <c r="DD1293" s="14">
        <v>482</v>
      </c>
      <c r="DE1293" s="14">
        <v>4</v>
      </c>
      <c r="DF1293" t="s">
        <v>508</v>
      </c>
      <c r="DG1293" t="s">
        <v>1405</v>
      </c>
      <c r="DI1293">
        <v>1</v>
      </c>
      <c r="HH1293" s="44" t="s">
        <v>5843</v>
      </c>
      <c r="HI1293">
        <v>1</v>
      </c>
      <c r="HJ1293">
        <v>112</v>
      </c>
      <c r="HK1293">
        <v>6120</v>
      </c>
      <c r="HL1293">
        <v>98</v>
      </c>
      <c r="HM1293">
        <v>1</v>
      </c>
      <c r="IJ1293" s="1">
        <v>40520</v>
      </c>
      <c r="IK1293" s="14">
        <v>5</v>
      </c>
    </row>
    <row r="1294" spans="1:245" x14ac:dyDescent="0.25">
      <c r="A1294" s="1">
        <v>40520</v>
      </c>
      <c r="B1294" s="1"/>
      <c r="C1294" s="1"/>
      <c r="D1294" s="1"/>
      <c r="E1294" s="13" t="s">
        <v>3216</v>
      </c>
      <c r="F1294" s="4" t="s">
        <v>140</v>
      </c>
      <c r="G1294" s="45" t="s">
        <v>5622</v>
      </c>
      <c r="H1294" s="86"/>
      <c r="I1294" s="86"/>
      <c r="J1294" s="86"/>
      <c r="K1294" s="86"/>
      <c r="L1294" s="86"/>
      <c r="M1294" s="31" t="s">
        <v>1400</v>
      </c>
      <c r="N1294" s="13" t="s">
        <v>993</v>
      </c>
      <c r="O1294" s="13" t="s">
        <v>7061</v>
      </c>
      <c r="P1294" s="20"/>
      <c r="Q1294" s="39" t="s">
        <v>1399</v>
      </c>
      <c r="R1294" s="13" t="s">
        <v>538</v>
      </c>
      <c r="S1294" s="56" t="s">
        <v>7381</v>
      </c>
      <c r="T1294" s="39" t="s">
        <v>1399</v>
      </c>
      <c r="U1294" s="13" t="s">
        <v>538</v>
      </c>
      <c r="V1294" s="20"/>
      <c r="W1294" s="20"/>
      <c r="X1294" s="20"/>
      <c r="Y1294" s="20"/>
      <c r="Z1294" s="20" t="s">
        <v>3389</v>
      </c>
      <c r="AA1294" s="20" t="s">
        <v>3498</v>
      </c>
      <c r="AD1294" s="20"/>
      <c r="AF1294" s="14">
        <v>0</v>
      </c>
      <c r="AG1294" s="14">
        <v>1</v>
      </c>
      <c r="AH1294" s="14">
        <v>0</v>
      </c>
      <c r="AI1294" s="14">
        <v>0</v>
      </c>
      <c r="AJ1294" s="14">
        <v>1</v>
      </c>
      <c r="AK1294" s="14">
        <v>0</v>
      </c>
      <c r="AL1294" s="14">
        <v>1</v>
      </c>
      <c r="AM1294" s="14">
        <v>0</v>
      </c>
      <c r="AO1294" s="1">
        <v>37169</v>
      </c>
      <c r="AP1294" s="1">
        <v>38749</v>
      </c>
      <c r="BO1294" s="3">
        <v>1</v>
      </c>
      <c r="BT1294" s="14">
        <v>0</v>
      </c>
      <c r="BU1294" s="3">
        <v>1</v>
      </c>
      <c r="DA1294" s="1">
        <v>39044</v>
      </c>
      <c r="DC1294" s="1">
        <v>39960</v>
      </c>
      <c r="DD1294" s="14">
        <v>482</v>
      </c>
      <c r="DE1294" s="14">
        <v>4</v>
      </c>
      <c r="DF1294" t="s">
        <v>508</v>
      </c>
      <c r="DG1294" t="s">
        <v>1405</v>
      </c>
      <c r="DI1294">
        <v>1</v>
      </c>
      <c r="HH1294" s="44" t="s">
        <v>5843</v>
      </c>
      <c r="HI1294">
        <v>1</v>
      </c>
      <c r="HJ1294">
        <v>112</v>
      </c>
      <c r="HK1294">
        <v>6120</v>
      </c>
      <c r="HL1294">
        <v>98</v>
      </c>
      <c r="HM1294">
        <v>1</v>
      </c>
      <c r="IJ1294" s="1">
        <v>40520</v>
      </c>
      <c r="IK1294" s="14">
        <v>5</v>
      </c>
    </row>
    <row r="1295" spans="1:245" x14ac:dyDescent="0.25">
      <c r="A1295" s="1">
        <v>40520</v>
      </c>
      <c r="B1295" s="1"/>
      <c r="C1295" s="1"/>
      <c r="D1295" s="1"/>
      <c r="E1295" s="13" t="s">
        <v>3216</v>
      </c>
      <c r="F1295" s="4" t="s">
        <v>140</v>
      </c>
      <c r="G1295" s="45" t="s">
        <v>5622</v>
      </c>
      <c r="H1295" s="86"/>
      <c r="I1295" s="86"/>
      <c r="J1295" s="86"/>
      <c r="K1295" s="86"/>
      <c r="L1295" s="86"/>
      <c r="M1295" s="31" t="s">
        <v>2680</v>
      </c>
      <c r="N1295" s="4" t="s">
        <v>538</v>
      </c>
      <c r="O1295" s="4" t="s">
        <v>7062</v>
      </c>
      <c r="P1295" s="20"/>
      <c r="Q1295" s="39" t="s">
        <v>2680</v>
      </c>
      <c r="R1295" s="13" t="s">
        <v>538</v>
      </c>
      <c r="S1295" s="4" t="s">
        <v>7062</v>
      </c>
      <c r="T1295" s="39" t="s">
        <v>2680</v>
      </c>
      <c r="U1295" s="13" t="s">
        <v>538</v>
      </c>
      <c r="V1295" s="20"/>
      <c r="W1295" s="20"/>
      <c r="Z1295" s="20" t="s">
        <v>3685</v>
      </c>
      <c r="AA1295" s="20" t="s">
        <v>3498</v>
      </c>
      <c r="AD1295" s="20"/>
      <c r="AF1295" s="14">
        <v>0</v>
      </c>
      <c r="AG1295" s="14">
        <v>1</v>
      </c>
      <c r="AH1295" s="14">
        <v>0</v>
      </c>
      <c r="AI1295" s="14">
        <v>0</v>
      </c>
      <c r="AJ1295" s="14">
        <v>1</v>
      </c>
      <c r="AK1295" s="14">
        <v>0</v>
      </c>
      <c r="AL1295" s="14">
        <v>1</v>
      </c>
      <c r="AM1295" s="14">
        <v>0</v>
      </c>
      <c r="AO1295" s="1">
        <v>37169</v>
      </c>
      <c r="AP1295" s="1">
        <v>38749</v>
      </c>
      <c r="BT1295" s="14">
        <v>215000000</v>
      </c>
      <c r="BU1295" s="3">
        <v>0.5</v>
      </c>
      <c r="BV1295" s="16">
        <v>210000000</v>
      </c>
      <c r="DA1295" s="1">
        <v>39044</v>
      </c>
      <c r="DC1295" s="1">
        <v>39960</v>
      </c>
      <c r="DD1295" s="14">
        <v>482</v>
      </c>
      <c r="DE1295" s="14">
        <v>4</v>
      </c>
      <c r="DF1295" t="s">
        <v>508</v>
      </c>
      <c r="DG1295" t="s">
        <v>1405</v>
      </c>
      <c r="DJ1295">
        <v>1</v>
      </c>
      <c r="DO1295" s="49" t="s">
        <v>4755</v>
      </c>
      <c r="DP1295" s="1"/>
      <c r="DQ1295" s="1"/>
      <c r="DR1295" s="1"/>
      <c r="DS1295" s="1"/>
      <c r="DT1295" s="1"/>
      <c r="DU1295" s="1"/>
      <c r="DV1295" s="1"/>
      <c r="DY1295" t="s">
        <v>2329</v>
      </c>
      <c r="DZ1295" s="1">
        <v>40597</v>
      </c>
      <c r="EA1295" s="1">
        <v>41697</v>
      </c>
      <c r="EC1295" s="7" t="s">
        <v>4034</v>
      </c>
      <c r="EM1295" s="7">
        <v>1</v>
      </c>
      <c r="EO1295" s="7">
        <v>263</v>
      </c>
      <c r="EP1295" s="7">
        <v>4</v>
      </c>
      <c r="ER1295" s="49" t="s">
        <v>5063</v>
      </c>
      <c r="ES1295" s="1"/>
      <c r="ET1295" s="1"/>
      <c r="EU1295" s="1"/>
      <c r="EV1295" s="1"/>
      <c r="EW1295" s="1"/>
      <c r="EX1295" s="1"/>
      <c r="FC1295" t="s">
        <v>2893</v>
      </c>
      <c r="FD1295" s="1">
        <v>41766</v>
      </c>
      <c r="FE1295" s="1">
        <v>42117</v>
      </c>
      <c r="FG1295" s="7" t="s">
        <v>4036</v>
      </c>
      <c r="FK1295">
        <v>1</v>
      </c>
      <c r="FY1295">
        <v>105</v>
      </c>
      <c r="FZ1295">
        <v>2</v>
      </c>
      <c r="HH1295" s="44" t="s">
        <v>5843</v>
      </c>
      <c r="HI1295">
        <v>1</v>
      </c>
      <c r="HJ1295">
        <v>112</v>
      </c>
      <c r="HK1295">
        <v>348</v>
      </c>
      <c r="HL1295">
        <v>20</v>
      </c>
      <c r="HM1295">
        <v>1</v>
      </c>
      <c r="HQ1295" s="44" t="s">
        <v>5976</v>
      </c>
      <c r="HR1295">
        <v>0</v>
      </c>
      <c r="HS1295">
        <v>7</v>
      </c>
      <c r="HT1295">
        <v>795</v>
      </c>
      <c r="HU1295">
        <v>1</v>
      </c>
      <c r="HY1295">
        <v>1</v>
      </c>
      <c r="HZ1295" s="44" t="s">
        <v>6059</v>
      </c>
      <c r="IA1295">
        <v>1</v>
      </c>
      <c r="IB1295">
        <v>10</v>
      </c>
      <c r="IC1295">
        <v>824</v>
      </c>
      <c r="ID1295">
        <v>9</v>
      </c>
      <c r="IF1295">
        <v>1</v>
      </c>
      <c r="IJ1295" s="1">
        <v>40520</v>
      </c>
      <c r="IK1295" s="14">
        <v>5</v>
      </c>
    </row>
    <row r="1296" spans="1:245" x14ac:dyDescent="0.25">
      <c r="A1296" s="1">
        <v>40520</v>
      </c>
      <c r="B1296" s="1"/>
      <c r="C1296" s="1"/>
      <c r="D1296" s="1"/>
      <c r="E1296" s="13" t="s">
        <v>3216</v>
      </c>
      <c r="F1296" s="4" t="s">
        <v>140</v>
      </c>
      <c r="G1296" s="45" t="s">
        <v>5622</v>
      </c>
      <c r="H1296" s="86"/>
      <c r="I1296" s="86"/>
      <c r="J1296" s="86"/>
      <c r="K1296" s="86"/>
      <c r="L1296" s="86"/>
      <c r="M1296" s="31" t="s">
        <v>1401</v>
      </c>
      <c r="N1296" s="4" t="s">
        <v>993</v>
      </c>
      <c r="O1296" s="4" t="s">
        <v>7063</v>
      </c>
      <c r="P1296" s="20"/>
      <c r="Q1296" s="39" t="s">
        <v>2680</v>
      </c>
      <c r="R1296" s="13" t="s">
        <v>538</v>
      </c>
      <c r="S1296" s="4" t="s">
        <v>7062</v>
      </c>
      <c r="T1296" s="39" t="s">
        <v>2680</v>
      </c>
      <c r="U1296" s="13" t="s">
        <v>538</v>
      </c>
      <c r="V1296" s="20"/>
      <c r="W1296" s="20"/>
      <c r="X1296" s="20"/>
      <c r="Y1296" s="20"/>
      <c r="Z1296" s="20" t="s">
        <v>3685</v>
      </c>
      <c r="AA1296" s="20" t="s">
        <v>3498</v>
      </c>
      <c r="AD1296" s="20"/>
      <c r="AF1296" s="14">
        <v>0</v>
      </c>
      <c r="AG1296" s="14">
        <v>1</v>
      </c>
      <c r="AH1296" s="14">
        <v>0</v>
      </c>
      <c r="AI1296" s="14">
        <v>0</v>
      </c>
      <c r="AJ1296" s="14">
        <v>1</v>
      </c>
      <c r="AK1296" s="14">
        <v>0</v>
      </c>
      <c r="AL1296" s="14">
        <v>1</v>
      </c>
      <c r="AM1296" s="14">
        <v>0</v>
      </c>
      <c r="AO1296" s="1">
        <v>37169</v>
      </c>
      <c r="AP1296" s="1">
        <v>38749</v>
      </c>
      <c r="BT1296" s="14">
        <v>215000000</v>
      </c>
      <c r="BU1296" s="3">
        <v>0.5</v>
      </c>
      <c r="BV1296" s="16">
        <v>210000000</v>
      </c>
      <c r="DA1296" s="1">
        <v>39044</v>
      </c>
      <c r="DC1296" s="1">
        <v>39960</v>
      </c>
      <c r="DD1296" s="14">
        <v>482</v>
      </c>
      <c r="DE1296" s="14">
        <v>4</v>
      </c>
      <c r="DF1296" t="s">
        <v>508</v>
      </c>
      <c r="DG1296" t="s">
        <v>1405</v>
      </c>
      <c r="DJ1296">
        <v>1</v>
      </c>
      <c r="DO1296" s="49" t="s">
        <v>4755</v>
      </c>
      <c r="DP1296" s="1"/>
      <c r="DQ1296" s="1"/>
      <c r="DR1296" s="1"/>
      <c r="DS1296" s="1"/>
      <c r="DT1296" s="1"/>
      <c r="DU1296" s="1"/>
      <c r="DV1296" s="1"/>
      <c r="DY1296" t="s">
        <v>2329</v>
      </c>
      <c r="DZ1296" s="1">
        <v>40597</v>
      </c>
      <c r="EA1296" s="1">
        <v>41697</v>
      </c>
      <c r="EC1296" s="7" t="s">
        <v>4034</v>
      </c>
      <c r="EM1296" s="7">
        <v>1</v>
      </c>
      <c r="EO1296" s="7">
        <v>263</v>
      </c>
      <c r="EP1296" s="7">
        <v>4</v>
      </c>
      <c r="ER1296" s="49" t="s">
        <v>5063</v>
      </c>
      <c r="ES1296" s="1"/>
      <c r="ET1296" s="1"/>
      <c r="EU1296" s="1"/>
      <c r="EV1296" s="1"/>
      <c r="EW1296" s="1"/>
      <c r="EX1296" s="1"/>
      <c r="FC1296" t="s">
        <v>2893</v>
      </c>
      <c r="FD1296" s="1">
        <v>41766</v>
      </c>
      <c r="FE1296" s="1">
        <v>42117</v>
      </c>
      <c r="FG1296" s="7" t="s">
        <v>4036</v>
      </c>
      <c r="FK1296">
        <v>1</v>
      </c>
      <c r="FY1296">
        <v>105</v>
      </c>
      <c r="FZ1296">
        <v>2</v>
      </c>
      <c r="HH1296" s="44" t="s">
        <v>5843</v>
      </c>
      <c r="HI1296">
        <v>1</v>
      </c>
      <c r="HJ1296">
        <v>112</v>
      </c>
      <c r="HK1296">
        <v>348</v>
      </c>
      <c r="HL1296">
        <v>20</v>
      </c>
      <c r="HM1296">
        <v>1</v>
      </c>
      <c r="HQ1296" s="44" t="s">
        <v>5976</v>
      </c>
      <c r="HR1296">
        <v>0</v>
      </c>
      <c r="HS1296">
        <v>7</v>
      </c>
      <c r="HT1296">
        <v>795</v>
      </c>
      <c r="HU1296">
        <v>1</v>
      </c>
      <c r="HY1296">
        <v>1</v>
      </c>
      <c r="HZ1296" s="44" t="s">
        <v>6059</v>
      </c>
      <c r="IA1296">
        <v>1</v>
      </c>
      <c r="IB1296">
        <v>10</v>
      </c>
      <c r="IC1296">
        <v>824</v>
      </c>
      <c r="ID1296">
        <v>9</v>
      </c>
      <c r="IF1296">
        <v>1</v>
      </c>
      <c r="IJ1296" s="1">
        <v>40520</v>
      </c>
      <c r="IK1296" s="14">
        <v>5</v>
      </c>
    </row>
    <row r="1297" spans="1:245" x14ac:dyDescent="0.25">
      <c r="A1297" s="1">
        <v>40520</v>
      </c>
      <c r="B1297" s="1"/>
      <c r="C1297" s="1"/>
      <c r="D1297" s="1"/>
      <c r="E1297" s="13" t="s">
        <v>3216</v>
      </c>
      <c r="F1297" s="4" t="s">
        <v>140</v>
      </c>
      <c r="G1297" s="45" t="s">
        <v>5622</v>
      </c>
      <c r="H1297" s="86"/>
      <c r="I1297" s="86"/>
      <c r="J1297" s="86"/>
      <c r="K1297" s="86"/>
      <c r="L1297" s="86"/>
      <c r="M1297" s="31" t="s">
        <v>1402</v>
      </c>
      <c r="N1297" s="4" t="s">
        <v>993</v>
      </c>
      <c r="O1297" s="4" t="s">
        <v>7064</v>
      </c>
      <c r="P1297" s="20"/>
      <c r="Q1297" s="31" t="s">
        <v>1402</v>
      </c>
      <c r="R1297" s="4" t="s">
        <v>993</v>
      </c>
      <c r="S1297" s="4" t="s">
        <v>7064</v>
      </c>
      <c r="T1297" s="20"/>
      <c r="U1297" s="20"/>
      <c r="V1297" s="20"/>
      <c r="W1297" s="20"/>
      <c r="X1297" s="20" t="s">
        <v>3686</v>
      </c>
      <c r="Y1297" s="20" t="s">
        <v>993</v>
      </c>
      <c r="Z1297" s="20" t="s">
        <v>3686</v>
      </c>
      <c r="AA1297" s="20" t="s">
        <v>993</v>
      </c>
      <c r="AB1297" s="20"/>
      <c r="AC1297" s="20"/>
      <c r="AD1297" s="20"/>
      <c r="AF1297" s="14">
        <v>0</v>
      </c>
      <c r="AG1297" s="14">
        <v>1</v>
      </c>
      <c r="AH1297" s="14">
        <v>0</v>
      </c>
      <c r="AI1297" s="14">
        <v>0</v>
      </c>
      <c r="AJ1297" s="14">
        <v>1</v>
      </c>
      <c r="AK1297" s="14">
        <v>0</v>
      </c>
      <c r="AL1297" s="14">
        <v>1</v>
      </c>
      <c r="AM1297" s="14">
        <v>0</v>
      </c>
      <c r="AO1297" s="1">
        <v>37169</v>
      </c>
      <c r="AP1297" s="1">
        <v>38749</v>
      </c>
      <c r="BP1297" s="14">
        <v>116800000</v>
      </c>
      <c r="BQ1297" s="3">
        <v>0.2</v>
      </c>
      <c r="DA1297" s="1">
        <v>39044</v>
      </c>
      <c r="DC1297" s="1">
        <v>39960</v>
      </c>
      <c r="DD1297" s="14">
        <v>482</v>
      </c>
      <c r="DE1297" s="14">
        <v>4</v>
      </c>
      <c r="DF1297" t="s">
        <v>508</v>
      </c>
      <c r="DG1297" t="s">
        <v>1405</v>
      </c>
      <c r="DJ1297">
        <v>1</v>
      </c>
      <c r="HH1297" s="44" t="s">
        <v>5843</v>
      </c>
      <c r="HI1297">
        <v>1</v>
      </c>
      <c r="HJ1297">
        <v>112</v>
      </c>
      <c r="HK1297">
        <v>1824</v>
      </c>
      <c r="HL1297">
        <v>24</v>
      </c>
      <c r="HM1297">
        <v>1</v>
      </c>
      <c r="IJ1297" s="1">
        <v>40520</v>
      </c>
      <c r="IK1297" s="14">
        <v>5</v>
      </c>
    </row>
    <row r="1298" spans="1:245" x14ac:dyDescent="0.25">
      <c r="A1298" s="1">
        <v>40520</v>
      </c>
      <c r="B1298" s="1"/>
      <c r="C1298" s="1"/>
      <c r="D1298" s="1"/>
      <c r="E1298" s="13" t="s">
        <v>3216</v>
      </c>
      <c r="F1298" s="4" t="s">
        <v>140</v>
      </c>
      <c r="G1298" s="45" t="s">
        <v>5622</v>
      </c>
      <c r="H1298" s="86"/>
      <c r="I1298" s="86"/>
      <c r="J1298" s="86"/>
      <c r="K1298" s="86"/>
      <c r="L1298" s="86"/>
      <c r="M1298" s="34" t="s">
        <v>1403</v>
      </c>
      <c r="N1298" s="4" t="s">
        <v>993</v>
      </c>
      <c r="O1298" s="4" t="s">
        <v>7065</v>
      </c>
      <c r="P1298" s="20"/>
      <c r="Q1298" s="34" t="s">
        <v>1403</v>
      </c>
      <c r="R1298" s="4" t="s">
        <v>993</v>
      </c>
      <c r="S1298" s="4" t="s">
        <v>7065</v>
      </c>
      <c r="T1298" s="20"/>
      <c r="U1298" s="20"/>
      <c r="V1298" s="20"/>
      <c r="W1298" s="20"/>
      <c r="X1298" s="20" t="s">
        <v>3687</v>
      </c>
      <c r="Y1298" s="20" t="s">
        <v>993</v>
      </c>
      <c r="Z1298" s="20" t="s">
        <v>3687</v>
      </c>
      <c r="AA1298" s="20" t="s">
        <v>993</v>
      </c>
      <c r="AB1298" s="20"/>
      <c r="AC1298" s="20"/>
      <c r="AD1298" s="20"/>
      <c r="AF1298" s="14">
        <v>0</v>
      </c>
      <c r="AG1298" s="14">
        <v>1</v>
      </c>
      <c r="AH1298" s="14">
        <v>0</v>
      </c>
      <c r="AI1298" s="14">
        <v>0</v>
      </c>
      <c r="AJ1298" s="14">
        <v>1</v>
      </c>
      <c r="AK1298" s="14">
        <v>0</v>
      </c>
      <c r="AL1298" s="14">
        <v>1</v>
      </c>
      <c r="AM1298" s="14">
        <v>0</v>
      </c>
      <c r="AO1298" s="1">
        <v>37169</v>
      </c>
      <c r="AP1298" s="1">
        <v>38749</v>
      </c>
      <c r="BP1298" s="14">
        <v>300000000</v>
      </c>
      <c r="BQ1298" s="3">
        <v>0</v>
      </c>
      <c r="BR1298" s="16">
        <v>288000000</v>
      </c>
      <c r="DA1298" s="1">
        <v>39044</v>
      </c>
      <c r="DC1298" s="1">
        <v>39960</v>
      </c>
      <c r="DD1298" s="14">
        <v>482</v>
      </c>
      <c r="DE1298" s="14">
        <v>4</v>
      </c>
      <c r="DF1298" t="s">
        <v>508</v>
      </c>
      <c r="DG1298" t="s">
        <v>1405</v>
      </c>
      <c r="DJ1298">
        <v>1</v>
      </c>
      <c r="DO1298" s="49" t="s">
        <v>4756</v>
      </c>
      <c r="DP1298" s="1"/>
      <c r="DQ1298" s="1"/>
      <c r="DR1298" s="1"/>
      <c r="DS1298" s="1"/>
      <c r="DT1298" s="1"/>
      <c r="DU1298" s="1"/>
      <c r="DV1298" s="1"/>
      <c r="DW1298" t="s">
        <v>2344</v>
      </c>
      <c r="DX1298" t="s">
        <v>993</v>
      </c>
      <c r="DY1298" t="s">
        <v>2345</v>
      </c>
      <c r="DZ1298" s="1">
        <v>40595</v>
      </c>
      <c r="EA1298" s="1">
        <v>41697</v>
      </c>
      <c r="EC1298" s="7" t="s">
        <v>4034</v>
      </c>
      <c r="EM1298" s="7">
        <v>1</v>
      </c>
      <c r="EO1298" s="7">
        <v>176</v>
      </c>
      <c r="EP1298" s="7">
        <v>3</v>
      </c>
      <c r="ER1298" s="49" t="s">
        <v>5064</v>
      </c>
      <c r="ES1298" s="1"/>
      <c r="ET1298" s="1"/>
      <c r="EU1298" s="1"/>
      <c r="EV1298" s="1"/>
      <c r="EW1298" s="1"/>
      <c r="EX1298" s="1"/>
      <c r="FC1298" t="s">
        <v>2890</v>
      </c>
      <c r="FD1298" s="1">
        <v>41767</v>
      </c>
      <c r="FE1298" s="1">
        <v>42194</v>
      </c>
      <c r="FH1298" s="7" t="s">
        <v>4035</v>
      </c>
      <c r="FJ1298" s="7" t="s">
        <v>3966</v>
      </c>
      <c r="FK1298">
        <v>1</v>
      </c>
      <c r="FY1298">
        <v>88</v>
      </c>
      <c r="FZ1298">
        <v>2</v>
      </c>
      <c r="HH1298" s="44" t="s">
        <v>5843</v>
      </c>
      <c r="HI1298">
        <v>1</v>
      </c>
      <c r="HJ1298">
        <v>112</v>
      </c>
      <c r="HK1298">
        <v>757</v>
      </c>
      <c r="HL1298">
        <v>16</v>
      </c>
      <c r="HM1298">
        <v>1</v>
      </c>
      <c r="HQ1298" s="44" t="s">
        <v>5976</v>
      </c>
      <c r="HR1298">
        <v>0</v>
      </c>
      <c r="HS1298">
        <v>7</v>
      </c>
      <c r="HT1298">
        <v>625</v>
      </c>
      <c r="HU1298">
        <v>3</v>
      </c>
      <c r="HW1298">
        <v>1</v>
      </c>
      <c r="HZ1298" s="44" t="s">
        <v>6060</v>
      </c>
      <c r="IA1298">
        <v>1</v>
      </c>
      <c r="IB1298">
        <v>13</v>
      </c>
      <c r="IC1298">
        <v>6357</v>
      </c>
      <c r="ID1298">
        <v>83</v>
      </c>
      <c r="IF1298">
        <v>1</v>
      </c>
      <c r="IJ1298" s="1">
        <v>40520</v>
      </c>
      <c r="IK1298" s="14">
        <v>5</v>
      </c>
    </row>
    <row r="1299" spans="1:245" x14ac:dyDescent="0.25">
      <c r="A1299" s="1">
        <v>40520</v>
      </c>
      <c r="B1299" s="1"/>
      <c r="C1299" s="1"/>
      <c r="D1299" s="1"/>
      <c r="E1299" s="13" t="s">
        <v>3216</v>
      </c>
      <c r="F1299" s="4" t="s">
        <v>140</v>
      </c>
      <c r="G1299" s="45" t="s">
        <v>5622</v>
      </c>
      <c r="H1299" s="86"/>
      <c r="I1299" s="86"/>
      <c r="J1299" s="86"/>
      <c r="K1299" s="86"/>
      <c r="L1299" s="86"/>
      <c r="M1299" s="31" t="s">
        <v>2681</v>
      </c>
      <c r="N1299" s="4" t="s">
        <v>993</v>
      </c>
      <c r="O1299" s="4" t="s">
        <v>7066</v>
      </c>
      <c r="P1299" s="20"/>
      <c r="Q1299" s="31" t="s">
        <v>2681</v>
      </c>
      <c r="R1299" s="4" t="s">
        <v>993</v>
      </c>
      <c r="S1299" s="4" t="s">
        <v>7066</v>
      </c>
      <c r="T1299" s="20"/>
      <c r="U1299" s="20"/>
      <c r="V1299" s="20"/>
      <c r="W1299" s="20"/>
      <c r="X1299" s="20"/>
      <c r="Y1299" s="20"/>
      <c r="Z1299" s="20"/>
      <c r="AA1299" s="20"/>
      <c r="AB1299" s="20"/>
      <c r="AC1299" s="20"/>
      <c r="AD1299" s="20"/>
      <c r="AF1299" s="14">
        <v>0</v>
      </c>
      <c r="AG1299" s="14">
        <v>1</v>
      </c>
      <c r="AH1299" s="14">
        <v>0</v>
      </c>
      <c r="AI1299" s="14">
        <v>0</v>
      </c>
      <c r="AJ1299" s="14">
        <v>1</v>
      </c>
      <c r="AK1299" s="14">
        <v>0</v>
      </c>
      <c r="AL1299" s="14">
        <v>1</v>
      </c>
      <c r="AM1299" s="14">
        <v>0</v>
      </c>
      <c r="AO1299" s="1">
        <v>37169</v>
      </c>
      <c r="AP1299" s="1">
        <v>38749</v>
      </c>
      <c r="BP1299" s="14">
        <v>9025000</v>
      </c>
      <c r="BQ1299" s="3">
        <v>0.05</v>
      </c>
      <c r="DA1299" s="1">
        <v>39044</v>
      </c>
      <c r="DC1299" s="1">
        <v>39960</v>
      </c>
      <c r="DD1299" s="14">
        <v>482</v>
      </c>
      <c r="DE1299" s="14">
        <v>4</v>
      </c>
      <c r="DF1299" t="s">
        <v>508</v>
      </c>
      <c r="DG1299" t="s">
        <v>1405</v>
      </c>
      <c r="DJ1299">
        <v>1</v>
      </c>
      <c r="IJ1299" s="1">
        <v>40520</v>
      </c>
      <c r="IK1299" s="14">
        <v>5</v>
      </c>
    </row>
    <row r="1300" spans="1:245" x14ac:dyDescent="0.25">
      <c r="A1300" s="1">
        <v>40520</v>
      </c>
      <c r="B1300" s="1"/>
      <c r="C1300" s="1"/>
      <c r="D1300" s="1"/>
      <c r="E1300" s="13" t="s">
        <v>3216</v>
      </c>
      <c r="F1300" s="4" t="s">
        <v>140</v>
      </c>
      <c r="G1300" s="45" t="s">
        <v>5622</v>
      </c>
      <c r="H1300" s="86"/>
      <c r="I1300" s="86"/>
      <c r="J1300" s="86"/>
      <c r="K1300" s="86"/>
      <c r="L1300" s="86"/>
      <c r="M1300" s="31" t="s">
        <v>1404</v>
      </c>
      <c r="N1300" s="4" t="s">
        <v>993</v>
      </c>
      <c r="O1300" s="4" t="s">
        <v>7067</v>
      </c>
      <c r="P1300" s="20"/>
      <c r="Q1300" s="31" t="s">
        <v>1404</v>
      </c>
      <c r="R1300" s="4" t="s">
        <v>993</v>
      </c>
      <c r="S1300" s="4" t="s">
        <v>7067</v>
      </c>
      <c r="T1300" s="20"/>
      <c r="U1300" s="20"/>
      <c r="V1300" s="20"/>
      <c r="W1300" s="20"/>
      <c r="X1300" s="20" t="s">
        <v>3688</v>
      </c>
      <c r="Y1300" s="20" t="s">
        <v>993</v>
      </c>
      <c r="Z1300" s="20" t="s">
        <v>3688</v>
      </c>
      <c r="AA1300" s="20" t="s">
        <v>993</v>
      </c>
      <c r="AB1300" s="20"/>
      <c r="AC1300" s="20"/>
      <c r="AD1300" s="20"/>
      <c r="AF1300" s="14">
        <v>0</v>
      </c>
      <c r="AG1300" s="14">
        <v>1</v>
      </c>
      <c r="AH1300" s="14">
        <v>0</v>
      </c>
      <c r="AI1300" s="14">
        <v>0</v>
      </c>
      <c r="AJ1300" s="14">
        <v>1</v>
      </c>
      <c r="AK1300" s="14">
        <v>0</v>
      </c>
      <c r="AL1300" s="14">
        <v>1</v>
      </c>
      <c r="AM1300" s="14">
        <v>0</v>
      </c>
      <c r="AO1300" s="1">
        <v>37169</v>
      </c>
      <c r="AP1300" s="1">
        <v>38723</v>
      </c>
      <c r="BP1300" s="14">
        <v>8100000</v>
      </c>
      <c r="DA1300" s="1">
        <v>39044</v>
      </c>
      <c r="DC1300" s="1">
        <v>39960</v>
      </c>
      <c r="DD1300" s="14">
        <v>482</v>
      </c>
      <c r="DE1300" s="14">
        <v>4</v>
      </c>
      <c r="DF1300" t="s">
        <v>508</v>
      </c>
      <c r="DG1300" t="s">
        <v>1405</v>
      </c>
      <c r="HH1300" s="44" t="s">
        <v>5843</v>
      </c>
      <c r="HI1300">
        <v>1</v>
      </c>
      <c r="HJ1300">
        <v>112</v>
      </c>
      <c r="HK1300">
        <v>172</v>
      </c>
      <c r="HL1300">
        <v>12</v>
      </c>
      <c r="HM1300">
        <v>1</v>
      </c>
      <c r="IJ1300" s="1">
        <v>40520</v>
      </c>
      <c r="IK1300" s="14">
        <v>5</v>
      </c>
    </row>
    <row r="1301" spans="1:245" x14ac:dyDescent="0.25">
      <c r="A1301" s="1">
        <v>40520</v>
      </c>
      <c r="B1301" s="1"/>
      <c r="C1301" s="1" t="s">
        <v>447</v>
      </c>
      <c r="D1301" s="1"/>
      <c r="E1301" s="13" t="s">
        <v>3217</v>
      </c>
      <c r="F1301" s="4" t="s">
        <v>146</v>
      </c>
      <c r="H1301" s="45" t="s">
        <v>5623</v>
      </c>
      <c r="I1301" s="45" t="s">
        <v>5624</v>
      </c>
      <c r="J1301" s="45"/>
      <c r="K1301" s="45"/>
      <c r="L1301" s="45"/>
      <c r="M1301" s="31" t="s">
        <v>1392</v>
      </c>
      <c r="N1301" s="13" t="s">
        <v>474</v>
      </c>
      <c r="O1301" s="13" t="s">
        <v>7068</v>
      </c>
      <c r="P1301" s="20"/>
      <c r="Q1301" s="39" t="s">
        <v>1392</v>
      </c>
      <c r="R1301" s="13" t="s">
        <v>474</v>
      </c>
      <c r="S1301" s="13" t="s">
        <v>7068</v>
      </c>
      <c r="T1301" s="39" t="s">
        <v>1392</v>
      </c>
      <c r="U1301" s="13" t="s">
        <v>474</v>
      </c>
      <c r="V1301" s="20"/>
      <c r="W1301" s="20"/>
      <c r="X1301" s="20"/>
      <c r="Y1301" s="20"/>
      <c r="Z1301" s="20"/>
      <c r="AA1301" s="20"/>
      <c r="AB1301" s="20"/>
      <c r="AC1301" s="20"/>
      <c r="AD1301" s="20" t="s">
        <v>920</v>
      </c>
      <c r="AF1301" s="14">
        <v>0</v>
      </c>
      <c r="AG1301" s="14">
        <v>1</v>
      </c>
      <c r="AH1301" s="14">
        <v>0</v>
      </c>
      <c r="AI1301" s="14">
        <v>0</v>
      </c>
      <c r="AJ1301" s="14">
        <v>1</v>
      </c>
      <c r="AK1301" s="14">
        <v>0</v>
      </c>
      <c r="AL1301" s="14">
        <v>0</v>
      </c>
      <c r="AN1301" t="s">
        <v>1395</v>
      </c>
      <c r="AO1301" s="1">
        <v>37908</v>
      </c>
      <c r="AP1301" s="1">
        <v>40107</v>
      </c>
      <c r="BT1301" s="14">
        <v>5000000</v>
      </c>
      <c r="BV1301" s="16">
        <v>4750000</v>
      </c>
      <c r="CS1301">
        <v>1</v>
      </c>
      <c r="CY1301" s="1">
        <v>39367</v>
      </c>
      <c r="CZ1301" s="1"/>
      <c r="DC1301" s="1">
        <v>40105</v>
      </c>
      <c r="DD1301" s="14">
        <v>772</v>
      </c>
      <c r="DE1301" s="14">
        <v>4</v>
      </c>
      <c r="DF1301" t="s">
        <v>562</v>
      </c>
      <c r="DG1301" t="s">
        <v>1393</v>
      </c>
      <c r="DO1301" s="49" t="s">
        <v>4757</v>
      </c>
      <c r="DP1301" s="1"/>
      <c r="DQ1301" s="1"/>
      <c r="DR1301" s="1"/>
      <c r="DS1301" s="1"/>
      <c r="DT1301" s="1"/>
      <c r="DU1301" s="1"/>
      <c r="DV1301" s="1"/>
      <c r="DY1301" t="s">
        <v>2366</v>
      </c>
      <c r="DZ1301" s="1">
        <v>40595</v>
      </c>
      <c r="EA1301" s="1">
        <v>41983</v>
      </c>
      <c r="EC1301" s="7" t="s">
        <v>4037</v>
      </c>
      <c r="EM1301" s="7">
        <v>1</v>
      </c>
      <c r="EO1301" s="7">
        <v>396</v>
      </c>
      <c r="EP1301" s="7">
        <v>5</v>
      </c>
    </row>
    <row r="1302" spans="1:245" x14ac:dyDescent="0.25">
      <c r="A1302" s="1">
        <v>40520</v>
      </c>
      <c r="B1302" s="1"/>
      <c r="C1302" s="1"/>
      <c r="D1302" s="1"/>
      <c r="E1302" s="13" t="s">
        <v>3217</v>
      </c>
      <c r="F1302" s="4" t="s">
        <v>146</v>
      </c>
      <c r="G1302" s="86"/>
      <c r="H1302" s="45" t="s">
        <v>5623</v>
      </c>
      <c r="I1302" s="45" t="s">
        <v>5624</v>
      </c>
      <c r="J1302" s="45"/>
      <c r="K1302" s="45"/>
      <c r="L1302" s="45"/>
      <c r="M1302" s="31" t="s">
        <v>1394</v>
      </c>
      <c r="N1302" s="13" t="s">
        <v>474</v>
      </c>
      <c r="O1302" s="13" t="s">
        <v>7068</v>
      </c>
      <c r="P1302" s="20"/>
      <c r="Q1302" s="39" t="s">
        <v>1392</v>
      </c>
      <c r="R1302" s="13" t="s">
        <v>474</v>
      </c>
      <c r="S1302" s="13" t="s">
        <v>7068</v>
      </c>
      <c r="T1302" s="39" t="s">
        <v>1392</v>
      </c>
      <c r="U1302" s="13" t="s">
        <v>474</v>
      </c>
      <c r="V1302" s="20"/>
      <c r="W1302" s="20"/>
      <c r="X1302" s="20"/>
      <c r="Y1302" s="20"/>
      <c r="Z1302" s="20"/>
      <c r="AA1302" s="20"/>
      <c r="AB1302" s="20"/>
      <c r="AC1302" s="20"/>
      <c r="AD1302" s="20" t="s">
        <v>920</v>
      </c>
      <c r="AF1302" s="14">
        <v>0</v>
      </c>
      <c r="AG1302" s="14">
        <v>1</v>
      </c>
      <c r="AH1302" s="14">
        <v>0</v>
      </c>
      <c r="AI1302" s="14">
        <v>0</v>
      </c>
      <c r="AJ1302" s="14">
        <v>1</v>
      </c>
      <c r="AK1302" s="14">
        <v>0</v>
      </c>
      <c r="AL1302" s="14">
        <v>0</v>
      </c>
      <c r="AO1302" s="1"/>
      <c r="BT1302" s="14">
        <v>5000000</v>
      </c>
      <c r="BV1302" s="16">
        <v>4750000</v>
      </c>
      <c r="CS1302">
        <v>1</v>
      </c>
      <c r="CY1302" s="1">
        <v>39367</v>
      </c>
      <c r="CZ1302" s="1"/>
      <c r="DC1302" s="1">
        <v>40105</v>
      </c>
      <c r="DD1302" s="14">
        <v>772</v>
      </c>
      <c r="DE1302" s="14">
        <v>4</v>
      </c>
      <c r="DF1302" t="s">
        <v>562</v>
      </c>
      <c r="DG1302" t="s">
        <v>1393</v>
      </c>
      <c r="DO1302" s="49" t="s">
        <v>4757</v>
      </c>
      <c r="DP1302" s="1"/>
      <c r="DQ1302" s="1"/>
      <c r="DR1302" s="1"/>
      <c r="DS1302" s="1"/>
      <c r="DT1302" s="1"/>
      <c r="DU1302" s="1"/>
      <c r="DV1302" s="1"/>
      <c r="DY1302" t="s">
        <v>2366</v>
      </c>
      <c r="DZ1302" s="1">
        <v>40595</v>
      </c>
      <c r="EA1302" s="1">
        <v>41983</v>
      </c>
      <c r="EC1302" s="7" t="s">
        <v>4037</v>
      </c>
      <c r="EM1302" s="7">
        <v>1</v>
      </c>
      <c r="EO1302" s="7">
        <v>396</v>
      </c>
      <c r="EP1302" s="7">
        <v>5</v>
      </c>
    </row>
    <row r="1303" spans="1:245" x14ac:dyDescent="0.25">
      <c r="A1303" s="1">
        <v>40520</v>
      </c>
      <c r="B1303" s="1"/>
      <c r="C1303" s="1"/>
      <c r="D1303" s="1"/>
      <c r="E1303" s="13" t="s">
        <v>3217</v>
      </c>
      <c r="F1303" s="4" t="s">
        <v>146</v>
      </c>
      <c r="G1303" s="86"/>
      <c r="H1303" s="45" t="s">
        <v>5623</v>
      </c>
      <c r="I1303" s="45" t="s">
        <v>5624</v>
      </c>
      <c r="J1303" s="45"/>
      <c r="K1303" s="45"/>
      <c r="L1303" s="45"/>
      <c r="M1303" s="31" t="s">
        <v>1396</v>
      </c>
      <c r="N1303" s="13" t="s">
        <v>474</v>
      </c>
      <c r="O1303" s="13" t="s">
        <v>7068</v>
      </c>
      <c r="P1303" s="20"/>
      <c r="Q1303" s="39" t="s">
        <v>1392</v>
      </c>
      <c r="R1303" s="13" t="s">
        <v>474</v>
      </c>
      <c r="S1303" s="13" t="s">
        <v>7068</v>
      </c>
      <c r="T1303" s="39" t="s">
        <v>1392</v>
      </c>
      <c r="U1303" s="13" t="s">
        <v>474</v>
      </c>
      <c r="V1303" s="20"/>
      <c r="W1303" s="20"/>
      <c r="X1303" s="20"/>
      <c r="Y1303" s="20"/>
      <c r="Z1303" s="20"/>
      <c r="AA1303" s="20"/>
      <c r="AB1303" s="20"/>
      <c r="AC1303" s="20"/>
      <c r="AD1303" s="20" t="s">
        <v>920</v>
      </c>
      <c r="AF1303" s="14">
        <v>0</v>
      </c>
      <c r="AG1303" s="14">
        <v>1</v>
      </c>
      <c r="AH1303" s="14">
        <v>0</v>
      </c>
      <c r="AI1303" s="14">
        <v>0</v>
      </c>
      <c r="AJ1303" s="14">
        <v>1</v>
      </c>
      <c r="AK1303" s="14">
        <v>0</v>
      </c>
      <c r="AL1303" s="14">
        <v>0</v>
      </c>
      <c r="AO1303" s="1"/>
      <c r="BT1303" s="14">
        <v>5000000</v>
      </c>
      <c r="BV1303" s="16">
        <v>4750000</v>
      </c>
      <c r="CS1303">
        <v>1</v>
      </c>
      <c r="CY1303" s="1">
        <v>39367</v>
      </c>
      <c r="CZ1303" s="1"/>
      <c r="DC1303" s="1">
        <v>40105</v>
      </c>
      <c r="DD1303" s="14">
        <v>772</v>
      </c>
      <c r="DE1303" s="14">
        <v>4</v>
      </c>
      <c r="DF1303" t="s">
        <v>562</v>
      </c>
      <c r="DG1303" t="s">
        <v>1393</v>
      </c>
      <c r="DO1303" s="49" t="s">
        <v>4757</v>
      </c>
      <c r="DP1303" s="1"/>
      <c r="DQ1303" s="1"/>
      <c r="DR1303" s="1"/>
      <c r="DS1303" s="1"/>
      <c r="DT1303" s="1"/>
      <c r="DU1303" s="1"/>
      <c r="DV1303" s="1"/>
      <c r="DY1303" t="s">
        <v>2366</v>
      </c>
      <c r="DZ1303" s="1">
        <v>40595</v>
      </c>
      <c r="EA1303" s="1">
        <v>41983</v>
      </c>
      <c r="EC1303" s="7" t="s">
        <v>4037</v>
      </c>
      <c r="EM1303" s="7">
        <v>1</v>
      </c>
      <c r="EO1303" s="7">
        <v>396</v>
      </c>
      <c r="EP1303" s="7">
        <v>5</v>
      </c>
    </row>
    <row r="1304" spans="1:245" x14ac:dyDescent="0.25">
      <c r="A1304" s="1">
        <v>40491</v>
      </c>
      <c r="B1304" s="1"/>
      <c r="C1304" s="1" t="s">
        <v>444</v>
      </c>
      <c r="D1304" s="1"/>
      <c r="E1304" s="13" t="s">
        <v>3214</v>
      </c>
      <c r="F1304" s="4" t="s">
        <v>176</v>
      </c>
      <c r="G1304" s="45" t="s">
        <v>5620</v>
      </c>
      <c r="H1304" s="86"/>
      <c r="I1304" s="86"/>
      <c r="J1304" s="86"/>
      <c r="K1304" s="86"/>
      <c r="L1304" s="86"/>
      <c r="M1304" s="31" t="s">
        <v>482</v>
      </c>
      <c r="N1304" s="4" t="s">
        <v>495</v>
      </c>
      <c r="O1304" s="52" t="s">
        <v>7028</v>
      </c>
      <c r="P1304" s="20" t="s">
        <v>3399</v>
      </c>
      <c r="Q1304" s="31" t="s">
        <v>482</v>
      </c>
      <c r="R1304" s="4" t="s">
        <v>495</v>
      </c>
      <c r="S1304" s="52" t="s">
        <v>7028</v>
      </c>
      <c r="T1304" s="20"/>
      <c r="U1304" s="20"/>
      <c r="V1304" s="20" t="s">
        <v>3400</v>
      </c>
      <c r="W1304" s="53" t="s">
        <v>495</v>
      </c>
      <c r="X1304" s="20" t="s">
        <v>3375</v>
      </c>
      <c r="Y1304" s="20" t="s">
        <v>495</v>
      </c>
      <c r="Z1304" s="20" t="s">
        <v>3375</v>
      </c>
      <c r="AA1304" s="20" t="s">
        <v>495</v>
      </c>
      <c r="AB1304" s="20"/>
      <c r="AC1304" s="20"/>
      <c r="AD1304" s="20"/>
      <c r="AF1304" s="14">
        <v>0</v>
      </c>
      <c r="AG1304" s="14">
        <v>1</v>
      </c>
      <c r="AH1304" s="14">
        <v>0</v>
      </c>
      <c r="AI1304" s="14">
        <v>0</v>
      </c>
      <c r="AJ1304" s="14">
        <v>1</v>
      </c>
      <c r="AK1304" s="14">
        <v>0</v>
      </c>
      <c r="AL1304" s="14">
        <v>1</v>
      </c>
      <c r="AM1304" s="14">
        <v>0</v>
      </c>
      <c r="AN1304" t="s">
        <v>510</v>
      </c>
      <c r="AO1304" s="1"/>
      <c r="AQ1304" s="1">
        <v>38108</v>
      </c>
      <c r="AR1304" s="1">
        <v>38762</v>
      </c>
      <c r="AS1304" s="1">
        <v>38491</v>
      </c>
      <c r="AT1304" s="1">
        <v>38762</v>
      </c>
      <c r="AU1304" s="1"/>
      <c r="AV1304" s="1"/>
      <c r="AW1304" s="1"/>
      <c r="AX1304" s="1"/>
      <c r="AY1304" s="1"/>
      <c r="AZ1304" s="1"/>
      <c r="BA1304" s="1"/>
      <c r="BB1304" s="1"/>
      <c r="BC1304" s="1"/>
      <c r="BD1304" s="1"/>
      <c r="BE1304" s="1"/>
      <c r="BF1304" s="1"/>
      <c r="BG1304" s="1"/>
      <c r="BH1304" s="1"/>
      <c r="BI1304" s="1"/>
      <c r="BJ1304" s="1"/>
      <c r="BK1304" s="1"/>
      <c r="BL1304" s="1"/>
      <c r="BP1304" s="14">
        <v>21037500</v>
      </c>
      <c r="BQ1304" s="3">
        <v>0.1</v>
      </c>
      <c r="CV1304" s="1"/>
      <c r="DA1304" s="1">
        <v>38693</v>
      </c>
      <c r="DB1304" s="1">
        <v>38762</v>
      </c>
      <c r="DC1304" s="1">
        <v>39434</v>
      </c>
      <c r="DD1304" s="14">
        <v>1400</v>
      </c>
      <c r="DE1304" s="14">
        <v>7</v>
      </c>
      <c r="DF1304" t="s">
        <v>508</v>
      </c>
      <c r="DG1304" t="s">
        <v>507</v>
      </c>
      <c r="DI1304" s="1"/>
      <c r="DJ1304">
        <v>1</v>
      </c>
      <c r="DK1304" s="1"/>
      <c r="GY1304" s="44" t="s">
        <v>5712</v>
      </c>
      <c r="GZ1304" s="1">
        <v>38762</v>
      </c>
      <c r="HA1304">
        <v>16</v>
      </c>
      <c r="HB1304">
        <v>391</v>
      </c>
      <c r="HC1304">
        <v>5</v>
      </c>
      <c r="HE1304">
        <v>1</v>
      </c>
      <c r="HH1304" s="44" t="s">
        <v>5841</v>
      </c>
      <c r="HI1304">
        <v>1</v>
      </c>
      <c r="HJ1304">
        <v>135</v>
      </c>
      <c r="HK1304">
        <v>525</v>
      </c>
      <c r="HL1304">
        <v>14</v>
      </c>
      <c r="HM1304">
        <v>1</v>
      </c>
      <c r="II1304" s="1">
        <v>38762</v>
      </c>
      <c r="IJ1304" s="1">
        <v>40491</v>
      </c>
      <c r="IK1304" s="14">
        <v>10</v>
      </c>
    </row>
    <row r="1305" spans="1:245" x14ac:dyDescent="0.25">
      <c r="A1305" s="1">
        <v>40491</v>
      </c>
      <c r="E1305" s="13" t="s">
        <v>3214</v>
      </c>
      <c r="F1305" s="4" t="s">
        <v>176</v>
      </c>
      <c r="G1305" s="45" t="s">
        <v>5620</v>
      </c>
      <c r="H1305" s="86"/>
      <c r="I1305" s="86"/>
      <c r="J1305" s="86"/>
      <c r="K1305" s="86"/>
      <c r="L1305" s="86"/>
      <c r="M1305" s="58" t="s">
        <v>3401</v>
      </c>
      <c r="N1305" s="4" t="s">
        <v>474</v>
      </c>
      <c r="O1305" s="52" t="s">
        <v>7029</v>
      </c>
      <c r="P1305" s="20" t="s">
        <v>3399</v>
      </c>
      <c r="Q1305" s="20" t="s">
        <v>3401</v>
      </c>
      <c r="R1305" s="4" t="s">
        <v>474</v>
      </c>
      <c r="S1305" s="52" t="s">
        <v>7029</v>
      </c>
      <c r="T1305" s="20" t="s">
        <v>3401</v>
      </c>
      <c r="U1305" s="4" t="s">
        <v>474</v>
      </c>
      <c r="V1305" s="20"/>
      <c r="W1305" s="20"/>
      <c r="X1305" s="20" t="s">
        <v>3376</v>
      </c>
      <c r="Y1305" s="20" t="s">
        <v>474</v>
      </c>
      <c r="Z1305" s="20" t="s">
        <v>3376</v>
      </c>
      <c r="AA1305" s="20" t="s">
        <v>474</v>
      </c>
      <c r="AB1305" s="20"/>
      <c r="AC1305" s="20"/>
      <c r="AD1305" s="20"/>
      <c r="AF1305" s="14">
        <v>0</v>
      </c>
      <c r="AG1305" s="14">
        <v>1</v>
      </c>
      <c r="AH1305" s="14">
        <v>0</v>
      </c>
      <c r="AI1305" s="14">
        <v>0</v>
      </c>
      <c r="AJ1305" s="14">
        <v>1</v>
      </c>
      <c r="AK1305" s="14">
        <v>0</v>
      </c>
      <c r="AL1305" s="14">
        <v>1</v>
      </c>
      <c r="AM1305" s="14">
        <v>0</v>
      </c>
      <c r="AO1305" s="1">
        <v>36501</v>
      </c>
      <c r="AP1305" s="1">
        <v>38762</v>
      </c>
      <c r="AQ1305" s="1">
        <v>38108</v>
      </c>
      <c r="AR1305" s="1">
        <v>38762</v>
      </c>
      <c r="AS1305" s="1">
        <v>38491</v>
      </c>
      <c r="AT1305" s="1">
        <v>38762</v>
      </c>
      <c r="AU1305" s="1">
        <v>37408</v>
      </c>
      <c r="AV1305" s="1">
        <v>38762</v>
      </c>
      <c r="AW1305" s="1"/>
      <c r="AX1305" s="1"/>
      <c r="AY1305" s="1"/>
      <c r="AZ1305" s="1"/>
      <c r="BA1305" s="1"/>
      <c r="BB1305" s="1"/>
      <c r="BC1305" s="1"/>
      <c r="BD1305" s="1"/>
      <c r="BE1305" s="1"/>
      <c r="BF1305" s="1"/>
      <c r="BG1305" s="1"/>
      <c r="BH1305" s="1"/>
      <c r="BI1305" s="1"/>
      <c r="BJ1305" s="1"/>
      <c r="BK1305" s="1"/>
      <c r="BL1305" s="1"/>
      <c r="BT1305" s="14">
        <v>182920000</v>
      </c>
      <c r="BU1305" s="3">
        <v>0.2</v>
      </c>
      <c r="BV1305" s="16">
        <v>0</v>
      </c>
      <c r="BX1305" s="14">
        <v>124440000</v>
      </c>
      <c r="BY1305" s="3">
        <v>0.2</v>
      </c>
      <c r="BZ1305" s="16">
        <v>0</v>
      </c>
      <c r="DA1305" s="1">
        <v>38693</v>
      </c>
      <c r="DB1305" s="1">
        <v>38762</v>
      </c>
      <c r="DC1305" s="1">
        <v>39434</v>
      </c>
      <c r="DD1305" s="14">
        <v>1400</v>
      </c>
      <c r="DE1305" s="14">
        <v>7</v>
      </c>
      <c r="DF1305" t="s">
        <v>508</v>
      </c>
      <c r="DG1305" t="s">
        <v>507</v>
      </c>
      <c r="DJ1305">
        <v>1</v>
      </c>
      <c r="DO1305" s="1"/>
      <c r="DP1305" s="49" t="s">
        <v>4732</v>
      </c>
      <c r="DQ1305" s="49" t="s">
        <v>4733</v>
      </c>
      <c r="DR1305" s="1"/>
      <c r="DS1305" s="1"/>
      <c r="DT1305" s="1"/>
      <c r="DU1305" s="1"/>
      <c r="DV1305" s="1"/>
      <c r="DY1305" t="s">
        <v>2403</v>
      </c>
      <c r="DZ1305" s="1">
        <v>40567</v>
      </c>
      <c r="EA1305" s="1">
        <v>42354</v>
      </c>
      <c r="EC1305" s="7" t="s">
        <v>4030</v>
      </c>
      <c r="EK1305" s="7">
        <v>1</v>
      </c>
      <c r="EO1305" s="7">
        <v>96</v>
      </c>
      <c r="EP1305" s="7">
        <v>3</v>
      </c>
      <c r="EQ1305" s="7">
        <v>1</v>
      </c>
      <c r="GY1305" s="44" t="s">
        <v>5712</v>
      </c>
      <c r="GZ1305" s="1">
        <v>38762</v>
      </c>
      <c r="HA1305">
        <v>16</v>
      </c>
      <c r="HB1305">
        <v>1317</v>
      </c>
      <c r="HC1305">
        <v>14</v>
      </c>
      <c r="HD1305">
        <v>1</v>
      </c>
      <c r="HH1305" s="44" t="s">
        <v>5841</v>
      </c>
      <c r="HI1305">
        <v>1</v>
      </c>
      <c r="HJ1305">
        <v>135</v>
      </c>
      <c r="HK1305">
        <v>3590</v>
      </c>
      <c r="HL1305">
        <v>90</v>
      </c>
      <c r="HM1305">
        <v>1</v>
      </c>
      <c r="HQ1305" s="44" t="s">
        <v>5974</v>
      </c>
      <c r="HR1305">
        <v>0</v>
      </c>
      <c r="HS1305">
        <v>47</v>
      </c>
      <c r="HT1305">
        <v>3857</v>
      </c>
      <c r="HU1305">
        <v>27</v>
      </c>
      <c r="HV1305">
        <v>1</v>
      </c>
      <c r="II1305" s="1">
        <v>38762</v>
      </c>
      <c r="IJ1305" s="1">
        <v>40491</v>
      </c>
      <c r="IK1305" s="14">
        <v>10</v>
      </c>
    </row>
    <row r="1306" spans="1:245" x14ac:dyDescent="0.25">
      <c r="A1306" s="1">
        <v>40491</v>
      </c>
      <c r="E1306" s="13" t="s">
        <v>3214</v>
      </c>
      <c r="F1306" s="4" t="s">
        <v>176</v>
      </c>
      <c r="G1306" s="45" t="s">
        <v>5620</v>
      </c>
      <c r="H1306" s="86"/>
      <c r="I1306" s="86"/>
      <c r="J1306" s="86"/>
      <c r="K1306" s="86"/>
      <c r="L1306" s="86"/>
      <c r="M1306" s="30" t="s">
        <v>484</v>
      </c>
      <c r="N1306" s="4" t="s">
        <v>474</v>
      </c>
      <c r="O1306" s="52" t="s">
        <v>7030</v>
      </c>
      <c r="P1306" s="20" t="s">
        <v>3399</v>
      </c>
      <c r="Q1306" s="20" t="s">
        <v>3401</v>
      </c>
      <c r="R1306" s="4" t="s">
        <v>474</v>
      </c>
      <c r="S1306" s="52" t="s">
        <v>7029</v>
      </c>
      <c r="T1306" s="20" t="s">
        <v>3401</v>
      </c>
      <c r="U1306" s="4" t="s">
        <v>474</v>
      </c>
      <c r="V1306" s="20"/>
      <c r="W1306" s="20"/>
      <c r="X1306" s="20"/>
      <c r="Y1306" s="20"/>
      <c r="Z1306" s="20" t="s">
        <v>3376</v>
      </c>
      <c r="AA1306" s="20" t="s">
        <v>474</v>
      </c>
      <c r="AD1306" s="20"/>
      <c r="AF1306" s="14">
        <v>0</v>
      </c>
      <c r="AG1306" s="14">
        <v>1</v>
      </c>
      <c r="AH1306" s="14">
        <v>0</v>
      </c>
      <c r="AI1306" s="14">
        <v>0</v>
      </c>
      <c r="AJ1306" s="14">
        <v>1</v>
      </c>
      <c r="AK1306" s="14">
        <v>0</v>
      </c>
      <c r="AL1306" s="14">
        <v>1</v>
      </c>
      <c r="AM1306" s="14">
        <v>0</v>
      </c>
      <c r="AQ1306" s="1">
        <v>38108</v>
      </c>
      <c r="AR1306" s="1">
        <v>38762</v>
      </c>
      <c r="AS1306" s="1">
        <v>38491</v>
      </c>
      <c r="AT1306" s="1">
        <v>38762</v>
      </c>
      <c r="AU1306" s="1">
        <v>37408</v>
      </c>
      <c r="AV1306" s="1">
        <v>38762</v>
      </c>
      <c r="AW1306" s="1"/>
      <c r="AX1306" s="1"/>
      <c r="AY1306" s="1"/>
      <c r="AZ1306" s="1"/>
      <c r="BA1306" s="1"/>
      <c r="BB1306" s="1"/>
      <c r="BC1306" s="1"/>
      <c r="BD1306" s="1"/>
      <c r="BE1306" s="1"/>
      <c r="BF1306" s="1"/>
      <c r="BG1306" s="1"/>
      <c r="BH1306" s="1"/>
      <c r="BI1306" s="1"/>
      <c r="BJ1306" s="1"/>
      <c r="BK1306" s="1"/>
      <c r="BL1306" s="1"/>
      <c r="BT1306" s="14">
        <v>182920000</v>
      </c>
      <c r="BU1306" s="3">
        <v>0.2</v>
      </c>
      <c r="BV1306" s="16">
        <v>0</v>
      </c>
      <c r="BZ1306" s="16">
        <v>0</v>
      </c>
      <c r="DA1306" s="1">
        <v>38693</v>
      </c>
      <c r="DB1306" s="1">
        <v>38762</v>
      </c>
      <c r="DC1306" s="1">
        <v>39434</v>
      </c>
      <c r="DD1306" s="14">
        <v>1400</v>
      </c>
      <c r="DE1306" s="14">
        <v>7</v>
      </c>
      <c r="DF1306" t="s">
        <v>508</v>
      </c>
      <c r="DG1306" t="s">
        <v>507</v>
      </c>
      <c r="DJ1306">
        <v>1</v>
      </c>
      <c r="DO1306" s="1"/>
      <c r="DP1306" s="49" t="s">
        <v>4734</v>
      </c>
      <c r="DQ1306" s="49" t="s">
        <v>4735</v>
      </c>
      <c r="DR1306" s="1"/>
      <c r="DS1306" s="1"/>
      <c r="DT1306" s="1"/>
      <c r="DU1306" s="1"/>
      <c r="DV1306" s="1"/>
      <c r="DY1306" t="s">
        <v>2401</v>
      </c>
      <c r="DZ1306" s="1">
        <v>40567</v>
      </c>
      <c r="EA1306" s="1">
        <v>42354</v>
      </c>
      <c r="EC1306" s="7" t="s">
        <v>4030</v>
      </c>
      <c r="EK1306" s="7">
        <v>1</v>
      </c>
      <c r="EO1306" s="7">
        <v>89</v>
      </c>
      <c r="EP1306" s="7">
        <v>3</v>
      </c>
      <c r="EQ1306" s="7">
        <v>1</v>
      </c>
      <c r="GY1306" s="44" t="s">
        <v>5712</v>
      </c>
      <c r="GZ1306" s="1">
        <v>38762</v>
      </c>
      <c r="HA1306">
        <v>16</v>
      </c>
      <c r="HB1306">
        <v>1317</v>
      </c>
      <c r="HC1306">
        <v>14</v>
      </c>
      <c r="HD1306">
        <v>1</v>
      </c>
      <c r="HH1306" s="44" t="s">
        <v>5841</v>
      </c>
      <c r="HI1306">
        <v>1</v>
      </c>
      <c r="HJ1306">
        <v>135</v>
      </c>
      <c r="HK1306">
        <v>3590</v>
      </c>
      <c r="HL1306">
        <v>90</v>
      </c>
      <c r="HM1306">
        <v>1</v>
      </c>
      <c r="HQ1306" s="44" t="s">
        <v>5974</v>
      </c>
      <c r="HR1306">
        <v>0</v>
      </c>
      <c r="HS1306">
        <v>47</v>
      </c>
      <c r="HT1306">
        <v>3857</v>
      </c>
      <c r="HU1306">
        <v>27</v>
      </c>
      <c r="HV1306">
        <v>1</v>
      </c>
      <c r="II1306" s="1">
        <v>38762</v>
      </c>
      <c r="IJ1306" s="1">
        <v>40491</v>
      </c>
      <c r="IK1306" s="14">
        <v>10</v>
      </c>
    </row>
    <row r="1307" spans="1:245" x14ac:dyDescent="0.25">
      <c r="A1307" s="1">
        <v>40491</v>
      </c>
      <c r="E1307" s="13" t="s">
        <v>3214</v>
      </c>
      <c r="F1307" s="4" t="s">
        <v>176</v>
      </c>
      <c r="G1307" s="45" t="s">
        <v>5620</v>
      </c>
      <c r="H1307" s="86"/>
      <c r="I1307" s="86"/>
      <c r="J1307" s="86"/>
      <c r="K1307" s="86"/>
      <c r="L1307" s="86"/>
      <c r="M1307" s="30" t="s">
        <v>2618</v>
      </c>
      <c r="N1307" s="4" t="s">
        <v>502</v>
      </c>
      <c r="O1307" s="52" t="s">
        <v>7031</v>
      </c>
      <c r="P1307" s="20" t="s">
        <v>3399</v>
      </c>
      <c r="Q1307" s="20" t="s">
        <v>3401</v>
      </c>
      <c r="R1307" s="4" t="s">
        <v>474</v>
      </c>
      <c r="S1307" s="52" t="s">
        <v>7029</v>
      </c>
      <c r="T1307" s="20" t="s">
        <v>3401</v>
      </c>
      <c r="U1307" s="4" t="s">
        <v>474</v>
      </c>
      <c r="V1307" s="20"/>
      <c r="W1307" s="20"/>
      <c r="X1307" s="20"/>
      <c r="Y1307" s="20"/>
      <c r="Z1307" s="20" t="s">
        <v>3376</v>
      </c>
      <c r="AA1307" s="20" t="s">
        <v>474</v>
      </c>
      <c r="AD1307" s="20"/>
      <c r="AF1307" s="14">
        <v>0</v>
      </c>
      <c r="AG1307" s="14">
        <v>1</v>
      </c>
      <c r="AH1307" s="14">
        <v>0</v>
      </c>
      <c r="AI1307" s="14">
        <v>0</v>
      </c>
      <c r="AJ1307" s="14">
        <v>1</v>
      </c>
      <c r="AK1307" s="14">
        <v>0</v>
      </c>
      <c r="AL1307" s="14">
        <v>1</v>
      </c>
      <c r="AM1307" s="14">
        <v>0</v>
      </c>
      <c r="AO1307" s="1">
        <v>36515</v>
      </c>
      <c r="AP1307" s="1">
        <v>38762</v>
      </c>
      <c r="AQ1307" s="1">
        <v>38108</v>
      </c>
      <c r="AR1307" s="1">
        <v>38762</v>
      </c>
      <c r="AS1307" s="1">
        <v>38491</v>
      </c>
      <c r="AT1307" s="1">
        <v>38762</v>
      </c>
      <c r="AU1307" s="1">
        <v>37408</v>
      </c>
      <c r="AV1307" s="1">
        <v>38762</v>
      </c>
      <c r="AW1307" s="1"/>
      <c r="AX1307" s="1"/>
      <c r="AY1307" s="1"/>
      <c r="AZ1307" s="1"/>
      <c r="BA1307" s="1"/>
      <c r="BB1307" s="1"/>
      <c r="BC1307" s="1"/>
      <c r="BD1307" s="1"/>
      <c r="BE1307" s="1"/>
      <c r="BF1307" s="1"/>
      <c r="BG1307" s="1"/>
      <c r="BH1307" s="1"/>
      <c r="BI1307" s="1"/>
      <c r="BJ1307" s="1"/>
      <c r="BK1307" s="1"/>
      <c r="BL1307" s="1"/>
      <c r="BP1307" s="14">
        <v>2720000</v>
      </c>
      <c r="BQ1307" s="3">
        <v>0.2</v>
      </c>
      <c r="BR1307" s="16">
        <v>0</v>
      </c>
      <c r="BX1307" s="14">
        <v>124440000</v>
      </c>
      <c r="BZ1307" s="16">
        <v>0</v>
      </c>
      <c r="DA1307" s="1">
        <v>38693</v>
      </c>
      <c r="DB1307" s="1">
        <v>38762</v>
      </c>
      <c r="DC1307" s="1">
        <v>39434</v>
      </c>
      <c r="DD1307" s="14">
        <v>1400</v>
      </c>
      <c r="DE1307" s="14">
        <v>7</v>
      </c>
      <c r="DF1307" t="s">
        <v>508</v>
      </c>
      <c r="DG1307" t="s">
        <v>507</v>
      </c>
      <c r="DJ1307">
        <v>1</v>
      </c>
      <c r="DO1307" s="49" t="s">
        <v>4736</v>
      </c>
      <c r="DP1307" s="1"/>
      <c r="DQ1307" s="1"/>
      <c r="DR1307" s="1"/>
      <c r="DS1307" s="1"/>
      <c r="DT1307" s="1"/>
      <c r="DU1307" s="1"/>
      <c r="DV1307" s="1"/>
      <c r="DY1307" t="s">
        <v>2709</v>
      </c>
      <c r="DZ1307" s="1">
        <v>40566</v>
      </c>
      <c r="EA1307" s="1">
        <v>42354</v>
      </c>
      <c r="EC1307" s="7" t="s">
        <v>4030</v>
      </c>
      <c r="EK1307" s="7">
        <v>1</v>
      </c>
      <c r="EO1307" s="7">
        <v>93</v>
      </c>
      <c r="EP1307" s="7">
        <v>2</v>
      </c>
      <c r="GY1307" s="44" t="s">
        <v>5712</v>
      </c>
      <c r="GZ1307" s="1">
        <v>38762</v>
      </c>
      <c r="HA1307">
        <v>16</v>
      </c>
      <c r="HB1307">
        <v>1317</v>
      </c>
      <c r="HC1307">
        <v>14</v>
      </c>
      <c r="HD1307">
        <v>1</v>
      </c>
      <c r="HH1307" s="44" t="s">
        <v>5841</v>
      </c>
      <c r="HI1307">
        <v>1</v>
      </c>
      <c r="HJ1307">
        <v>135</v>
      </c>
      <c r="HK1307">
        <v>3590</v>
      </c>
      <c r="HL1307">
        <v>90</v>
      </c>
      <c r="HM1307">
        <v>1</v>
      </c>
      <c r="HQ1307" s="44" t="s">
        <v>5974</v>
      </c>
      <c r="HR1307">
        <v>0</v>
      </c>
      <c r="HS1307">
        <v>47</v>
      </c>
      <c r="HT1307">
        <v>3857</v>
      </c>
      <c r="HU1307">
        <v>27</v>
      </c>
      <c r="HV1307">
        <v>1</v>
      </c>
      <c r="II1307" s="1">
        <v>38762</v>
      </c>
      <c r="IJ1307" s="1">
        <v>40491</v>
      </c>
      <c r="IK1307" s="14">
        <v>10</v>
      </c>
    </row>
    <row r="1308" spans="1:245" x14ac:dyDescent="0.25">
      <c r="A1308" s="1">
        <v>40491</v>
      </c>
      <c r="E1308" s="13" t="s">
        <v>3214</v>
      </c>
      <c r="F1308" s="4" t="s">
        <v>176</v>
      </c>
      <c r="G1308" s="45" t="s">
        <v>5620</v>
      </c>
      <c r="H1308" s="86"/>
      <c r="I1308" s="86"/>
      <c r="J1308" s="86"/>
      <c r="K1308" s="86"/>
      <c r="L1308" s="86"/>
      <c r="M1308" s="30" t="s">
        <v>1984</v>
      </c>
      <c r="N1308" s="27" t="s">
        <v>537</v>
      </c>
      <c r="O1308" s="52" t="s">
        <v>7032</v>
      </c>
      <c r="P1308" s="20" t="s">
        <v>3399</v>
      </c>
      <c r="Q1308" s="30" t="s">
        <v>1984</v>
      </c>
      <c r="R1308" s="27" t="s">
        <v>537</v>
      </c>
      <c r="S1308" s="52" t="s">
        <v>7032</v>
      </c>
      <c r="T1308" s="20"/>
      <c r="U1308" s="20"/>
      <c r="V1308" s="20"/>
      <c r="W1308" s="20"/>
      <c r="X1308" s="20" t="s">
        <v>3377</v>
      </c>
      <c r="Y1308" s="33" t="s">
        <v>537</v>
      </c>
      <c r="Z1308" s="20" t="s">
        <v>3377</v>
      </c>
      <c r="AA1308" s="33" t="s">
        <v>537</v>
      </c>
      <c r="AD1308" s="20"/>
      <c r="AF1308" s="14">
        <v>0</v>
      </c>
      <c r="AG1308" s="14">
        <v>1</v>
      </c>
      <c r="AH1308" s="14">
        <v>0</v>
      </c>
      <c r="AI1308" s="14">
        <v>0</v>
      </c>
      <c r="AJ1308" s="14">
        <v>1</v>
      </c>
      <c r="AK1308" s="14">
        <v>0</v>
      </c>
      <c r="AL1308" s="14">
        <v>1</v>
      </c>
      <c r="AM1308" s="14">
        <v>0</v>
      </c>
      <c r="AO1308" s="1">
        <v>36913</v>
      </c>
      <c r="AP1308" s="1">
        <v>38762</v>
      </c>
      <c r="AQ1308" s="1">
        <v>38108</v>
      </c>
      <c r="AR1308" s="1">
        <v>38762</v>
      </c>
      <c r="AS1308" s="1">
        <v>38491</v>
      </c>
      <c r="AT1308" s="1">
        <v>38762</v>
      </c>
      <c r="AU1308" s="1">
        <v>37408</v>
      </c>
      <c r="AV1308" s="1">
        <v>38762</v>
      </c>
      <c r="AW1308" s="1"/>
      <c r="AX1308" s="1"/>
      <c r="AY1308" s="1"/>
      <c r="AZ1308" s="1"/>
      <c r="BA1308" s="1"/>
      <c r="BB1308" s="1"/>
      <c r="BC1308" s="1"/>
      <c r="BD1308" s="1"/>
      <c r="BE1308" s="1"/>
      <c r="BF1308" s="1"/>
      <c r="BG1308" s="1"/>
      <c r="BH1308" s="1"/>
      <c r="BI1308" s="1"/>
      <c r="BJ1308" s="1"/>
      <c r="BK1308" s="1"/>
      <c r="BL1308" s="1"/>
      <c r="BP1308" s="14">
        <v>104040000</v>
      </c>
      <c r="BQ1308" s="3">
        <v>0.1</v>
      </c>
      <c r="DA1308" s="1">
        <v>38693</v>
      </c>
      <c r="DB1308" s="1">
        <v>38762</v>
      </c>
      <c r="DC1308" s="1">
        <v>39434</v>
      </c>
      <c r="DD1308" s="14">
        <v>1400</v>
      </c>
      <c r="DE1308" s="14">
        <v>7</v>
      </c>
      <c r="DF1308" t="s">
        <v>508</v>
      </c>
      <c r="DG1308" t="s">
        <v>507</v>
      </c>
      <c r="DJ1308">
        <v>1</v>
      </c>
      <c r="GY1308" s="44" t="s">
        <v>5712</v>
      </c>
      <c r="GZ1308" s="1">
        <v>38762</v>
      </c>
      <c r="HA1308">
        <v>16</v>
      </c>
      <c r="HB1308">
        <v>1536</v>
      </c>
      <c r="HC1308">
        <v>28</v>
      </c>
      <c r="HD1308">
        <v>1</v>
      </c>
      <c r="HH1308" s="44" t="s">
        <v>5841</v>
      </c>
      <c r="HI1308">
        <v>1</v>
      </c>
      <c r="HJ1308">
        <v>135</v>
      </c>
      <c r="HK1308">
        <v>3361</v>
      </c>
      <c r="HL1308">
        <v>55</v>
      </c>
      <c r="HM1308">
        <v>1</v>
      </c>
      <c r="II1308" s="1">
        <v>38762</v>
      </c>
      <c r="IJ1308" s="1">
        <v>40491</v>
      </c>
      <c r="IK1308" s="14">
        <v>10</v>
      </c>
    </row>
    <row r="1309" spans="1:245" x14ac:dyDescent="0.25">
      <c r="A1309" s="1">
        <v>40491</v>
      </c>
      <c r="E1309" s="13" t="s">
        <v>3214</v>
      </c>
      <c r="F1309" s="4" t="s">
        <v>176</v>
      </c>
      <c r="G1309" s="45" t="s">
        <v>5620</v>
      </c>
      <c r="H1309" s="86"/>
      <c r="I1309" s="86"/>
      <c r="J1309" s="86"/>
      <c r="K1309" s="86"/>
      <c r="L1309" s="86"/>
      <c r="M1309" s="30" t="s">
        <v>2542</v>
      </c>
      <c r="N1309" s="4" t="s">
        <v>496</v>
      </c>
      <c r="O1309" s="52" t="s">
        <v>7033</v>
      </c>
      <c r="P1309" s="20" t="s">
        <v>3399</v>
      </c>
      <c r="Q1309" s="30" t="s">
        <v>2542</v>
      </c>
      <c r="R1309" s="4" t="s">
        <v>496</v>
      </c>
      <c r="S1309" s="52" t="s">
        <v>7033</v>
      </c>
      <c r="T1309" s="20"/>
      <c r="U1309" s="20"/>
      <c r="V1309" s="20"/>
      <c r="W1309" s="20"/>
      <c r="X1309" s="20"/>
      <c r="Y1309" s="20"/>
      <c r="Z1309" s="20"/>
      <c r="AA1309" s="20"/>
      <c r="AD1309" s="20"/>
      <c r="AF1309" s="14">
        <v>0</v>
      </c>
      <c r="AG1309" s="14">
        <v>1</v>
      </c>
      <c r="AH1309" s="14">
        <v>0</v>
      </c>
      <c r="AI1309" s="14">
        <v>0</v>
      </c>
      <c r="AJ1309" s="14">
        <v>1</v>
      </c>
      <c r="AK1309" s="14">
        <v>0</v>
      </c>
      <c r="AL1309" s="14">
        <v>1</v>
      </c>
      <c r="AM1309" s="14">
        <v>0</v>
      </c>
      <c r="AO1309" s="1">
        <v>36913</v>
      </c>
      <c r="AP1309" s="1">
        <v>38762</v>
      </c>
      <c r="AQ1309" s="1">
        <v>38108</v>
      </c>
      <c r="AR1309" s="1">
        <v>38762</v>
      </c>
      <c r="AS1309" s="1">
        <v>38491</v>
      </c>
      <c r="AT1309" s="1">
        <v>38762</v>
      </c>
      <c r="AU1309" s="1">
        <v>37408</v>
      </c>
      <c r="AV1309" s="1">
        <v>38762</v>
      </c>
      <c r="AW1309" s="1"/>
      <c r="AX1309" s="1"/>
      <c r="AY1309" s="1"/>
      <c r="AZ1309" s="1"/>
      <c r="BA1309" s="1"/>
      <c r="BB1309" s="1"/>
      <c r="BC1309" s="1"/>
      <c r="BD1309" s="1"/>
      <c r="BE1309" s="1"/>
      <c r="BF1309" s="1"/>
      <c r="BG1309" s="1"/>
      <c r="BH1309" s="1"/>
      <c r="BI1309" s="1"/>
      <c r="BJ1309" s="1"/>
      <c r="BK1309" s="1"/>
      <c r="BL1309" s="1"/>
      <c r="BP1309" s="14">
        <v>79900000</v>
      </c>
      <c r="BQ1309" s="3">
        <v>0.15</v>
      </c>
      <c r="BR1309" s="16">
        <v>0</v>
      </c>
      <c r="DA1309" s="1">
        <v>38693</v>
      </c>
      <c r="DB1309" s="1">
        <v>38762</v>
      </c>
      <c r="DC1309" s="1">
        <v>39434</v>
      </c>
      <c r="DD1309" s="14">
        <v>1400</v>
      </c>
      <c r="DE1309" s="14">
        <v>7</v>
      </c>
      <c r="DF1309" t="s">
        <v>508</v>
      </c>
      <c r="DG1309" t="s">
        <v>507</v>
      </c>
      <c r="DJ1309">
        <v>1</v>
      </c>
      <c r="DO1309" s="49" t="s">
        <v>4737</v>
      </c>
      <c r="DP1309" s="1"/>
      <c r="DQ1309" s="1"/>
      <c r="DR1309" s="1"/>
      <c r="DS1309" s="1"/>
      <c r="DT1309" s="1"/>
      <c r="DU1309" s="1"/>
      <c r="DV1309" s="1"/>
      <c r="DY1309" t="s">
        <v>2578</v>
      </c>
      <c r="DZ1309" s="1">
        <v>40567</v>
      </c>
      <c r="EA1309" s="1">
        <v>42354</v>
      </c>
      <c r="EC1309" s="7" t="s">
        <v>4030</v>
      </c>
      <c r="EK1309" s="7">
        <v>1</v>
      </c>
      <c r="EO1309" s="7">
        <v>86</v>
      </c>
      <c r="EP1309" s="7">
        <v>2</v>
      </c>
      <c r="II1309" s="1">
        <v>38762</v>
      </c>
      <c r="IJ1309" s="1">
        <v>40491</v>
      </c>
      <c r="IK1309" s="14">
        <v>10</v>
      </c>
    </row>
    <row r="1310" spans="1:245" x14ac:dyDescent="0.25">
      <c r="A1310" s="1">
        <v>40491</v>
      </c>
      <c r="E1310" s="13" t="s">
        <v>3214</v>
      </c>
      <c r="F1310" s="4" t="s">
        <v>176</v>
      </c>
      <c r="G1310" s="45" t="s">
        <v>5620</v>
      </c>
      <c r="H1310" s="86"/>
      <c r="I1310" s="86"/>
      <c r="J1310" s="86"/>
      <c r="K1310" s="86"/>
      <c r="L1310" s="86"/>
      <c r="M1310" s="30" t="s">
        <v>485</v>
      </c>
      <c r="N1310" s="4" t="s">
        <v>497</v>
      </c>
      <c r="O1310" s="52" t="s">
        <v>7034</v>
      </c>
      <c r="P1310" s="20" t="s">
        <v>3399</v>
      </c>
      <c r="Q1310" s="30" t="s">
        <v>485</v>
      </c>
      <c r="R1310" s="4" t="s">
        <v>497</v>
      </c>
      <c r="S1310" s="52" t="s">
        <v>7034</v>
      </c>
      <c r="T1310" s="20"/>
      <c r="U1310" s="20"/>
      <c r="V1310" s="20"/>
      <c r="W1310" s="20"/>
      <c r="X1310" s="20" t="s">
        <v>3378</v>
      </c>
      <c r="Y1310" s="20" t="s">
        <v>497</v>
      </c>
      <c r="Z1310" s="20" t="s">
        <v>3378</v>
      </c>
      <c r="AA1310" s="20" t="s">
        <v>497</v>
      </c>
      <c r="AD1310" s="20"/>
      <c r="AF1310" s="14">
        <v>0</v>
      </c>
      <c r="AG1310" s="14">
        <v>1</v>
      </c>
      <c r="AH1310" s="14">
        <v>0</v>
      </c>
      <c r="AI1310" s="14">
        <v>0</v>
      </c>
      <c r="AJ1310" s="14">
        <v>1</v>
      </c>
      <c r="AK1310" s="14">
        <v>0</v>
      </c>
      <c r="AL1310" s="14">
        <v>1</v>
      </c>
      <c r="AM1310" s="14">
        <v>0</v>
      </c>
      <c r="AQ1310" s="1">
        <v>38108</v>
      </c>
      <c r="AR1310" s="1">
        <v>38762</v>
      </c>
      <c r="AS1310" s="1">
        <v>38491</v>
      </c>
      <c r="AT1310" s="1">
        <v>38762</v>
      </c>
      <c r="BP1310" s="14">
        <v>57120000</v>
      </c>
      <c r="BQ1310" s="3">
        <v>0.2</v>
      </c>
      <c r="BR1310" s="16">
        <v>0</v>
      </c>
      <c r="DA1310" s="1">
        <v>38693</v>
      </c>
      <c r="DB1310" s="1">
        <v>38762</v>
      </c>
      <c r="DC1310" s="1">
        <v>39434</v>
      </c>
      <c r="DD1310" s="14">
        <v>1400</v>
      </c>
      <c r="DE1310" s="14">
        <v>7</v>
      </c>
      <c r="DF1310" t="s">
        <v>508</v>
      </c>
      <c r="DG1310" t="s">
        <v>507</v>
      </c>
      <c r="DJ1310">
        <v>1</v>
      </c>
      <c r="DO1310" s="49" t="s">
        <v>4738</v>
      </c>
      <c r="DP1310" s="1"/>
      <c r="DQ1310" s="1"/>
      <c r="DR1310" s="1"/>
      <c r="DS1310" s="1"/>
      <c r="DT1310" s="1"/>
      <c r="DU1310" s="1"/>
      <c r="DV1310" s="1"/>
      <c r="DY1310" t="s">
        <v>2582</v>
      </c>
      <c r="DZ1310" s="1">
        <v>40564</v>
      </c>
      <c r="EA1310" s="1">
        <v>42354</v>
      </c>
      <c r="EC1310" s="7" t="s">
        <v>4030</v>
      </c>
      <c r="EK1310" s="7">
        <v>1</v>
      </c>
      <c r="EO1310" s="7">
        <v>90</v>
      </c>
      <c r="EP1310" s="7">
        <v>2</v>
      </c>
      <c r="GY1310" s="44" t="s">
        <v>5712</v>
      </c>
      <c r="GZ1310" s="1">
        <v>38762</v>
      </c>
      <c r="HA1310">
        <v>16</v>
      </c>
      <c r="HB1310">
        <v>1333</v>
      </c>
      <c r="HC1310">
        <v>13</v>
      </c>
      <c r="HD1310">
        <v>1</v>
      </c>
      <c r="HH1310" s="44" t="s">
        <v>5841</v>
      </c>
      <c r="HI1310">
        <v>1</v>
      </c>
      <c r="HJ1310">
        <v>135</v>
      </c>
      <c r="HK1310">
        <v>1702</v>
      </c>
      <c r="HL1310">
        <v>33</v>
      </c>
      <c r="HM1310">
        <v>1</v>
      </c>
      <c r="HQ1310" s="44" t="s">
        <v>5974</v>
      </c>
      <c r="HR1310">
        <v>0</v>
      </c>
      <c r="HS1310">
        <v>47</v>
      </c>
      <c r="HT1310">
        <v>1069</v>
      </c>
      <c r="HU1310">
        <v>15</v>
      </c>
      <c r="HV1310">
        <v>1</v>
      </c>
      <c r="II1310" s="1">
        <v>38762</v>
      </c>
      <c r="IJ1310" s="1">
        <v>40491</v>
      </c>
      <c r="IK1310" s="14">
        <v>10</v>
      </c>
    </row>
    <row r="1311" spans="1:245" x14ac:dyDescent="0.25">
      <c r="A1311" s="1">
        <v>40491</v>
      </c>
      <c r="E1311" s="13" t="s">
        <v>3214</v>
      </c>
      <c r="F1311" s="4" t="s">
        <v>176</v>
      </c>
      <c r="G1311" s="45" t="s">
        <v>5620</v>
      </c>
      <c r="H1311" s="86"/>
      <c r="I1311" s="86"/>
      <c r="J1311" s="86"/>
      <c r="K1311" s="86"/>
      <c r="L1311" s="86"/>
      <c r="M1311" s="30" t="s">
        <v>486</v>
      </c>
      <c r="N1311" s="4" t="s">
        <v>498</v>
      </c>
      <c r="O1311" s="52" t="s">
        <v>7035</v>
      </c>
      <c r="P1311" s="20" t="s">
        <v>3399</v>
      </c>
      <c r="Q1311" s="20" t="s">
        <v>486</v>
      </c>
      <c r="R1311" s="4" t="s">
        <v>498</v>
      </c>
      <c r="S1311" s="52" t="s">
        <v>7035</v>
      </c>
      <c r="T1311" s="20" t="s">
        <v>486</v>
      </c>
      <c r="U1311" s="4" t="s">
        <v>498</v>
      </c>
      <c r="V1311" s="20"/>
      <c r="W1311" s="20"/>
      <c r="X1311" s="20" t="s">
        <v>3678</v>
      </c>
      <c r="Y1311" s="20" t="s">
        <v>498</v>
      </c>
      <c r="Z1311" s="20" t="s">
        <v>3678</v>
      </c>
      <c r="AA1311" s="20" t="s">
        <v>498</v>
      </c>
      <c r="AD1311" s="20"/>
      <c r="AF1311" s="14">
        <v>0</v>
      </c>
      <c r="AG1311" s="14">
        <v>1</v>
      </c>
      <c r="AH1311" s="14">
        <v>0</v>
      </c>
      <c r="AI1311" s="14">
        <v>0</v>
      </c>
      <c r="AJ1311" s="14">
        <v>1</v>
      </c>
      <c r="AK1311" s="14">
        <v>0</v>
      </c>
      <c r="AL1311" s="14">
        <v>1</v>
      </c>
      <c r="AM1311" s="14">
        <v>0</v>
      </c>
      <c r="AQ1311" s="1">
        <v>38108</v>
      </c>
      <c r="AR1311" s="1">
        <v>38762</v>
      </c>
      <c r="AS1311" s="1">
        <v>38491</v>
      </c>
      <c r="AT1311" s="1">
        <v>38762</v>
      </c>
      <c r="BT1311" s="14">
        <v>35700000</v>
      </c>
      <c r="BU1311" s="3">
        <v>0.25</v>
      </c>
      <c r="BV1311" s="16">
        <v>0</v>
      </c>
      <c r="DA1311" s="1">
        <v>38693</v>
      </c>
      <c r="DB1311" s="1">
        <v>38762</v>
      </c>
      <c r="DC1311" s="1">
        <v>39434</v>
      </c>
      <c r="DD1311" s="14">
        <v>1400</v>
      </c>
      <c r="DE1311" s="14">
        <v>7</v>
      </c>
      <c r="DF1311" t="s">
        <v>508</v>
      </c>
      <c r="DG1311" t="s">
        <v>507</v>
      </c>
      <c r="DJ1311">
        <v>1</v>
      </c>
      <c r="DO1311" s="49" t="s">
        <v>4739</v>
      </c>
      <c r="DP1311" s="1"/>
      <c r="DQ1311" s="1"/>
      <c r="DR1311" s="1"/>
      <c r="DS1311" s="1"/>
      <c r="DT1311" s="1"/>
      <c r="DU1311" s="1"/>
      <c r="DV1311" s="1"/>
      <c r="DY1311" t="s">
        <v>2588</v>
      </c>
      <c r="DZ1311" s="1">
        <v>40567</v>
      </c>
      <c r="EA1311" s="1">
        <v>42354</v>
      </c>
      <c r="EC1311" s="7" t="s">
        <v>4030</v>
      </c>
      <c r="EK1311" s="7">
        <v>1</v>
      </c>
      <c r="EO1311" s="7">
        <v>88</v>
      </c>
      <c r="EP1311" s="7">
        <v>3</v>
      </c>
      <c r="GY1311" s="44" t="s">
        <v>5712</v>
      </c>
      <c r="GZ1311" s="1">
        <v>38762</v>
      </c>
      <c r="HA1311">
        <v>16</v>
      </c>
      <c r="HB1311">
        <v>218</v>
      </c>
      <c r="HC1311">
        <v>0</v>
      </c>
      <c r="HH1311" s="44" t="s">
        <v>5841</v>
      </c>
      <c r="HI1311">
        <v>1</v>
      </c>
      <c r="HJ1311">
        <v>135</v>
      </c>
      <c r="HK1311">
        <v>450</v>
      </c>
      <c r="HL1311">
        <v>11</v>
      </c>
      <c r="HM1311">
        <v>1</v>
      </c>
      <c r="HQ1311" s="44" t="s">
        <v>5974</v>
      </c>
      <c r="HR1311">
        <v>0</v>
      </c>
      <c r="HS1311">
        <v>47</v>
      </c>
      <c r="HT1311">
        <v>703</v>
      </c>
      <c r="HU1311">
        <v>4</v>
      </c>
      <c r="HW1311">
        <v>1</v>
      </c>
      <c r="II1311" s="1">
        <v>38762</v>
      </c>
      <c r="IJ1311" s="1">
        <v>40491</v>
      </c>
      <c r="IK1311" s="14">
        <v>10</v>
      </c>
    </row>
    <row r="1312" spans="1:245" x14ac:dyDescent="0.25">
      <c r="A1312" s="1">
        <v>40491</v>
      </c>
      <c r="E1312" s="13" t="s">
        <v>3214</v>
      </c>
      <c r="F1312" s="4" t="s">
        <v>176</v>
      </c>
      <c r="G1312" s="45" t="s">
        <v>5620</v>
      </c>
      <c r="H1312" s="86"/>
      <c r="I1312" s="86"/>
      <c r="J1312" s="86"/>
      <c r="K1312" s="86"/>
      <c r="L1312" s="86"/>
      <c r="M1312" s="30" t="s">
        <v>487</v>
      </c>
      <c r="N1312" s="4" t="s">
        <v>498</v>
      </c>
      <c r="O1312" s="52" t="s">
        <v>7035</v>
      </c>
      <c r="P1312" s="20" t="s">
        <v>3399</v>
      </c>
      <c r="Q1312" s="20" t="s">
        <v>486</v>
      </c>
      <c r="R1312" s="4" t="s">
        <v>498</v>
      </c>
      <c r="S1312" s="52" t="s">
        <v>7035</v>
      </c>
      <c r="T1312" s="20" t="s">
        <v>486</v>
      </c>
      <c r="U1312" s="4" t="s">
        <v>498</v>
      </c>
      <c r="V1312" s="20"/>
      <c r="W1312" s="20"/>
      <c r="X1312" s="20"/>
      <c r="Y1312" s="20"/>
      <c r="Z1312" s="20" t="s">
        <v>3678</v>
      </c>
      <c r="AA1312" s="20" t="s">
        <v>498</v>
      </c>
      <c r="AD1312" s="20"/>
      <c r="AF1312" s="14">
        <v>0</v>
      </c>
      <c r="AG1312" s="14">
        <v>1</v>
      </c>
      <c r="AH1312" s="14">
        <v>0</v>
      </c>
      <c r="AI1312" s="14">
        <v>0</v>
      </c>
      <c r="AJ1312" s="14">
        <v>1</v>
      </c>
      <c r="AK1312" s="14">
        <v>0</v>
      </c>
      <c r="AL1312" s="14">
        <v>1</v>
      </c>
      <c r="AM1312" s="14">
        <v>0</v>
      </c>
      <c r="AQ1312" s="1">
        <v>38108</v>
      </c>
      <c r="AR1312" s="1">
        <v>38762</v>
      </c>
      <c r="AS1312" s="1">
        <v>38491</v>
      </c>
      <c r="AT1312" s="1">
        <v>38762</v>
      </c>
      <c r="BT1312" s="14">
        <v>35700000</v>
      </c>
      <c r="BU1312" s="3">
        <v>0.25</v>
      </c>
      <c r="BV1312" s="16">
        <v>0</v>
      </c>
      <c r="DA1312" s="1">
        <v>38693</v>
      </c>
      <c r="DB1312" s="1">
        <v>38762</v>
      </c>
      <c r="DC1312" s="1">
        <v>39434</v>
      </c>
      <c r="DD1312" s="14">
        <v>1400</v>
      </c>
      <c r="DE1312" s="14">
        <v>7</v>
      </c>
      <c r="DF1312" t="s">
        <v>508</v>
      </c>
      <c r="DG1312" t="s">
        <v>507</v>
      </c>
      <c r="DJ1312">
        <v>1</v>
      </c>
      <c r="DO1312" s="49" t="s">
        <v>4739</v>
      </c>
      <c r="DP1312" s="1"/>
      <c r="DQ1312" s="1"/>
      <c r="DR1312" s="1"/>
      <c r="DS1312" s="1"/>
      <c r="DT1312" s="1"/>
      <c r="DU1312" s="1"/>
      <c r="DV1312" s="1"/>
      <c r="DW1312" t="s">
        <v>486</v>
      </c>
      <c r="DX1312" t="s">
        <v>498</v>
      </c>
      <c r="DY1312" t="s">
        <v>2588</v>
      </c>
      <c r="DZ1312" s="1">
        <v>40567</v>
      </c>
      <c r="EA1312" s="1">
        <v>42354</v>
      </c>
      <c r="EC1312" s="7" t="s">
        <v>4030</v>
      </c>
      <c r="EK1312" s="7">
        <v>1</v>
      </c>
      <c r="EO1312" s="7">
        <v>88</v>
      </c>
      <c r="EP1312" s="7">
        <v>3</v>
      </c>
      <c r="GY1312" s="44" t="s">
        <v>5712</v>
      </c>
      <c r="GZ1312" s="1">
        <v>38762</v>
      </c>
      <c r="HA1312">
        <v>16</v>
      </c>
      <c r="HB1312">
        <v>218</v>
      </c>
      <c r="HC1312">
        <v>0</v>
      </c>
      <c r="HH1312" s="44" t="s">
        <v>5841</v>
      </c>
      <c r="HI1312">
        <v>1</v>
      </c>
      <c r="HJ1312">
        <v>135</v>
      </c>
      <c r="HK1312">
        <v>450</v>
      </c>
      <c r="HL1312">
        <v>11</v>
      </c>
      <c r="HM1312">
        <v>1</v>
      </c>
      <c r="HQ1312" s="44" t="s">
        <v>5974</v>
      </c>
      <c r="HR1312">
        <v>0</v>
      </c>
      <c r="HS1312">
        <v>47</v>
      </c>
      <c r="HT1312">
        <v>703</v>
      </c>
      <c r="HU1312">
        <v>4</v>
      </c>
      <c r="HW1312">
        <v>1</v>
      </c>
      <c r="II1312" s="1">
        <v>38762</v>
      </c>
      <c r="IJ1312" s="1">
        <v>40491</v>
      </c>
      <c r="IK1312" s="14">
        <v>10</v>
      </c>
    </row>
    <row r="1313" spans="1:245" x14ac:dyDescent="0.25">
      <c r="A1313" s="1">
        <v>40491</v>
      </c>
      <c r="E1313" s="13" t="s">
        <v>3214</v>
      </c>
      <c r="F1313" s="4" t="s">
        <v>176</v>
      </c>
      <c r="G1313" s="45" t="s">
        <v>5620</v>
      </c>
      <c r="H1313" s="86"/>
      <c r="I1313" s="86"/>
      <c r="J1313" s="86"/>
      <c r="K1313" s="86"/>
      <c r="L1313" s="86"/>
      <c r="M1313" s="30" t="s">
        <v>2543</v>
      </c>
      <c r="N1313" s="4" t="s">
        <v>499</v>
      </c>
      <c r="O1313" s="52" t="s">
        <v>7036</v>
      </c>
      <c r="P1313" s="20" t="s">
        <v>3399</v>
      </c>
      <c r="Q1313" s="20" t="s">
        <v>2543</v>
      </c>
      <c r="R1313" s="4" t="s">
        <v>499</v>
      </c>
      <c r="S1313" s="52" t="s">
        <v>7036</v>
      </c>
      <c r="T1313" s="20" t="s">
        <v>2543</v>
      </c>
      <c r="U1313" s="4" t="s">
        <v>499</v>
      </c>
      <c r="V1313" s="20"/>
      <c r="W1313" s="20"/>
      <c r="X1313" s="20" t="s">
        <v>3379</v>
      </c>
      <c r="Y1313" s="20" t="s">
        <v>499</v>
      </c>
      <c r="Z1313" s="20" t="s">
        <v>3379</v>
      </c>
      <c r="AA1313" s="20" t="s">
        <v>499</v>
      </c>
      <c r="AD1313" s="20"/>
      <c r="AF1313" s="14">
        <v>0</v>
      </c>
      <c r="AG1313" s="14">
        <v>1</v>
      </c>
      <c r="AH1313" s="14">
        <v>0</v>
      </c>
      <c r="AI1313" s="14">
        <v>0</v>
      </c>
      <c r="AJ1313" s="14">
        <v>1</v>
      </c>
      <c r="AK1313" s="14">
        <v>0</v>
      </c>
      <c r="AL1313" s="14">
        <v>1</v>
      </c>
      <c r="AM1313" s="14">
        <v>0</v>
      </c>
      <c r="AQ1313" s="1">
        <v>38108</v>
      </c>
      <c r="AR1313" s="1">
        <v>38762</v>
      </c>
      <c r="BT1313" s="14">
        <v>8220000</v>
      </c>
      <c r="BU1313" s="3">
        <v>0.2</v>
      </c>
      <c r="BV1313" s="16">
        <v>0</v>
      </c>
      <c r="DA1313" s="1">
        <v>38693</v>
      </c>
      <c r="DB1313" s="1">
        <v>38762</v>
      </c>
      <c r="DC1313" s="1">
        <v>39434</v>
      </c>
      <c r="DD1313" s="14">
        <v>1400</v>
      </c>
      <c r="DE1313" s="14">
        <v>7</v>
      </c>
      <c r="DF1313" t="s">
        <v>508</v>
      </c>
      <c r="DG1313" t="s">
        <v>507</v>
      </c>
      <c r="DJ1313">
        <v>1</v>
      </c>
      <c r="DO1313" s="49" t="s">
        <v>4740</v>
      </c>
      <c r="DP1313" s="1"/>
      <c r="DQ1313" s="1"/>
      <c r="DR1313" s="1"/>
      <c r="DS1313" s="1"/>
      <c r="DT1313" s="1"/>
      <c r="DU1313" s="1"/>
      <c r="DV1313" s="1"/>
      <c r="DW1313" t="s">
        <v>2573</v>
      </c>
      <c r="DX1313" t="s">
        <v>499</v>
      </c>
      <c r="DY1313" t="s">
        <v>2572</v>
      </c>
      <c r="DZ1313" s="1">
        <v>40567</v>
      </c>
      <c r="EA1313" s="1">
        <v>42354</v>
      </c>
      <c r="EC1313" s="7" t="s">
        <v>4030</v>
      </c>
      <c r="EK1313" s="7">
        <v>1</v>
      </c>
      <c r="EO1313" s="7">
        <v>96</v>
      </c>
      <c r="EP1313" s="7">
        <v>3</v>
      </c>
      <c r="GY1313" s="44" t="s">
        <v>5712</v>
      </c>
      <c r="GZ1313" s="1">
        <v>38762</v>
      </c>
      <c r="HA1313">
        <v>16</v>
      </c>
      <c r="HB1313">
        <v>116</v>
      </c>
      <c r="HC1313">
        <v>1</v>
      </c>
      <c r="HE1313">
        <v>1</v>
      </c>
      <c r="HH1313" s="44" t="s">
        <v>5841</v>
      </c>
      <c r="HI1313">
        <v>1</v>
      </c>
      <c r="HJ1313">
        <v>135</v>
      </c>
      <c r="HK1313">
        <v>582</v>
      </c>
      <c r="HL1313">
        <v>21</v>
      </c>
      <c r="HM1313">
        <v>1</v>
      </c>
      <c r="HQ1313" s="44" t="s">
        <v>5974</v>
      </c>
      <c r="HR1313">
        <v>0</v>
      </c>
      <c r="HS1313">
        <v>47</v>
      </c>
      <c r="HT1313">
        <v>456</v>
      </c>
      <c r="HU1313">
        <v>6</v>
      </c>
      <c r="HW1313">
        <v>1</v>
      </c>
      <c r="II1313" s="1">
        <v>38762</v>
      </c>
      <c r="IJ1313" s="1">
        <v>40491</v>
      </c>
      <c r="IK1313" s="14">
        <v>10</v>
      </c>
    </row>
    <row r="1314" spans="1:245" x14ac:dyDescent="0.25">
      <c r="A1314" s="1">
        <v>40491</v>
      </c>
      <c r="E1314" s="13" t="s">
        <v>3214</v>
      </c>
      <c r="F1314" s="4" t="s">
        <v>176</v>
      </c>
      <c r="G1314" s="45" t="s">
        <v>5620</v>
      </c>
      <c r="H1314" s="86"/>
      <c r="I1314" s="86"/>
      <c r="J1314" s="86"/>
      <c r="K1314" s="86"/>
      <c r="L1314" s="86"/>
      <c r="M1314" s="30" t="s">
        <v>2544</v>
      </c>
      <c r="N1314" s="4" t="s">
        <v>500</v>
      </c>
      <c r="O1314" s="52" t="s">
        <v>7037</v>
      </c>
      <c r="P1314" s="20" t="s">
        <v>3399</v>
      </c>
      <c r="Q1314" s="20" t="s">
        <v>2543</v>
      </c>
      <c r="R1314" s="4" t="s">
        <v>499</v>
      </c>
      <c r="S1314" s="52" t="s">
        <v>7036</v>
      </c>
      <c r="T1314" s="20" t="s">
        <v>2543</v>
      </c>
      <c r="U1314" s="4" t="s">
        <v>499</v>
      </c>
      <c r="V1314" s="20"/>
      <c r="W1314" s="20"/>
      <c r="X1314" s="20"/>
      <c r="Y1314" s="20"/>
      <c r="Z1314" s="20" t="s">
        <v>3379</v>
      </c>
      <c r="AA1314" s="20" t="s">
        <v>499</v>
      </c>
      <c r="AD1314" s="20"/>
      <c r="AF1314" s="14">
        <v>0</v>
      </c>
      <c r="AG1314" s="14">
        <v>1</v>
      </c>
      <c r="AH1314" s="14">
        <v>0</v>
      </c>
      <c r="AI1314" s="14">
        <v>0</v>
      </c>
      <c r="AJ1314" s="14">
        <v>1</v>
      </c>
      <c r="AK1314" s="14">
        <v>0</v>
      </c>
      <c r="AL1314" s="14">
        <v>1</v>
      </c>
      <c r="AM1314" s="14">
        <v>0</v>
      </c>
      <c r="AQ1314" s="1">
        <v>38108</v>
      </c>
      <c r="AR1314" s="1">
        <v>38762</v>
      </c>
      <c r="BT1314" s="14">
        <v>8220000</v>
      </c>
      <c r="BU1314" s="3">
        <v>0.2</v>
      </c>
      <c r="BV1314" s="16">
        <v>0</v>
      </c>
      <c r="DA1314" s="1">
        <v>38693</v>
      </c>
      <c r="DB1314" s="1">
        <v>38762</v>
      </c>
      <c r="DC1314" s="1">
        <v>39434</v>
      </c>
      <c r="DD1314" s="14">
        <v>1400</v>
      </c>
      <c r="DE1314" s="14">
        <v>7</v>
      </c>
      <c r="DF1314" t="s">
        <v>508</v>
      </c>
      <c r="DG1314" t="s">
        <v>507</v>
      </c>
      <c r="DJ1314">
        <v>1</v>
      </c>
      <c r="DO1314" s="49" t="s">
        <v>4740</v>
      </c>
      <c r="DP1314" s="1"/>
      <c r="DQ1314" s="1"/>
      <c r="DR1314" s="1"/>
      <c r="DS1314" s="1"/>
      <c r="DT1314" s="1"/>
      <c r="DU1314" s="1"/>
      <c r="DV1314" s="1"/>
      <c r="DY1314" t="s">
        <v>2572</v>
      </c>
      <c r="DZ1314" s="1">
        <v>40567</v>
      </c>
      <c r="EA1314" s="1">
        <v>42354</v>
      </c>
      <c r="EC1314" s="7" t="s">
        <v>4030</v>
      </c>
      <c r="EK1314" s="7">
        <v>1</v>
      </c>
      <c r="EO1314" s="7">
        <v>96</v>
      </c>
      <c r="EP1314" s="7">
        <v>3</v>
      </c>
      <c r="GY1314" s="44" t="s">
        <v>5712</v>
      </c>
      <c r="GZ1314" s="1">
        <v>38762</v>
      </c>
      <c r="HA1314">
        <v>16</v>
      </c>
      <c r="HB1314">
        <v>116</v>
      </c>
      <c r="HC1314">
        <v>1</v>
      </c>
      <c r="HE1314">
        <v>1</v>
      </c>
      <c r="HH1314" s="44" t="s">
        <v>5841</v>
      </c>
      <c r="HI1314">
        <v>1</v>
      </c>
      <c r="HJ1314">
        <v>135</v>
      </c>
      <c r="HK1314">
        <v>582</v>
      </c>
      <c r="HL1314">
        <v>21</v>
      </c>
      <c r="HM1314">
        <v>1</v>
      </c>
      <c r="HQ1314" s="44" t="s">
        <v>5974</v>
      </c>
      <c r="HR1314">
        <v>0</v>
      </c>
      <c r="HS1314">
        <v>47</v>
      </c>
      <c r="HT1314">
        <v>456</v>
      </c>
      <c r="HU1314">
        <v>6</v>
      </c>
      <c r="HW1314">
        <v>1</v>
      </c>
      <c r="II1314" s="1">
        <v>38762</v>
      </c>
      <c r="IJ1314" s="1">
        <v>40491</v>
      </c>
      <c r="IK1314" s="14">
        <v>10</v>
      </c>
    </row>
    <row r="1315" spans="1:245" x14ac:dyDescent="0.25">
      <c r="A1315" s="1">
        <v>40491</v>
      </c>
      <c r="E1315" s="13" t="s">
        <v>3214</v>
      </c>
      <c r="F1315" s="4" t="s">
        <v>176</v>
      </c>
      <c r="G1315" s="45" t="s">
        <v>5620</v>
      </c>
      <c r="H1315" s="86"/>
      <c r="I1315" s="86"/>
      <c r="J1315" s="86"/>
      <c r="K1315" s="86"/>
      <c r="L1315" s="86"/>
      <c r="M1315" s="30" t="s">
        <v>488</v>
      </c>
      <c r="N1315" s="4" t="s">
        <v>479</v>
      </c>
      <c r="O1315" s="52" t="s">
        <v>7038</v>
      </c>
      <c r="P1315" s="20" t="s">
        <v>3399</v>
      </c>
      <c r="Q1315" s="20" t="s">
        <v>489</v>
      </c>
      <c r="R1315" s="4" t="s">
        <v>479</v>
      </c>
      <c r="S1315" s="52" t="s">
        <v>7039</v>
      </c>
      <c r="T1315" s="20" t="s">
        <v>489</v>
      </c>
      <c r="U1315" s="4" t="s">
        <v>479</v>
      </c>
      <c r="V1315" s="20"/>
      <c r="W1315" s="20"/>
      <c r="X1315" s="20"/>
      <c r="Y1315" s="20"/>
      <c r="Z1315" s="20" t="s">
        <v>3380</v>
      </c>
      <c r="AA1315" s="20" t="s">
        <v>479</v>
      </c>
      <c r="AD1315" s="20"/>
      <c r="AF1315" s="14">
        <v>0</v>
      </c>
      <c r="AG1315" s="14">
        <v>1</v>
      </c>
      <c r="AH1315" s="14">
        <v>0</v>
      </c>
      <c r="AI1315" s="14">
        <v>0</v>
      </c>
      <c r="AJ1315" s="14">
        <v>1</v>
      </c>
      <c r="AK1315" s="14">
        <v>0</v>
      </c>
      <c r="AL1315" s="14">
        <v>1</v>
      </c>
      <c r="AM1315" s="14">
        <v>0</v>
      </c>
      <c r="AO1315" s="1">
        <v>36508</v>
      </c>
      <c r="AP1315" s="1">
        <v>38693</v>
      </c>
      <c r="AQ1315" s="1">
        <v>38108</v>
      </c>
      <c r="AR1315" s="1">
        <v>38693</v>
      </c>
      <c r="AS1315" s="1">
        <v>38491</v>
      </c>
      <c r="AT1315" s="1">
        <v>38693</v>
      </c>
      <c r="AU1315" s="1">
        <v>37408</v>
      </c>
      <c r="AV1315" s="1">
        <v>38693</v>
      </c>
      <c r="AW1315" s="1"/>
      <c r="AX1315" s="1"/>
      <c r="AY1315" s="1"/>
      <c r="AZ1315" s="1"/>
      <c r="BA1315" s="1"/>
      <c r="BB1315" s="1"/>
      <c r="BC1315" s="1"/>
      <c r="BD1315" s="1"/>
      <c r="BE1315" s="1"/>
      <c r="BF1315" s="1"/>
      <c r="BG1315" s="1"/>
      <c r="BH1315" s="1"/>
      <c r="BI1315" s="1"/>
      <c r="BJ1315" s="1"/>
      <c r="BK1315" s="1"/>
      <c r="BL1315" s="1"/>
      <c r="BO1315" s="3">
        <v>1</v>
      </c>
      <c r="BT1315" s="14">
        <v>0</v>
      </c>
      <c r="BU1315" s="3">
        <v>1</v>
      </c>
      <c r="DA1315" s="1">
        <v>38693</v>
      </c>
      <c r="DB1315" s="1">
        <v>38762</v>
      </c>
      <c r="DC1315" s="1">
        <v>39434</v>
      </c>
      <c r="DD1315" s="14">
        <v>1400</v>
      </c>
      <c r="DE1315" s="14">
        <v>7</v>
      </c>
      <c r="DF1315" t="s">
        <v>508</v>
      </c>
      <c r="DG1315" t="s">
        <v>507</v>
      </c>
      <c r="DI1315" s="1">
        <v>38693</v>
      </c>
      <c r="DP1315" s="49" t="s">
        <v>4741</v>
      </c>
      <c r="DQ1315" s="49" t="s">
        <v>4742</v>
      </c>
      <c r="DR1315" s="1"/>
      <c r="DS1315" s="1"/>
      <c r="DT1315" s="1"/>
      <c r="DU1315" s="1"/>
      <c r="DV1315" s="1"/>
      <c r="DY1315" t="s">
        <v>2445</v>
      </c>
      <c r="DZ1315" s="1">
        <v>40567</v>
      </c>
      <c r="EA1315" s="1">
        <v>42354</v>
      </c>
      <c r="EC1315" s="7" t="s">
        <v>4030</v>
      </c>
      <c r="EK1315" s="7">
        <v>1</v>
      </c>
      <c r="EO1315" s="7">
        <v>87</v>
      </c>
      <c r="EP1315" s="7">
        <v>3</v>
      </c>
      <c r="EQ1315" s="7">
        <v>1</v>
      </c>
      <c r="GY1315" s="44" t="s">
        <v>5712</v>
      </c>
      <c r="GZ1315" s="1">
        <v>38762</v>
      </c>
      <c r="HA1315">
        <v>16</v>
      </c>
      <c r="HB1315">
        <v>1726</v>
      </c>
      <c r="HC1315">
        <v>17</v>
      </c>
      <c r="HD1315">
        <v>1</v>
      </c>
      <c r="HH1315" s="44" t="s">
        <v>5841</v>
      </c>
      <c r="HI1315">
        <v>1</v>
      </c>
      <c r="HJ1315">
        <v>135</v>
      </c>
      <c r="HK1315">
        <v>3697</v>
      </c>
      <c r="HL1315">
        <v>96</v>
      </c>
      <c r="HM1315">
        <v>1</v>
      </c>
      <c r="HQ1315" s="44" t="s">
        <v>5974</v>
      </c>
      <c r="HR1315">
        <v>0</v>
      </c>
      <c r="HS1315">
        <v>47</v>
      </c>
      <c r="HT1315">
        <v>3939</v>
      </c>
      <c r="HU1315">
        <v>15</v>
      </c>
      <c r="HV1315">
        <v>1</v>
      </c>
      <c r="II1315" s="1">
        <v>38762</v>
      </c>
      <c r="IJ1315" s="1">
        <v>40491</v>
      </c>
      <c r="IK1315" s="14">
        <v>10</v>
      </c>
    </row>
    <row r="1316" spans="1:245" x14ac:dyDescent="0.25">
      <c r="A1316" s="1">
        <v>40491</v>
      </c>
      <c r="E1316" s="13" t="s">
        <v>3214</v>
      </c>
      <c r="F1316" s="4" t="s">
        <v>176</v>
      </c>
      <c r="G1316" s="45" t="s">
        <v>5620</v>
      </c>
      <c r="H1316" s="86"/>
      <c r="I1316" s="86"/>
      <c r="J1316" s="86"/>
      <c r="K1316" s="86"/>
      <c r="L1316" s="86"/>
      <c r="M1316" s="30" t="s">
        <v>489</v>
      </c>
      <c r="N1316" s="4" t="s">
        <v>479</v>
      </c>
      <c r="O1316" s="52" t="s">
        <v>7039</v>
      </c>
      <c r="P1316" s="20" t="s">
        <v>3399</v>
      </c>
      <c r="Q1316" s="20" t="s">
        <v>489</v>
      </c>
      <c r="R1316" s="4" t="s">
        <v>479</v>
      </c>
      <c r="S1316" s="52" t="s">
        <v>7039</v>
      </c>
      <c r="T1316" s="20" t="s">
        <v>489</v>
      </c>
      <c r="U1316" s="4" t="s">
        <v>479</v>
      </c>
      <c r="V1316" s="20"/>
      <c r="W1316" s="20"/>
      <c r="X1316" s="20" t="s">
        <v>3380</v>
      </c>
      <c r="Y1316" s="20" t="s">
        <v>479</v>
      </c>
      <c r="Z1316" s="20" t="s">
        <v>3380</v>
      </c>
      <c r="AA1316" s="20" t="s">
        <v>479</v>
      </c>
      <c r="AD1316" s="20"/>
      <c r="AF1316" s="14">
        <v>0</v>
      </c>
      <c r="AG1316" s="14">
        <v>1</v>
      </c>
      <c r="AH1316" s="14">
        <v>0</v>
      </c>
      <c r="AI1316" s="14">
        <v>0</v>
      </c>
      <c r="AJ1316" s="14">
        <v>1</v>
      </c>
      <c r="AK1316" s="14">
        <v>0</v>
      </c>
      <c r="AL1316" s="14">
        <v>1</v>
      </c>
      <c r="AM1316" s="14">
        <v>0</v>
      </c>
      <c r="AO1316" s="1">
        <v>36508</v>
      </c>
      <c r="AP1316" s="1">
        <v>38693</v>
      </c>
      <c r="AQ1316" s="1">
        <v>38108</v>
      </c>
      <c r="AR1316" s="1">
        <v>38693</v>
      </c>
      <c r="AS1316" s="1">
        <v>38491</v>
      </c>
      <c r="AT1316" s="1">
        <v>38693</v>
      </c>
      <c r="AU1316" s="1">
        <v>37408</v>
      </c>
      <c r="AV1316" s="1">
        <v>38693</v>
      </c>
      <c r="AW1316" s="1"/>
      <c r="AX1316" s="1"/>
      <c r="AY1316" s="1"/>
      <c r="AZ1316" s="1"/>
      <c r="BA1316" s="1"/>
      <c r="BB1316" s="1"/>
      <c r="BC1316" s="1"/>
      <c r="BD1316" s="1"/>
      <c r="BE1316" s="1"/>
      <c r="BF1316" s="1"/>
      <c r="BG1316" s="1"/>
      <c r="BH1316" s="1"/>
      <c r="BI1316" s="1"/>
      <c r="BJ1316" s="1"/>
      <c r="BK1316" s="1"/>
      <c r="BL1316" s="1"/>
      <c r="BO1316" s="3">
        <v>1</v>
      </c>
      <c r="BT1316" s="14">
        <v>0</v>
      </c>
      <c r="BU1316" s="3">
        <v>1</v>
      </c>
      <c r="BX1316" s="14">
        <v>0</v>
      </c>
      <c r="BY1316" s="3">
        <v>1</v>
      </c>
      <c r="DA1316" s="1">
        <v>38693</v>
      </c>
      <c r="DB1316" s="1">
        <v>38762</v>
      </c>
      <c r="DC1316" s="1">
        <v>39434</v>
      </c>
      <c r="DD1316" s="14">
        <v>1400</v>
      </c>
      <c r="DE1316" s="14">
        <v>7</v>
      </c>
      <c r="DF1316" t="s">
        <v>508</v>
      </c>
      <c r="DG1316" t="s">
        <v>507</v>
      </c>
      <c r="DI1316" s="1">
        <v>38693</v>
      </c>
      <c r="DO1316" s="1"/>
      <c r="DP1316" s="49" t="s">
        <v>4741</v>
      </c>
      <c r="DQ1316" s="49" t="s">
        <v>4742</v>
      </c>
      <c r="DR1316" s="1"/>
      <c r="DS1316" s="1"/>
      <c r="DT1316" s="1"/>
      <c r="DU1316" s="1"/>
      <c r="DV1316" s="1"/>
      <c r="DY1316" t="s">
        <v>2445</v>
      </c>
      <c r="DZ1316" s="1">
        <v>40567</v>
      </c>
      <c r="EA1316" s="1">
        <v>42354</v>
      </c>
      <c r="EC1316" s="7" t="s">
        <v>4030</v>
      </c>
      <c r="EK1316" s="7">
        <v>1</v>
      </c>
      <c r="EO1316" s="7">
        <v>87</v>
      </c>
      <c r="EP1316" s="7">
        <v>3</v>
      </c>
      <c r="EQ1316" s="7">
        <v>1</v>
      </c>
      <c r="GY1316" s="44" t="s">
        <v>5712</v>
      </c>
      <c r="GZ1316" s="1">
        <v>38762</v>
      </c>
      <c r="HA1316">
        <v>16</v>
      </c>
      <c r="HB1316">
        <v>1726</v>
      </c>
      <c r="HC1316">
        <v>17</v>
      </c>
      <c r="HD1316">
        <v>1</v>
      </c>
      <c r="HH1316" s="44" t="s">
        <v>5841</v>
      </c>
      <c r="HI1316">
        <v>1</v>
      </c>
      <c r="HJ1316">
        <v>135</v>
      </c>
      <c r="HK1316">
        <v>3697</v>
      </c>
      <c r="HL1316">
        <v>96</v>
      </c>
      <c r="HM1316">
        <v>1</v>
      </c>
      <c r="HQ1316" s="44" t="s">
        <v>5974</v>
      </c>
      <c r="HR1316">
        <v>0</v>
      </c>
      <c r="HS1316">
        <v>47</v>
      </c>
      <c r="HT1316">
        <v>3939</v>
      </c>
      <c r="HU1316">
        <v>15</v>
      </c>
      <c r="HV1316">
        <v>1</v>
      </c>
      <c r="II1316" s="1">
        <v>38762</v>
      </c>
      <c r="IJ1316" s="1">
        <v>40491</v>
      </c>
      <c r="IK1316" s="14">
        <v>10</v>
      </c>
    </row>
    <row r="1317" spans="1:245" x14ac:dyDescent="0.25">
      <c r="A1317" s="1">
        <v>40491</v>
      </c>
      <c r="E1317" s="13" t="s">
        <v>3214</v>
      </c>
      <c r="F1317" s="4" t="s">
        <v>176</v>
      </c>
      <c r="G1317" s="45" t="s">
        <v>5620</v>
      </c>
      <c r="H1317" s="86"/>
      <c r="I1317" s="86"/>
      <c r="J1317" s="86"/>
      <c r="K1317" s="86"/>
      <c r="L1317" s="86"/>
      <c r="M1317" s="30" t="s">
        <v>490</v>
      </c>
      <c r="N1317" s="4" t="s">
        <v>501</v>
      </c>
      <c r="O1317" s="52" t="s">
        <v>7040</v>
      </c>
      <c r="P1317" s="20" t="s">
        <v>3399</v>
      </c>
      <c r="Q1317" s="20" t="s">
        <v>489</v>
      </c>
      <c r="R1317" s="4" t="s">
        <v>479</v>
      </c>
      <c r="S1317" s="52" t="s">
        <v>7039</v>
      </c>
      <c r="T1317" s="20" t="s">
        <v>489</v>
      </c>
      <c r="U1317" s="4" t="s">
        <v>479</v>
      </c>
      <c r="V1317" s="20"/>
      <c r="W1317" s="20"/>
      <c r="X1317" s="20"/>
      <c r="Y1317" s="20"/>
      <c r="Z1317" s="20" t="s">
        <v>3380</v>
      </c>
      <c r="AA1317" s="20" t="s">
        <v>479</v>
      </c>
      <c r="AD1317" s="20"/>
      <c r="AE1317" s="20" t="s">
        <v>3679</v>
      </c>
      <c r="AF1317" s="14">
        <v>0</v>
      </c>
      <c r="AG1317" s="14">
        <v>1</v>
      </c>
      <c r="AH1317" s="14">
        <v>0</v>
      </c>
      <c r="AI1317" s="14">
        <v>0</v>
      </c>
      <c r="AJ1317" s="14">
        <v>1</v>
      </c>
      <c r="AK1317" s="14">
        <v>0</v>
      </c>
      <c r="AL1317" s="14">
        <v>1</v>
      </c>
      <c r="AM1317" s="14">
        <v>0</v>
      </c>
      <c r="AO1317" s="1">
        <v>37348</v>
      </c>
      <c r="AP1317" s="1">
        <v>38693</v>
      </c>
      <c r="AQ1317" s="1">
        <v>38108</v>
      </c>
      <c r="AR1317" s="1">
        <v>38693</v>
      </c>
      <c r="AS1317" s="1">
        <v>38491</v>
      </c>
      <c r="AT1317" s="1">
        <v>38693</v>
      </c>
      <c r="AU1317" s="1">
        <v>37408</v>
      </c>
      <c r="AV1317" s="1">
        <v>38693</v>
      </c>
      <c r="AW1317" s="1"/>
      <c r="AX1317" s="1"/>
      <c r="AY1317" s="1"/>
      <c r="AZ1317" s="1"/>
      <c r="BA1317" s="1"/>
      <c r="BB1317" s="1"/>
      <c r="BC1317" s="1"/>
      <c r="BD1317" s="1"/>
      <c r="BE1317" s="1"/>
      <c r="BF1317" s="1"/>
      <c r="BG1317" s="1"/>
      <c r="BH1317" s="1"/>
      <c r="BI1317" s="1"/>
      <c r="BJ1317" s="1"/>
      <c r="BK1317" s="1"/>
      <c r="BL1317" s="1"/>
      <c r="BO1317" s="3">
        <v>1</v>
      </c>
      <c r="BP1317" s="14">
        <v>0</v>
      </c>
      <c r="BQ1317" s="3">
        <v>1</v>
      </c>
      <c r="BX1317" s="14">
        <v>0</v>
      </c>
      <c r="BY1317" s="3">
        <v>1</v>
      </c>
      <c r="DA1317" s="1">
        <v>38693</v>
      </c>
      <c r="DB1317" s="1">
        <v>38762</v>
      </c>
      <c r="DC1317" s="1">
        <v>39434</v>
      </c>
      <c r="DD1317" s="14">
        <v>1400</v>
      </c>
      <c r="DE1317" s="14">
        <v>7</v>
      </c>
      <c r="DF1317" t="s">
        <v>508</v>
      </c>
      <c r="DG1317" t="s">
        <v>507</v>
      </c>
      <c r="DI1317" s="1">
        <v>38693</v>
      </c>
      <c r="DO1317" s="1"/>
      <c r="DP1317" s="49" t="s">
        <v>4741</v>
      </c>
      <c r="DQ1317" s="49" t="s">
        <v>4742</v>
      </c>
      <c r="DR1317" s="1"/>
      <c r="DS1317" s="1"/>
      <c r="DT1317" s="1"/>
      <c r="DU1317" s="1"/>
      <c r="DV1317" s="1"/>
      <c r="DY1317" t="s">
        <v>2445</v>
      </c>
      <c r="DZ1317" s="1">
        <v>40567</v>
      </c>
      <c r="EA1317" s="1">
        <v>42354</v>
      </c>
      <c r="EC1317" s="7" t="s">
        <v>4030</v>
      </c>
      <c r="EK1317" s="7">
        <v>1</v>
      </c>
      <c r="EO1317" s="7">
        <v>87</v>
      </c>
      <c r="EP1317" s="7">
        <v>3</v>
      </c>
      <c r="EQ1317" s="7">
        <v>1</v>
      </c>
      <c r="GY1317" s="44" t="s">
        <v>5712</v>
      </c>
      <c r="GZ1317" s="1">
        <v>38762</v>
      </c>
      <c r="HA1317">
        <v>16</v>
      </c>
      <c r="HB1317">
        <v>1726</v>
      </c>
      <c r="HC1317">
        <v>17</v>
      </c>
      <c r="HD1317">
        <v>1</v>
      </c>
      <c r="HH1317" s="44" t="s">
        <v>5841</v>
      </c>
      <c r="HI1317">
        <v>1</v>
      </c>
      <c r="HJ1317">
        <v>135</v>
      </c>
      <c r="HK1317">
        <v>3697</v>
      </c>
      <c r="HL1317">
        <v>96</v>
      </c>
      <c r="HM1317">
        <v>1</v>
      </c>
      <c r="HQ1317" s="44" t="s">
        <v>5974</v>
      </c>
      <c r="HR1317">
        <v>0</v>
      </c>
      <c r="HS1317">
        <v>47</v>
      </c>
      <c r="HT1317">
        <v>3939</v>
      </c>
      <c r="HU1317">
        <v>15</v>
      </c>
      <c r="HV1317">
        <v>1</v>
      </c>
      <c r="II1317" s="1">
        <v>38762</v>
      </c>
      <c r="IJ1317" s="1">
        <v>40491</v>
      </c>
      <c r="IK1317" s="14">
        <v>10</v>
      </c>
    </row>
    <row r="1318" spans="1:245" x14ac:dyDescent="0.25">
      <c r="A1318" s="1">
        <v>40491</v>
      </c>
      <c r="E1318" s="13" t="s">
        <v>3214</v>
      </c>
      <c r="F1318" s="4" t="s">
        <v>176</v>
      </c>
      <c r="G1318" s="45" t="s">
        <v>5620</v>
      </c>
      <c r="H1318" s="86"/>
      <c r="I1318" s="86"/>
      <c r="J1318" s="86"/>
      <c r="K1318" s="86"/>
      <c r="L1318" s="86"/>
      <c r="M1318" s="32" t="s">
        <v>2619</v>
      </c>
      <c r="N1318" s="4" t="s">
        <v>502</v>
      </c>
      <c r="O1318" s="52" t="s">
        <v>7041</v>
      </c>
      <c r="P1318" s="20" t="s">
        <v>3399</v>
      </c>
      <c r="Q1318" s="32" t="s">
        <v>2619</v>
      </c>
      <c r="R1318" s="4" t="s">
        <v>502</v>
      </c>
      <c r="S1318" s="52" t="s">
        <v>7041</v>
      </c>
      <c r="T1318" s="28"/>
      <c r="U1318" s="28"/>
      <c r="V1318" s="39" t="s">
        <v>483</v>
      </c>
      <c r="W1318" s="20" t="s">
        <v>474</v>
      </c>
      <c r="X1318" s="20"/>
      <c r="AB1318" s="20" t="s">
        <v>3376</v>
      </c>
      <c r="AC1318" s="20" t="s">
        <v>474</v>
      </c>
      <c r="AD1318" s="20"/>
      <c r="AE1318" s="33" t="s">
        <v>3402</v>
      </c>
      <c r="AF1318" s="14">
        <v>0</v>
      </c>
      <c r="AG1318" s="14">
        <v>1</v>
      </c>
      <c r="AH1318" s="14">
        <v>0</v>
      </c>
      <c r="AI1318" s="14">
        <v>0</v>
      </c>
      <c r="AJ1318" s="14">
        <v>1</v>
      </c>
      <c r="AK1318" s="14">
        <v>0</v>
      </c>
      <c r="AL1318" s="14">
        <v>1</v>
      </c>
      <c r="AM1318" s="14">
        <v>0</v>
      </c>
      <c r="AO1318" s="1">
        <v>36913</v>
      </c>
      <c r="AP1318" s="1">
        <v>38762</v>
      </c>
      <c r="AQ1318" s="1">
        <v>38108</v>
      </c>
      <c r="AR1318" s="1">
        <v>38762</v>
      </c>
      <c r="AS1318" s="1">
        <v>38491</v>
      </c>
      <c r="AT1318" s="1">
        <v>38762</v>
      </c>
      <c r="AU1318" s="1">
        <v>37408</v>
      </c>
      <c r="AV1318" s="1">
        <v>38762</v>
      </c>
      <c r="AW1318" s="1"/>
      <c r="AX1318" s="1"/>
      <c r="AY1318" s="1"/>
      <c r="AZ1318" s="1"/>
      <c r="BA1318" s="1"/>
      <c r="BB1318" s="1"/>
      <c r="BC1318" s="1"/>
      <c r="BD1318" s="1"/>
      <c r="BE1318" s="1"/>
      <c r="BF1318" s="1"/>
      <c r="BG1318" s="1"/>
      <c r="BH1318" s="1"/>
      <c r="BI1318" s="1"/>
      <c r="BJ1318" s="1"/>
      <c r="BK1318" s="1"/>
      <c r="BL1318" s="1"/>
      <c r="BP1318" s="14">
        <v>29500000</v>
      </c>
      <c r="BQ1318" s="3">
        <v>0.5</v>
      </c>
      <c r="BR1318" s="16">
        <v>0</v>
      </c>
      <c r="DA1318" s="1">
        <v>38693</v>
      </c>
      <c r="DB1318" s="1">
        <v>38762</v>
      </c>
      <c r="DC1318" s="1">
        <v>39434</v>
      </c>
      <c r="DD1318" s="14">
        <v>1400</v>
      </c>
      <c r="DE1318" s="14">
        <v>7</v>
      </c>
      <c r="DF1318" t="s">
        <v>508</v>
      </c>
      <c r="DG1318" t="s">
        <v>507</v>
      </c>
      <c r="DJ1318">
        <v>1</v>
      </c>
      <c r="DO1318" s="49" t="s">
        <v>4743</v>
      </c>
      <c r="DP1318" s="1"/>
      <c r="DQ1318" s="1"/>
      <c r="DR1318" s="1"/>
      <c r="DS1318" s="1"/>
      <c r="DT1318" s="1"/>
      <c r="DU1318" s="1"/>
      <c r="DV1318" s="1"/>
      <c r="DY1318" t="s">
        <v>2389</v>
      </c>
      <c r="DZ1318" s="1">
        <v>40567</v>
      </c>
      <c r="EA1318" s="1">
        <v>42354</v>
      </c>
      <c r="EC1318" s="7" t="s">
        <v>4030</v>
      </c>
      <c r="EK1318" s="7">
        <v>1</v>
      </c>
      <c r="EO1318" s="7">
        <v>87</v>
      </c>
      <c r="EP1318" s="7">
        <v>2</v>
      </c>
      <c r="GY1318" s="44" t="s">
        <v>5712</v>
      </c>
      <c r="GZ1318" s="1">
        <v>38762</v>
      </c>
      <c r="HA1318">
        <v>16</v>
      </c>
      <c r="HB1318">
        <v>1317</v>
      </c>
      <c r="HC1318">
        <v>14</v>
      </c>
      <c r="HD1318">
        <v>1</v>
      </c>
      <c r="HH1318" s="44" t="s">
        <v>5841</v>
      </c>
      <c r="HI1318">
        <v>1</v>
      </c>
      <c r="HJ1318">
        <v>135</v>
      </c>
      <c r="HK1318">
        <v>3590</v>
      </c>
      <c r="HL1318">
        <v>90</v>
      </c>
      <c r="HM1318">
        <v>1</v>
      </c>
      <c r="HQ1318" s="44" t="s">
        <v>5974</v>
      </c>
      <c r="HR1318">
        <v>0</v>
      </c>
      <c r="HS1318">
        <v>47</v>
      </c>
      <c r="HT1318">
        <v>3857</v>
      </c>
      <c r="HU1318">
        <v>27</v>
      </c>
      <c r="HV1318">
        <v>1</v>
      </c>
      <c r="II1318" s="1">
        <v>38762</v>
      </c>
      <c r="IJ1318" s="1">
        <v>40491</v>
      </c>
      <c r="IK1318" s="14">
        <v>10</v>
      </c>
    </row>
    <row r="1319" spans="1:245" x14ac:dyDescent="0.25">
      <c r="A1319" s="1">
        <v>40491</v>
      </c>
      <c r="E1319" s="13" t="s">
        <v>3214</v>
      </c>
      <c r="F1319" s="4" t="s">
        <v>176</v>
      </c>
      <c r="G1319" s="45" t="s">
        <v>5620</v>
      </c>
      <c r="H1319" s="86"/>
      <c r="I1319" s="86"/>
      <c r="J1319" s="86"/>
      <c r="K1319" s="86"/>
      <c r="L1319" s="86"/>
      <c r="M1319" s="30" t="s">
        <v>5195</v>
      </c>
      <c r="N1319" s="4" t="s">
        <v>503</v>
      </c>
      <c r="O1319" s="52" t="s">
        <v>7042</v>
      </c>
      <c r="P1319" s="20" t="s">
        <v>3399</v>
      </c>
      <c r="Q1319" s="30" t="s">
        <v>5195</v>
      </c>
      <c r="R1319" s="4" t="s">
        <v>503</v>
      </c>
      <c r="S1319" s="52" t="s">
        <v>7042</v>
      </c>
      <c r="T1319" s="20"/>
      <c r="U1319" s="20"/>
      <c r="V1319" s="20"/>
      <c r="W1319" s="20"/>
      <c r="X1319" s="20"/>
      <c r="Y1319" s="20"/>
      <c r="Z1319" s="20"/>
      <c r="AA1319" s="20"/>
      <c r="AB1319" s="20"/>
      <c r="AC1319" s="20"/>
      <c r="AD1319" s="20"/>
      <c r="AF1319" s="14">
        <v>0</v>
      </c>
      <c r="AG1319" s="14">
        <v>1</v>
      </c>
      <c r="AH1319" s="14">
        <v>0</v>
      </c>
      <c r="AI1319" s="14">
        <v>0</v>
      </c>
      <c r="AJ1319" s="14">
        <v>1</v>
      </c>
      <c r="AK1319" s="14">
        <v>0</v>
      </c>
      <c r="AL1319" s="14">
        <v>1</v>
      </c>
      <c r="AM1319" s="14">
        <v>0</v>
      </c>
      <c r="AQ1319" s="1">
        <v>38108</v>
      </c>
      <c r="AR1319" s="1">
        <v>38762</v>
      </c>
      <c r="AS1319" s="1">
        <v>38491</v>
      </c>
      <c r="AT1319" s="1">
        <v>38762</v>
      </c>
      <c r="BP1319" s="14">
        <v>8880000</v>
      </c>
      <c r="BQ1319" s="3">
        <v>0.2</v>
      </c>
      <c r="DA1319" s="1">
        <v>38693</v>
      </c>
      <c r="DB1319" s="1">
        <v>38762</v>
      </c>
      <c r="DC1319" s="1">
        <v>39434</v>
      </c>
      <c r="DD1319" s="14">
        <v>1400</v>
      </c>
      <c r="DE1319" s="14">
        <v>7</v>
      </c>
      <c r="DF1319" t="s">
        <v>508</v>
      </c>
      <c r="DG1319" t="s">
        <v>507</v>
      </c>
      <c r="DJ1319">
        <v>1</v>
      </c>
      <c r="II1319" s="1">
        <v>38762</v>
      </c>
      <c r="IJ1319" s="1">
        <v>40491</v>
      </c>
      <c r="IK1319" s="14">
        <v>10</v>
      </c>
    </row>
    <row r="1320" spans="1:245" x14ac:dyDescent="0.25">
      <c r="A1320" s="1">
        <v>40491</v>
      </c>
      <c r="E1320" s="13" t="s">
        <v>3214</v>
      </c>
      <c r="F1320" s="4" t="s">
        <v>176</v>
      </c>
      <c r="G1320" s="45" t="s">
        <v>5620</v>
      </c>
      <c r="H1320" s="86"/>
      <c r="I1320" s="86"/>
      <c r="J1320" s="86"/>
      <c r="K1320" s="86"/>
      <c r="L1320" s="86"/>
      <c r="M1320" s="58" t="s">
        <v>491</v>
      </c>
      <c r="N1320" s="4" t="s">
        <v>504</v>
      </c>
      <c r="O1320" s="52" t="s">
        <v>7043</v>
      </c>
      <c r="P1320" s="20" t="s">
        <v>3399</v>
      </c>
      <c r="Q1320" s="30" t="s">
        <v>493</v>
      </c>
      <c r="R1320" s="4" t="s">
        <v>504</v>
      </c>
      <c r="S1320" s="52" t="s">
        <v>7043</v>
      </c>
      <c r="T1320" s="30" t="s">
        <v>493</v>
      </c>
      <c r="U1320" s="4" t="s">
        <v>504</v>
      </c>
      <c r="V1320" s="39"/>
      <c r="W1320" s="39"/>
      <c r="X1320" s="20"/>
      <c r="Y1320" s="20"/>
      <c r="Z1320" s="20" t="s">
        <v>3381</v>
      </c>
      <c r="AA1320" s="20" t="s">
        <v>504</v>
      </c>
      <c r="AD1320" s="20"/>
      <c r="AE1320" s="33" t="s">
        <v>3403</v>
      </c>
      <c r="AF1320" s="14">
        <v>0</v>
      </c>
      <c r="AG1320" s="14">
        <v>1</v>
      </c>
      <c r="AH1320" s="14">
        <v>0</v>
      </c>
      <c r="AI1320" s="14">
        <v>0</v>
      </c>
      <c r="AJ1320" s="14">
        <v>1</v>
      </c>
      <c r="AK1320" s="14">
        <v>0</v>
      </c>
      <c r="AL1320" s="14">
        <v>1</v>
      </c>
      <c r="AM1320" s="14">
        <v>0</v>
      </c>
      <c r="AO1320" s="1">
        <v>36507</v>
      </c>
      <c r="AP1320" s="1">
        <v>37983</v>
      </c>
      <c r="AS1320" s="1"/>
      <c r="AT1320" s="1"/>
      <c r="AU1320" s="1">
        <v>37408</v>
      </c>
      <c r="AV1320" s="1">
        <v>37983</v>
      </c>
      <c r="AW1320" s="1"/>
      <c r="AX1320" s="1"/>
      <c r="AY1320" s="1"/>
      <c r="AZ1320" s="1"/>
      <c r="BA1320" s="1"/>
      <c r="BB1320" s="1"/>
      <c r="BC1320" s="1"/>
      <c r="BD1320" s="1"/>
      <c r="BE1320" s="1"/>
      <c r="BF1320" s="1"/>
      <c r="BG1320" s="1"/>
      <c r="BH1320" s="1"/>
      <c r="BI1320" s="1"/>
      <c r="BJ1320" s="1"/>
      <c r="BK1320" s="1"/>
      <c r="BL1320" s="1"/>
      <c r="BP1320" s="14">
        <v>5355000</v>
      </c>
      <c r="BQ1320" s="3">
        <v>0.15</v>
      </c>
      <c r="BR1320" s="16">
        <v>0</v>
      </c>
      <c r="BT1320" s="14">
        <v>4254250</v>
      </c>
      <c r="BU1320" s="3">
        <v>0.15</v>
      </c>
      <c r="BV1320" s="16">
        <v>0</v>
      </c>
      <c r="BX1320" s="14">
        <v>5265750</v>
      </c>
      <c r="BY1320" s="3">
        <v>0.15</v>
      </c>
      <c r="BZ1320" s="16">
        <v>0</v>
      </c>
      <c r="DA1320" s="1">
        <v>38693</v>
      </c>
      <c r="DB1320" s="1">
        <v>38762</v>
      </c>
      <c r="DC1320" s="1">
        <v>39434</v>
      </c>
      <c r="DD1320" s="14">
        <v>1400</v>
      </c>
      <c r="DE1320" s="14">
        <v>7</v>
      </c>
      <c r="DF1320" t="s">
        <v>508</v>
      </c>
      <c r="DG1320" t="s">
        <v>507</v>
      </c>
      <c r="DJ1320">
        <v>1</v>
      </c>
      <c r="DO1320" s="49" t="s">
        <v>4744</v>
      </c>
      <c r="DP1320" s="1"/>
      <c r="DQ1320" s="1"/>
      <c r="DR1320" s="1"/>
      <c r="DS1320" s="1"/>
      <c r="DT1320" s="1"/>
      <c r="DU1320" s="1"/>
      <c r="DV1320" s="1"/>
      <c r="DY1320" t="s">
        <v>2416</v>
      </c>
      <c r="DZ1320" s="1">
        <v>40568</v>
      </c>
      <c r="EA1320" s="1">
        <v>42354</v>
      </c>
      <c r="EC1320" s="7" t="s">
        <v>4030</v>
      </c>
      <c r="EK1320" s="7">
        <v>1</v>
      </c>
      <c r="EO1320" s="7">
        <v>93</v>
      </c>
      <c r="EP1320" s="7">
        <v>4</v>
      </c>
      <c r="GY1320" s="44" t="s">
        <v>5712</v>
      </c>
      <c r="GZ1320" s="1">
        <v>38762</v>
      </c>
      <c r="HA1320">
        <v>16</v>
      </c>
      <c r="HB1320">
        <v>1515</v>
      </c>
      <c r="HC1320">
        <v>10</v>
      </c>
      <c r="HD1320">
        <v>1</v>
      </c>
      <c r="HH1320" s="44" t="s">
        <v>5841</v>
      </c>
      <c r="HI1320">
        <v>1</v>
      </c>
      <c r="HJ1320">
        <v>135</v>
      </c>
      <c r="HK1320">
        <v>939</v>
      </c>
      <c r="HL1320">
        <v>17</v>
      </c>
      <c r="HM1320">
        <v>1</v>
      </c>
      <c r="HQ1320" s="44" t="s">
        <v>5974</v>
      </c>
      <c r="HR1320">
        <v>0</v>
      </c>
      <c r="HS1320">
        <v>47</v>
      </c>
      <c r="HT1320">
        <v>460</v>
      </c>
      <c r="HU1320">
        <v>3</v>
      </c>
      <c r="HV1320">
        <v>1</v>
      </c>
      <c r="II1320" s="1">
        <v>38762</v>
      </c>
      <c r="IJ1320" s="1">
        <v>40491</v>
      </c>
      <c r="IK1320" s="14">
        <v>10</v>
      </c>
    </row>
    <row r="1321" spans="1:245" x14ac:dyDescent="0.25">
      <c r="A1321" s="1">
        <v>40491</v>
      </c>
      <c r="E1321" s="13" t="s">
        <v>3214</v>
      </c>
      <c r="F1321" s="4" t="s">
        <v>176</v>
      </c>
      <c r="G1321" s="45" t="s">
        <v>5620</v>
      </c>
      <c r="H1321" s="86"/>
      <c r="I1321" s="86"/>
      <c r="J1321" s="86"/>
      <c r="K1321" s="86"/>
      <c r="L1321" s="86"/>
      <c r="M1321" s="30" t="s">
        <v>492</v>
      </c>
      <c r="N1321" s="4" t="s">
        <v>505</v>
      </c>
      <c r="O1321" s="52" t="s">
        <v>7044</v>
      </c>
      <c r="P1321" s="20" t="s">
        <v>3399</v>
      </c>
      <c r="Q1321" s="30" t="s">
        <v>493</v>
      </c>
      <c r="R1321" s="4" t="s">
        <v>504</v>
      </c>
      <c r="S1321" s="52" t="s">
        <v>7043</v>
      </c>
      <c r="T1321" s="30" t="s">
        <v>493</v>
      </c>
      <c r="U1321" s="4" t="s">
        <v>504</v>
      </c>
      <c r="V1321" s="39"/>
      <c r="W1321" s="39"/>
      <c r="X1321" s="20"/>
      <c r="Y1321" s="20"/>
      <c r="Z1321" s="20" t="s">
        <v>3381</v>
      </c>
      <c r="AA1321" s="20" t="s">
        <v>504</v>
      </c>
      <c r="AD1321" s="20"/>
      <c r="AE1321" s="33" t="s">
        <v>3403</v>
      </c>
      <c r="AF1321" s="14">
        <v>0</v>
      </c>
      <c r="AG1321" s="14">
        <v>1</v>
      </c>
      <c r="AH1321" s="14">
        <v>0</v>
      </c>
      <c r="AI1321" s="14">
        <v>0</v>
      </c>
      <c r="AJ1321" s="14">
        <v>1</v>
      </c>
      <c r="AK1321" s="14">
        <v>0</v>
      </c>
      <c r="AL1321" s="14">
        <v>1</v>
      </c>
      <c r="AM1321" s="14">
        <v>0</v>
      </c>
      <c r="AO1321" s="1">
        <v>37043</v>
      </c>
      <c r="AP1321" s="1">
        <v>38762</v>
      </c>
      <c r="AQ1321" s="1">
        <v>38108</v>
      </c>
      <c r="AR1321" s="1">
        <v>38762</v>
      </c>
      <c r="AS1321" s="1">
        <v>38491</v>
      </c>
      <c r="AT1321" s="1">
        <v>38762</v>
      </c>
      <c r="AU1321" s="1">
        <v>37408</v>
      </c>
      <c r="AV1321" s="1">
        <v>38762</v>
      </c>
      <c r="AW1321" s="1"/>
      <c r="AX1321" s="1"/>
      <c r="AY1321" s="1"/>
      <c r="AZ1321" s="1"/>
      <c r="BA1321" s="1"/>
      <c r="BB1321" s="1"/>
      <c r="BC1321" s="1"/>
      <c r="BD1321" s="1"/>
      <c r="BE1321" s="1"/>
      <c r="BF1321" s="1"/>
      <c r="BG1321" s="1"/>
      <c r="BH1321" s="1"/>
      <c r="BI1321" s="1"/>
      <c r="BJ1321" s="1"/>
      <c r="BK1321" s="1"/>
      <c r="BL1321" s="1"/>
      <c r="BP1321" s="14">
        <v>22308250</v>
      </c>
      <c r="BQ1321" s="3">
        <v>0.15</v>
      </c>
      <c r="BR1321" s="16">
        <v>0</v>
      </c>
      <c r="BT1321" s="14">
        <v>4254250</v>
      </c>
      <c r="BU1321" s="3">
        <v>0.15</v>
      </c>
      <c r="BV1321" s="16">
        <v>0</v>
      </c>
      <c r="BX1321" s="14">
        <v>5265750</v>
      </c>
      <c r="BY1321" s="3">
        <v>0.15</v>
      </c>
      <c r="BZ1321" s="16">
        <v>0</v>
      </c>
      <c r="CB1321" s="14">
        <v>32984250</v>
      </c>
      <c r="CC1321" s="3">
        <v>0.15</v>
      </c>
      <c r="CD1321" s="16">
        <v>0</v>
      </c>
      <c r="DA1321" s="1">
        <v>38693</v>
      </c>
      <c r="DB1321" s="1">
        <v>38762</v>
      </c>
      <c r="DC1321" s="1">
        <v>39434</v>
      </c>
      <c r="DD1321" s="14">
        <v>1400</v>
      </c>
      <c r="DE1321" s="14">
        <v>7</v>
      </c>
      <c r="DF1321" t="s">
        <v>508</v>
      </c>
      <c r="DG1321" t="s">
        <v>507</v>
      </c>
      <c r="DJ1321">
        <v>1</v>
      </c>
      <c r="DO1321" s="49" t="s">
        <v>4744</v>
      </c>
      <c r="DP1321" s="1"/>
      <c r="DQ1321" s="1"/>
      <c r="DR1321" s="1"/>
      <c r="DS1321" s="1"/>
      <c r="DT1321" s="1"/>
      <c r="DU1321" s="1"/>
      <c r="DV1321" s="1"/>
      <c r="DY1321" t="s">
        <v>2416</v>
      </c>
      <c r="DZ1321" s="1">
        <v>40568</v>
      </c>
      <c r="EA1321" s="1">
        <v>42354</v>
      </c>
      <c r="EC1321" s="7" t="s">
        <v>4030</v>
      </c>
      <c r="EK1321" s="7">
        <v>1</v>
      </c>
      <c r="EO1321" s="7">
        <v>93</v>
      </c>
      <c r="EP1321" s="7">
        <v>4</v>
      </c>
      <c r="GY1321" s="44" t="s">
        <v>5712</v>
      </c>
      <c r="GZ1321" s="1">
        <v>38762</v>
      </c>
      <c r="HA1321">
        <v>16</v>
      </c>
      <c r="HB1321">
        <v>1515</v>
      </c>
      <c r="HC1321">
        <v>10</v>
      </c>
      <c r="HD1321">
        <v>1</v>
      </c>
      <c r="HH1321" s="44" t="s">
        <v>5841</v>
      </c>
      <c r="HI1321">
        <v>1</v>
      </c>
      <c r="HJ1321">
        <v>135</v>
      </c>
      <c r="HK1321">
        <v>939</v>
      </c>
      <c r="HL1321">
        <v>17</v>
      </c>
      <c r="HM1321">
        <v>1</v>
      </c>
      <c r="HQ1321" s="44" t="s">
        <v>5974</v>
      </c>
      <c r="HR1321">
        <v>0</v>
      </c>
      <c r="HS1321">
        <v>47</v>
      </c>
      <c r="HT1321">
        <v>460</v>
      </c>
      <c r="HU1321">
        <v>3</v>
      </c>
      <c r="HV1321">
        <v>1</v>
      </c>
      <c r="II1321" s="1">
        <v>38762</v>
      </c>
      <c r="IJ1321" s="1">
        <v>40491</v>
      </c>
      <c r="IK1321" s="14">
        <v>10</v>
      </c>
    </row>
    <row r="1322" spans="1:245" x14ac:dyDescent="0.25">
      <c r="A1322" s="1">
        <v>40491</v>
      </c>
      <c r="E1322" s="13" t="s">
        <v>3214</v>
      </c>
      <c r="F1322" s="4" t="s">
        <v>176</v>
      </c>
      <c r="G1322" s="45" t="s">
        <v>5620</v>
      </c>
      <c r="H1322" s="86"/>
      <c r="I1322" s="86"/>
      <c r="J1322" s="86"/>
      <c r="K1322" s="86"/>
      <c r="L1322" s="86"/>
      <c r="M1322" s="30" t="s">
        <v>493</v>
      </c>
      <c r="N1322" s="4" t="s">
        <v>504</v>
      </c>
      <c r="O1322" s="52" t="s">
        <v>7043</v>
      </c>
      <c r="P1322" s="20" t="s">
        <v>3399</v>
      </c>
      <c r="Q1322" s="30" t="s">
        <v>493</v>
      </c>
      <c r="R1322" s="4" t="s">
        <v>504</v>
      </c>
      <c r="S1322" s="52" t="s">
        <v>7043</v>
      </c>
      <c r="T1322" s="30" t="s">
        <v>493</v>
      </c>
      <c r="U1322" s="4" t="s">
        <v>504</v>
      </c>
      <c r="V1322" s="20"/>
      <c r="W1322" s="20"/>
      <c r="X1322" s="20" t="s">
        <v>3381</v>
      </c>
      <c r="Y1322" s="20" t="s">
        <v>504</v>
      </c>
      <c r="Z1322" s="20" t="s">
        <v>3381</v>
      </c>
      <c r="AA1322" s="20" t="s">
        <v>504</v>
      </c>
      <c r="AD1322" s="20"/>
      <c r="AF1322" s="14">
        <v>0</v>
      </c>
      <c r="AG1322" s="14">
        <v>1</v>
      </c>
      <c r="AH1322" s="14">
        <v>0</v>
      </c>
      <c r="AI1322" s="14">
        <v>0</v>
      </c>
      <c r="AJ1322" s="14">
        <v>1</v>
      </c>
      <c r="AK1322" s="14">
        <v>0</v>
      </c>
      <c r="AL1322" s="14">
        <v>1</v>
      </c>
      <c r="AM1322" s="14">
        <v>0</v>
      </c>
      <c r="AO1322" s="1">
        <v>37120</v>
      </c>
      <c r="AP1322" s="1">
        <v>38762</v>
      </c>
      <c r="AQ1322" s="1">
        <v>38108</v>
      </c>
      <c r="AR1322" s="1">
        <v>38762</v>
      </c>
      <c r="AS1322" s="1">
        <v>38491</v>
      </c>
      <c r="AT1322" s="1">
        <v>38762</v>
      </c>
      <c r="AU1322" s="1">
        <v>37408</v>
      </c>
      <c r="AV1322" s="1">
        <v>38762</v>
      </c>
      <c r="AW1322" s="1"/>
      <c r="AX1322" s="1"/>
      <c r="AY1322" s="1"/>
      <c r="AZ1322" s="1"/>
      <c r="BA1322" s="1"/>
      <c r="BB1322" s="1"/>
      <c r="BC1322" s="1"/>
      <c r="BD1322" s="1"/>
      <c r="BE1322" s="1"/>
      <c r="BF1322" s="1"/>
      <c r="BG1322" s="1"/>
      <c r="BH1322" s="1"/>
      <c r="BI1322" s="1"/>
      <c r="BJ1322" s="1"/>
      <c r="BK1322" s="1"/>
      <c r="BL1322" s="1"/>
      <c r="BX1322" s="14">
        <v>5265750</v>
      </c>
      <c r="BY1322" s="3">
        <v>0.15</v>
      </c>
      <c r="BZ1322" s="16">
        <v>0</v>
      </c>
      <c r="CB1322" s="14">
        <v>32984250</v>
      </c>
      <c r="CC1322" s="3">
        <v>0.15</v>
      </c>
      <c r="CD1322" s="16">
        <v>0</v>
      </c>
      <c r="DA1322" s="1">
        <v>38693</v>
      </c>
      <c r="DB1322" s="1">
        <v>38762</v>
      </c>
      <c r="DC1322" s="1">
        <v>39434</v>
      </c>
      <c r="DD1322" s="14">
        <v>1400</v>
      </c>
      <c r="DE1322" s="14">
        <v>7</v>
      </c>
      <c r="DF1322" t="s">
        <v>508</v>
      </c>
      <c r="DG1322" t="s">
        <v>507</v>
      </c>
      <c r="DJ1322">
        <v>1</v>
      </c>
      <c r="DO1322" s="49" t="s">
        <v>4744</v>
      </c>
      <c r="DP1322" s="1"/>
      <c r="DQ1322" s="1"/>
      <c r="DR1322" s="1"/>
      <c r="DS1322" s="1"/>
      <c r="DT1322" s="1"/>
      <c r="DU1322" s="1"/>
      <c r="DV1322" s="1"/>
      <c r="DY1322" t="s">
        <v>2416</v>
      </c>
      <c r="DZ1322" s="1">
        <v>40568</v>
      </c>
      <c r="EA1322" s="1">
        <v>42354</v>
      </c>
      <c r="EC1322" s="7" t="s">
        <v>4030</v>
      </c>
      <c r="EK1322" s="7">
        <v>1</v>
      </c>
      <c r="EO1322" s="7">
        <v>93</v>
      </c>
      <c r="EP1322" s="7">
        <v>4</v>
      </c>
      <c r="GY1322" s="44" t="s">
        <v>5712</v>
      </c>
      <c r="GZ1322" s="1">
        <v>38762</v>
      </c>
      <c r="HA1322">
        <v>16</v>
      </c>
      <c r="HB1322">
        <v>1515</v>
      </c>
      <c r="HC1322">
        <v>10</v>
      </c>
      <c r="HD1322">
        <v>1</v>
      </c>
      <c r="HH1322" s="44" t="s">
        <v>5841</v>
      </c>
      <c r="HI1322">
        <v>1</v>
      </c>
      <c r="HJ1322">
        <v>135</v>
      </c>
      <c r="HK1322">
        <v>939</v>
      </c>
      <c r="HL1322">
        <v>17</v>
      </c>
      <c r="HM1322">
        <v>1</v>
      </c>
      <c r="HQ1322" s="44" t="s">
        <v>5974</v>
      </c>
      <c r="HR1322">
        <v>0</v>
      </c>
      <c r="HS1322">
        <v>47</v>
      </c>
      <c r="HT1322">
        <v>460</v>
      </c>
      <c r="HU1322">
        <v>3</v>
      </c>
      <c r="HV1322">
        <v>1</v>
      </c>
      <c r="II1322" s="1">
        <v>38762</v>
      </c>
      <c r="IJ1322" s="1">
        <v>40491</v>
      </c>
      <c r="IK1322" s="14">
        <v>10</v>
      </c>
    </row>
    <row r="1323" spans="1:245" x14ac:dyDescent="0.25">
      <c r="A1323" s="1">
        <v>40491</v>
      </c>
      <c r="E1323" s="13" t="s">
        <v>3214</v>
      </c>
      <c r="F1323" s="4" t="s">
        <v>176</v>
      </c>
      <c r="G1323" s="45" t="s">
        <v>5620</v>
      </c>
      <c r="H1323" s="86"/>
      <c r="I1323" s="86"/>
      <c r="J1323" s="86"/>
      <c r="K1323" s="86"/>
      <c r="L1323" s="86"/>
      <c r="M1323" s="30" t="s">
        <v>494</v>
      </c>
      <c r="N1323" s="4" t="s">
        <v>506</v>
      </c>
      <c r="O1323" s="52" t="s">
        <v>7045</v>
      </c>
      <c r="P1323" s="20" t="s">
        <v>3399</v>
      </c>
      <c r="Q1323" s="39" t="s">
        <v>5196</v>
      </c>
      <c r="R1323" s="4" t="s">
        <v>506</v>
      </c>
      <c r="S1323" s="52" t="s">
        <v>7045</v>
      </c>
      <c r="T1323" s="39" t="s">
        <v>5196</v>
      </c>
      <c r="U1323" s="4" t="s">
        <v>506</v>
      </c>
      <c r="V1323" s="20"/>
      <c r="W1323" s="20"/>
      <c r="X1323" s="20"/>
      <c r="Y1323" s="20"/>
      <c r="Z1323" s="20" t="s">
        <v>3382</v>
      </c>
      <c r="AA1323" s="20" t="s">
        <v>506</v>
      </c>
      <c r="AD1323" s="20"/>
      <c r="AF1323" s="14">
        <v>0</v>
      </c>
      <c r="AG1323" s="14">
        <v>1</v>
      </c>
      <c r="AH1323" s="14">
        <v>0</v>
      </c>
      <c r="AI1323" s="14">
        <v>0</v>
      </c>
      <c r="AJ1323" s="14">
        <v>1</v>
      </c>
      <c r="AK1323" s="14">
        <v>0</v>
      </c>
      <c r="AL1323" s="14">
        <v>1</v>
      </c>
      <c r="AM1323" s="14">
        <v>0</v>
      </c>
      <c r="AQ1323" s="1">
        <v>38108</v>
      </c>
      <c r="AR1323" s="1">
        <v>38762</v>
      </c>
      <c r="AS1323" s="1">
        <v>38491</v>
      </c>
      <c r="AT1323" s="1">
        <v>38762</v>
      </c>
      <c r="BT1323" s="14">
        <v>74800000</v>
      </c>
      <c r="BV1323" s="16">
        <v>0</v>
      </c>
      <c r="DA1323" s="1">
        <v>38693</v>
      </c>
      <c r="DB1323" s="1">
        <v>38762</v>
      </c>
      <c r="DC1323" s="1">
        <v>39434</v>
      </c>
      <c r="DD1323" s="14">
        <v>1400</v>
      </c>
      <c r="DE1323" s="14">
        <v>7</v>
      </c>
      <c r="DF1323" t="s">
        <v>508</v>
      </c>
      <c r="DG1323" t="s">
        <v>507</v>
      </c>
      <c r="DO1323" s="49" t="s">
        <v>4745</v>
      </c>
      <c r="DP1323" s="1"/>
      <c r="DQ1323" s="1"/>
      <c r="DR1323" s="1"/>
      <c r="DS1323" s="1"/>
      <c r="DT1323" s="1"/>
      <c r="DU1323" s="1"/>
      <c r="DV1323" s="1"/>
      <c r="DY1323" t="s">
        <v>2567</v>
      </c>
      <c r="DZ1323" s="1">
        <v>40568</v>
      </c>
      <c r="EA1323" s="1">
        <v>42354</v>
      </c>
      <c r="EC1323" s="7" t="s">
        <v>4030</v>
      </c>
      <c r="EK1323" s="7">
        <v>1</v>
      </c>
      <c r="EO1323" s="7">
        <v>94</v>
      </c>
      <c r="EP1323" s="7">
        <v>3</v>
      </c>
      <c r="GY1323" s="44" t="s">
        <v>5712</v>
      </c>
      <c r="GZ1323" s="1">
        <v>38762</v>
      </c>
      <c r="HA1323">
        <v>16</v>
      </c>
      <c r="HB1323">
        <v>1706</v>
      </c>
      <c r="HC1323">
        <v>35</v>
      </c>
      <c r="HD1323">
        <v>1</v>
      </c>
      <c r="HH1323" s="44" t="s">
        <v>5841</v>
      </c>
      <c r="HI1323">
        <v>1</v>
      </c>
      <c r="HJ1323">
        <v>135</v>
      </c>
      <c r="HK1323">
        <v>2896</v>
      </c>
      <c r="HL1323">
        <v>149</v>
      </c>
      <c r="HM1323">
        <v>1</v>
      </c>
      <c r="HQ1323" s="44" t="s">
        <v>5974</v>
      </c>
      <c r="HR1323">
        <v>0</v>
      </c>
      <c r="HS1323">
        <v>47</v>
      </c>
      <c r="HT1323">
        <v>954</v>
      </c>
      <c r="HU1323">
        <v>9</v>
      </c>
      <c r="HV1323">
        <v>1</v>
      </c>
      <c r="II1323" s="1">
        <v>38762</v>
      </c>
      <c r="IJ1323" s="1">
        <v>40491</v>
      </c>
      <c r="IK1323" s="14">
        <v>10</v>
      </c>
    </row>
    <row r="1324" spans="1:245" x14ac:dyDescent="0.25">
      <c r="A1324" s="1">
        <v>40491</v>
      </c>
      <c r="B1324" s="1"/>
      <c r="C1324" s="1"/>
      <c r="D1324" s="1"/>
      <c r="E1324" s="13" t="s">
        <v>3214</v>
      </c>
      <c r="F1324" s="4" t="s">
        <v>176</v>
      </c>
      <c r="G1324" s="45" t="s">
        <v>5620</v>
      </c>
      <c r="H1324" s="86"/>
      <c r="I1324" s="86"/>
      <c r="J1324" s="86"/>
      <c r="K1324" s="86"/>
      <c r="L1324" s="86"/>
      <c r="M1324" s="31" t="s">
        <v>5196</v>
      </c>
      <c r="N1324" s="4" t="s">
        <v>506</v>
      </c>
      <c r="O1324" s="52" t="s">
        <v>7046</v>
      </c>
      <c r="P1324" s="20" t="s">
        <v>3399</v>
      </c>
      <c r="Q1324" s="39" t="s">
        <v>5196</v>
      </c>
      <c r="R1324" s="4" t="s">
        <v>506</v>
      </c>
      <c r="S1324" s="52" t="s">
        <v>7046</v>
      </c>
      <c r="T1324" s="39" t="s">
        <v>5196</v>
      </c>
      <c r="U1324" s="4" t="s">
        <v>506</v>
      </c>
      <c r="V1324" s="20"/>
      <c r="W1324" s="20"/>
      <c r="X1324" s="20" t="s">
        <v>3382</v>
      </c>
      <c r="Y1324" s="20" t="s">
        <v>506</v>
      </c>
      <c r="Z1324" s="20" t="s">
        <v>3382</v>
      </c>
      <c r="AA1324" s="20" t="s">
        <v>506</v>
      </c>
      <c r="AD1324" s="20"/>
      <c r="AF1324" s="14">
        <v>0</v>
      </c>
      <c r="AG1324" s="14">
        <v>1</v>
      </c>
      <c r="AH1324" s="14">
        <v>0</v>
      </c>
      <c r="AI1324" s="14">
        <v>0</v>
      </c>
      <c r="AJ1324" s="14">
        <v>1</v>
      </c>
      <c r="AK1324" s="14">
        <v>0</v>
      </c>
      <c r="AL1324" s="14">
        <v>1</v>
      </c>
      <c r="AM1324" s="14">
        <v>0</v>
      </c>
      <c r="AQ1324" s="1">
        <v>38108</v>
      </c>
      <c r="AR1324" s="1">
        <v>38762</v>
      </c>
      <c r="AS1324" s="1">
        <v>38491</v>
      </c>
      <c r="AT1324" s="1">
        <v>38762</v>
      </c>
      <c r="BT1324" s="14">
        <v>74800000</v>
      </c>
      <c r="BV1324" s="16">
        <v>0</v>
      </c>
      <c r="CV1324" s="1"/>
      <c r="DA1324" s="1">
        <v>38693</v>
      </c>
      <c r="DB1324" s="1">
        <v>38762</v>
      </c>
      <c r="DC1324" s="1">
        <v>39434</v>
      </c>
      <c r="DD1324" s="14">
        <v>1400</v>
      </c>
      <c r="DE1324" s="14">
        <v>7</v>
      </c>
      <c r="DF1324" t="s">
        <v>508</v>
      </c>
      <c r="DG1324" t="s">
        <v>507</v>
      </c>
      <c r="DO1324" s="49" t="s">
        <v>4745</v>
      </c>
      <c r="DP1324" s="1"/>
      <c r="DQ1324" s="1"/>
      <c r="DR1324" s="1"/>
      <c r="DS1324" s="1"/>
      <c r="DT1324" s="1"/>
      <c r="DU1324" s="1"/>
      <c r="DV1324" s="1"/>
      <c r="DY1324" t="s">
        <v>2567</v>
      </c>
      <c r="DZ1324" s="1">
        <v>40568</v>
      </c>
      <c r="EA1324" s="1">
        <v>42354</v>
      </c>
      <c r="EC1324" s="7" t="s">
        <v>4030</v>
      </c>
      <c r="EK1324" s="7">
        <v>1</v>
      </c>
      <c r="EO1324" s="7">
        <v>94</v>
      </c>
      <c r="EP1324" s="7">
        <v>3</v>
      </c>
      <c r="GY1324" s="44" t="s">
        <v>5712</v>
      </c>
      <c r="GZ1324" s="1">
        <v>38762</v>
      </c>
      <c r="HA1324">
        <v>16</v>
      </c>
      <c r="HB1324">
        <v>1706</v>
      </c>
      <c r="HC1324">
        <v>35</v>
      </c>
      <c r="HD1324">
        <v>1</v>
      </c>
      <c r="HH1324" s="44" t="s">
        <v>5841</v>
      </c>
      <c r="HI1324">
        <v>1</v>
      </c>
      <c r="HJ1324">
        <v>135</v>
      </c>
      <c r="HK1324">
        <v>2896</v>
      </c>
      <c r="HL1324">
        <v>149</v>
      </c>
      <c r="HM1324">
        <v>1</v>
      </c>
      <c r="HQ1324" s="44" t="s">
        <v>5974</v>
      </c>
      <c r="HR1324">
        <v>0</v>
      </c>
      <c r="HS1324">
        <v>47</v>
      </c>
      <c r="HT1324">
        <v>954</v>
      </c>
      <c r="HU1324">
        <v>9</v>
      </c>
      <c r="HV1324">
        <v>1</v>
      </c>
      <c r="II1324" s="1">
        <v>38762</v>
      </c>
      <c r="IJ1324" s="1">
        <v>40491</v>
      </c>
      <c r="IK1324" s="14">
        <v>10</v>
      </c>
    </row>
    <row r="1325" spans="1:245" x14ac:dyDescent="0.25">
      <c r="A1325" s="1">
        <v>40646</v>
      </c>
      <c r="B1325" s="1"/>
      <c r="C1325" s="1" t="s">
        <v>448</v>
      </c>
      <c r="D1325" s="1"/>
      <c r="E1325" s="13" t="s">
        <v>3218</v>
      </c>
      <c r="F1325" s="4" t="s">
        <v>147</v>
      </c>
      <c r="G1325" s="45" t="s">
        <v>5625</v>
      </c>
      <c r="H1325" s="86"/>
      <c r="I1325" s="86"/>
      <c r="J1325" s="86"/>
      <c r="K1325" s="86"/>
      <c r="L1325" s="86"/>
      <c r="M1325" s="31" t="s">
        <v>928</v>
      </c>
      <c r="N1325" s="4" t="s">
        <v>479</v>
      </c>
      <c r="O1325" s="4" t="s">
        <v>7069</v>
      </c>
      <c r="P1325" s="20"/>
      <c r="Q1325" s="31" t="s">
        <v>928</v>
      </c>
      <c r="R1325" s="4" t="s">
        <v>479</v>
      </c>
      <c r="S1325" s="4" t="s">
        <v>7069</v>
      </c>
      <c r="T1325" s="20"/>
      <c r="U1325" s="20"/>
      <c r="V1325" s="20"/>
      <c r="W1325" s="20"/>
      <c r="X1325" s="20" t="s">
        <v>3372</v>
      </c>
      <c r="Y1325" s="20" t="s">
        <v>479</v>
      </c>
      <c r="Z1325" s="20" t="s">
        <v>3372</v>
      </c>
      <c r="AA1325" s="20" t="s">
        <v>479</v>
      </c>
      <c r="AB1325" s="20"/>
      <c r="AC1325" s="20"/>
      <c r="AD1325" s="20"/>
      <c r="AF1325" s="14">
        <v>0</v>
      </c>
      <c r="AG1325" s="14">
        <v>1</v>
      </c>
      <c r="AH1325" s="14">
        <v>0</v>
      </c>
      <c r="AI1325" s="14">
        <v>0</v>
      </c>
      <c r="AJ1325" s="14">
        <v>1</v>
      </c>
      <c r="AK1325" s="14">
        <v>0</v>
      </c>
      <c r="AL1325" s="14">
        <v>1</v>
      </c>
      <c r="AM1325" s="14">
        <v>0</v>
      </c>
      <c r="AN1325" t="s">
        <v>932</v>
      </c>
      <c r="AO1325" s="1">
        <v>37263</v>
      </c>
      <c r="AP1325" s="1">
        <v>38419</v>
      </c>
      <c r="BN1325" s="3">
        <v>0.1</v>
      </c>
      <c r="BO1325" s="3">
        <v>1</v>
      </c>
      <c r="BP1325" s="14">
        <v>0</v>
      </c>
      <c r="BQ1325" s="3">
        <v>1</v>
      </c>
      <c r="DA1325" s="1">
        <v>39611</v>
      </c>
      <c r="DB1325" s="1">
        <v>39616</v>
      </c>
      <c r="DD1325" s="14">
        <v>99</v>
      </c>
      <c r="DE1325" s="14">
        <v>4</v>
      </c>
      <c r="DF1325" t="s">
        <v>513</v>
      </c>
      <c r="DG1325" t="s">
        <v>933</v>
      </c>
      <c r="DH1325">
        <v>1</v>
      </c>
      <c r="DI1325">
        <v>1</v>
      </c>
      <c r="DK1325" s="1"/>
      <c r="GY1325" s="44" t="s">
        <v>5714</v>
      </c>
      <c r="GZ1325" s="1">
        <v>39619</v>
      </c>
      <c r="HA1325">
        <v>13</v>
      </c>
      <c r="HB1325">
        <v>431</v>
      </c>
      <c r="HC1325">
        <v>4</v>
      </c>
      <c r="HD1325">
        <v>1</v>
      </c>
      <c r="HH1325" s="44" t="s">
        <v>5844</v>
      </c>
      <c r="HI1325">
        <v>1</v>
      </c>
      <c r="HJ1325">
        <v>85</v>
      </c>
      <c r="HK1325">
        <v>846</v>
      </c>
      <c r="HL1325">
        <v>5</v>
      </c>
      <c r="HM1325">
        <v>1</v>
      </c>
      <c r="IJ1325" s="1">
        <v>40646</v>
      </c>
    </row>
    <row r="1326" spans="1:245" x14ac:dyDescent="0.25">
      <c r="A1326" s="1">
        <v>40646</v>
      </c>
      <c r="E1326" s="13" t="s">
        <v>3218</v>
      </c>
      <c r="F1326" s="4" t="s">
        <v>147</v>
      </c>
      <c r="G1326" s="45" t="s">
        <v>5625</v>
      </c>
      <c r="H1326" s="86"/>
      <c r="I1326" s="86"/>
      <c r="J1326" s="86"/>
      <c r="K1326" s="86"/>
      <c r="L1326" s="86"/>
      <c r="M1326" s="30" t="s">
        <v>929</v>
      </c>
      <c r="N1326" s="4" t="s">
        <v>500</v>
      </c>
      <c r="O1326" s="13" t="s">
        <v>7070</v>
      </c>
      <c r="P1326" s="20"/>
      <c r="Q1326" s="39" t="s">
        <v>929</v>
      </c>
      <c r="R1326" s="4" t="s">
        <v>500</v>
      </c>
      <c r="S1326" s="13" t="s">
        <v>7070</v>
      </c>
      <c r="T1326" s="39" t="s">
        <v>929</v>
      </c>
      <c r="U1326" s="4" t="s">
        <v>500</v>
      </c>
      <c r="V1326" s="20"/>
      <c r="W1326" s="20"/>
      <c r="X1326" s="20" t="s">
        <v>3373</v>
      </c>
      <c r="Y1326" s="20" t="s">
        <v>500</v>
      </c>
      <c r="Z1326" s="20" t="s">
        <v>3373</v>
      </c>
      <c r="AA1326" s="20" t="s">
        <v>500</v>
      </c>
      <c r="AB1326" s="20"/>
      <c r="AC1326" s="20"/>
      <c r="AD1326" s="20"/>
      <c r="AF1326" s="14">
        <v>0</v>
      </c>
      <c r="AG1326" s="14">
        <v>1</v>
      </c>
      <c r="AH1326" s="14">
        <v>0</v>
      </c>
      <c r="AI1326" s="14">
        <v>0</v>
      </c>
      <c r="AJ1326" s="14">
        <v>1</v>
      </c>
      <c r="AK1326" s="14">
        <v>0</v>
      </c>
      <c r="AL1326" s="14">
        <v>1</v>
      </c>
      <c r="AM1326" s="14">
        <v>0</v>
      </c>
      <c r="AO1326" s="1">
        <v>37263</v>
      </c>
      <c r="AP1326" s="1">
        <v>38419</v>
      </c>
      <c r="BN1326" s="3">
        <v>0.1</v>
      </c>
      <c r="BT1326" s="14">
        <v>211200000</v>
      </c>
      <c r="BU1326" s="3">
        <v>0.5</v>
      </c>
      <c r="DA1326" s="1">
        <v>39611</v>
      </c>
      <c r="DB1326" s="1">
        <v>39616</v>
      </c>
      <c r="DD1326" s="14">
        <v>99</v>
      </c>
      <c r="DE1326" s="14">
        <v>4</v>
      </c>
      <c r="DF1326" t="s">
        <v>513</v>
      </c>
      <c r="DG1326" t="s">
        <v>933</v>
      </c>
      <c r="DH1326">
        <v>1</v>
      </c>
      <c r="DJ1326">
        <v>1</v>
      </c>
      <c r="DK1326" s="1">
        <v>39616</v>
      </c>
      <c r="GY1326" s="44" t="s">
        <v>5714</v>
      </c>
      <c r="GZ1326" s="1">
        <v>39619</v>
      </c>
      <c r="HA1326">
        <v>13</v>
      </c>
      <c r="HB1326">
        <v>2465</v>
      </c>
      <c r="HC1326">
        <v>18</v>
      </c>
      <c r="HE1326">
        <v>1</v>
      </c>
      <c r="HH1326" s="44" t="s">
        <v>5844</v>
      </c>
      <c r="HI1326">
        <v>1</v>
      </c>
      <c r="HJ1326">
        <v>85</v>
      </c>
      <c r="HK1326">
        <v>3950</v>
      </c>
      <c r="HL1326">
        <v>45</v>
      </c>
      <c r="HM1326">
        <v>1</v>
      </c>
      <c r="IJ1326" s="1">
        <v>40646</v>
      </c>
    </row>
    <row r="1327" spans="1:245" x14ac:dyDescent="0.25">
      <c r="A1327" s="1">
        <v>40646</v>
      </c>
      <c r="E1327" s="13" t="s">
        <v>3218</v>
      </c>
      <c r="F1327" s="4" t="s">
        <v>147</v>
      </c>
      <c r="G1327" s="45" t="s">
        <v>5625</v>
      </c>
      <c r="H1327" s="86"/>
      <c r="I1327" s="86"/>
      <c r="J1327" s="86"/>
      <c r="K1327" s="86"/>
      <c r="L1327" s="86"/>
      <c r="M1327" s="30" t="s">
        <v>930</v>
      </c>
      <c r="N1327" s="4" t="s">
        <v>496</v>
      </c>
      <c r="O1327" s="13" t="s">
        <v>7071</v>
      </c>
      <c r="P1327" s="20"/>
      <c r="Q1327" s="39" t="s">
        <v>929</v>
      </c>
      <c r="R1327" s="4" t="s">
        <v>500</v>
      </c>
      <c r="S1327" s="13" t="s">
        <v>7070</v>
      </c>
      <c r="T1327" s="39" t="s">
        <v>929</v>
      </c>
      <c r="U1327" s="4" t="s">
        <v>500</v>
      </c>
      <c r="V1327" s="20"/>
      <c r="W1327" s="20"/>
      <c r="X1327" s="20"/>
      <c r="Y1327" s="20"/>
      <c r="Z1327" s="20" t="s">
        <v>3373</v>
      </c>
      <c r="AA1327" s="20" t="s">
        <v>500</v>
      </c>
      <c r="AB1327" s="20"/>
      <c r="AC1327" s="20"/>
      <c r="AD1327" s="20"/>
      <c r="AF1327" s="14">
        <v>0</v>
      </c>
      <c r="AG1327" s="14">
        <v>1</v>
      </c>
      <c r="AH1327" s="14">
        <v>0</v>
      </c>
      <c r="AI1327" s="14">
        <v>0</v>
      </c>
      <c r="AJ1327" s="14">
        <v>1</v>
      </c>
      <c r="AK1327" s="14">
        <v>0</v>
      </c>
      <c r="AL1327" s="14">
        <v>1</v>
      </c>
      <c r="AM1327" s="14">
        <v>0</v>
      </c>
      <c r="AO1327" s="1">
        <v>37263</v>
      </c>
      <c r="AP1327" s="1">
        <v>38419</v>
      </c>
      <c r="BN1327" s="3">
        <v>0.1</v>
      </c>
      <c r="BT1327" s="14">
        <v>211200000</v>
      </c>
      <c r="BU1327" s="3">
        <v>0.5</v>
      </c>
      <c r="DA1327" s="1">
        <v>39611</v>
      </c>
      <c r="DB1327" s="1">
        <v>39616</v>
      </c>
      <c r="DD1327" s="14">
        <v>99</v>
      </c>
      <c r="DE1327" s="14">
        <v>4</v>
      </c>
      <c r="DF1327" t="s">
        <v>513</v>
      </c>
      <c r="DG1327" t="s">
        <v>933</v>
      </c>
      <c r="DH1327">
        <v>1</v>
      </c>
      <c r="DJ1327">
        <v>1</v>
      </c>
      <c r="DK1327" s="1">
        <v>39616</v>
      </c>
      <c r="GY1327" s="44" t="s">
        <v>5714</v>
      </c>
      <c r="GZ1327" s="1">
        <v>39619</v>
      </c>
      <c r="HA1327">
        <v>13</v>
      </c>
      <c r="HB1327">
        <v>2465</v>
      </c>
      <c r="HC1327">
        <v>18</v>
      </c>
      <c r="HE1327">
        <v>1</v>
      </c>
      <c r="HH1327" s="44" t="s">
        <v>5844</v>
      </c>
      <c r="HI1327">
        <v>1</v>
      </c>
      <c r="HJ1327">
        <v>85</v>
      </c>
      <c r="HK1327">
        <v>3950</v>
      </c>
      <c r="HL1327">
        <v>45</v>
      </c>
      <c r="HM1327">
        <v>1</v>
      </c>
      <c r="IJ1327" s="1">
        <v>40646</v>
      </c>
    </row>
    <row r="1328" spans="1:245" x14ac:dyDescent="0.25">
      <c r="A1328" s="1">
        <v>40646</v>
      </c>
      <c r="E1328" s="13" t="s">
        <v>3218</v>
      </c>
      <c r="F1328" s="4" t="s">
        <v>147</v>
      </c>
      <c r="G1328" s="45" t="s">
        <v>5625</v>
      </c>
      <c r="H1328" s="86"/>
      <c r="I1328" s="86"/>
      <c r="J1328" s="86"/>
      <c r="K1328" s="86"/>
      <c r="L1328" s="86"/>
      <c r="M1328" s="30" t="s">
        <v>3287</v>
      </c>
      <c r="N1328" s="4" t="s">
        <v>537</v>
      </c>
      <c r="O1328" s="13" t="s">
        <v>7072</v>
      </c>
      <c r="P1328" s="20"/>
      <c r="Q1328" s="39" t="s">
        <v>3287</v>
      </c>
      <c r="R1328" s="4" t="s">
        <v>537</v>
      </c>
      <c r="S1328" s="13" t="s">
        <v>7072</v>
      </c>
      <c r="T1328" s="39" t="s">
        <v>3287</v>
      </c>
      <c r="U1328" s="4" t="s">
        <v>537</v>
      </c>
      <c r="V1328" s="20"/>
      <c r="W1328" s="20"/>
      <c r="X1328" s="20" t="s">
        <v>3374</v>
      </c>
      <c r="Y1328" s="20" t="s">
        <v>537</v>
      </c>
      <c r="Z1328" s="20" t="s">
        <v>3374</v>
      </c>
      <c r="AA1328" s="20" t="s">
        <v>537</v>
      </c>
      <c r="AB1328" s="20"/>
      <c r="AC1328" s="20"/>
      <c r="AD1328" s="20"/>
      <c r="AF1328" s="14">
        <v>0</v>
      </c>
      <c r="AG1328" s="14">
        <v>1</v>
      </c>
      <c r="AH1328" s="14">
        <v>0</v>
      </c>
      <c r="AI1328" s="14">
        <v>0</v>
      </c>
      <c r="AJ1328" s="14">
        <v>1</v>
      </c>
      <c r="AK1328" s="14">
        <v>0</v>
      </c>
      <c r="AL1328" s="14">
        <v>1</v>
      </c>
      <c r="AM1328" s="14">
        <v>0</v>
      </c>
      <c r="AO1328" s="1">
        <v>37263</v>
      </c>
      <c r="AP1328" s="1">
        <v>38419</v>
      </c>
      <c r="BN1328" s="3">
        <v>0.1</v>
      </c>
      <c r="BT1328" s="14">
        <v>104000000</v>
      </c>
      <c r="BU1328" s="3">
        <v>0.25</v>
      </c>
      <c r="DA1328" s="1">
        <v>39611</v>
      </c>
      <c r="DB1328" s="1">
        <v>39616</v>
      </c>
      <c r="DD1328" s="14">
        <v>99</v>
      </c>
      <c r="DE1328" s="14">
        <v>4</v>
      </c>
      <c r="DF1328" t="s">
        <v>513</v>
      </c>
      <c r="DG1328" t="s">
        <v>933</v>
      </c>
      <c r="DH1328">
        <v>1</v>
      </c>
      <c r="DJ1328">
        <v>1</v>
      </c>
      <c r="DK1328" s="1">
        <v>39616</v>
      </c>
      <c r="GY1328" s="44" t="s">
        <v>5714</v>
      </c>
      <c r="GZ1328" s="1">
        <v>39619</v>
      </c>
      <c r="HA1328">
        <v>13</v>
      </c>
      <c r="HB1328">
        <v>1010</v>
      </c>
      <c r="HC1328">
        <v>11</v>
      </c>
      <c r="HD1328">
        <v>1</v>
      </c>
      <c r="HH1328" s="44" t="s">
        <v>5844</v>
      </c>
      <c r="HI1328">
        <v>1</v>
      </c>
      <c r="HJ1328">
        <v>85</v>
      </c>
      <c r="HK1328">
        <v>2906</v>
      </c>
      <c r="HL1328">
        <v>24</v>
      </c>
      <c r="HM1328">
        <v>1</v>
      </c>
      <c r="IJ1328" s="1">
        <v>40646</v>
      </c>
    </row>
    <row r="1329" spans="1:245" x14ac:dyDescent="0.25">
      <c r="A1329" s="1">
        <v>40646</v>
      </c>
      <c r="E1329" s="13" t="s">
        <v>3218</v>
      </c>
      <c r="F1329" s="4" t="s">
        <v>147</v>
      </c>
      <c r="G1329" s="45" t="s">
        <v>5625</v>
      </c>
      <c r="H1329" s="86"/>
      <c r="I1329" s="86"/>
      <c r="J1329" s="86"/>
      <c r="K1329" s="86"/>
      <c r="L1329" s="86"/>
      <c r="M1329" s="30" t="s">
        <v>931</v>
      </c>
      <c r="N1329" s="4" t="s">
        <v>502</v>
      </c>
      <c r="O1329" s="4" t="s">
        <v>7073</v>
      </c>
      <c r="P1329" s="20"/>
      <c r="Q1329" s="39" t="s">
        <v>3287</v>
      </c>
      <c r="R1329" s="4" t="s">
        <v>537</v>
      </c>
      <c r="S1329" s="13" t="s">
        <v>7072</v>
      </c>
      <c r="T1329" s="39" t="s">
        <v>3287</v>
      </c>
      <c r="U1329" s="4" t="s">
        <v>537</v>
      </c>
      <c r="V1329" s="20"/>
      <c r="W1329" s="20"/>
      <c r="X1329" s="20"/>
      <c r="Y1329" s="20"/>
      <c r="Z1329" s="20" t="s">
        <v>3374</v>
      </c>
      <c r="AA1329" s="20" t="s">
        <v>537</v>
      </c>
      <c r="AD1329" s="20"/>
      <c r="AF1329" s="14">
        <v>0</v>
      </c>
      <c r="AG1329" s="14">
        <v>1</v>
      </c>
      <c r="AH1329" s="14">
        <v>0</v>
      </c>
      <c r="AI1329" s="14">
        <v>0</v>
      </c>
      <c r="AJ1329" s="14">
        <v>1</v>
      </c>
      <c r="AK1329" s="14">
        <v>0</v>
      </c>
      <c r="AL1329" s="14">
        <v>1</v>
      </c>
      <c r="AM1329" s="14">
        <v>0</v>
      </c>
      <c r="AO1329" s="1">
        <v>37263</v>
      </c>
      <c r="AP1329" s="1">
        <v>38419</v>
      </c>
      <c r="BN1329" s="3">
        <v>0.1</v>
      </c>
      <c r="BT1329" s="14">
        <v>104000000</v>
      </c>
      <c r="BU1329" s="3">
        <v>0.25</v>
      </c>
      <c r="DA1329" s="1">
        <v>39611</v>
      </c>
      <c r="DB1329" s="1">
        <v>39616</v>
      </c>
      <c r="DD1329" s="14">
        <v>99</v>
      </c>
      <c r="DE1329" s="14">
        <v>4</v>
      </c>
      <c r="DF1329" t="s">
        <v>513</v>
      </c>
      <c r="DG1329" t="s">
        <v>933</v>
      </c>
      <c r="DH1329">
        <v>1</v>
      </c>
      <c r="DJ1329">
        <v>1</v>
      </c>
      <c r="DK1329" s="1">
        <v>39616</v>
      </c>
      <c r="GY1329" s="44" t="s">
        <v>5714</v>
      </c>
      <c r="GZ1329" s="1">
        <v>39619</v>
      </c>
      <c r="HA1329">
        <v>13</v>
      </c>
      <c r="HB1329">
        <v>1010</v>
      </c>
      <c r="HC1329">
        <v>11</v>
      </c>
      <c r="HD1329">
        <v>1</v>
      </c>
      <c r="HH1329" s="44" t="s">
        <v>5844</v>
      </c>
      <c r="HI1329">
        <v>1</v>
      </c>
      <c r="HJ1329">
        <v>85</v>
      </c>
      <c r="HK1329">
        <v>2906</v>
      </c>
      <c r="HL1329">
        <v>24</v>
      </c>
      <c r="HM1329">
        <v>1</v>
      </c>
      <c r="IJ1329" s="1">
        <v>40646</v>
      </c>
    </row>
    <row r="1330" spans="1:245" x14ac:dyDescent="0.25">
      <c r="A1330" s="1">
        <v>40716</v>
      </c>
      <c r="B1330" s="1"/>
      <c r="C1330" s="1" t="s">
        <v>449</v>
      </c>
      <c r="D1330" s="1"/>
      <c r="E1330" s="21" t="s">
        <v>3219</v>
      </c>
      <c r="F1330" s="4" t="s">
        <v>163</v>
      </c>
      <c r="G1330" s="45" t="s">
        <v>5626</v>
      </c>
      <c r="H1330" s="86"/>
      <c r="I1330" s="86"/>
      <c r="J1330" s="86"/>
      <c r="K1330" s="86"/>
      <c r="L1330" s="86"/>
      <c r="M1330" s="31" t="s">
        <v>2545</v>
      </c>
      <c r="N1330" s="13" t="s">
        <v>906</v>
      </c>
      <c r="O1330" s="56" t="s">
        <v>7074</v>
      </c>
      <c r="P1330" s="20"/>
      <c r="Q1330" s="31" t="s">
        <v>2545</v>
      </c>
      <c r="R1330" s="13" t="s">
        <v>906</v>
      </c>
      <c r="S1330" s="56" t="s">
        <v>7074</v>
      </c>
      <c r="T1330" s="20"/>
      <c r="U1330" s="20"/>
      <c r="V1330" s="20"/>
      <c r="W1330" s="20"/>
      <c r="X1330" s="20" t="s">
        <v>3690</v>
      </c>
      <c r="Y1330" s="20" t="s">
        <v>906</v>
      </c>
      <c r="Z1330" s="20" t="s">
        <v>3690</v>
      </c>
      <c r="AA1330" s="20" t="s">
        <v>906</v>
      </c>
      <c r="AD1330" s="20"/>
      <c r="AE1330" s="20" t="s">
        <v>3689</v>
      </c>
      <c r="AF1330" s="14">
        <v>0</v>
      </c>
      <c r="AG1330" s="14">
        <v>0</v>
      </c>
      <c r="AH1330" s="14">
        <v>1</v>
      </c>
      <c r="AI1330" s="14">
        <v>0</v>
      </c>
      <c r="AJ1330" s="14">
        <v>0</v>
      </c>
      <c r="AK1330" s="14">
        <v>1</v>
      </c>
      <c r="AN1330" s="4" t="s">
        <v>1903</v>
      </c>
      <c r="AO1330" s="1">
        <v>38567</v>
      </c>
      <c r="AP1330" s="1">
        <v>40108</v>
      </c>
      <c r="BP1330" s="14">
        <v>127554194</v>
      </c>
      <c r="CS1330">
        <v>1</v>
      </c>
      <c r="CV1330">
        <v>1</v>
      </c>
      <c r="DB1330" s="1">
        <v>39714</v>
      </c>
      <c r="DC1330" s="1">
        <v>40235</v>
      </c>
      <c r="DD1330" s="14">
        <v>921</v>
      </c>
      <c r="DE1330" s="14">
        <v>4</v>
      </c>
      <c r="DF1330" t="s">
        <v>562</v>
      </c>
      <c r="DG1330" t="s">
        <v>1902</v>
      </c>
      <c r="DK1330" s="1"/>
      <c r="DO1330" s="49" t="s">
        <v>4758</v>
      </c>
      <c r="DP1330" s="1"/>
      <c r="DQ1330" s="1"/>
      <c r="DR1330" s="1"/>
      <c r="DS1330" s="1"/>
      <c r="DT1330" s="1"/>
      <c r="DU1330" s="1"/>
      <c r="DV1330" s="1"/>
      <c r="DY1330" t="s">
        <v>2081</v>
      </c>
      <c r="DZ1330" s="1">
        <v>40788</v>
      </c>
      <c r="EA1330" s="1">
        <v>42355</v>
      </c>
      <c r="EC1330" s="7" t="s">
        <v>4038</v>
      </c>
      <c r="EF1330" s="7">
        <v>1</v>
      </c>
      <c r="EO1330" s="7">
        <v>233</v>
      </c>
      <c r="EP1330" s="7">
        <v>3</v>
      </c>
      <c r="ER1330" s="49" t="s">
        <v>5065</v>
      </c>
      <c r="ES1330" s="1"/>
      <c r="ET1330" s="1"/>
      <c r="EU1330" s="1"/>
      <c r="EV1330" s="1"/>
      <c r="EW1330" s="1"/>
      <c r="EX1330" s="1"/>
      <c r="EY1330" t="s">
        <v>4180</v>
      </c>
      <c r="EZ1330" t="s">
        <v>906</v>
      </c>
      <c r="FC1330" t="s">
        <v>3267</v>
      </c>
      <c r="FD1330" s="1">
        <v>42427</v>
      </c>
      <c r="FE1330" s="1">
        <v>43306</v>
      </c>
      <c r="FH1330" s="7" t="s">
        <v>4181</v>
      </c>
      <c r="FJ1330" s="7" t="s">
        <v>3966</v>
      </c>
      <c r="FK1330">
        <v>1</v>
      </c>
      <c r="FY1330">
        <v>124</v>
      </c>
      <c r="FZ1330">
        <v>3</v>
      </c>
      <c r="GY1330" s="44" t="s">
        <v>5715</v>
      </c>
      <c r="GZ1330" s="1">
        <v>39751</v>
      </c>
      <c r="HA1330">
        <v>5</v>
      </c>
      <c r="HB1330">
        <v>533</v>
      </c>
      <c r="HC1330">
        <v>1</v>
      </c>
      <c r="HE1330">
        <v>1</v>
      </c>
      <c r="HH1330" s="44" t="s">
        <v>5845</v>
      </c>
      <c r="HI1330">
        <v>0</v>
      </c>
      <c r="HJ1330">
        <v>38</v>
      </c>
      <c r="HK1330">
        <v>482</v>
      </c>
      <c r="HL1330">
        <v>7</v>
      </c>
      <c r="HM1330">
        <v>1</v>
      </c>
      <c r="HQ1330" s="44" t="s">
        <v>5977</v>
      </c>
      <c r="HR1330">
        <v>0</v>
      </c>
      <c r="HS1330">
        <v>7</v>
      </c>
      <c r="HT1330">
        <v>140</v>
      </c>
      <c r="HU1330">
        <v>2</v>
      </c>
      <c r="HW1330">
        <v>1</v>
      </c>
      <c r="HZ1330" s="44" t="s">
        <v>6061</v>
      </c>
      <c r="IA1330">
        <v>1</v>
      </c>
      <c r="IB1330">
        <v>15</v>
      </c>
      <c r="IC1330">
        <v>180</v>
      </c>
      <c r="ID1330">
        <v>5</v>
      </c>
      <c r="IF1330">
        <v>1</v>
      </c>
    </row>
    <row r="1331" spans="1:245" x14ac:dyDescent="0.25">
      <c r="A1331" s="1">
        <v>40884</v>
      </c>
      <c r="B1331" s="1"/>
      <c r="C1331" s="1" t="s">
        <v>452</v>
      </c>
      <c r="D1331" s="1"/>
      <c r="E1331" s="13" t="s">
        <v>3221</v>
      </c>
      <c r="F1331" s="4" t="s">
        <v>148</v>
      </c>
      <c r="G1331" s="45" t="s">
        <v>5629</v>
      </c>
      <c r="H1331" s="86"/>
      <c r="I1331" s="86"/>
      <c r="J1331" s="86"/>
      <c r="K1331" s="86"/>
      <c r="L1331" s="86"/>
      <c r="M1331" s="31" t="s">
        <v>1721</v>
      </c>
      <c r="N1331" s="13" t="s">
        <v>500</v>
      </c>
      <c r="O1331" s="13" t="s">
        <v>7088</v>
      </c>
      <c r="P1331" s="20"/>
      <c r="Q1331" s="39" t="s">
        <v>1721</v>
      </c>
      <c r="R1331" s="13" t="s">
        <v>500</v>
      </c>
      <c r="S1331" s="13" t="s">
        <v>7088</v>
      </c>
      <c r="T1331" s="39" t="s">
        <v>1721</v>
      </c>
      <c r="U1331" s="13" t="s">
        <v>500</v>
      </c>
      <c r="V1331" s="20"/>
      <c r="W1331" s="20"/>
      <c r="X1331" s="20">
        <v>921508</v>
      </c>
      <c r="Y1331" s="20" t="s">
        <v>500</v>
      </c>
      <c r="Z1331" s="20">
        <v>921508</v>
      </c>
      <c r="AA1331" s="20" t="s">
        <v>500</v>
      </c>
      <c r="AB1331" s="20"/>
      <c r="AC1331" s="20"/>
      <c r="AD1331" s="20"/>
      <c r="AF1331" s="14">
        <v>0</v>
      </c>
      <c r="AG1331" s="14">
        <v>1</v>
      </c>
      <c r="AH1331" s="14">
        <v>0</v>
      </c>
      <c r="AI1331" s="14">
        <v>0</v>
      </c>
      <c r="AJ1331" s="14">
        <v>1</v>
      </c>
      <c r="AK1331" s="14">
        <v>0</v>
      </c>
      <c r="AL1331" s="14">
        <v>1</v>
      </c>
      <c r="AM1331" s="14">
        <v>0</v>
      </c>
      <c r="AN1331" t="s">
        <v>1731</v>
      </c>
      <c r="AO1331" s="1">
        <v>38090</v>
      </c>
      <c r="AP1331" s="1">
        <v>39364</v>
      </c>
      <c r="BN1331" s="3">
        <v>0.1</v>
      </c>
      <c r="BO1331" s="3">
        <v>1</v>
      </c>
      <c r="BT1331" s="14">
        <v>0</v>
      </c>
      <c r="BU1331" s="3">
        <v>1</v>
      </c>
      <c r="CS1331">
        <v>1</v>
      </c>
      <c r="DA1331" s="1">
        <v>39855</v>
      </c>
      <c r="DB1331" s="1">
        <v>39861</v>
      </c>
      <c r="DD1331" s="14">
        <v>99</v>
      </c>
      <c r="DE1331" s="14">
        <v>5</v>
      </c>
      <c r="DF1331" t="s">
        <v>513</v>
      </c>
      <c r="DG1331" t="s">
        <v>1730</v>
      </c>
      <c r="DH1331">
        <v>1</v>
      </c>
      <c r="DI1331">
        <v>1</v>
      </c>
      <c r="GY1331" s="44" t="s">
        <v>5717</v>
      </c>
      <c r="GZ1331" s="1">
        <v>39862</v>
      </c>
      <c r="HA1331">
        <v>9</v>
      </c>
      <c r="HB1331">
        <v>26</v>
      </c>
      <c r="HC1331">
        <v>5</v>
      </c>
      <c r="HD1331">
        <v>1</v>
      </c>
      <c r="HH1331" s="44" t="s">
        <v>5848</v>
      </c>
      <c r="HI1331">
        <v>0</v>
      </c>
      <c r="HJ1331">
        <v>22</v>
      </c>
      <c r="HK1331">
        <v>21</v>
      </c>
      <c r="HL1331">
        <v>2</v>
      </c>
      <c r="HM1331">
        <v>1</v>
      </c>
      <c r="IJ1331" s="1">
        <v>40884</v>
      </c>
      <c r="IK1331" s="14">
        <v>3</v>
      </c>
    </row>
    <row r="1332" spans="1:245" x14ac:dyDescent="0.25">
      <c r="A1332" s="1">
        <v>40884</v>
      </c>
      <c r="E1332" s="13" t="s">
        <v>3221</v>
      </c>
      <c r="F1332" s="4" t="s">
        <v>148</v>
      </c>
      <c r="G1332" s="45" t="s">
        <v>5629</v>
      </c>
      <c r="H1332" s="86"/>
      <c r="I1332" s="86"/>
      <c r="J1332" s="86"/>
      <c r="K1332" s="86"/>
      <c r="L1332" s="86"/>
      <c r="M1332" s="30" t="s">
        <v>2684</v>
      </c>
      <c r="N1332" s="4" t="s">
        <v>1729</v>
      </c>
      <c r="O1332" s="52" t="s">
        <v>7089</v>
      </c>
      <c r="P1332" s="20"/>
      <c r="Q1332" s="39" t="s">
        <v>1721</v>
      </c>
      <c r="R1332" s="13" t="s">
        <v>500</v>
      </c>
      <c r="S1332" s="13" t="s">
        <v>7088</v>
      </c>
      <c r="T1332" s="39" t="s">
        <v>1721</v>
      </c>
      <c r="U1332" s="13" t="s">
        <v>500</v>
      </c>
      <c r="V1332" s="20"/>
      <c r="W1332" s="20"/>
      <c r="X1332" s="20"/>
      <c r="Y1332" s="20"/>
      <c r="Z1332" s="20">
        <v>921508</v>
      </c>
      <c r="AA1332" s="20" t="s">
        <v>500</v>
      </c>
      <c r="AD1332" s="20"/>
      <c r="AF1332" s="14">
        <v>0</v>
      </c>
      <c r="AG1332" s="14">
        <v>1</v>
      </c>
      <c r="AH1332" s="14">
        <v>0</v>
      </c>
      <c r="AI1332" s="14">
        <v>0</v>
      </c>
      <c r="AJ1332" s="14">
        <v>1</v>
      </c>
      <c r="AK1332" s="14">
        <v>0</v>
      </c>
      <c r="AL1332" s="14">
        <v>1</v>
      </c>
      <c r="AM1332" s="14">
        <v>0</v>
      </c>
      <c r="AO1332" s="1">
        <v>38090</v>
      </c>
      <c r="AP1332" s="1">
        <v>39364</v>
      </c>
      <c r="BN1332" s="3">
        <v>0.1</v>
      </c>
      <c r="BO1332" s="3">
        <v>1</v>
      </c>
      <c r="BT1332" s="14">
        <v>0</v>
      </c>
      <c r="BU1332" s="3">
        <v>1</v>
      </c>
      <c r="CS1332">
        <v>1</v>
      </c>
      <c r="DA1332" s="1">
        <v>39855</v>
      </c>
      <c r="DB1332" s="1">
        <v>39861</v>
      </c>
      <c r="DD1332" s="14">
        <v>99</v>
      </c>
      <c r="DE1332" s="14">
        <v>5</v>
      </c>
      <c r="DF1332" t="s">
        <v>513</v>
      </c>
      <c r="DG1332" t="s">
        <v>1730</v>
      </c>
      <c r="DH1332">
        <v>1</v>
      </c>
      <c r="DI1332">
        <v>1</v>
      </c>
      <c r="GY1332" s="44" t="s">
        <v>5717</v>
      </c>
      <c r="GZ1332" s="1">
        <v>39862</v>
      </c>
      <c r="HA1332">
        <v>9</v>
      </c>
      <c r="HB1332">
        <v>26</v>
      </c>
      <c r="HC1332">
        <v>5</v>
      </c>
      <c r="HD1332">
        <v>1</v>
      </c>
      <c r="HH1332" s="44" t="s">
        <v>5848</v>
      </c>
      <c r="HI1332">
        <v>0</v>
      </c>
      <c r="HJ1332">
        <v>22</v>
      </c>
      <c r="HK1332">
        <v>21</v>
      </c>
      <c r="HL1332">
        <v>2</v>
      </c>
      <c r="HM1332">
        <v>1</v>
      </c>
      <c r="IJ1332" s="1">
        <v>40884</v>
      </c>
      <c r="IK1332" s="14">
        <v>3</v>
      </c>
    </row>
    <row r="1333" spans="1:245" x14ac:dyDescent="0.25">
      <c r="A1333" s="1">
        <v>40884</v>
      </c>
      <c r="E1333" s="13" t="s">
        <v>3221</v>
      </c>
      <c r="F1333" s="4" t="s">
        <v>148</v>
      </c>
      <c r="G1333" s="45" t="s">
        <v>5629</v>
      </c>
      <c r="H1333" s="86"/>
      <c r="I1333" s="86"/>
      <c r="J1333" s="86"/>
      <c r="K1333" s="86"/>
      <c r="L1333" s="86"/>
      <c r="M1333" s="30" t="s">
        <v>1722</v>
      </c>
      <c r="N1333" s="4" t="s">
        <v>474</v>
      </c>
      <c r="O1333" s="52" t="s">
        <v>7090</v>
      </c>
      <c r="P1333" s="20"/>
      <c r="Q1333" s="39" t="s">
        <v>1721</v>
      </c>
      <c r="R1333" s="13" t="s">
        <v>500</v>
      </c>
      <c r="S1333" s="13" t="s">
        <v>7088</v>
      </c>
      <c r="T1333" s="39" t="s">
        <v>1721</v>
      </c>
      <c r="U1333" s="13" t="s">
        <v>500</v>
      </c>
      <c r="V1333" s="20"/>
      <c r="W1333" s="20"/>
      <c r="X1333" s="20"/>
      <c r="Y1333" s="20"/>
      <c r="Z1333" s="20">
        <v>921508</v>
      </c>
      <c r="AA1333" s="20" t="s">
        <v>500</v>
      </c>
      <c r="AD1333" s="20"/>
      <c r="AF1333" s="14">
        <v>0</v>
      </c>
      <c r="AG1333" s="14">
        <v>1</v>
      </c>
      <c r="AH1333" s="14">
        <v>0</v>
      </c>
      <c r="AI1333" s="14">
        <v>0</v>
      </c>
      <c r="AJ1333" s="14">
        <v>1</v>
      </c>
      <c r="AK1333" s="14">
        <v>0</v>
      </c>
      <c r="AL1333" s="14">
        <v>1</v>
      </c>
      <c r="AM1333" s="14">
        <v>0</v>
      </c>
      <c r="AO1333" s="1">
        <v>38090</v>
      </c>
      <c r="AP1333" s="1">
        <v>39364</v>
      </c>
      <c r="BN1333" s="3">
        <v>0.1</v>
      </c>
      <c r="BO1333" s="3">
        <v>1</v>
      </c>
      <c r="BT1333" s="14">
        <v>0</v>
      </c>
      <c r="BU1333" s="3">
        <v>1</v>
      </c>
      <c r="CS1333">
        <v>1</v>
      </c>
      <c r="DA1333" s="1">
        <v>39855</v>
      </c>
      <c r="DB1333" s="1">
        <v>39861</v>
      </c>
      <c r="DD1333" s="14">
        <v>99</v>
      </c>
      <c r="DE1333" s="14">
        <v>5</v>
      </c>
      <c r="DF1333" t="s">
        <v>513</v>
      </c>
      <c r="DG1333" t="s">
        <v>1730</v>
      </c>
      <c r="DH1333">
        <v>1</v>
      </c>
      <c r="DI1333">
        <v>1</v>
      </c>
      <c r="GY1333" s="44" t="s">
        <v>5717</v>
      </c>
      <c r="GZ1333" s="1">
        <v>39862</v>
      </c>
      <c r="HA1333">
        <v>9</v>
      </c>
      <c r="HB1333">
        <v>26</v>
      </c>
      <c r="HC1333">
        <v>5</v>
      </c>
      <c r="HD1333">
        <v>1</v>
      </c>
      <c r="HH1333" s="44" t="s">
        <v>5848</v>
      </c>
      <c r="HI1333">
        <v>0</v>
      </c>
      <c r="HJ1333">
        <v>22</v>
      </c>
      <c r="HK1333">
        <v>21</v>
      </c>
      <c r="HL1333">
        <v>2</v>
      </c>
      <c r="HM1333">
        <v>1</v>
      </c>
      <c r="IJ1333" s="1">
        <v>40884</v>
      </c>
      <c r="IK1333" s="14">
        <v>3</v>
      </c>
    </row>
    <row r="1334" spans="1:245" x14ac:dyDescent="0.25">
      <c r="A1334" s="1">
        <v>40884</v>
      </c>
      <c r="E1334" s="13" t="s">
        <v>3221</v>
      </c>
      <c r="F1334" s="4" t="s">
        <v>148</v>
      </c>
      <c r="G1334" s="45" t="s">
        <v>5629</v>
      </c>
      <c r="H1334" s="86"/>
      <c r="I1334" s="86"/>
      <c r="J1334" s="86"/>
      <c r="K1334" s="86"/>
      <c r="L1334" s="86"/>
      <c r="M1334" s="30" t="s">
        <v>1723</v>
      </c>
      <c r="N1334" s="4" t="s">
        <v>520</v>
      </c>
      <c r="O1334" s="4" t="s">
        <v>7082</v>
      </c>
      <c r="P1334" s="20"/>
      <c r="Q1334" s="39" t="s">
        <v>1723</v>
      </c>
      <c r="R1334" s="4" t="s">
        <v>520</v>
      </c>
      <c r="S1334" s="52" t="s">
        <v>7082</v>
      </c>
      <c r="T1334" s="39" t="s">
        <v>1723</v>
      </c>
      <c r="U1334" s="4" t="s">
        <v>520</v>
      </c>
      <c r="V1334" s="20"/>
      <c r="W1334" s="20"/>
      <c r="X1334" s="20"/>
      <c r="Y1334" s="20"/>
      <c r="Z1334" s="20"/>
      <c r="AA1334" s="20"/>
      <c r="AB1334" s="20"/>
      <c r="AC1334" s="20"/>
      <c r="AD1334" s="20"/>
      <c r="AF1334" s="14">
        <v>0</v>
      </c>
      <c r="AG1334" s="14">
        <v>1</v>
      </c>
      <c r="AH1334" s="14">
        <v>0</v>
      </c>
      <c r="AI1334" s="14">
        <v>0</v>
      </c>
      <c r="AJ1334" s="14">
        <v>1</v>
      </c>
      <c r="AK1334" s="14">
        <v>0</v>
      </c>
      <c r="AL1334" s="14">
        <v>1</v>
      </c>
      <c r="AM1334" s="14">
        <v>0</v>
      </c>
      <c r="AO1334" s="1">
        <v>38090</v>
      </c>
      <c r="AP1334" s="1">
        <v>39364</v>
      </c>
      <c r="BN1334" s="3">
        <v>0.1</v>
      </c>
      <c r="BT1334" s="14">
        <v>9000000</v>
      </c>
      <c r="BU1334" s="3">
        <v>0.25</v>
      </c>
      <c r="CS1334">
        <v>1</v>
      </c>
      <c r="DA1334" s="1">
        <v>39855</v>
      </c>
      <c r="DB1334" s="1">
        <v>39861</v>
      </c>
      <c r="DD1334" s="14">
        <v>99</v>
      </c>
      <c r="DE1334" s="14">
        <v>5</v>
      </c>
      <c r="DF1334" t="s">
        <v>513</v>
      </c>
      <c r="DG1334" t="s">
        <v>1730</v>
      </c>
      <c r="DH1334">
        <v>1</v>
      </c>
      <c r="DJ1334">
        <v>1</v>
      </c>
      <c r="DK1334" s="1">
        <v>39861</v>
      </c>
      <c r="IJ1334" s="1">
        <v>40884</v>
      </c>
      <c r="IK1334" s="14">
        <v>3</v>
      </c>
    </row>
    <row r="1335" spans="1:245" x14ac:dyDescent="0.25">
      <c r="A1335" s="1">
        <v>40884</v>
      </c>
      <c r="E1335" s="13" t="s">
        <v>3221</v>
      </c>
      <c r="F1335" s="4" t="s">
        <v>148</v>
      </c>
      <c r="G1335" s="45" t="s">
        <v>5629</v>
      </c>
      <c r="H1335" s="86"/>
      <c r="I1335" s="86"/>
      <c r="J1335" s="86"/>
      <c r="K1335" s="86"/>
      <c r="L1335" s="86"/>
      <c r="M1335" s="30" t="s">
        <v>1724</v>
      </c>
      <c r="N1335" s="4" t="s">
        <v>520</v>
      </c>
      <c r="O1335" s="4" t="s">
        <v>7082</v>
      </c>
      <c r="P1335" s="20"/>
      <c r="Q1335" s="39" t="s">
        <v>1723</v>
      </c>
      <c r="R1335" s="4" t="s">
        <v>520</v>
      </c>
      <c r="S1335" s="4" t="s">
        <v>7082</v>
      </c>
      <c r="T1335" s="39" t="s">
        <v>1723</v>
      </c>
      <c r="U1335" s="4" t="s">
        <v>520</v>
      </c>
      <c r="V1335" s="20"/>
      <c r="W1335" s="20"/>
      <c r="X1335" s="20"/>
      <c r="Y1335" s="20"/>
      <c r="Z1335" s="20"/>
      <c r="AA1335" s="20"/>
      <c r="AB1335" s="20"/>
      <c r="AC1335" s="20"/>
      <c r="AD1335" s="20"/>
      <c r="AF1335" s="14">
        <v>0</v>
      </c>
      <c r="AG1335" s="14">
        <v>1</v>
      </c>
      <c r="AH1335" s="14">
        <v>0</v>
      </c>
      <c r="AI1335" s="14">
        <v>0</v>
      </c>
      <c r="AJ1335" s="14">
        <v>1</v>
      </c>
      <c r="AK1335" s="14">
        <v>0</v>
      </c>
      <c r="AL1335" s="14">
        <v>1</v>
      </c>
      <c r="AM1335" s="14">
        <v>0</v>
      </c>
      <c r="AO1335" s="1">
        <v>38090</v>
      </c>
      <c r="AP1335" s="1">
        <v>39364</v>
      </c>
      <c r="BN1335" s="3">
        <v>0.1</v>
      </c>
      <c r="BT1335" s="14">
        <v>9000000</v>
      </c>
      <c r="BU1335" s="3">
        <v>0.25</v>
      </c>
      <c r="CS1335">
        <v>1</v>
      </c>
      <c r="DA1335" s="1">
        <v>39855</v>
      </c>
      <c r="DB1335" s="1">
        <v>39861</v>
      </c>
      <c r="DD1335" s="14">
        <v>99</v>
      </c>
      <c r="DE1335" s="14">
        <v>5</v>
      </c>
      <c r="DF1335" t="s">
        <v>513</v>
      </c>
      <c r="DG1335" t="s">
        <v>1730</v>
      </c>
      <c r="DH1335">
        <v>1</v>
      </c>
      <c r="DJ1335">
        <v>1</v>
      </c>
      <c r="DK1335" s="1">
        <v>39861</v>
      </c>
      <c r="IJ1335" s="1">
        <v>40884</v>
      </c>
      <c r="IK1335" s="14">
        <v>3</v>
      </c>
    </row>
    <row r="1336" spans="1:245" x14ac:dyDescent="0.25">
      <c r="A1336" s="1">
        <v>40884</v>
      </c>
      <c r="E1336" s="13" t="s">
        <v>3221</v>
      </c>
      <c r="F1336" s="4" t="s">
        <v>148</v>
      </c>
      <c r="G1336" s="45" t="s">
        <v>5629</v>
      </c>
      <c r="H1336" s="86"/>
      <c r="I1336" s="86"/>
      <c r="J1336" s="86"/>
      <c r="K1336" s="86"/>
      <c r="L1336" s="86"/>
      <c r="M1336" s="30" t="s">
        <v>1725</v>
      </c>
      <c r="N1336" s="4" t="s">
        <v>505</v>
      </c>
      <c r="O1336" s="4" t="s">
        <v>7083</v>
      </c>
      <c r="P1336" s="20"/>
      <c r="Q1336" s="39" t="s">
        <v>1725</v>
      </c>
      <c r="R1336" s="4" t="s">
        <v>505</v>
      </c>
      <c r="S1336" s="4" t="s">
        <v>7083</v>
      </c>
      <c r="T1336" s="39" t="s">
        <v>1725</v>
      </c>
      <c r="U1336" s="4" t="s">
        <v>505</v>
      </c>
      <c r="V1336" s="20"/>
      <c r="W1336" s="20"/>
      <c r="X1336" s="20"/>
      <c r="Y1336" s="20"/>
      <c r="Z1336" s="20"/>
      <c r="AA1336" s="20"/>
      <c r="AB1336" s="20"/>
      <c r="AC1336" s="20"/>
      <c r="AD1336" s="20"/>
      <c r="AE1336" s="20" t="s">
        <v>3692</v>
      </c>
      <c r="AF1336" s="14">
        <v>0</v>
      </c>
      <c r="AG1336" s="14">
        <v>1</v>
      </c>
      <c r="AH1336" s="14">
        <v>0</v>
      </c>
      <c r="AI1336" s="14">
        <v>0</v>
      </c>
      <c r="AJ1336" s="14">
        <v>1</v>
      </c>
      <c r="AK1336" s="14">
        <v>0</v>
      </c>
      <c r="AL1336" s="14">
        <v>1</v>
      </c>
      <c r="AM1336" s="14">
        <v>0</v>
      </c>
      <c r="AO1336" s="1">
        <v>38090</v>
      </c>
      <c r="AP1336" s="1">
        <v>39364</v>
      </c>
      <c r="BN1336" s="3">
        <v>0.1</v>
      </c>
      <c r="BT1336" s="14">
        <v>90000000</v>
      </c>
      <c r="BU1336" s="3">
        <v>0.15</v>
      </c>
      <c r="CS1336">
        <v>1</v>
      </c>
      <c r="DA1336" s="1">
        <v>39855</v>
      </c>
      <c r="DB1336" s="1">
        <v>39861</v>
      </c>
      <c r="DD1336" s="14">
        <v>99</v>
      </c>
      <c r="DE1336" s="14">
        <v>5</v>
      </c>
      <c r="DF1336" t="s">
        <v>513</v>
      </c>
      <c r="DG1336" t="s">
        <v>1730</v>
      </c>
      <c r="DH1336">
        <v>1</v>
      </c>
      <c r="DJ1336">
        <v>1</v>
      </c>
      <c r="DK1336" s="1">
        <v>39861</v>
      </c>
      <c r="IJ1336" s="1">
        <v>40884</v>
      </c>
      <c r="IK1336" s="14">
        <v>3</v>
      </c>
    </row>
    <row r="1337" spans="1:245" x14ac:dyDescent="0.25">
      <c r="A1337" s="1">
        <v>40884</v>
      </c>
      <c r="E1337" s="13" t="s">
        <v>3221</v>
      </c>
      <c r="F1337" s="4" t="s">
        <v>148</v>
      </c>
      <c r="G1337" s="45" t="s">
        <v>5629</v>
      </c>
      <c r="H1337" s="86"/>
      <c r="I1337" s="86"/>
      <c r="J1337" s="86"/>
      <c r="K1337" s="86"/>
      <c r="L1337" s="86"/>
      <c r="M1337" s="30" t="s">
        <v>1726</v>
      </c>
      <c r="N1337" s="4" t="s">
        <v>479</v>
      </c>
      <c r="O1337" s="4" t="s">
        <v>7084</v>
      </c>
      <c r="P1337" s="20"/>
      <c r="Q1337" s="39" t="s">
        <v>1725</v>
      </c>
      <c r="R1337" s="4" t="s">
        <v>505</v>
      </c>
      <c r="S1337" s="4" t="s">
        <v>7083</v>
      </c>
      <c r="T1337" s="39" t="s">
        <v>1725</v>
      </c>
      <c r="U1337" s="4" t="s">
        <v>505</v>
      </c>
      <c r="V1337" s="20"/>
      <c r="W1337" s="20"/>
      <c r="X1337" s="20"/>
      <c r="Y1337" s="20"/>
      <c r="Z1337" s="20"/>
      <c r="AA1337" s="20"/>
      <c r="AB1337" s="20"/>
      <c r="AC1337" s="20"/>
      <c r="AD1337" s="20"/>
      <c r="AE1337" s="20" t="s">
        <v>3693</v>
      </c>
      <c r="AF1337" s="14">
        <v>0</v>
      </c>
      <c r="AG1337" s="14">
        <v>1</v>
      </c>
      <c r="AH1337" s="14">
        <v>0</v>
      </c>
      <c r="AI1337" s="14">
        <v>0</v>
      </c>
      <c r="AJ1337" s="14">
        <v>1</v>
      </c>
      <c r="AK1337" s="14">
        <v>0</v>
      </c>
      <c r="AL1337" s="14">
        <v>1</v>
      </c>
      <c r="AM1337" s="14">
        <v>0</v>
      </c>
      <c r="AO1337" s="1">
        <v>38090</v>
      </c>
      <c r="AP1337" s="1">
        <v>39364</v>
      </c>
      <c r="BN1337" s="3">
        <v>0.1</v>
      </c>
      <c r="BT1337" s="14">
        <v>90000000</v>
      </c>
      <c r="BU1337" s="3">
        <v>0.15</v>
      </c>
      <c r="CS1337">
        <v>1</v>
      </c>
      <c r="DA1337" s="1">
        <v>39855</v>
      </c>
      <c r="DB1337" s="1">
        <v>39861</v>
      </c>
      <c r="DD1337" s="14">
        <v>99</v>
      </c>
      <c r="DE1337" s="14">
        <v>5</v>
      </c>
      <c r="DF1337" t="s">
        <v>513</v>
      </c>
      <c r="DG1337" t="s">
        <v>1730</v>
      </c>
      <c r="DH1337">
        <v>1</v>
      </c>
      <c r="DJ1337">
        <v>1</v>
      </c>
      <c r="DK1337" s="1">
        <v>39861</v>
      </c>
      <c r="IJ1337" s="1">
        <v>40884</v>
      </c>
      <c r="IK1337" s="14">
        <v>3</v>
      </c>
    </row>
    <row r="1338" spans="1:245" x14ac:dyDescent="0.25">
      <c r="A1338" s="1">
        <v>40884</v>
      </c>
      <c r="E1338" s="13" t="s">
        <v>3221</v>
      </c>
      <c r="F1338" s="4" t="s">
        <v>148</v>
      </c>
      <c r="G1338" s="45" t="s">
        <v>5629</v>
      </c>
      <c r="H1338" s="86"/>
      <c r="I1338" s="86"/>
      <c r="J1338" s="86"/>
      <c r="K1338" s="86"/>
      <c r="L1338" s="86"/>
      <c r="M1338" s="30" t="s">
        <v>1727</v>
      </c>
      <c r="N1338" s="4" t="s">
        <v>1729</v>
      </c>
      <c r="O1338" s="52" t="s">
        <v>7085</v>
      </c>
      <c r="P1338" s="20"/>
      <c r="Q1338" s="39" t="s">
        <v>1727</v>
      </c>
      <c r="R1338" s="4" t="s">
        <v>1729</v>
      </c>
      <c r="S1338" s="52" t="s">
        <v>7085</v>
      </c>
      <c r="T1338" s="39" t="s">
        <v>1727</v>
      </c>
      <c r="U1338" s="4" t="s">
        <v>1729</v>
      </c>
      <c r="V1338" s="20" t="s">
        <v>3694</v>
      </c>
      <c r="W1338" s="20" t="s">
        <v>500</v>
      </c>
      <c r="X1338" s="20"/>
      <c r="Y1338" s="20"/>
      <c r="Z1338" s="20"/>
      <c r="AA1338" s="20"/>
      <c r="AB1338" s="20" t="s">
        <v>3695</v>
      </c>
      <c r="AC1338" s="20" t="s">
        <v>500</v>
      </c>
      <c r="AD1338" s="20"/>
      <c r="AF1338" s="14">
        <v>0</v>
      </c>
      <c r="AG1338" s="14">
        <v>1</v>
      </c>
      <c r="AH1338" s="14">
        <v>0</v>
      </c>
      <c r="AI1338" s="14">
        <v>0</v>
      </c>
      <c r="AJ1338" s="14">
        <v>1</v>
      </c>
      <c r="AK1338" s="14">
        <v>0</v>
      </c>
      <c r="AL1338" s="14">
        <v>1</v>
      </c>
      <c r="AM1338" s="14">
        <v>0</v>
      </c>
      <c r="AO1338" s="1">
        <v>38090</v>
      </c>
      <c r="AP1338" s="1">
        <v>39364</v>
      </c>
      <c r="BN1338" s="3">
        <v>0.1</v>
      </c>
      <c r="BT1338" s="14">
        <v>54530000</v>
      </c>
      <c r="BU1338" s="3">
        <v>0.2</v>
      </c>
      <c r="CS1338">
        <v>1</v>
      </c>
      <c r="DA1338" s="1">
        <v>39855</v>
      </c>
      <c r="DB1338" s="1">
        <v>39861</v>
      </c>
      <c r="DD1338" s="14">
        <v>99</v>
      </c>
      <c r="DE1338" s="14">
        <v>5</v>
      </c>
      <c r="DF1338" t="s">
        <v>513</v>
      </c>
      <c r="DG1338" t="s">
        <v>1730</v>
      </c>
      <c r="DH1338">
        <v>1</v>
      </c>
      <c r="DJ1338">
        <v>1</v>
      </c>
      <c r="DK1338" s="1">
        <v>39861</v>
      </c>
      <c r="GY1338" s="44" t="s">
        <v>5717</v>
      </c>
      <c r="GZ1338" s="1">
        <v>39862</v>
      </c>
      <c r="HA1338">
        <v>9</v>
      </c>
      <c r="HB1338">
        <v>76</v>
      </c>
      <c r="HC1338">
        <v>0</v>
      </c>
      <c r="HH1338" s="44" t="s">
        <v>5848</v>
      </c>
      <c r="HI1338">
        <v>0</v>
      </c>
      <c r="HJ1338">
        <v>22</v>
      </c>
      <c r="HK1338">
        <v>435</v>
      </c>
      <c r="HL1338">
        <v>4</v>
      </c>
      <c r="HM1338">
        <v>1</v>
      </c>
      <c r="IJ1338" s="1">
        <v>40884</v>
      </c>
      <c r="IK1338" s="14">
        <v>3</v>
      </c>
    </row>
    <row r="1339" spans="1:245" x14ac:dyDescent="0.25">
      <c r="A1339" s="1">
        <v>40884</v>
      </c>
      <c r="E1339" s="13" t="s">
        <v>3221</v>
      </c>
      <c r="F1339" s="4" t="s">
        <v>148</v>
      </c>
      <c r="G1339" s="45" t="s">
        <v>5629</v>
      </c>
      <c r="H1339" s="86"/>
      <c r="I1339" s="86"/>
      <c r="J1339" s="86"/>
      <c r="K1339" s="86"/>
      <c r="L1339" s="86"/>
      <c r="M1339" s="30" t="s">
        <v>3052</v>
      </c>
      <c r="N1339" s="4" t="s">
        <v>520</v>
      </c>
      <c r="O1339" s="4" t="s">
        <v>7086</v>
      </c>
      <c r="P1339" s="20"/>
      <c r="Q1339" s="39" t="s">
        <v>1727</v>
      </c>
      <c r="R1339" s="4" t="s">
        <v>1729</v>
      </c>
      <c r="S1339" s="52" t="s">
        <v>7085</v>
      </c>
      <c r="T1339" s="39" t="s">
        <v>1727</v>
      </c>
      <c r="U1339" s="4" t="s">
        <v>1729</v>
      </c>
      <c r="V1339" s="20" t="s">
        <v>3694</v>
      </c>
      <c r="W1339" s="20" t="s">
        <v>500</v>
      </c>
      <c r="X1339" s="20"/>
      <c r="Y1339" s="20"/>
      <c r="Z1339" s="20"/>
      <c r="AA1339" s="20"/>
      <c r="AB1339" s="20" t="s">
        <v>3695</v>
      </c>
      <c r="AC1339" s="20" t="s">
        <v>500</v>
      </c>
      <c r="AD1339" s="20"/>
      <c r="AF1339" s="14">
        <v>0</v>
      </c>
      <c r="AG1339" s="14">
        <v>1</v>
      </c>
      <c r="AH1339" s="14">
        <v>0</v>
      </c>
      <c r="AI1339" s="14">
        <v>0</v>
      </c>
      <c r="AJ1339" s="14">
        <v>1</v>
      </c>
      <c r="AK1339" s="14">
        <v>0</v>
      </c>
      <c r="AL1339" s="14">
        <v>1</v>
      </c>
      <c r="AM1339" s="14">
        <v>0</v>
      </c>
      <c r="AO1339" s="1">
        <v>38090</v>
      </c>
      <c r="AP1339" s="1">
        <v>39364</v>
      </c>
      <c r="BN1339" s="3">
        <v>0.1</v>
      </c>
      <c r="BT1339" s="14">
        <v>54530000</v>
      </c>
      <c r="BU1339" s="3">
        <v>0.2</v>
      </c>
      <c r="CS1339">
        <v>1</v>
      </c>
      <c r="DA1339" s="1">
        <v>39855</v>
      </c>
      <c r="DB1339" s="1">
        <v>39861</v>
      </c>
      <c r="DD1339" s="14">
        <v>99</v>
      </c>
      <c r="DE1339" s="14">
        <v>5</v>
      </c>
      <c r="DF1339" t="s">
        <v>513</v>
      </c>
      <c r="DG1339" t="s">
        <v>1730</v>
      </c>
      <c r="DH1339">
        <v>1</v>
      </c>
      <c r="DJ1339">
        <v>1</v>
      </c>
      <c r="DK1339" s="1">
        <v>39861</v>
      </c>
      <c r="GY1339" s="44" t="s">
        <v>5717</v>
      </c>
      <c r="GZ1339" s="1">
        <v>39862</v>
      </c>
      <c r="HA1339">
        <v>9</v>
      </c>
      <c r="HB1339">
        <v>76</v>
      </c>
      <c r="HC1339">
        <v>0</v>
      </c>
      <c r="HH1339" s="44" t="s">
        <v>5848</v>
      </c>
      <c r="HI1339">
        <v>0</v>
      </c>
      <c r="HJ1339">
        <v>22</v>
      </c>
      <c r="HK1339">
        <v>435</v>
      </c>
      <c r="HL1339">
        <v>4</v>
      </c>
      <c r="HM1339">
        <v>1</v>
      </c>
      <c r="IJ1339" s="1">
        <v>40884</v>
      </c>
      <c r="IK1339" s="14">
        <v>3</v>
      </c>
    </row>
    <row r="1340" spans="1:245" x14ac:dyDescent="0.25">
      <c r="A1340" s="1">
        <v>40884</v>
      </c>
      <c r="E1340" s="13" t="s">
        <v>3221</v>
      </c>
      <c r="F1340" s="4" t="s">
        <v>148</v>
      </c>
      <c r="G1340" s="45" t="s">
        <v>5629</v>
      </c>
      <c r="H1340" s="86"/>
      <c r="I1340" s="86"/>
      <c r="J1340" s="86"/>
      <c r="K1340" s="86"/>
      <c r="L1340" s="86"/>
      <c r="M1340" s="30" t="s">
        <v>1728</v>
      </c>
      <c r="N1340" s="4" t="s">
        <v>498</v>
      </c>
      <c r="O1340" s="4" t="s">
        <v>7087</v>
      </c>
      <c r="P1340" s="20"/>
      <c r="Q1340" s="30" t="s">
        <v>1728</v>
      </c>
      <c r="R1340" s="4" t="s">
        <v>498</v>
      </c>
      <c r="S1340" s="4" t="s">
        <v>7087</v>
      </c>
      <c r="T1340" s="20"/>
      <c r="U1340" s="20"/>
      <c r="V1340" s="20"/>
      <c r="W1340" s="20"/>
      <c r="X1340" s="20" t="s">
        <v>3696</v>
      </c>
      <c r="Y1340" s="20" t="s">
        <v>498</v>
      </c>
      <c r="Z1340" s="20" t="s">
        <v>3696</v>
      </c>
      <c r="AA1340" s="20" t="s">
        <v>498</v>
      </c>
      <c r="AB1340" s="20"/>
      <c r="AC1340" s="20"/>
      <c r="AD1340" s="20"/>
      <c r="AF1340" s="14">
        <v>0</v>
      </c>
      <c r="AG1340" s="14">
        <v>1</v>
      </c>
      <c r="AH1340" s="14">
        <v>0</v>
      </c>
      <c r="AI1340" s="14">
        <v>0</v>
      </c>
      <c r="AJ1340" s="14">
        <v>1</v>
      </c>
      <c r="AK1340" s="14">
        <v>0</v>
      </c>
      <c r="AL1340" s="14">
        <v>1</v>
      </c>
      <c r="AM1340" s="14">
        <v>0</v>
      </c>
      <c r="AO1340" s="1">
        <v>38090</v>
      </c>
      <c r="AP1340" s="1">
        <v>39036</v>
      </c>
      <c r="BN1340" s="3">
        <v>0.1</v>
      </c>
      <c r="BP1340" s="14">
        <v>7668000</v>
      </c>
      <c r="BQ1340" s="3">
        <v>0.4</v>
      </c>
      <c r="CS1340">
        <v>1</v>
      </c>
      <c r="DA1340" s="1">
        <v>39855</v>
      </c>
      <c r="DB1340" s="1">
        <v>39861</v>
      </c>
      <c r="DD1340" s="14">
        <v>99</v>
      </c>
      <c r="DE1340" s="14">
        <v>5</v>
      </c>
      <c r="DF1340" t="s">
        <v>513</v>
      </c>
      <c r="DG1340" t="s">
        <v>1730</v>
      </c>
      <c r="DH1340">
        <v>1</v>
      </c>
      <c r="DJ1340">
        <v>1</v>
      </c>
      <c r="DK1340" s="1">
        <v>39861</v>
      </c>
      <c r="GY1340" s="44" t="s">
        <v>5717</v>
      </c>
      <c r="GZ1340" s="1">
        <v>39862</v>
      </c>
      <c r="HA1340">
        <v>9</v>
      </c>
      <c r="HH1340" s="44" t="s">
        <v>5848</v>
      </c>
      <c r="HI1340">
        <v>0</v>
      </c>
      <c r="HJ1340">
        <v>22</v>
      </c>
      <c r="HK1340">
        <v>3165</v>
      </c>
      <c r="HL1340">
        <v>9</v>
      </c>
      <c r="HM1340">
        <v>1</v>
      </c>
      <c r="IJ1340" s="1">
        <v>40884</v>
      </c>
      <c r="IK1340" s="14">
        <v>3</v>
      </c>
    </row>
    <row r="1341" spans="1:245" x14ac:dyDescent="0.25">
      <c r="A1341" s="1">
        <v>40835</v>
      </c>
      <c r="B1341" s="1"/>
      <c r="C1341" s="1" t="s">
        <v>451</v>
      </c>
      <c r="D1341" s="1"/>
      <c r="E1341" s="13" t="s">
        <v>1097</v>
      </c>
      <c r="F1341" s="4" t="s">
        <v>149</v>
      </c>
      <c r="G1341" s="45" t="s">
        <v>5628</v>
      </c>
      <c r="H1341" s="86"/>
      <c r="I1341" s="86"/>
      <c r="J1341" s="86"/>
      <c r="K1341" s="86"/>
      <c r="L1341" s="86"/>
      <c r="M1341" s="31" t="s">
        <v>2682</v>
      </c>
      <c r="N1341" s="13" t="s">
        <v>538</v>
      </c>
      <c r="O1341" s="56" t="s">
        <v>7079</v>
      </c>
      <c r="P1341" s="20"/>
      <c r="Q1341" s="31" t="s">
        <v>2682</v>
      </c>
      <c r="R1341" s="13" t="s">
        <v>538</v>
      </c>
      <c r="S1341" s="56" t="s">
        <v>7079</v>
      </c>
      <c r="T1341" s="20"/>
      <c r="U1341" s="20"/>
      <c r="V1341" s="20"/>
      <c r="W1341" s="20"/>
      <c r="X1341" s="20"/>
      <c r="Y1341" s="20"/>
      <c r="Z1341" s="20"/>
      <c r="AA1341" s="20"/>
      <c r="AB1341" s="20"/>
      <c r="AC1341" s="20"/>
      <c r="AD1341" s="20"/>
      <c r="AF1341" s="14">
        <v>0</v>
      </c>
      <c r="AG1341" s="14">
        <v>1</v>
      </c>
      <c r="AH1341" s="14">
        <v>0</v>
      </c>
      <c r="AI1341" s="14">
        <v>0</v>
      </c>
      <c r="AJ1341" s="14">
        <v>1</v>
      </c>
      <c r="AK1341" s="14">
        <v>0</v>
      </c>
      <c r="AL1341" s="14">
        <v>1</v>
      </c>
      <c r="AM1341" s="14">
        <v>0</v>
      </c>
      <c r="AO1341" s="1">
        <v>36214</v>
      </c>
      <c r="AP1341" s="1">
        <v>38348</v>
      </c>
      <c r="BO1341" s="3">
        <v>1</v>
      </c>
      <c r="BP1341" s="14">
        <v>0</v>
      </c>
      <c r="BQ1341" s="3">
        <v>1</v>
      </c>
      <c r="CS1341">
        <v>1</v>
      </c>
      <c r="DA1341" s="1">
        <v>39854</v>
      </c>
      <c r="DB1341" s="1"/>
      <c r="DC1341" s="1">
        <v>40753</v>
      </c>
      <c r="DD1341" s="14">
        <v>100</v>
      </c>
      <c r="DE1341" s="14">
        <v>4</v>
      </c>
      <c r="DF1341" t="s">
        <v>513</v>
      </c>
      <c r="DG1341" s="5" t="s">
        <v>1097</v>
      </c>
      <c r="DI1341">
        <v>1</v>
      </c>
      <c r="DJ1341" s="1"/>
      <c r="IJ1341" s="1">
        <v>40835</v>
      </c>
      <c r="IK1341" s="14">
        <v>3</v>
      </c>
    </row>
    <row r="1342" spans="1:245" x14ac:dyDescent="0.25">
      <c r="A1342" s="1">
        <v>40835</v>
      </c>
      <c r="B1342" s="1"/>
      <c r="C1342" s="1"/>
      <c r="D1342" s="1"/>
      <c r="E1342" s="13" t="s">
        <v>1097</v>
      </c>
      <c r="F1342" s="4" t="s">
        <v>149</v>
      </c>
      <c r="G1342" s="45" t="s">
        <v>5628</v>
      </c>
      <c r="H1342" s="86"/>
      <c r="I1342" s="86"/>
      <c r="J1342" s="86"/>
      <c r="K1342" s="86"/>
      <c r="L1342" s="86"/>
      <c r="M1342" s="31" t="s">
        <v>2683</v>
      </c>
      <c r="N1342" s="4" t="s">
        <v>498</v>
      </c>
      <c r="O1342" s="52" t="s">
        <v>7080</v>
      </c>
      <c r="P1342" s="20"/>
      <c r="Q1342" s="31" t="s">
        <v>2683</v>
      </c>
      <c r="R1342" s="4" t="s">
        <v>498</v>
      </c>
      <c r="S1342" s="52" t="s">
        <v>7080</v>
      </c>
      <c r="T1342" s="20"/>
      <c r="U1342" s="20"/>
      <c r="V1342" s="20"/>
      <c r="W1342" s="20"/>
      <c r="X1342" s="20" t="s">
        <v>3691</v>
      </c>
      <c r="Y1342" s="20" t="s">
        <v>498</v>
      </c>
      <c r="Z1342" s="20" t="s">
        <v>3691</v>
      </c>
      <c r="AA1342" s="20" t="s">
        <v>498</v>
      </c>
      <c r="AB1342" s="20"/>
      <c r="AC1342" s="20"/>
      <c r="AD1342" s="20"/>
      <c r="AF1342" s="14">
        <v>0</v>
      </c>
      <c r="AG1342" s="14">
        <v>1</v>
      </c>
      <c r="AH1342" s="14">
        <v>0</v>
      </c>
      <c r="AI1342" s="14">
        <v>0</v>
      </c>
      <c r="AJ1342" s="14">
        <v>1</v>
      </c>
      <c r="AK1342" s="14">
        <v>0</v>
      </c>
      <c r="AL1342" s="14">
        <v>1</v>
      </c>
      <c r="AM1342" s="14">
        <v>0</v>
      </c>
      <c r="AO1342" s="1">
        <v>36214</v>
      </c>
      <c r="AP1342" s="1">
        <v>38348</v>
      </c>
      <c r="BP1342" s="14">
        <v>43200000</v>
      </c>
      <c r="BQ1342" s="3">
        <v>0.5</v>
      </c>
      <c r="CS1342">
        <v>1</v>
      </c>
      <c r="DA1342" s="1">
        <v>39854</v>
      </c>
      <c r="DB1342" s="1"/>
      <c r="DC1342" s="1">
        <v>40753</v>
      </c>
      <c r="DD1342" s="14">
        <v>100</v>
      </c>
      <c r="DE1342" s="14">
        <v>4</v>
      </c>
      <c r="DF1342" t="s">
        <v>513</v>
      </c>
      <c r="DG1342" s="5" t="s">
        <v>1097</v>
      </c>
      <c r="DJ1342">
        <v>1</v>
      </c>
      <c r="GY1342" s="44"/>
      <c r="HH1342" s="44" t="s">
        <v>5847</v>
      </c>
      <c r="HI1342">
        <v>0</v>
      </c>
      <c r="HJ1342">
        <v>13</v>
      </c>
      <c r="HK1342">
        <v>116</v>
      </c>
      <c r="HL1342">
        <v>4</v>
      </c>
      <c r="HM1342">
        <v>1</v>
      </c>
      <c r="IJ1342" s="1">
        <v>40835</v>
      </c>
      <c r="IK1342" s="14">
        <v>3</v>
      </c>
    </row>
    <row r="1343" spans="1:245" x14ac:dyDescent="0.25">
      <c r="A1343" s="1">
        <v>40835</v>
      </c>
      <c r="B1343" s="1"/>
      <c r="C1343" s="1"/>
      <c r="D1343" s="1"/>
      <c r="E1343" s="13" t="s">
        <v>1097</v>
      </c>
      <c r="F1343" s="4" t="s">
        <v>149</v>
      </c>
      <c r="G1343" s="45" t="s">
        <v>5628</v>
      </c>
      <c r="H1343" s="86"/>
      <c r="I1343" s="86"/>
      <c r="J1343" s="86"/>
      <c r="K1343" s="86"/>
      <c r="L1343" s="86"/>
      <c r="M1343" s="31" t="s">
        <v>952</v>
      </c>
      <c r="N1343" s="4" t="s">
        <v>479</v>
      </c>
      <c r="O1343" s="4" t="s">
        <v>7081</v>
      </c>
      <c r="P1343" s="20"/>
      <c r="Q1343" s="31" t="s">
        <v>952</v>
      </c>
      <c r="R1343" s="4" t="s">
        <v>479</v>
      </c>
      <c r="S1343" s="4" t="s">
        <v>7081</v>
      </c>
      <c r="T1343" s="20"/>
      <c r="U1343" s="20"/>
      <c r="V1343" s="20"/>
      <c r="W1343" s="20"/>
      <c r="X1343" s="20"/>
      <c r="Y1343" s="20"/>
      <c r="Z1343" s="20"/>
      <c r="AA1343" s="20"/>
      <c r="AB1343" s="20"/>
      <c r="AC1343" s="20"/>
      <c r="AD1343" s="20"/>
      <c r="AF1343" s="14">
        <v>0</v>
      </c>
      <c r="AG1343" s="14">
        <v>1</v>
      </c>
      <c r="AH1343" s="14">
        <v>0</v>
      </c>
      <c r="AI1343" s="14">
        <v>0</v>
      </c>
      <c r="AJ1343" s="14">
        <v>1</v>
      </c>
      <c r="AK1343" s="14">
        <v>0</v>
      </c>
      <c r="AL1343" s="14">
        <v>1</v>
      </c>
      <c r="AM1343" s="14">
        <v>0</v>
      </c>
      <c r="AO1343" s="1">
        <v>36214</v>
      </c>
      <c r="AP1343" s="1">
        <v>38348</v>
      </c>
      <c r="BP1343" s="14">
        <v>40401000</v>
      </c>
      <c r="BQ1343" s="3">
        <v>0</v>
      </c>
      <c r="CS1343">
        <v>1</v>
      </c>
      <c r="DA1343" s="1">
        <v>39854</v>
      </c>
      <c r="DB1343" s="1"/>
      <c r="DC1343" s="1">
        <v>40753</v>
      </c>
      <c r="DD1343" s="14">
        <v>100</v>
      </c>
      <c r="DE1343" s="14">
        <v>4</v>
      </c>
      <c r="DF1343" t="s">
        <v>513</v>
      </c>
      <c r="DG1343" s="5" t="s">
        <v>1097</v>
      </c>
      <c r="DJ1343">
        <v>1</v>
      </c>
      <c r="DK1343" s="1"/>
      <c r="GY1343" s="44"/>
      <c r="IJ1343" s="1">
        <v>40835</v>
      </c>
      <c r="IK1343" s="14">
        <v>3</v>
      </c>
    </row>
    <row r="1344" spans="1:245" x14ac:dyDescent="0.25">
      <c r="A1344" s="1">
        <v>40835</v>
      </c>
      <c r="B1344" s="1"/>
      <c r="C1344" s="1"/>
      <c r="D1344" s="1"/>
      <c r="E1344" s="13" t="s">
        <v>1097</v>
      </c>
      <c r="F1344" s="4" t="s">
        <v>149</v>
      </c>
      <c r="G1344" s="45" t="s">
        <v>5628</v>
      </c>
      <c r="H1344" s="86"/>
      <c r="I1344" s="86"/>
      <c r="J1344" s="86"/>
      <c r="K1344" s="86"/>
      <c r="L1344" s="86"/>
      <c r="M1344" s="31" t="s">
        <v>5171</v>
      </c>
      <c r="N1344" s="4" t="s">
        <v>498</v>
      </c>
      <c r="O1344" s="56" t="s">
        <v>7416</v>
      </c>
      <c r="P1344" s="20"/>
      <c r="Q1344" s="31" t="s">
        <v>5171</v>
      </c>
      <c r="R1344" s="4" t="s">
        <v>498</v>
      </c>
      <c r="S1344" s="56" t="s">
        <v>7416</v>
      </c>
      <c r="T1344" s="20"/>
      <c r="U1344" s="20"/>
      <c r="V1344" s="20"/>
      <c r="W1344" s="20"/>
      <c r="X1344" s="20" t="s">
        <v>3622</v>
      </c>
      <c r="Y1344" s="20" t="s">
        <v>498</v>
      </c>
      <c r="Z1344" s="20" t="s">
        <v>3622</v>
      </c>
      <c r="AA1344" s="20" t="s">
        <v>498</v>
      </c>
      <c r="AB1344" s="20"/>
      <c r="AC1344" s="20"/>
      <c r="AD1344" s="20"/>
      <c r="AF1344" s="14">
        <v>0</v>
      </c>
      <c r="AG1344" s="14">
        <v>1</v>
      </c>
      <c r="AH1344" s="14">
        <v>0</v>
      </c>
      <c r="AI1344" s="14">
        <v>0</v>
      </c>
      <c r="AJ1344" s="14">
        <v>1</v>
      </c>
      <c r="AK1344" s="14">
        <v>0</v>
      </c>
      <c r="AL1344" s="14">
        <v>1</v>
      </c>
      <c r="AM1344" s="14">
        <v>0</v>
      </c>
      <c r="AO1344" s="1">
        <v>36214</v>
      </c>
      <c r="AP1344" s="1">
        <v>38348</v>
      </c>
      <c r="BP1344" s="14">
        <v>45135000</v>
      </c>
      <c r="CS1344">
        <v>1</v>
      </c>
      <c r="DA1344" s="1">
        <v>39854</v>
      </c>
      <c r="DB1344" s="1"/>
      <c r="DC1344" s="1">
        <v>40753</v>
      </c>
      <c r="DD1344" s="14">
        <v>100</v>
      </c>
      <c r="DE1344" s="14">
        <v>4</v>
      </c>
      <c r="DF1344" t="s">
        <v>513</v>
      </c>
      <c r="DG1344" s="5" t="s">
        <v>1097</v>
      </c>
      <c r="GY1344" s="44"/>
      <c r="HH1344" s="44" t="s">
        <v>5847</v>
      </c>
      <c r="HI1344">
        <v>0</v>
      </c>
      <c r="HJ1344">
        <v>13</v>
      </c>
      <c r="HK1344">
        <v>413</v>
      </c>
      <c r="HL1344">
        <v>2</v>
      </c>
      <c r="HM1344">
        <v>1</v>
      </c>
      <c r="IJ1344" s="1">
        <v>40835</v>
      </c>
      <c r="IK1344" s="14">
        <v>3</v>
      </c>
    </row>
    <row r="1345" spans="1:245" x14ac:dyDescent="0.25">
      <c r="A1345" s="1">
        <v>40828</v>
      </c>
      <c r="B1345" s="1"/>
      <c r="C1345" s="1" t="s">
        <v>450</v>
      </c>
      <c r="D1345" s="1"/>
      <c r="E1345" s="13" t="s">
        <v>3220</v>
      </c>
      <c r="F1345" s="4" t="s">
        <v>145</v>
      </c>
      <c r="G1345" s="45" t="s">
        <v>5627</v>
      </c>
      <c r="H1345" s="86"/>
      <c r="I1345" s="86"/>
      <c r="J1345" s="86"/>
      <c r="K1345" s="86"/>
      <c r="L1345" s="86"/>
      <c r="M1345" s="59" t="s">
        <v>582</v>
      </c>
      <c r="N1345" s="27" t="s">
        <v>500</v>
      </c>
      <c r="O1345" s="56" t="s">
        <v>6828</v>
      </c>
      <c r="P1345" s="20"/>
      <c r="Q1345" s="59" t="s">
        <v>582</v>
      </c>
      <c r="R1345" s="27" t="s">
        <v>500</v>
      </c>
      <c r="S1345" s="56" t="s">
        <v>6828</v>
      </c>
      <c r="T1345" s="59" t="s">
        <v>582</v>
      </c>
      <c r="U1345" s="27" t="s">
        <v>500</v>
      </c>
      <c r="V1345" s="20"/>
      <c r="W1345" s="20"/>
      <c r="X1345" s="20">
        <v>916280</v>
      </c>
      <c r="Y1345" s="20" t="s">
        <v>500</v>
      </c>
      <c r="Z1345" s="20">
        <v>916280</v>
      </c>
      <c r="AA1345" s="20" t="s">
        <v>500</v>
      </c>
      <c r="AD1345" s="20"/>
      <c r="AE1345" s="13">
        <v>42010</v>
      </c>
      <c r="AF1345" s="14">
        <v>0</v>
      </c>
      <c r="AG1345" s="14">
        <v>1</v>
      </c>
      <c r="AH1345" s="14">
        <v>0</v>
      </c>
      <c r="AI1345" s="14">
        <v>0</v>
      </c>
      <c r="AJ1345" s="14">
        <v>1</v>
      </c>
      <c r="AK1345" s="14">
        <v>0</v>
      </c>
      <c r="AL1345" s="14">
        <v>1</v>
      </c>
      <c r="AM1345" s="14">
        <v>0</v>
      </c>
      <c r="AN1345" s="5" t="s">
        <v>530</v>
      </c>
      <c r="AO1345" s="1">
        <v>38196</v>
      </c>
      <c r="AP1345" s="1">
        <v>38450</v>
      </c>
      <c r="BO1345" s="3">
        <v>1</v>
      </c>
      <c r="BT1345" s="14">
        <v>0</v>
      </c>
      <c r="BU1345" s="3">
        <v>1</v>
      </c>
      <c r="CS1345">
        <v>1</v>
      </c>
      <c r="CV1345" s="1">
        <v>39289</v>
      </c>
      <c r="DB1345" s="6">
        <v>39414</v>
      </c>
      <c r="DC1345" s="1">
        <v>40157</v>
      </c>
      <c r="DD1345" s="14">
        <v>353</v>
      </c>
      <c r="DE1345" s="14">
        <v>4</v>
      </c>
      <c r="DF1345" s="5" t="s">
        <v>513</v>
      </c>
      <c r="DG1345" s="5" t="s">
        <v>1096</v>
      </c>
      <c r="DJ1345">
        <v>1</v>
      </c>
      <c r="DK1345" s="6"/>
      <c r="DN1345" s="5" t="s">
        <v>1095</v>
      </c>
      <c r="DW1345" s="5"/>
      <c r="DX1345" s="5"/>
      <c r="GY1345" s="44" t="s">
        <v>5716</v>
      </c>
      <c r="GZ1345" s="1">
        <v>39416</v>
      </c>
      <c r="HA1345">
        <v>4</v>
      </c>
      <c r="HB1345">
        <v>219</v>
      </c>
      <c r="HC1345">
        <v>3</v>
      </c>
      <c r="HE1345">
        <v>1</v>
      </c>
      <c r="HH1345" s="44" t="s">
        <v>5846</v>
      </c>
      <c r="HI1345">
        <v>0</v>
      </c>
      <c r="HJ1345">
        <v>13</v>
      </c>
      <c r="HK1345">
        <v>108</v>
      </c>
      <c r="HL1345">
        <v>1</v>
      </c>
      <c r="HN1345">
        <v>1</v>
      </c>
      <c r="II1345" s="6">
        <v>39414</v>
      </c>
      <c r="IJ1345" s="1">
        <v>40828</v>
      </c>
      <c r="IK1345" s="14">
        <v>1</v>
      </c>
    </row>
    <row r="1346" spans="1:245" x14ac:dyDescent="0.25">
      <c r="A1346" s="1">
        <v>40828</v>
      </c>
      <c r="E1346" s="13" t="s">
        <v>3220</v>
      </c>
      <c r="F1346" s="4" t="s">
        <v>145</v>
      </c>
      <c r="G1346" s="45" t="s">
        <v>5627</v>
      </c>
      <c r="H1346" s="86"/>
      <c r="I1346" s="86"/>
      <c r="J1346" s="86"/>
      <c r="K1346" s="86"/>
      <c r="L1346" s="86"/>
      <c r="M1346" s="32" t="s">
        <v>1090</v>
      </c>
      <c r="N1346" s="4" t="s">
        <v>502</v>
      </c>
      <c r="O1346" s="52" t="s">
        <v>7075</v>
      </c>
      <c r="P1346" s="33"/>
      <c r="Q1346" s="59" t="s">
        <v>582</v>
      </c>
      <c r="R1346" s="27" t="s">
        <v>500</v>
      </c>
      <c r="S1346" s="56" t="s">
        <v>6828</v>
      </c>
      <c r="T1346" s="59" t="s">
        <v>582</v>
      </c>
      <c r="U1346" s="27" t="s">
        <v>500</v>
      </c>
      <c r="V1346" s="33"/>
      <c r="W1346" s="33"/>
      <c r="X1346" s="20"/>
      <c r="Y1346" s="20"/>
      <c r="Z1346" s="20">
        <v>916280</v>
      </c>
      <c r="AA1346" s="20" t="s">
        <v>500</v>
      </c>
      <c r="AD1346" s="20"/>
      <c r="AF1346" s="14">
        <v>0</v>
      </c>
      <c r="AG1346" s="14">
        <v>1</v>
      </c>
      <c r="AH1346" s="14">
        <v>0</v>
      </c>
      <c r="AI1346" s="14">
        <v>0</v>
      </c>
      <c r="AJ1346" s="14">
        <v>1</v>
      </c>
      <c r="AK1346" s="14">
        <v>0</v>
      </c>
      <c r="AL1346" s="14">
        <v>1</v>
      </c>
      <c r="AM1346" s="14">
        <v>0</v>
      </c>
      <c r="AO1346" s="1">
        <v>38196</v>
      </c>
      <c r="AP1346" s="1">
        <v>38450</v>
      </c>
      <c r="BO1346" s="3">
        <v>1</v>
      </c>
      <c r="BT1346" s="14">
        <v>0</v>
      </c>
      <c r="BU1346" s="3">
        <v>1</v>
      </c>
      <c r="CS1346">
        <v>1</v>
      </c>
      <c r="CV1346" s="1">
        <v>39289</v>
      </c>
      <c r="DB1346" s="6">
        <v>39414</v>
      </c>
      <c r="DC1346" s="1">
        <v>40157</v>
      </c>
      <c r="DD1346" s="14">
        <v>353</v>
      </c>
      <c r="DE1346" s="14">
        <v>4</v>
      </c>
      <c r="DF1346" s="5" t="s">
        <v>513</v>
      </c>
      <c r="DG1346" s="5" t="s">
        <v>1096</v>
      </c>
      <c r="DJ1346">
        <v>1</v>
      </c>
      <c r="GY1346" s="44" t="s">
        <v>5716</v>
      </c>
      <c r="GZ1346" s="1">
        <v>39416</v>
      </c>
      <c r="HA1346">
        <v>4</v>
      </c>
      <c r="HB1346">
        <v>219</v>
      </c>
      <c r="HC1346">
        <v>3</v>
      </c>
      <c r="HE1346">
        <v>1</v>
      </c>
      <c r="HH1346" s="44" t="s">
        <v>5846</v>
      </c>
      <c r="HI1346">
        <v>0</v>
      </c>
      <c r="HJ1346">
        <v>13</v>
      </c>
      <c r="HK1346">
        <v>108</v>
      </c>
      <c r="HL1346">
        <v>1</v>
      </c>
      <c r="HN1346">
        <v>1</v>
      </c>
      <c r="II1346" s="6">
        <v>39414</v>
      </c>
      <c r="IJ1346" s="1">
        <v>40828</v>
      </c>
      <c r="IK1346" s="14">
        <v>1</v>
      </c>
    </row>
    <row r="1347" spans="1:245" x14ac:dyDescent="0.25">
      <c r="A1347" s="1">
        <v>40828</v>
      </c>
      <c r="E1347" s="13" t="s">
        <v>3220</v>
      </c>
      <c r="F1347" s="4" t="s">
        <v>145</v>
      </c>
      <c r="G1347" s="45" t="s">
        <v>5627</v>
      </c>
      <c r="H1347" s="86"/>
      <c r="I1347" s="86"/>
      <c r="J1347" s="86"/>
      <c r="K1347" s="86"/>
      <c r="L1347" s="86"/>
      <c r="M1347" s="30" t="s">
        <v>1091</v>
      </c>
      <c r="N1347" s="27" t="s">
        <v>520</v>
      </c>
      <c r="O1347" s="52" t="s">
        <v>7076</v>
      </c>
      <c r="P1347" s="20"/>
      <c r="Q1347" s="59" t="s">
        <v>582</v>
      </c>
      <c r="R1347" s="27" t="s">
        <v>500</v>
      </c>
      <c r="S1347" s="56" t="s">
        <v>6828</v>
      </c>
      <c r="T1347" s="59" t="s">
        <v>582</v>
      </c>
      <c r="U1347" s="27" t="s">
        <v>500</v>
      </c>
      <c r="V1347" s="20"/>
      <c r="W1347" s="20"/>
      <c r="X1347" s="20"/>
      <c r="Y1347" s="20"/>
      <c r="Z1347" s="20">
        <v>916280</v>
      </c>
      <c r="AA1347" s="20" t="s">
        <v>500</v>
      </c>
      <c r="AD1347" s="20"/>
      <c r="AF1347" s="14">
        <v>0</v>
      </c>
      <c r="AG1347" s="14">
        <v>1</v>
      </c>
      <c r="AH1347" s="14">
        <v>0</v>
      </c>
      <c r="AI1347" s="14">
        <v>0</v>
      </c>
      <c r="AJ1347" s="14">
        <v>1</v>
      </c>
      <c r="AK1347" s="14">
        <v>0</v>
      </c>
      <c r="AL1347" s="14">
        <v>1</v>
      </c>
      <c r="AM1347" s="14">
        <v>0</v>
      </c>
      <c r="AO1347" s="1">
        <v>38196</v>
      </c>
      <c r="AP1347" s="1">
        <v>38450</v>
      </c>
      <c r="BO1347" s="3">
        <v>1</v>
      </c>
      <c r="BT1347" s="14">
        <v>0</v>
      </c>
      <c r="BU1347" s="3">
        <v>1</v>
      </c>
      <c r="CS1347">
        <v>1</v>
      </c>
      <c r="CV1347" s="1">
        <v>39289</v>
      </c>
      <c r="DB1347" s="6">
        <v>39414</v>
      </c>
      <c r="DC1347" s="1">
        <v>40157</v>
      </c>
      <c r="DD1347" s="14">
        <v>353</v>
      </c>
      <c r="DE1347" s="14">
        <v>4</v>
      </c>
      <c r="DF1347" s="5" t="s">
        <v>513</v>
      </c>
      <c r="DG1347" s="5" t="s">
        <v>1096</v>
      </c>
      <c r="DJ1347">
        <v>1</v>
      </c>
      <c r="GY1347" s="44" t="s">
        <v>5716</v>
      </c>
      <c r="GZ1347" s="1">
        <v>39416</v>
      </c>
      <c r="HA1347">
        <v>4</v>
      </c>
      <c r="HB1347">
        <v>219</v>
      </c>
      <c r="HC1347">
        <v>3</v>
      </c>
      <c r="HE1347">
        <v>1</v>
      </c>
      <c r="HH1347" s="44" t="s">
        <v>5846</v>
      </c>
      <c r="HI1347">
        <v>0</v>
      </c>
      <c r="HJ1347">
        <v>13</v>
      </c>
      <c r="HK1347">
        <v>108</v>
      </c>
      <c r="HL1347">
        <v>1</v>
      </c>
      <c r="HN1347">
        <v>1</v>
      </c>
      <c r="II1347" s="6">
        <v>39414</v>
      </c>
      <c r="IJ1347" s="1">
        <v>40828</v>
      </c>
      <c r="IK1347" s="14">
        <v>1</v>
      </c>
    </row>
    <row r="1348" spans="1:245" x14ac:dyDescent="0.25">
      <c r="A1348" s="1">
        <v>40828</v>
      </c>
      <c r="E1348" s="13" t="s">
        <v>3220</v>
      </c>
      <c r="F1348" s="4" t="s">
        <v>145</v>
      </c>
      <c r="G1348" s="45" t="s">
        <v>5627</v>
      </c>
      <c r="H1348" s="86"/>
      <c r="I1348" s="86"/>
      <c r="J1348" s="86"/>
      <c r="K1348" s="86"/>
      <c r="L1348" s="86"/>
      <c r="M1348" s="30" t="s">
        <v>1092</v>
      </c>
      <c r="N1348" s="27" t="s">
        <v>517</v>
      </c>
      <c r="O1348" s="52" t="s">
        <v>7077</v>
      </c>
      <c r="P1348" s="20"/>
      <c r="Q1348" s="39" t="s">
        <v>1092</v>
      </c>
      <c r="R1348" s="27" t="s">
        <v>517</v>
      </c>
      <c r="S1348" s="52" t="s">
        <v>7077</v>
      </c>
      <c r="T1348" s="39" t="s">
        <v>1092</v>
      </c>
      <c r="U1348" s="27" t="s">
        <v>517</v>
      </c>
      <c r="V1348" s="20"/>
      <c r="W1348" s="20"/>
      <c r="X1348" s="20"/>
      <c r="Y1348" s="20"/>
      <c r="Z1348" s="20"/>
      <c r="AA1348" s="20"/>
      <c r="AB1348" s="20"/>
      <c r="AC1348" s="20"/>
      <c r="AD1348" s="20"/>
      <c r="AF1348" s="14">
        <v>0</v>
      </c>
      <c r="AG1348" s="14">
        <v>1</v>
      </c>
      <c r="AH1348" s="14">
        <v>0</v>
      </c>
      <c r="AI1348" s="14">
        <v>0</v>
      </c>
      <c r="AJ1348" s="14">
        <v>1</v>
      </c>
      <c r="AK1348" s="14">
        <v>0</v>
      </c>
      <c r="AL1348" s="14">
        <v>1</v>
      </c>
      <c r="AM1348" s="14">
        <v>0</v>
      </c>
      <c r="AO1348" s="1">
        <v>38196</v>
      </c>
      <c r="AP1348" s="1">
        <v>38450</v>
      </c>
      <c r="BT1348" s="14">
        <v>8919000</v>
      </c>
      <c r="BV1348" s="16">
        <v>6689000</v>
      </c>
      <c r="CS1348">
        <v>1</v>
      </c>
      <c r="CV1348" s="1">
        <v>39289</v>
      </c>
      <c r="DB1348" s="6">
        <v>39414</v>
      </c>
      <c r="DC1348" s="1">
        <v>40157</v>
      </c>
      <c r="DD1348" s="14">
        <v>353</v>
      </c>
      <c r="DE1348" s="14">
        <v>4</v>
      </c>
      <c r="DF1348" s="5" t="s">
        <v>513</v>
      </c>
      <c r="DG1348" s="5" t="s">
        <v>1096</v>
      </c>
      <c r="DO1348" s="49" t="s">
        <v>4759</v>
      </c>
      <c r="DP1348" s="1"/>
      <c r="DQ1348" s="1"/>
      <c r="DR1348" s="1"/>
      <c r="DS1348" s="1"/>
      <c r="DT1348" s="1"/>
      <c r="DU1348" s="1"/>
      <c r="DV1348" s="1"/>
      <c r="DY1348" t="s">
        <v>2050</v>
      </c>
      <c r="DZ1348" s="1">
        <v>40899</v>
      </c>
      <c r="EA1348" s="1">
        <v>42171</v>
      </c>
      <c r="EC1348" s="7" t="s">
        <v>4039</v>
      </c>
      <c r="EL1348" s="7">
        <v>1</v>
      </c>
      <c r="EO1348" s="7">
        <v>566</v>
      </c>
      <c r="EP1348" s="7">
        <v>6</v>
      </c>
      <c r="ER1348" s="49" t="s">
        <v>5066</v>
      </c>
      <c r="ES1348" s="1"/>
      <c r="ET1348" s="1"/>
      <c r="EU1348" s="1"/>
      <c r="EV1348" s="1"/>
      <c r="EW1348" s="1"/>
      <c r="EX1348" s="1"/>
      <c r="FC1348" s="7" t="s">
        <v>3058</v>
      </c>
      <c r="FD1348" s="1">
        <v>42251</v>
      </c>
      <c r="FE1348" s="1">
        <v>42852</v>
      </c>
      <c r="FH1348" s="7" t="s">
        <v>4040</v>
      </c>
      <c r="FJ1348" s="7" t="s">
        <v>3798</v>
      </c>
      <c r="FK1348">
        <v>1</v>
      </c>
      <c r="FY1348">
        <v>115</v>
      </c>
      <c r="FZ1348">
        <v>2</v>
      </c>
      <c r="II1348" s="6">
        <v>39414</v>
      </c>
      <c r="IJ1348" s="1">
        <v>40828</v>
      </c>
      <c r="IK1348" s="14">
        <v>1</v>
      </c>
    </row>
    <row r="1349" spans="1:245" x14ac:dyDescent="0.25">
      <c r="A1349" s="1">
        <v>40828</v>
      </c>
      <c r="E1349" s="13" t="s">
        <v>3220</v>
      </c>
      <c r="F1349" s="4" t="s">
        <v>145</v>
      </c>
      <c r="G1349" s="45" t="s">
        <v>5627</v>
      </c>
      <c r="H1349" s="86"/>
      <c r="I1349" s="86"/>
      <c r="J1349" s="86"/>
      <c r="K1349" s="86"/>
      <c r="L1349" s="86"/>
      <c r="M1349" s="30" t="s">
        <v>1093</v>
      </c>
      <c r="N1349" s="27" t="s">
        <v>517</v>
      </c>
      <c r="O1349" s="52" t="s">
        <v>7077</v>
      </c>
      <c r="P1349" s="20"/>
      <c r="Q1349" s="39" t="s">
        <v>1092</v>
      </c>
      <c r="R1349" s="27" t="s">
        <v>517</v>
      </c>
      <c r="S1349" s="52" t="s">
        <v>7077</v>
      </c>
      <c r="T1349" s="39" t="s">
        <v>1092</v>
      </c>
      <c r="U1349" s="27" t="s">
        <v>517</v>
      </c>
      <c r="V1349" s="20"/>
      <c r="W1349" s="20"/>
      <c r="X1349" s="20"/>
      <c r="Y1349" s="20"/>
      <c r="Z1349" s="20"/>
      <c r="AA1349" s="20"/>
      <c r="AB1349" s="20"/>
      <c r="AC1349" s="20"/>
      <c r="AD1349" s="20"/>
      <c r="AF1349" s="14">
        <v>0</v>
      </c>
      <c r="AG1349" s="14">
        <v>1</v>
      </c>
      <c r="AH1349" s="14">
        <v>0</v>
      </c>
      <c r="AI1349" s="14">
        <v>0</v>
      </c>
      <c r="AJ1349" s="14">
        <v>1</v>
      </c>
      <c r="AK1349" s="14">
        <v>0</v>
      </c>
      <c r="AL1349" s="14">
        <v>1</v>
      </c>
      <c r="AM1349" s="14">
        <v>0</v>
      </c>
      <c r="AO1349" s="1">
        <v>38196</v>
      </c>
      <c r="AP1349" s="1">
        <v>38450</v>
      </c>
      <c r="BT1349" s="14">
        <v>8919000</v>
      </c>
      <c r="BV1349" s="16">
        <v>6689000</v>
      </c>
      <c r="CS1349">
        <v>1</v>
      </c>
      <c r="CV1349" s="1">
        <v>39289</v>
      </c>
      <c r="DB1349" s="6">
        <v>39414</v>
      </c>
      <c r="DC1349" s="1">
        <v>40157</v>
      </c>
      <c r="DD1349" s="14">
        <v>353</v>
      </c>
      <c r="DE1349" s="14">
        <v>4</v>
      </c>
      <c r="DF1349" s="5" t="s">
        <v>513</v>
      </c>
      <c r="DG1349" s="5" t="s">
        <v>1096</v>
      </c>
      <c r="DO1349" s="49" t="s">
        <v>4759</v>
      </c>
      <c r="DP1349" s="1"/>
      <c r="DQ1349" s="1"/>
      <c r="DR1349" s="1"/>
      <c r="DS1349" s="1"/>
      <c r="DT1349" s="1"/>
      <c r="DU1349" s="1"/>
      <c r="DV1349" s="1"/>
      <c r="DY1349" t="s">
        <v>2050</v>
      </c>
      <c r="DZ1349" s="1">
        <v>40899</v>
      </c>
      <c r="EA1349" s="1">
        <v>42171</v>
      </c>
      <c r="EC1349" s="7" t="s">
        <v>4039</v>
      </c>
      <c r="EL1349" s="7">
        <v>1</v>
      </c>
      <c r="EO1349" s="7">
        <v>566</v>
      </c>
      <c r="EP1349" s="7">
        <v>6</v>
      </c>
      <c r="ER1349" s="49" t="s">
        <v>5066</v>
      </c>
      <c r="ES1349" s="1"/>
      <c r="ET1349" s="1"/>
      <c r="EU1349" s="1"/>
      <c r="EV1349" s="1"/>
      <c r="EW1349" s="1"/>
      <c r="EX1349" s="1"/>
      <c r="FC1349" s="7" t="s">
        <v>3058</v>
      </c>
      <c r="FD1349" s="1">
        <v>42251</v>
      </c>
      <c r="FE1349" s="1">
        <v>42852</v>
      </c>
      <c r="FH1349" s="7" t="s">
        <v>4040</v>
      </c>
      <c r="FJ1349" s="7" t="s">
        <v>3798</v>
      </c>
      <c r="FK1349">
        <v>1</v>
      </c>
      <c r="FY1349">
        <v>115</v>
      </c>
      <c r="FZ1349">
        <v>2</v>
      </c>
      <c r="II1349" s="6">
        <v>39414</v>
      </c>
      <c r="IJ1349" s="1">
        <v>40828</v>
      </c>
      <c r="IK1349" s="14">
        <v>1</v>
      </c>
    </row>
    <row r="1350" spans="1:245" x14ac:dyDescent="0.25">
      <c r="A1350" s="1">
        <v>40828</v>
      </c>
      <c r="E1350" s="13" t="s">
        <v>3220</v>
      </c>
      <c r="F1350" s="4" t="s">
        <v>145</v>
      </c>
      <c r="G1350" s="45" t="s">
        <v>5627</v>
      </c>
      <c r="H1350" s="86"/>
      <c r="I1350" s="86"/>
      <c r="J1350" s="86"/>
      <c r="K1350" s="86"/>
      <c r="L1350" s="86"/>
      <c r="M1350" s="30" t="s">
        <v>1094</v>
      </c>
      <c r="N1350" s="27" t="s">
        <v>520</v>
      </c>
      <c r="O1350" s="52" t="s">
        <v>7078</v>
      </c>
      <c r="P1350" s="20"/>
      <c r="Q1350" s="39" t="s">
        <v>1092</v>
      </c>
      <c r="R1350" s="27" t="s">
        <v>517</v>
      </c>
      <c r="S1350" s="52" t="s">
        <v>7077</v>
      </c>
      <c r="T1350" s="39" t="s">
        <v>1092</v>
      </c>
      <c r="U1350" s="27" t="s">
        <v>517</v>
      </c>
      <c r="V1350" s="20"/>
      <c r="W1350" s="20"/>
      <c r="X1350" s="20"/>
      <c r="Y1350" s="20"/>
      <c r="Z1350" s="20"/>
      <c r="AA1350" s="20"/>
      <c r="AB1350" s="20"/>
      <c r="AC1350" s="20"/>
      <c r="AD1350" s="20"/>
      <c r="AF1350" s="14">
        <v>0</v>
      </c>
      <c r="AG1350" s="14">
        <v>1</v>
      </c>
      <c r="AH1350" s="14">
        <v>0</v>
      </c>
      <c r="AI1350" s="14">
        <v>0</v>
      </c>
      <c r="AJ1350" s="14">
        <v>1</v>
      </c>
      <c r="AK1350" s="14">
        <v>0</v>
      </c>
      <c r="AL1350" s="14">
        <v>1</v>
      </c>
      <c r="AM1350" s="14">
        <v>0</v>
      </c>
      <c r="AO1350" s="1">
        <v>38196</v>
      </c>
      <c r="AP1350" s="1">
        <v>38450</v>
      </c>
      <c r="BT1350" s="14">
        <v>8919000</v>
      </c>
      <c r="BV1350" s="16">
        <v>6689000</v>
      </c>
      <c r="CS1350">
        <v>1</v>
      </c>
      <c r="CV1350" s="1">
        <v>39289</v>
      </c>
      <c r="DB1350" s="6">
        <v>39414</v>
      </c>
      <c r="DC1350" s="1">
        <v>40157</v>
      </c>
      <c r="DD1350" s="14">
        <v>353</v>
      </c>
      <c r="DE1350" s="14">
        <v>4</v>
      </c>
      <c r="DF1350" s="5" t="s">
        <v>513</v>
      </c>
      <c r="DG1350" s="5" t="s">
        <v>1096</v>
      </c>
      <c r="DO1350" s="49" t="s">
        <v>4759</v>
      </c>
      <c r="DP1350" s="1"/>
      <c r="DQ1350" s="1"/>
      <c r="DR1350" s="1"/>
      <c r="DS1350" s="1"/>
      <c r="DT1350" s="1"/>
      <c r="DU1350" s="1"/>
      <c r="DV1350" s="1"/>
      <c r="DY1350" t="s">
        <v>2050</v>
      </c>
      <c r="DZ1350" s="1">
        <v>40899</v>
      </c>
      <c r="EA1350" s="1">
        <v>42171</v>
      </c>
      <c r="EC1350" s="7" t="s">
        <v>4039</v>
      </c>
      <c r="EL1350" s="7">
        <v>1</v>
      </c>
      <c r="EO1350" s="7">
        <v>566</v>
      </c>
      <c r="EP1350" s="7">
        <v>6</v>
      </c>
      <c r="ER1350" s="49" t="s">
        <v>5066</v>
      </c>
      <c r="ES1350" s="1"/>
      <c r="ET1350" s="1"/>
      <c r="EU1350" s="1"/>
      <c r="EV1350" s="1"/>
      <c r="EW1350" s="1"/>
      <c r="EX1350" s="1"/>
      <c r="FC1350" s="7" t="s">
        <v>3058</v>
      </c>
      <c r="FD1350" s="1">
        <v>42251</v>
      </c>
      <c r="FE1350" s="1">
        <v>42852</v>
      </c>
      <c r="FH1350" s="7" t="s">
        <v>4040</v>
      </c>
      <c r="FJ1350" s="7" t="s">
        <v>3798</v>
      </c>
      <c r="FK1350">
        <v>1</v>
      </c>
      <c r="FY1350">
        <v>115</v>
      </c>
      <c r="FZ1350">
        <v>2</v>
      </c>
      <c r="II1350" s="6">
        <v>39414</v>
      </c>
      <c r="IJ1350" s="1">
        <v>40828</v>
      </c>
      <c r="IK1350" s="14">
        <v>1</v>
      </c>
    </row>
    <row r="1351" spans="1:245" x14ac:dyDescent="0.25">
      <c r="A1351" s="1">
        <v>40995</v>
      </c>
      <c r="B1351" s="1"/>
      <c r="C1351" s="1" t="s">
        <v>2246</v>
      </c>
      <c r="D1351" s="1"/>
      <c r="E1351" s="13" t="s">
        <v>3222</v>
      </c>
      <c r="F1351" s="4" t="s">
        <v>128</v>
      </c>
      <c r="G1351" s="45" t="s">
        <v>5630</v>
      </c>
      <c r="H1351" s="86"/>
      <c r="I1351" s="86"/>
      <c r="J1351" s="86"/>
      <c r="K1351" s="86"/>
      <c r="L1351" s="86"/>
      <c r="M1351" s="31" t="s">
        <v>1845</v>
      </c>
      <c r="N1351" s="27" t="s">
        <v>515</v>
      </c>
      <c r="O1351" s="52" t="s">
        <v>6779</v>
      </c>
      <c r="P1351" s="20"/>
      <c r="Q1351" s="31" t="s">
        <v>1845</v>
      </c>
      <c r="R1351" s="27" t="s">
        <v>515</v>
      </c>
      <c r="S1351" s="52" t="s">
        <v>6779</v>
      </c>
      <c r="T1351" s="20"/>
      <c r="U1351" s="20"/>
      <c r="V1351" s="20"/>
      <c r="W1351" s="20"/>
      <c r="X1351" s="33" t="s">
        <v>3640</v>
      </c>
      <c r="Y1351" s="33" t="s">
        <v>479</v>
      </c>
      <c r="Z1351" s="33" t="s">
        <v>3640</v>
      </c>
      <c r="AA1351" s="33" t="s">
        <v>479</v>
      </c>
      <c r="AB1351" s="20"/>
      <c r="AC1351" s="20"/>
      <c r="AD1351" s="20"/>
      <c r="AF1351" s="14">
        <v>0</v>
      </c>
      <c r="AG1351" s="14">
        <v>1</v>
      </c>
      <c r="AH1351" s="14">
        <v>0</v>
      </c>
      <c r="AI1351" s="14">
        <v>0</v>
      </c>
      <c r="AJ1351" s="14">
        <v>1</v>
      </c>
      <c r="AK1351" s="14">
        <v>0</v>
      </c>
      <c r="AL1351" s="14">
        <v>1</v>
      </c>
      <c r="AM1351" s="14">
        <v>0</v>
      </c>
      <c r="AO1351" s="1">
        <v>35823</v>
      </c>
      <c r="AP1351" s="1">
        <v>36160</v>
      </c>
      <c r="BP1351" s="14">
        <v>4231000</v>
      </c>
      <c r="CU1351" s="1">
        <v>40841</v>
      </c>
      <c r="DD1351" s="14">
        <v>11</v>
      </c>
      <c r="DE1351" s="14">
        <v>3</v>
      </c>
      <c r="DF1351" t="s">
        <v>513</v>
      </c>
      <c r="DG1351" t="s">
        <v>1847</v>
      </c>
      <c r="DN1351" t="s">
        <v>1848</v>
      </c>
      <c r="DO1351" s="49" t="s">
        <v>4760</v>
      </c>
      <c r="DP1351" s="1"/>
      <c r="DQ1351" s="1"/>
      <c r="DR1351" s="1"/>
      <c r="DS1351" s="1"/>
      <c r="DT1351" s="1"/>
      <c r="DU1351" s="1"/>
      <c r="DV1351" s="1"/>
      <c r="DY1351" t="s">
        <v>2247</v>
      </c>
      <c r="DZ1351" s="1">
        <v>41065</v>
      </c>
      <c r="EA1351" s="1">
        <v>42283</v>
      </c>
      <c r="EC1351" s="7" t="s">
        <v>4041</v>
      </c>
      <c r="EF1351" s="7">
        <v>1</v>
      </c>
      <c r="EO1351" s="7">
        <v>106</v>
      </c>
      <c r="EP1351" s="7">
        <v>2</v>
      </c>
      <c r="HH1351" s="44" t="s">
        <v>5849</v>
      </c>
      <c r="HI1351">
        <v>0</v>
      </c>
      <c r="HJ1351">
        <v>5</v>
      </c>
      <c r="HK1351">
        <v>103</v>
      </c>
      <c r="HL1351">
        <v>0</v>
      </c>
      <c r="HQ1351" s="44"/>
      <c r="HR1351">
        <v>0</v>
      </c>
      <c r="HS1351">
        <v>0</v>
      </c>
      <c r="HT1351">
        <v>21</v>
      </c>
      <c r="HU1351">
        <v>0</v>
      </c>
    </row>
    <row r="1352" spans="1:245" x14ac:dyDescent="0.25">
      <c r="A1352" s="1">
        <v>40996</v>
      </c>
      <c r="B1352" s="1"/>
      <c r="C1352" s="1" t="s">
        <v>453</v>
      </c>
      <c r="D1352" s="1"/>
      <c r="E1352" s="13" t="s">
        <v>3223</v>
      </c>
      <c r="F1352" s="4" t="s">
        <v>144</v>
      </c>
      <c r="G1352" s="45" t="s">
        <v>5631</v>
      </c>
      <c r="H1352" s="86"/>
      <c r="I1352" s="86"/>
      <c r="J1352" s="86"/>
      <c r="K1352" s="86"/>
      <c r="L1352" s="86"/>
      <c r="M1352" s="31" t="s">
        <v>1174</v>
      </c>
      <c r="N1352" s="13" t="s">
        <v>474</v>
      </c>
      <c r="O1352" s="56" t="s">
        <v>7091</v>
      </c>
      <c r="P1352" s="20"/>
      <c r="Q1352" s="31" t="s">
        <v>1174</v>
      </c>
      <c r="R1352" s="13" t="s">
        <v>474</v>
      </c>
      <c r="S1352" s="56" t="s">
        <v>7091</v>
      </c>
      <c r="T1352" s="20"/>
      <c r="U1352" s="20"/>
      <c r="V1352" s="20" t="s">
        <v>3697</v>
      </c>
      <c r="W1352" s="20" t="s">
        <v>505</v>
      </c>
      <c r="X1352" s="20"/>
      <c r="Y1352" s="20"/>
      <c r="Z1352" s="20"/>
      <c r="AA1352" s="20"/>
      <c r="AB1352" s="20" t="s">
        <v>3698</v>
      </c>
      <c r="AC1352" s="20" t="s">
        <v>505</v>
      </c>
      <c r="AD1352" s="20"/>
      <c r="AF1352" s="14">
        <v>0</v>
      </c>
      <c r="AG1352" s="14">
        <v>1</v>
      </c>
      <c r="AH1352" s="14">
        <v>0</v>
      </c>
      <c r="AI1352" s="14">
        <v>0</v>
      </c>
      <c r="AJ1352" s="14">
        <v>1</v>
      </c>
      <c r="AK1352" s="14">
        <v>0</v>
      </c>
      <c r="AL1352" s="14">
        <v>1</v>
      </c>
      <c r="AM1352" s="14">
        <v>0</v>
      </c>
      <c r="AN1352" t="s">
        <v>1189</v>
      </c>
      <c r="AQ1352" s="1">
        <v>37699</v>
      </c>
      <c r="AR1352" s="1">
        <v>38218</v>
      </c>
      <c r="BP1352" s="14">
        <v>379000</v>
      </c>
      <c r="BQ1352" s="3">
        <v>0</v>
      </c>
      <c r="DA1352" s="1">
        <v>39059</v>
      </c>
      <c r="DB1352" s="1">
        <v>39365</v>
      </c>
      <c r="DC1352" s="1">
        <v>40214</v>
      </c>
      <c r="DD1352" s="14">
        <v>1105</v>
      </c>
      <c r="DE1352" s="14">
        <v>4</v>
      </c>
      <c r="DF1352" t="s">
        <v>513</v>
      </c>
      <c r="DG1352" t="s">
        <v>1188</v>
      </c>
      <c r="DJ1352">
        <v>1</v>
      </c>
      <c r="DK1352" s="1"/>
      <c r="DN1352" t="s">
        <v>1190</v>
      </c>
      <c r="GY1352" s="44" t="s">
        <v>5718</v>
      </c>
      <c r="GZ1352" s="1">
        <v>39365</v>
      </c>
      <c r="HA1352">
        <v>22</v>
      </c>
      <c r="HB1352">
        <v>63</v>
      </c>
      <c r="HC1352">
        <v>0</v>
      </c>
      <c r="HH1352" s="44" t="s">
        <v>5718</v>
      </c>
      <c r="HI1352">
        <v>1</v>
      </c>
      <c r="HJ1352">
        <v>53</v>
      </c>
      <c r="HK1352">
        <v>138</v>
      </c>
      <c r="HL1352">
        <v>1</v>
      </c>
      <c r="HM1352">
        <v>1</v>
      </c>
      <c r="II1352" s="1">
        <v>39365</v>
      </c>
      <c r="IJ1352" s="1">
        <v>40996</v>
      </c>
      <c r="IK1352" s="14">
        <v>11</v>
      </c>
    </row>
    <row r="1353" spans="1:245" x14ac:dyDescent="0.25">
      <c r="A1353" s="1">
        <v>40996</v>
      </c>
      <c r="E1353" s="13" t="s">
        <v>3223</v>
      </c>
      <c r="F1353" s="4" t="s">
        <v>144</v>
      </c>
      <c r="G1353" s="45" t="s">
        <v>5631</v>
      </c>
      <c r="H1353" s="86"/>
      <c r="I1353" s="86"/>
      <c r="J1353" s="86"/>
      <c r="K1353" s="86"/>
      <c r="L1353" s="86"/>
      <c r="M1353" s="30" t="s">
        <v>5198</v>
      </c>
      <c r="N1353" s="4" t="s">
        <v>537</v>
      </c>
      <c r="O1353" s="52" t="s">
        <v>7092</v>
      </c>
      <c r="P1353" s="20"/>
      <c r="Q1353" s="30" t="s">
        <v>5198</v>
      </c>
      <c r="R1353" s="4" t="s">
        <v>537</v>
      </c>
      <c r="S1353" s="52" t="s">
        <v>7092</v>
      </c>
      <c r="T1353" s="20"/>
      <c r="U1353" s="20"/>
      <c r="V1353" s="20" t="s">
        <v>3699</v>
      </c>
      <c r="W1353" s="20" t="s">
        <v>701</v>
      </c>
      <c r="X1353" s="20"/>
      <c r="Y1353" s="20"/>
      <c r="Z1353" s="20"/>
      <c r="AA1353" s="20"/>
      <c r="AB1353" s="20" t="s">
        <v>4201</v>
      </c>
      <c r="AC1353" s="20" t="s">
        <v>701</v>
      </c>
      <c r="AD1353" s="20"/>
      <c r="AF1353" s="14">
        <v>0</v>
      </c>
      <c r="AG1353" s="14">
        <v>1</v>
      </c>
      <c r="AH1353" s="14">
        <v>0</v>
      </c>
      <c r="AI1353" s="14">
        <v>0</v>
      </c>
      <c r="AJ1353" s="14">
        <v>1</v>
      </c>
      <c r="AK1353" s="14">
        <v>0</v>
      </c>
      <c r="AL1353" s="14">
        <v>1</v>
      </c>
      <c r="AM1353" s="14">
        <v>0</v>
      </c>
      <c r="AQ1353" s="1">
        <v>37699</v>
      </c>
      <c r="AR1353" s="1">
        <v>38218</v>
      </c>
      <c r="BP1353" s="14">
        <v>2296000</v>
      </c>
      <c r="BQ1353" s="3">
        <v>0.3</v>
      </c>
      <c r="DA1353" s="1">
        <v>39059</v>
      </c>
      <c r="DB1353" s="1">
        <v>39365</v>
      </c>
      <c r="DC1353" s="1">
        <v>40214</v>
      </c>
      <c r="DD1353" s="14">
        <v>1105</v>
      </c>
      <c r="DE1353" s="14">
        <v>4</v>
      </c>
      <c r="DF1353" t="s">
        <v>513</v>
      </c>
      <c r="DG1353" t="s">
        <v>1188</v>
      </c>
      <c r="DJ1353">
        <v>1</v>
      </c>
      <c r="GY1353" s="44" t="s">
        <v>5718</v>
      </c>
      <c r="GZ1353" s="1">
        <v>39365</v>
      </c>
      <c r="HA1353">
        <v>22</v>
      </c>
      <c r="HB1353">
        <v>61</v>
      </c>
      <c r="HC1353">
        <v>5</v>
      </c>
      <c r="HE1353">
        <v>1</v>
      </c>
      <c r="HH1353" s="44" t="s">
        <v>5718</v>
      </c>
      <c r="HI1353">
        <v>1</v>
      </c>
      <c r="HJ1353">
        <v>53</v>
      </c>
      <c r="HK1353">
        <v>71</v>
      </c>
      <c r="HL1353">
        <v>0</v>
      </c>
      <c r="II1353" s="1">
        <v>39365</v>
      </c>
      <c r="IJ1353" s="1">
        <v>40996</v>
      </c>
      <c r="IK1353" s="14">
        <v>11</v>
      </c>
    </row>
    <row r="1354" spans="1:245" x14ac:dyDescent="0.25">
      <c r="A1354" s="1">
        <v>40996</v>
      </c>
      <c r="E1354" s="13" t="s">
        <v>3223</v>
      </c>
      <c r="F1354" s="4" t="s">
        <v>144</v>
      </c>
      <c r="G1354" s="45" t="s">
        <v>5631</v>
      </c>
      <c r="H1354" s="86"/>
      <c r="I1354" s="86"/>
      <c r="J1354" s="86"/>
      <c r="K1354" s="86"/>
      <c r="L1354" s="86"/>
      <c r="M1354" s="30" t="s">
        <v>5199</v>
      </c>
      <c r="N1354" s="4" t="s">
        <v>1175</v>
      </c>
      <c r="O1354" s="52" t="s">
        <v>7093</v>
      </c>
      <c r="P1354" s="20"/>
      <c r="Q1354" s="30" t="s">
        <v>5199</v>
      </c>
      <c r="R1354" s="4" t="s">
        <v>1175</v>
      </c>
      <c r="S1354" s="52" t="s">
        <v>7093</v>
      </c>
      <c r="T1354" s="20"/>
      <c r="U1354" s="20"/>
      <c r="V1354" s="20" t="s">
        <v>3699</v>
      </c>
      <c r="W1354" s="20" t="s">
        <v>701</v>
      </c>
      <c r="X1354" s="20"/>
      <c r="Y1354" s="20"/>
      <c r="Z1354" s="20"/>
      <c r="AA1354" s="20"/>
      <c r="AB1354" s="20" t="s">
        <v>4201</v>
      </c>
      <c r="AC1354" s="20" t="s">
        <v>701</v>
      </c>
      <c r="AD1354" s="20"/>
      <c r="AF1354" s="14">
        <v>0</v>
      </c>
      <c r="AG1354" s="14">
        <v>1</v>
      </c>
      <c r="AH1354" s="14">
        <v>0</v>
      </c>
      <c r="AI1354" s="14">
        <v>0</v>
      </c>
      <c r="AJ1354" s="14">
        <v>1</v>
      </c>
      <c r="AK1354" s="14">
        <v>0</v>
      </c>
      <c r="AL1354" s="14">
        <v>1</v>
      </c>
      <c r="AM1354" s="14">
        <v>0</v>
      </c>
      <c r="AU1354" s="1">
        <v>38573</v>
      </c>
      <c r="AV1354" s="1">
        <v>39223</v>
      </c>
      <c r="BP1354" s="14">
        <v>2662000</v>
      </c>
      <c r="BQ1354" s="3">
        <v>0.3</v>
      </c>
      <c r="DA1354" s="1">
        <v>39059</v>
      </c>
      <c r="DB1354" s="1">
        <v>39365</v>
      </c>
      <c r="DC1354" s="1">
        <v>40214</v>
      </c>
      <c r="DD1354" s="14">
        <v>1105</v>
      </c>
      <c r="DE1354" s="14">
        <v>4</v>
      </c>
      <c r="DF1354" t="s">
        <v>513</v>
      </c>
      <c r="DG1354" t="s">
        <v>1188</v>
      </c>
      <c r="DJ1354">
        <v>1</v>
      </c>
      <c r="GY1354" s="44" t="s">
        <v>5718</v>
      </c>
      <c r="GZ1354" s="1">
        <v>39365</v>
      </c>
      <c r="HA1354">
        <v>22</v>
      </c>
      <c r="HB1354">
        <v>61</v>
      </c>
      <c r="HC1354">
        <v>5</v>
      </c>
      <c r="HE1354">
        <v>1</v>
      </c>
      <c r="HH1354" s="44" t="s">
        <v>5718</v>
      </c>
      <c r="HI1354">
        <v>1</v>
      </c>
      <c r="HJ1354">
        <v>53</v>
      </c>
      <c r="HK1354">
        <v>71</v>
      </c>
      <c r="HL1354">
        <v>0</v>
      </c>
      <c r="II1354" s="1">
        <v>39365</v>
      </c>
      <c r="IJ1354" s="1">
        <v>40996</v>
      </c>
      <c r="IK1354" s="14">
        <v>11</v>
      </c>
    </row>
    <row r="1355" spans="1:245" x14ac:dyDescent="0.25">
      <c r="A1355" s="1">
        <v>40996</v>
      </c>
      <c r="E1355" s="13" t="s">
        <v>3223</v>
      </c>
      <c r="F1355" s="4" t="s">
        <v>144</v>
      </c>
      <c r="G1355" s="45" t="s">
        <v>5631</v>
      </c>
      <c r="H1355" s="86"/>
      <c r="I1355" s="86"/>
      <c r="J1355" s="86"/>
      <c r="K1355" s="86"/>
      <c r="L1355" s="86"/>
      <c r="M1355" s="30" t="s">
        <v>2685</v>
      </c>
      <c r="N1355" s="4" t="s">
        <v>1175</v>
      </c>
      <c r="O1355" s="52" t="s">
        <v>7094</v>
      </c>
      <c r="P1355" s="20"/>
      <c r="Q1355" s="30" t="s">
        <v>2685</v>
      </c>
      <c r="R1355" s="4" t="s">
        <v>1175</v>
      </c>
      <c r="S1355" s="52" t="s">
        <v>7094</v>
      </c>
      <c r="T1355" s="20"/>
      <c r="U1355" s="20"/>
      <c r="V1355" s="20" t="s">
        <v>3700</v>
      </c>
      <c r="W1355" s="20" t="s">
        <v>498</v>
      </c>
      <c r="X1355" s="20"/>
      <c r="Y1355" s="20"/>
      <c r="Z1355" s="20"/>
      <c r="AA1355" s="20"/>
      <c r="AB1355" s="20" t="s">
        <v>3701</v>
      </c>
      <c r="AC1355" s="20" t="s">
        <v>498</v>
      </c>
      <c r="AD1355" s="20"/>
      <c r="AF1355" s="14">
        <v>0</v>
      </c>
      <c r="AG1355" s="14">
        <v>1</v>
      </c>
      <c r="AH1355" s="14">
        <v>0</v>
      </c>
      <c r="AI1355" s="14">
        <v>0</v>
      </c>
      <c r="AJ1355" s="14">
        <v>1</v>
      </c>
      <c r="AK1355" s="14">
        <v>0</v>
      </c>
      <c r="AL1355" s="14">
        <v>1</v>
      </c>
      <c r="AM1355" s="14">
        <v>0</v>
      </c>
      <c r="AS1355" s="1">
        <v>38560</v>
      </c>
      <c r="AT1355" s="1">
        <v>38789</v>
      </c>
      <c r="BP1355" s="14">
        <v>623000</v>
      </c>
      <c r="DA1355" s="1">
        <v>39059</v>
      </c>
      <c r="DB1355" s="1">
        <v>39365</v>
      </c>
      <c r="DC1355" s="1">
        <v>40214</v>
      </c>
      <c r="DD1355" s="14">
        <v>1105</v>
      </c>
      <c r="DE1355" s="14">
        <v>4</v>
      </c>
      <c r="DF1355" t="s">
        <v>513</v>
      </c>
      <c r="DG1355" t="s">
        <v>1188</v>
      </c>
      <c r="GY1355" s="44" t="s">
        <v>5718</v>
      </c>
      <c r="GZ1355" s="1">
        <v>39365</v>
      </c>
      <c r="HA1355">
        <v>22</v>
      </c>
      <c r="HB1355">
        <v>49</v>
      </c>
      <c r="HC1355">
        <v>1</v>
      </c>
      <c r="HD1355">
        <v>1</v>
      </c>
      <c r="HH1355" s="44" t="s">
        <v>5718</v>
      </c>
      <c r="HI1355">
        <v>1</v>
      </c>
      <c r="HJ1355">
        <v>53</v>
      </c>
      <c r="HK1355">
        <v>71</v>
      </c>
      <c r="HL1355">
        <v>2</v>
      </c>
      <c r="HM1355">
        <v>1</v>
      </c>
      <c r="II1355" s="1">
        <v>39365</v>
      </c>
      <c r="IJ1355" s="1">
        <v>40996</v>
      </c>
      <c r="IK1355" s="14">
        <v>11</v>
      </c>
    </row>
    <row r="1356" spans="1:245" x14ac:dyDescent="0.25">
      <c r="A1356" s="1">
        <v>40996</v>
      </c>
      <c r="E1356" s="13" t="s">
        <v>3223</v>
      </c>
      <c r="F1356" s="4" t="s">
        <v>144</v>
      </c>
      <c r="G1356" s="45" t="s">
        <v>5631</v>
      </c>
      <c r="H1356" s="86"/>
      <c r="I1356" s="86"/>
      <c r="J1356" s="86"/>
      <c r="K1356" s="86"/>
      <c r="L1356" s="86"/>
      <c r="M1356" s="30" t="s">
        <v>5200</v>
      </c>
      <c r="N1356" s="4" t="s">
        <v>537</v>
      </c>
      <c r="O1356" s="52" t="s">
        <v>7095</v>
      </c>
      <c r="P1356" s="20"/>
      <c r="Q1356" s="30" t="s">
        <v>1176</v>
      </c>
      <c r="R1356" s="4" t="s">
        <v>500</v>
      </c>
      <c r="S1356" s="52" t="s">
        <v>7097</v>
      </c>
      <c r="T1356" s="30" t="s">
        <v>1176</v>
      </c>
      <c r="U1356" s="4" t="s">
        <v>500</v>
      </c>
      <c r="V1356" s="20"/>
      <c r="W1356" s="20"/>
      <c r="X1356" s="20"/>
      <c r="Y1356" s="20"/>
      <c r="Z1356" s="20"/>
      <c r="AA1356" s="20"/>
      <c r="AB1356" s="20"/>
      <c r="AC1356" s="20"/>
      <c r="AD1356" s="20"/>
      <c r="AF1356" s="14">
        <v>0</v>
      </c>
      <c r="AG1356" s="14">
        <v>1</v>
      </c>
      <c r="AH1356" s="14">
        <v>0</v>
      </c>
      <c r="AI1356" s="14">
        <v>0</v>
      </c>
      <c r="AJ1356" s="14">
        <v>1</v>
      </c>
      <c r="AK1356" s="14">
        <v>0</v>
      </c>
      <c r="AL1356" s="14">
        <v>1</v>
      </c>
      <c r="AM1356" s="14">
        <v>0</v>
      </c>
      <c r="AO1356" s="1">
        <v>37530</v>
      </c>
      <c r="AP1356" s="1">
        <v>37690</v>
      </c>
      <c r="AS1356" s="1"/>
      <c r="AT1356" s="1"/>
      <c r="BT1356" s="14">
        <v>2094000</v>
      </c>
      <c r="BU1356" s="11">
        <v>0.35</v>
      </c>
      <c r="DA1356" s="1">
        <v>39059</v>
      </c>
      <c r="DB1356" s="1">
        <v>39365</v>
      </c>
      <c r="DC1356" s="1">
        <v>40214</v>
      </c>
      <c r="DD1356" s="14">
        <v>1105</v>
      </c>
      <c r="DE1356" s="14">
        <v>4</v>
      </c>
      <c r="DF1356" t="s">
        <v>513</v>
      </c>
      <c r="DG1356" t="s">
        <v>1188</v>
      </c>
      <c r="DJ1356">
        <v>1</v>
      </c>
      <c r="II1356" s="1">
        <v>39365</v>
      </c>
      <c r="IJ1356" s="1">
        <v>40996</v>
      </c>
      <c r="IK1356" s="14">
        <v>11</v>
      </c>
    </row>
    <row r="1357" spans="1:245" x14ac:dyDescent="0.25">
      <c r="A1357" s="1">
        <v>40996</v>
      </c>
      <c r="E1357" s="13" t="s">
        <v>3223</v>
      </c>
      <c r="F1357" s="4" t="s">
        <v>144</v>
      </c>
      <c r="G1357" s="45" t="s">
        <v>5631</v>
      </c>
      <c r="H1357" s="86"/>
      <c r="I1357" s="86"/>
      <c r="J1357" s="86"/>
      <c r="K1357" s="86"/>
      <c r="L1357" s="86"/>
      <c r="M1357" s="30" t="s">
        <v>5201</v>
      </c>
      <c r="N1357" s="4" t="s">
        <v>1175</v>
      </c>
      <c r="O1357" s="52" t="s">
        <v>7096</v>
      </c>
      <c r="P1357" s="20"/>
      <c r="Q1357" s="30" t="s">
        <v>1176</v>
      </c>
      <c r="R1357" s="4" t="s">
        <v>500</v>
      </c>
      <c r="S1357" s="52" t="s">
        <v>7097</v>
      </c>
      <c r="T1357" s="30" t="s">
        <v>1176</v>
      </c>
      <c r="U1357" s="4" t="s">
        <v>500</v>
      </c>
      <c r="V1357" s="20"/>
      <c r="W1357" s="20"/>
      <c r="X1357" s="20"/>
      <c r="Y1357" s="20"/>
      <c r="Z1357" s="20"/>
      <c r="AA1357" s="20"/>
      <c r="AB1357" s="20"/>
      <c r="AC1357" s="20"/>
      <c r="AD1357" s="20"/>
      <c r="AF1357" s="14">
        <v>0</v>
      </c>
      <c r="AG1357" s="14">
        <v>1</v>
      </c>
      <c r="AH1357" s="14">
        <v>0</v>
      </c>
      <c r="AI1357" s="14">
        <v>0</v>
      </c>
      <c r="AJ1357" s="14">
        <v>1</v>
      </c>
      <c r="AK1357" s="14">
        <v>0</v>
      </c>
      <c r="AL1357" s="14">
        <v>1</v>
      </c>
      <c r="AM1357" s="14">
        <v>0</v>
      </c>
      <c r="AS1357" s="1">
        <v>38560</v>
      </c>
      <c r="AT1357" s="1">
        <v>38789</v>
      </c>
      <c r="BX1357" s="14">
        <v>935000</v>
      </c>
      <c r="BY1357" s="11">
        <v>0.5</v>
      </c>
      <c r="DA1357" s="1">
        <v>39059</v>
      </c>
      <c r="DB1357" s="1">
        <v>39365</v>
      </c>
      <c r="DC1357" s="1">
        <v>40214</v>
      </c>
      <c r="DD1357" s="14">
        <v>1105</v>
      </c>
      <c r="DE1357" s="14">
        <v>4</v>
      </c>
      <c r="DF1357" t="s">
        <v>513</v>
      </c>
      <c r="DG1357" t="s">
        <v>1188</v>
      </c>
      <c r="DJ1357">
        <v>1</v>
      </c>
      <c r="II1357" s="1">
        <v>39365</v>
      </c>
      <c r="IJ1357" s="1">
        <v>40996</v>
      </c>
      <c r="IK1357" s="14">
        <v>11</v>
      </c>
    </row>
    <row r="1358" spans="1:245" x14ac:dyDescent="0.25">
      <c r="A1358" s="1">
        <v>40996</v>
      </c>
      <c r="E1358" s="13" t="s">
        <v>3223</v>
      </c>
      <c r="F1358" s="4" t="s">
        <v>144</v>
      </c>
      <c r="G1358" s="45" t="s">
        <v>5631</v>
      </c>
      <c r="H1358" s="86"/>
      <c r="I1358" s="86"/>
      <c r="J1358" s="86"/>
      <c r="K1358" s="86"/>
      <c r="L1358" s="86"/>
      <c r="M1358" s="30" t="s">
        <v>1176</v>
      </c>
      <c r="N1358" s="4" t="s">
        <v>500</v>
      </c>
      <c r="O1358" s="52" t="s">
        <v>7097</v>
      </c>
      <c r="P1358" s="20"/>
      <c r="Q1358" s="30" t="s">
        <v>1176</v>
      </c>
      <c r="R1358" s="4" t="s">
        <v>500</v>
      </c>
      <c r="S1358" s="52" t="s">
        <v>7097</v>
      </c>
      <c r="T1358" s="30" t="s">
        <v>1176</v>
      </c>
      <c r="U1358" s="4" t="s">
        <v>500</v>
      </c>
      <c r="V1358" s="20"/>
      <c r="W1358" s="20"/>
      <c r="X1358" s="20"/>
      <c r="Y1358" s="20"/>
      <c r="Z1358" s="20"/>
      <c r="AA1358" s="20"/>
      <c r="AB1358" s="20"/>
      <c r="AC1358" s="20"/>
      <c r="AD1358" s="20"/>
      <c r="AF1358" s="14">
        <v>0</v>
      </c>
      <c r="AG1358" s="14">
        <v>1</v>
      </c>
      <c r="AH1358" s="14">
        <v>0</v>
      </c>
      <c r="AI1358" s="14">
        <v>0</v>
      </c>
      <c r="AJ1358" s="14">
        <v>1</v>
      </c>
      <c r="AK1358" s="14">
        <v>0</v>
      </c>
      <c r="AL1358" s="14">
        <v>1</v>
      </c>
      <c r="AM1358" s="14">
        <v>0</v>
      </c>
      <c r="AO1358" s="1">
        <v>37530</v>
      </c>
      <c r="AP1358" s="1">
        <v>37690</v>
      </c>
      <c r="AS1358" s="1">
        <v>38560</v>
      </c>
      <c r="AT1358" s="1">
        <v>38789</v>
      </c>
      <c r="BT1358" s="14">
        <v>2094000</v>
      </c>
      <c r="BU1358" s="11">
        <v>0.35</v>
      </c>
      <c r="BX1358" s="14">
        <v>935000</v>
      </c>
      <c r="BY1358" s="11">
        <v>0.5</v>
      </c>
      <c r="DA1358" s="1">
        <v>39059</v>
      </c>
      <c r="DB1358" s="1">
        <v>39365</v>
      </c>
      <c r="DC1358" s="1">
        <v>40214</v>
      </c>
      <c r="DD1358" s="14">
        <v>1105</v>
      </c>
      <c r="DE1358" s="14">
        <v>4</v>
      </c>
      <c r="DF1358" t="s">
        <v>513</v>
      </c>
      <c r="DG1358" t="s">
        <v>1188</v>
      </c>
      <c r="DJ1358">
        <v>1</v>
      </c>
      <c r="DO1358" s="49" t="s">
        <v>4761</v>
      </c>
      <c r="DP1358" s="1"/>
      <c r="DQ1358" s="1"/>
      <c r="DR1358" s="1"/>
      <c r="DS1358" s="1"/>
      <c r="DT1358" s="1"/>
      <c r="DU1358" s="1"/>
      <c r="DV1358" s="1"/>
      <c r="DY1358" t="s">
        <v>2245</v>
      </c>
      <c r="DZ1358" s="1">
        <v>41066</v>
      </c>
      <c r="EA1358" s="1">
        <v>42429</v>
      </c>
      <c r="EC1358" s="7" t="s">
        <v>4037</v>
      </c>
      <c r="EF1358" s="7">
        <v>1</v>
      </c>
      <c r="EO1358" s="7">
        <v>198</v>
      </c>
      <c r="EP1358" s="7">
        <v>2</v>
      </c>
      <c r="II1358" s="1">
        <v>39365</v>
      </c>
      <c r="IJ1358" s="1">
        <v>40996</v>
      </c>
      <c r="IK1358" s="14">
        <v>11</v>
      </c>
    </row>
    <row r="1359" spans="1:245" x14ac:dyDescent="0.25">
      <c r="A1359" s="1">
        <v>40996</v>
      </c>
      <c r="E1359" s="13" t="s">
        <v>3223</v>
      </c>
      <c r="F1359" s="4" t="s">
        <v>144</v>
      </c>
      <c r="G1359" s="45" t="s">
        <v>5631</v>
      </c>
      <c r="H1359" s="86"/>
      <c r="I1359" s="86"/>
      <c r="J1359" s="86"/>
      <c r="K1359" s="86"/>
      <c r="L1359" s="86"/>
      <c r="M1359" s="30" t="s">
        <v>5202</v>
      </c>
      <c r="N1359" s="4" t="s">
        <v>537</v>
      </c>
      <c r="O1359" s="52" t="s">
        <v>7098</v>
      </c>
      <c r="P1359" s="20"/>
      <c r="Q1359" s="39" t="s">
        <v>960</v>
      </c>
      <c r="R1359" s="4" t="s">
        <v>479</v>
      </c>
      <c r="S1359" s="52" t="s">
        <v>7102</v>
      </c>
      <c r="T1359" s="39" t="s">
        <v>960</v>
      </c>
      <c r="U1359" s="4" t="s">
        <v>479</v>
      </c>
      <c r="X1359" s="20"/>
      <c r="Y1359" s="20"/>
      <c r="Z1359" s="39" t="s">
        <v>3326</v>
      </c>
      <c r="AA1359" s="20" t="s">
        <v>479</v>
      </c>
      <c r="AD1359" s="20"/>
      <c r="AF1359" s="14">
        <v>0</v>
      </c>
      <c r="AG1359" s="14">
        <v>1</v>
      </c>
      <c r="AH1359" s="14">
        <v>0</v>
      </c>
      <c r="AI1359" s="14">
        <v>0</v>
      </c>
      <c r="AJ1359" s="14">
        <v>1</v>
      </c>
      <c r="AK1359" s="14">
        <v>0</v>
      </c>
      <c r="AL1359" s="14">
        <v>1</v>
      </c>
      <c r="AM1359" s="14">
        <v>0</v>
      </c>
      <c r="AO1359" s="1">
        <v>37530</v>
      </c>
      <c r="AP1359" s="1">
        <v>37690</v>
      </c>
      <c r="BO1359" s="3">
        <v>1</v>
      </c>
      <c r="BT1359" s="14">
        <v>0</v>
      </c>
      <c r="BU1359" s="3">
        <v>1</v>
      </c>
      <c r="DA1359" s="1">
        <v>39059</v>
      </c>
      <c r="DB1359" s="1">
        <v>39365</v>
      </c>
      <c r="DC1359" s="1">
        <v>40214</v>
      </c>
      <c r="DD1359" s="14">
        <v>1105</v>
      </c>
      <c r="DE1359" s="14">
        <v>4</v>
      </c>
      <c r="DF1359" t="s">
        <v>513</v>
      </c>
      <c r="DG1359" t="s">
        <v>1188</v>
      </c>
      <c r="DI1359" s="1">
        <v>39059</v>
      </c>
      <c r="GY1359" s="44" t="s">
        <v>5718</v>
      </c>
      <c r="GZ1359" s="1">
        <v>39365</v>
      </c>
      <c r="HA1359">
        <v>22</v>
      </c>
      <c r="HB1359">
        <v>3364</v>
      </c>
      <c r="HC1359">
        <v>30</v>
      </c>
      <c r="HD1359">
        <v>1</v>
      </c>
      <c r="HH1359" s="44" t="s">
        <v>5718</v>
      </c>
      <c r="HI1359">
        <v>1</v>
      </c>
      <c r="HJ1359">
        <v>53</v>
      </c>
      <c r="HK1359">
        <v>2319</v>
      </c>
      <c r="HL1359">
        <v>8</v>
      </c>
      <c r="HM1359">
        <v>1</v>
      </c>
      <c r="II1359" s="1">
        <v>39365</v>
      </c>
      <c r="IJ1359" s="1">
        <v>40996</v>
      </c>
      <c r="IK1359" s="14">
        <v>11</v>
      </c>
    </row>
    <row r="1360" spans="1:245" x14ac:dyDescent="0.25">
      <c r="A1360" s="1">
        <v>40996</v>
      </c>
      <c r="E1360" s="13" t="s">
        <v>3223</v>
      </c>
      <c r="F1360" s="4" t="s">
        <v>144</v>
      </c>
      <c r="G1360" s="45" t="s">
        <v>5631</v>
      </c>
      <c r="H1360" s="86"/>
      <c r="I1360" s="86"/>
      <c r="J1360" s="86"/>
      <c r="K1360" s="86"/>
      <c r="L1360" s="86"/>
      <c r="M1360" s="30" t="s">
        <v>1177</v>
      </c>
      <c r="N1360" s="4" t="s">
        <v>501</v>
      </c>
      <c r="O1360" s="52" t="s">
        <v>7099</v>
      </c>
      <c r="P1360" s="20"/>
      <c r="Q1360" s="39" t="s">
        <v>960</v>
      </c>
      <c r="R1360" s="4" t="s">
        <v>479</v>
      </c>
      <c r="S1360" s="52" t="s">
        <v>7102</v>
      </c>
      <c r="T1360" s="39" t="s">
        <v>960</v>
      </c>
      <c r="U1360" s="4" t="s">
        <v>479</v>
      </c>
      <c r="X1360" s="20"/>
      <c r="Y1360" s="20"/>
      <c r="Z1360" s="39" t="s">
        <v>3326</v>
      </c>
      <c r="AA1360" s="20" t="s">
        <v>479</v>
      </c>
      <c r="AD1360" s="20"/>
      <c r="AF1360" s="14">
        <v>0</v>
      </c>
      <c r="AG1360" s="14">
        <v>1</v>
      </c>
      <c r="AH1360" s="14">
        <v>0</v>
      </c>
      <c r="AI1360" s="14">
        <v>0</v>
      </c>
      <c r="AJ1360" s="14">
        <v>1</v>
      </c>
      <c r="AK1360" s="14">
        <v>0</v>
      </c>
      <c r="AL1360" s="14">
        <v>1</v>
      </c>
      <c r="AM1360" s="14">
        <v>0</v>
      </c>
      <c r="AQ1360" s="1">
        <v>37699</v>
      </c>
      <c r="AR1360" s="1">
        <v>38218</v>
      </c>
      <c r="BO1360" s="3">
        <v>1</v>
      </c>
      <c r="BT1360" s="14">
        <v>0</v>
      </c>
      <c r="BU1360" s="3">
        <v>1</v>
      </c>
      <c r="DA1360" s="1">
        <v>39059</v>
      </c>
      <c r="DB1360" s="1">
        <v>39365</v>
      </c>
      <c r="DC1360" s="1">
        <v>40214</v>
      </c>
      <c r="DD1360" s="14">
        <v>1105</v>
      </c>
      <c r="DE1360" s="14">
        <v>4</v>
      </c>
      <c r="DF1360" t="s">
        <v>513</v>
      </c>
      <c r="DG1360" t="s">
        <v>1188</v>
      </c>
      <c r="DI1360" s="1">
        <v>39059</v>
      </c>
      <c r="GY1360" s="44" t="s">
        <v>5718</v>
      </c>
      <c r="GZ1360" s="1">
        <v>39365</v>
      </c>
      <c r="HA1360">
        <v>22</v>
      </c>
      <c r="HB1360">
        <v>3364</v>
      </c>
      <c r="HC1360">
        <v>30</v>
      </c>
      <c r="HD1360">
        <v>1</v>
      </c>
      <c r="HH1360" s="44" t="s">
        <v>5718</v>
      </c>
      <c r="HI1360">
        <v>1</v>
      </c>
      <c r="HJ1360">
        <v>53</v>
      </c>
      <c r="HK1360">
        <v>2319</v>
      </c>
      <c r="HL1360">
        <v>8</v>
      </c>
      <c r="HM1360">
        <v>1</v>
      </c>
      <c r="II1360" s="1">
        <v>39365</v>
      </c>
      <c r="IJ1360" s="1">
        <v>40996</v>
      </c>
      <c r="IK1360" s="14">
        <v>11</v>
      </c>
    </row>
    <row r="1361" spans="1:245" x14ac:dyDescent="0.25">
      <c r="A1361" s="1">
        <v>40996</v>
      </c>
      <c r="E1361" s="13" t="s">
        <v>3223</v>
      </c>
      <c r="F1361" s="4" t="s">
        <v>144</v>
      </c>
      <c r="G1361" s="45" t="s">
        <v>5631</v>
      </c>
      <c r="H1361" s="86"/>
      <c r="I1361" s="86"/>
      <c r="J1361" s="86"/>
      <c r="K1361" s="86"/>
      <c r="L1361" s="86"/>
      <c r="M1361" s="30" t="s">
        <v>2686</v>
      </c>
      <c r="N1361" s="4" t="s">
        <v>1175</v>
      </c>
      <c r="O1361" s="52" t="s">
        <v>7100</v>
      </c>
      <c r="P1361" s="20"/>
      <c r="Q1361" s="39" t="s">
        <v>960</v>
      </c>
      <c r="R1361" s="4" t="s">
        <v>479</v>
      </c>
      <c r="S1361" s="52" t="s">
        <v>7102</v>
      </c>
      <c r="T1361" s="39" t="s">
        <v>960</v>
      </c>
      <c r="U1361" s="4" t="s">
        <v>479</v>
      </c>
      <c r="X1361" s="20"/>
      <c r="Y1361" s="20"/>
      <c r="Z1361" s="39" t="s">
        <v>3326</v>
      </c>
      <c r="AA1361" s="20" t="s">
        <v>479</v>
      </c>
      <c r="AD1361" s="20"/>
      <c r="AF1361" s="14">
        <v>0</v>
      </c>
      <c r="AG1361" s="14">
        <v>1</v>
      </c>
      <c r="AH1361" s="14">
        <v>0</v>
      </c>
      <c r="AI1361" s="14">
        <v>0</v>
      </c>
      <c r="AJ1361" s="14">
        <v>1</v>
      </c>
      <c r="AK1361" s="14">
        <v>0</v>
      </c>
      <c r="AL1361" s="14">
        <v>1</v>
      </c>
      <c r="AM1361" s="14">
        <v>0</v>
      </c>
      <c r="AS1361" s="1">
        <v>38560</v>
      </c>
      <c r="AT1361" s="1">
        <v>38789</v>
      </c>
      <c r="BO1361" s="3">
        <v>1</v>
      </c>
      <c r="BT1361" s="14">
        <v>0</v>
      </c>
      <c r="BU1361" s="3">
        <v>1</v>
      </c>
      <c r="DA1361" s="1">
        <v>39059</v>
      </c>
      <c r="DB1361" s="1">
        <v>39365</v>
      </c>
      <c r="DC1361" s="1">
        <v>40214</v>
      </c>
      <c r="DD1361" s="14">
        <v>1105</v>
      </c>
      <c r="DE1361" s="14">
        <v>4</v>
      </c>
      <c r="DF1361" t="s">
        <v>513</v>
      </c>
      <c r="DG1361" t="s">
        <v>1188</v>
      </c>
      <c r="DI1361" s="1">
        <v>39059</v>
      </c>
      <c r="GY1361" s="44" t="s">
        <v>5718</v>
      </c>
      <c r="GZ1361" s="1">
        <v>39365</v>
      </c>
      <c r="HA1361">
        <v>22</v>
      </c>
      <c r="HB1361">
        <v>3364</v>
      </c>
      <c r="HC1361">
        <v>30</v>
      </c>
      <c r="HD1361">
        <v>1</v>
      </c>
      <c r="HH1361" s="44" t="s">
        <v>5718</v>
      </c>
      <c r="HI1361">
        <v>1</v>
      </c>
      <c r="HJ1361">
        <v>53</v>
      </c>
      <c r="HK1361">
        <v>2319</v>
      </c>
      <c r="HL1361">
        <v>8</v>
      </c>
      <c r="HM1361">
        <v>1</v>
      </c>
      <c r="II1361" s="1">
        <v>39365</v>
      </c>
      <c r="IJ1361" s="1">
        <v>40996</v>
      </c>
      <c r="IK1361" s="14">
        <v>11</v>
      </c>
    </row>
    <row r="1362" spans="1:245" x14ac:dyDescent="0.25">
      <c r="A1362" s="1">
        <v>40996</v>
      </c>
      <c r="E1362" s="13" t="s">
        <v>3223</v>
      </c>
      <c r="F1362" s="4" t="s">
        <v>144</v>
      </c>
      <c r="G1362" s="45" t="s">
        <v>5631</v>
      </c>
      <c r="H1362" s="86"/>
      <c r="I1362" s="86"/>
      <c r="J1362" s="86"/>
      <c r="K1362" s="86"/>
      <c r="L1362" s="86"/>
      <c r="M1362" s="30" t="s">
        <v>5203</v>
      </c>
      <c r="N1362" s="4" t="s">
        <v>1175</v>
      </c>
      <c r="O1362" s="52" t="s">
        <v>7101</v>
      </c>
      <c r="P1362" s="20"/>
      <c r="Q1362" s="39" t="s">
        <v>960</v>
      </c>
      <c r="R1362" s="4" t="s">
        <v>479</v>
      </c>
      <c r="S1362" s="52" t="s">
        <v>7102</v>
      </c>
      <c r="T1362" s="39" t="s">
        <v>960</v>
      </c>
      <c r="U1362" s="4" t="s">
        <v>479</v>
      </c>
      <c r="X1362" s="20"/>
      <c r="Y1362" s="20"/>
      <c r="Z1362" s="39" t="s">
        <v>3326</v>
      </c>
      <c r="AA1362" s="20" t="s">
        <v>479</v>
      </c>
      <c r="AD1362" s="20"/>
      <c r="AF1362" s="14">
        <v>0</v>
      </c>
      <c r="AG1362" s="14">
        <v>1</v>
      </c>
      <c r="AH1362" s="14">
        <v>0</v>
      </c>
      <c r="AI1362" s="14">
        <v>0</v>
      </c>
      <c r="AJ1362" s="14">
        <v>1</v>
      </c>
      <c r="AK1362" s="14">
        <v>0</v>
      </c>
      <c r="AL1362" s="14">
        <v>1</v>
      </c>
      <c r="AM1362" s="14">
        <v>0</v>
      </c>
      <c r="AU1362" s="1">
        <v>38573</v>
      </c>
      <c r="AV1362" s="1">
        <v>39223</v>
      </c>
      <c r="BO1362" s="3">
        <v>1</v>
      </c>
      <c r="BT1362" s="14">
        <v>0</v>
      </c>
      <c r="BU1362" s="3">
        <v>1</v>
      </c>
      <c r="DA1362" s="1">
        <v>39059</v>
      </c>
      <c r="DB1362" s="1">
        <v>39365</v>
      </c>
      <c r="DC1362" s="1">
        <v>40214</v>
      </c>
      <c r="DD1362" s="14">
        <v>1105</v>
      </c>
      <c r="DE1362" s="14">
        <v>4</v>
      </c>
      <c r="DF1362" t="s">
        <v>513</v>
      </c>
      <c r="DG1362" t="s">
        <v>1188</v>
      </c>
      <c r="DI1362" s="1">
        <v>39059</v>
      </c>
      <c r="GY1362" s="44" t="s">
        <v>5718</v>
      </c>
      <c r="GZ1362" s="1">
        <v>39365</v>
      </c>
      <c r="HA1362">
        <v>22</v>
      </c>
      <c r="HB1362">
        <v>3364</v>
      </c>
      <c r="HC1362">
        <v>30</v>
      </c>
      <c r="HD1362">
        <v>1</v>
      </c>
      <c r="HH1362" s="44" t="s">
        <v>5718</v>
      </c>
      <c r="HI1362">
        <v>1</v>
      </c>
      <c r="HJ1362">
        <v>53</v>
      </c>
      <c r="HK1362">
        <v>2319</v>
      </c>
      <c r="HL1362">
        <v>8</v>
      </c>
      <c r="HM1362">
        <v>1</v>
      </c>
      <c r="II1362" s="1">
        <v>39365</v>
      </c>
      <c r="IJ1362" s="1">
        <v>40996</v>
      </c>
      <c r="IK1362" s="14">
        <v>11</v>
      </c>
    </row>
    <row r="1363" spans="1:245" x14ac:dyDescent="0.25">
      <c r="A1363" s="1">
        <v>40996</v>
      </c>
      <c r="E1363" s="13" t="s">
        <v>3223</v>
      </c>
      <c r="F1363" s="4" t="s">
        <v>144</v>
      </c>
      <c r="G1363" s="45" t="s">
        <v>5631</v>
      </c>
      <c r="H1363" s="86"/>
      <c r="I1363" s="86"/>
      <c r="J1363" s="86"/>
      <c r="K1363" s="86"/>
      <c r="L1363" s="86"/>
      <c r="M1363" s="30" t="s">
        <v>960</v>
      </c>
      <c r="N1363" s="4" t="s">
        <v>479</v>
      </c>
      <c r="O1363" s="52" t="s">
        <v>7102</v>
      </c>
      <c r="P1363" s="20"/>
      <c r="Q1363" s="39" t="s">
        <v>960</v>
      </c>
      <c r="R1363" s="4" t="s">
        <v>479</v>
      </c>
      <c r="S1363" s="52" t="s">
        <v>7102</v>
      </c>
      <c r="T1363" s="39" t="s">
        <v>960</v>
      </c>
      <c r="U1363" s="4" t="s">
        <v>479</v>
      </c>
      <c r="X1363" s="39" t="s">
        <v>3326</v>
      </c>
      <c r="Y1363" s="20" t="s">
        <v>479</v>
      </c>
      <c r="Z1363" s="39" t="s">
        <v>3326</v>
      </c>
      <c r="AA1363" s="20" t="s">
        <v>479</v>
      </c>
      <c r="AD1363" s="20"/>
      <c r="AF1363" s="14">
        <v>0</v>
      </c>
      <c r="AG1363" s="14">
        <v>1</v>
      </c>
      <c r="AH1363" s="14">
        <v>0</v>
      </c>
      <c r="AI1363" s="14">
        <v>0</v>
      </c>
      <c r="AJ1363" s="14">
        <v>1</v>
      </c>
      <c r="AK1363" s="14">
        <v>0</v>
      </c>
      <c r="AL1363" s="14">
        <v>1</v>
      </c>
      <c r="AM1363" s="14">
        <v>0</v>
      </c>
      <c r="AO1363" s="1">
        <v>37530</v>
      </c>
      <c r="AP1363" s="1">
        <v>37690</v>
      </c>
      <c r="AQ1363" s="1">
        <v>37699</v>
      </c>
      <c r="AR1363" s="1">
        <v>38218</v>
      </c>
      <c r="AU1363" s="1">
        <v>38573</v>
      </c>
      <c r="AV1363" s="1">
        <v>39223</v>
      </c>
      <c r="BO1363" s="3">
        <v>1</v>
      </c>
      <c r="BT1363" s="14">
        <v>0</v>
      </c>
      <c r="BU1363" s="3">
        <v>1</v>
      </c>
      <c r="DA1363" s="1">
        <v>39059</v>
      </c>
      <c r="DB1363" s="1">
        <v>39365</v>
      </c>
      <c r="DC1363" s="1">
        <v>40214</v>
      </c>
      <c r="DD1363" s="14">
        <v>1105</v>
      </c>
      <c r="DE1363" s="14">
        <v>4</v>
      </c>
      <c r="DF1363" t="s">
        <v>513</v>
      </c>
      <c r="DG1363" t="s">
        <v>1188</v>
      </c>
      <c r="DI1363" s="1">
        <v>39059</v>
      </c>
      <c r="GY1363" s="44" t="s">
        <v>5718</v>
      </c>
      <c r="GZ1363" s="1">
        <v>39365</v>
      </c>
      <c r="HA1363">
        <v>22</v>
      </c>
      <c r="HB1363">
        <v>3364</v>
      </c>
      <c r="HC1363">
        <v>30</v>
      </c>
      <c r="HD1363">
        <v>1</v>
      </c>
      <c r="HH1363" s="44" t="s">
        <v>5718</v>
      </c>
      <c r="HI1363">
        <v>1</v>
      </c>
      <c r="HJ1363">
        <v>53</v>
      </c>
      <c r="HK1363">
        <v>2319</v>
      </c>
      <c r="HL1363">
        <v>8</v>
      </c>
      <c r="HM1363">
        <v>1</v>
      </c>
      <c r="II1363" s="1">
        <v>39365</v>
      </c>
      <c r="IJ1363" s="1">
        <v>40996</v>
      </c>
      <c r="IK1363" s="14">
        <v>11</v>
      </c>
    </row>
    <row r="1364" spans="1:245" x14ac:dyDescent="0.25">
      <c r="A1364" s="1">
        <v>40996</v>
      </c>
      <c r="E1364" s="13" t="s">
        <v>3223</v>
      </c>
      <c r="F1364" s="4" t="s">
        <v>144</v>
      </c>
      <c r="G1364" s="45" t="s">
        <v>5631</v>
      </c>
      <c r="H1364" s="86"/>
      <c r="I1364" s="86"/>
      <c r="J1364" s="86"/>
      <c r="K1364" s="86"/>
      <c r="L1364" s="86"/>
      <c r="M1364" s="30" t="s">
        <v>5204</v>
      </c>
      <c r="N1364" s="4" t="s">
        <v>537</v>
      </c>
      <c r="O1364" s="52" t="s">
        <v>7103</v>
      </c>
      <c r="P1364" s="20"/>
      <c r="Q1364" s="39" t="s">
        <v>960</v>
      </c>
      <c r="R1364" s="4" t="s">
        <v>479</v>
      </c>
      <c r="S1364" s="52" t="s">
        <v>7102</v>
      </c>
      <c r="T1364" s="39" t="s">
        <v>960</v>
      </c>
      <c r="U1364" s="4" t="s">
        <v>479</v>
      </c>
      <c r="X1364" s="20"/>
      <c r="Y1364" s="20"/>
      <c r="Z1364" s="39" t="s">
        <v>3326</v>
      </c>
      <c r="AA1364" s="20" t="s">
        <v>479</v>
      </c>
      <c r="AD1364" s="20"/>
      <c r="AF1364" s="14">
        <v>0</v>
      </c>
      <c r="AG1364" s="14">
        <v>1</v>
      </c>
      <c r="AH1364" s="14">
        <v>0</v>
      </c>
      <c r="AI1364" s="14">
        <v>0</v>
      </c>
      <c r="AJ1364" s="14">
        <v>1</v>
      </c>
      <c r="AK1364" s="14">
        <v>0</v>
      </c>
      <c r="AL1364" s="14">
        <v>1</v>
      </c>
      <c r="AM1364" s="14">
        <v>0</v>
      </c>
      <c r="AO1364" s="1">
        <v>37530</v>
      </c>
      <c r="AP1364" s="1">
        <v>37690</v>
      </c>
      <c r="AQ1364" s="1">
        <v>37705</v>
      </c>
      <c r="AR1364" s="1">
        <v>38218</v>
      </c>
      <c r="BO1364" s="3">
        <v>1</v>
      </c>
      <c r="BT1364" s="14">
        <v>0</v>
      </c>
      <c r="BU1364" s="3">
        <v>1</v>
      </c>
      <c r="DA1364" s="1">
        <v>39059</v>
      </c>
      <c r="DB1364" s="1">
        <v>39365</v>
      </c>
      <c r="DC1364" s="1">
        <v>40214</v>
      </c>
      <c r="DD1364" s="14">
        <v>1105</v>
      </c>
      <c r="DE1364" s="14">
        <v>4</v>
      </c>
      <c r="DF1364" t="s">
        <v>513</v>
      </c>
      <c r="DG1364" t="s">
        <v>1188</v>
      </c>
      <c r="DI1364" s="1">
        <v>39059</v>
      </c>
      <c r="GY1364" s="44" t="s">
        <v>5718</v>
      </c>
      <c r="GZ1364" s="1">
        <v>39365</v>
      </c>
      <c r="HA1364">
        <v>22</v>
      </c>
      <c r="HB1364">
        <v>3364</v>
      </c>
      <c r="HC1364">
        <v>30</v>
      </c>
      <c r="HD1364">
        <v>1</v>
      </c>
      <c r="HH1364" s="44" t="s">
        <v>5718</v>
      </c>
      <c r="HI1364">
        <v>1</v>
      </c>
      <c r="HJ1364">
        <v>53</v>
      </c>
      <c r="HK1364">
        <v>2319</v>
      </c>
      <c r="HL1364">
        <v>8</v>
      </c>
      <c r="HM1364">
        <v>1</v>
      </c>
      <c r="II1364" s="1">
        <v>39365</v>
      </c>
      <c r="IJ1364" s="1">
        <v>40996</v>
      </c>
      <c r="IK1364" s="14">
        <v>11</v>
      </c>
    </row>
    <row r="1365" spans="1:245" x14ac:dyDescent="0.25">
      <c r="A1365" s="1">
        <v>40996</v>
      </c>
      <c r="E1365" s="13" t="s">
        <v>3223</v>
      </c>
      <c r="F1365" s="4" t="s">
        <v>144</v>
      </c>
      <c r="G1365" s="45" t="s">
        <v>5631</v>
      </c>
      <c r="H1365" s="86"/>
      <c r="I1365" s="86"/>
      <c r="J1365" s="86"/>
      <c r="K1365" s="86"/>
      <c r="L1365" s="86"/>
      <c r="M1365" s="30" t="s">
        <v>2642</v>
      </c>
      <c r="N1365" s="4" t="s">
        <v>502</v>
      </c>
      <c r="O1365" s="52" t="s">
        <v>7104</v>
      </c>
      <c r="P1365" s="20"/>
      <c r="Q1365" s="39" t="s">
        <v>960</v>
      </c>
      <c r="R1365" s="4" t="s">
        <v>479</v>
      </c>
      <c r="S1365" s="52" t="s">
        <v>7102</v>
      </c>
      <c r="T1365" s="39" t="s">
        <v>960</v>
      </c>
      <c r="U1365" s="4" t="s">
        <v>479</v>
      </c>
      <c r="X1365" s="20"/>
      <c r="Y1365" s="20"/>
      <c r="Z1365" s="39" t="s">
        <v>3326</v>
      </c>
      <c r="AA1365" s="20" t="s">
        <v>479</v>
      </c>
      <c r="AD1365" s="20"/>
      <c r="AF1365" s="14">
        <v>0</v>
      </c>
      <c r="AG1365" s="14">
        <v>1</v>
      </c>
      <c r="AH1365" s="14">
        <v>0</v>
      </c>
      <c r="AI1365" s="14">
        <v>0</v>
      </c>
      <c r="AJ1365" s="14">
        <v>1</v>
      </c>
      <c r="AK1365" s="14">
        <v>0</v>
      </c>
      <c r="AL1365" s="14">
        <v>1</v>
      </c>
      <c r="AM1365" s="14">
        <v>0</v>
      </c>
      <c r="AQ1365" s="1">
        <v>37915</v>
      </c>
      <c r="AR1365" s="1">
        <v>38218</v>
      </c>
      <c r="BO1365" s="3">
        <v>1</v>
      </c>
      <c r="BT1365" s="14">
        <v>0</v>
      </c>
      <c r="BU1365" s="3">
        <v>1</v>
      </c>
      <c r="DA1365" s="1">
        <v>39059</v>
      </c>
      <c r="DB1365" s="1">
        <v>39365</v>
      </c>
      <c r="DC1365" s="1">
        <v>40214</v>
      </c>
      <c r="DD1365" s="14">
        <v>1105</v>
      </c>
      <c r="DE1365" s="14">
        <v>4</v>
      </c>
      <c r="DF1365" t="s">
        <v>513</v>
      </c>
      <c r="DG1365" t="s">
        <v>1188</v>
      </c>
      <c r="DI1365" s="1">
        <v>39059</v>
      </c>
      <c r="GY1365" s="44" t="s">
        <v>5718</v>
      </c>
      <c r="GZ1365" s="1">
        <v>39365</v>
      </c>
      <c r="HA1365">
        <v>22</v>
      </c>
      <c r="HB1365">
        <v>3364</v>
      </c>
      <c r="HC1365">
        <v>30</v>
      </c>
      <c r="HD1365">
        <v>1</v>
      </c>
      <c r="HH1365" s="44" t="s">
        <v>5718</v>
      </c>
      <c r="HI1365">
        <v>1</v>
      </c>
      <c r="HJ1365">
        <v>53</v>
      </c>
      <c r="HK1365">
        <v>2319</v>
      </c>
      <c r="HL1365">
        <v>8</v>
      </c>
      <c r="HM1365">
        <v>1</v>
      </c>
      <c r="II1365" s="1">
        <v>39365</v>
      </c>
      <c r="IJ1365" s="1">
        <v>40996</v>
      </c>
      <c r="IK1365" s="14">
        <v>11</v>
      </c>
    </row>
    <row r="1366" spans="1:245" x14ac:dyDescent="0.25">
      <c r="A1366" s="1">
        <v>40996</v>
      </c>
      <c r="E1366" s="13" t="s">
        <v>3223</v>
      </c>
      <c r="F1366" s="4" t="s">
        <v>144</v>
      </c>
      <c r="G1366" s="45" t="s">
        <v>5631</v>
      </c>
      <c r="H1366" s="86"/>
      <c r="I1366" s="86"/>
      <c r="J1366" s="86"/>
      <c r="K1366" s="86"/>
      <c r="L1366" s="86"/>
      <c r="M1366" s="30" t="s">
        <v>2687</v>
      </c>
      <c r="N1366" s="4" t="s">
        <v>1175</v>
      </c>
      <c r="O1366" s="52" t="s">
        <v>7105</v>
      </c>
      <c r="P1366" s="20"/>
      <c r="Q1366" s="39" t="s">
        <v>960</v>
      </c>
      <c r="R1366" s="4" t="s">
        <v>479</v>
      </c>
      <c r="S1366" s="52" t="s">
        <v>7102</v>
      </c>
      <c r="T1366" s="39" t="s">
        <v>960</v>
      </c>
      <c r="U1366" s="4" t="s">
        <v>479</v>
      </c>
      <c r="X1366" s="20"/>
      <c r="Y1366" s="20"/>
      <c r="Z1366" s="39" t="s">
        <v>3326</v>
      </c>
      <c r="AA1366" s="20" t="s">
        <v>479</v>
      </c>
      <c r="AD1366" s="20"/>
      <c r="AF1366" s="14">
        <v>0</v>
      </c>
      <c r="AG1366" s="14">
        <v>1</v>
      </c>
      <c r="AH1366" s="14">
        <v>0</v>
      </c>
      <c r="AI1366" s="14">
        <v>0</v>
      </c>
      <c r="AJ1366" s="14">
        <v>1</v>
      </c>
      <c r="AK1366" s="14">
        <v>0</v>
      </c>
      <c r="AL1366" s="14">
        <v>1</v>
      </c>
      <c r="AM1366" s="14">
        <v>0</v>
      </c>
      <c r="AS1366" s="1">
        <v>38560</v>
      </c>
      <c r="AT1366" s="1">
        <v>38789</v>
      </c>
      <c r="BO1366" s="3">
        <v>1</v>
      </c>
      <c r="BT1366" s="14">
        <v>0</v>
      </c>
      <c r="BU1366" s="3">
        <v>1</v>
      </c>
      <c r="DA1366" s="1">
        <v>39059</v>
      </c>
      <c r="DB1366" s="1">
        <v>39365</v>
      </c>
      <c r="DC1366" s="1">
        <v>40214</v>
      </c>
      <c r="DD1366" s="14">
        <v>1105</v>
      </c>
      <c r="DE1366" s="14">
        <v>4</v>
      </c>
      <c r="DF1366" t="s">
        <v>513</v>
      </c>
      <c r="DG1366" t="s">
        <v>1188</v>
      </c>
      <c r="DI1366" s="1">
        <v>39059</v>
      </c>
      <c r="GY1366" s="44" t="s">
        <v>5718</v>
      </c>
      <c r="GZ1366" s="1">
        <v>39365</v>
      </c>
      <c r="HA1366">
        <v>22</v>
      </c>
      <c r="HB1366">
        <v>3364</v>
      </c>
      <c r="HC1366">
        <v>30</v>
      </c>
      <c r="HD1366">
        <v>1</v>
      </c>
      <c r="HH1366" s="44" t="s">
        <v>5718</v>
      </c>
      <c r="HI1366">
        <v>1</v>
      </c>
      <c r="HJ1366">
        <v>53</v>
      </c>
      <c r="HK1366">
        <v>2319</v>
      </c>
      <c r="HL1366">
        <v>8</v>
      </c>
      <c r="HM1366">
        <v>1</v>
      </c>
      <c r="II1366" s="1">
        <v>39365</v>
      </c>
      <c r="IJ1366" s="1">
        <v>40996</v>
      </c>
      <c r="IK1366" s="14">
        <v>11</v>
      </c>
    </row>
    <row r="1367" spans="1:245" x14ac:dyDescent="0.25">
      <c r="A1367" s="1">
        <v>40996</v>
      </c>
      <c r="E1367" s="13" t="s">
        <v>3223</v>
      </c>
      <c r="F1367" s="4" t="s">
        <v>144</v>
      </c>
      <c r="G1367" s="45" t="s">
        <v>5631</v>
      </c>
      <c r="H1367" s="86"/>
      <c r="I1367" s="86"/>
      <c r="J1367" s="86"/>
      <c r="K1367" s="86"/>
      <c r="L1367" s="86"/>
      <c r="M1367" s="30" t="s">
        <v>5205</v>
      </c>
      <c r="N1367" s="4" t="s">
        <v>1175</v>
      </c>
      <c r="O1367" s="52" t="s">
        <v>7106</v>
      </c>
      <c r="P1367" s="20"/>
      <c r="Q1367" s="39" t="s">
        <v>960</v>
      </c>
      <c r="R1367" s="4" t="s">
        <v>479</v>
      </c>
      <c r="S1367" s="52" t="s">
        <v>7102</v>
      </c>
      <c r="T1367" s="39" t="s">
        <v>960</v>
      </c>
      <c r="U1367" s="4" t="s">
        <v>479</v>
      </c>
      <c r="X1367" s="20"/>
      <c r="Y1367" s="20"/>
      <c r="Z1367" s="39" t="s">
        <v>3326</v>
      </c>
      <c r="AA1367" s="20" t="s">
        <v>479</v>
      </c>
      <c r="AD1367" s="20"/>
      <c r="AF1367" s="14">
        <v>0</v>
      </c>
      <c r="AG1367" s="14">
        <v>1</v>
      </c>
      <c r="AH1367" s="14">
        <v>0</v>
      </c>
      <c r="AI1367" s="14">
        <v>0</v>
      </c>
      <c r="AJ1367" s="14">
        <v>1</v>
      </c>
      <c r="AK1367" s="14">
        <v>0</v>
      </c>
      <c r="AL1367" s="14">
        <v>1</v>
      </c>
      <c r="AM1367" s="14">
        <v>0</v>
      </c>
      <c r="AU1367" s="1">
        <v>38573</v>
      </c>
      <c r="AV1367" s="1">
        <v>38730</v>
      </c>
      <c r="BO1367" s="3">
        <v>1</v>
      </c>
      <c r="BT1367" s="14">
        <v>0</v>
      </c>
      <c r="BU1367" s="3">
        <v>1</v>
      </c>
      <c r="DA1367" s="1">
        <v>39059</v>
      </c>
      <c r="DB1367" s="1">
        <v>39365</v>
      </c>
      <c r="DC1367" s="1">
        <v>40214</v>
      </c>
      <c r="DD1367" s="14">
        <v>1105</v>
      </c>
      <c r="DE1367" s="14">
        <v>4</v>
      </c>
      <c r="DF1367" t="s">
        <v>513</v>
      </c>
      <c r="DG1367" t="s">
        <v>1188</v>
      </c>
      <c r="DI1367" s="1">
        <v>39059</v>
      </c>
      <c r="GY1367" s="44" t="s">
        <v>5718</v>
      </c>
      <c r="GZ1367" s="1">
        <v>39365</v>
      </c>
      <c r="HA1367">
        <v>22</v>
      </c>
      <c r="HB1367">
        <v>3364</v>
      </c>
      <c r="HC1367">
        <v>30</v>
      </c>
      <c r="HD1367">
        <v>1</v>
      </c>
      <c r="HH1367" s="44" t="s">
        <v>5718</v>
      </c>
      <c r="HI1367">
        <v>1</v>
      </c>
      <c r="HJ1367">
        <v>53</v>
      </c>
      <c r="HK1367">
        <v>2319</v>
      </c>
      <c r="HL1367">
        <v>8</v>
      </c>
      <c r="HM1367">
        <v>1</v>
      </c>
      <c r="II1367" s="1">
        <v>39365</v>
      </c>
      <c r="IJ1367" s="1">
        <v>40996</v>
      </c>
      <c r="IK1367" s="14">
        <v>11</v>
      </c>
    </row>
    <row r="1368" spans="1:245" x14ac:dyDescent="0.25">
      <c r="A1368" s="1">
        <v>40996</v>
      </c>
      <c r="E1368" s="13" t="s">
        <v>3223</v>
      </c>
      <c r="F1368" s="4" t="s">
        <v>144</v>
      </c>
      <c r="G1368" s="45" t="s">
        <v>5631</v>
      </c>
      <c r="H1368" s="86"/>
      <c r="I1368" s="86"/>
      <c r="J1368" s="86"/>
      <c r="K1368" s="86"/>
      <c r="L1368" s="86"/>
      <c r="M1368" s="30" t="s">
        <v>5206</v>
      </c>
      <c r="N1368" s="4" t="s">
        <v>537</v>
      </c>
      <c r="O1368" s="52" t="s">
        <v>7103</v>
      </c>
      <c r="P1368" s="20"/>
      <c r="Q1368" s="39" t="s">
        <v>960</v>
      </c>
      <c r="R1368" s="4" t="s">
        <v>479</v>
      </c>
      <c r="S1368" s="52" t="s">
        <v>7102</v>
      </c>
      <c r="T1368" s="39" t="s">
        <v>960</v>
      </c>
      <c r="U1368" s="4" t="s">
        <v>479</v>
      </c>
      <c r="X1368" s="20"/>
      <c r="Y1368" s="20"/>
      <c r="Z1368" s="39" t="s">
        <v>3326</v>
      </c>
      <c r="AA1368" s="20" t="s">
        <v>479</v>
      </c>
      <c r="AD1368" s="20"/>
      <c r="AF1368" s="14">
        <v>0</v>
      </c>
      <c r="AG1368" s="14">
        <v>1</v>
      </c>
      <c r="AH1368" s="14">
        <v>0</v>
      </c>
      <c r="AI1368" s="14">
        <v>0</v>
      </c>
      <c r="AJ1368" s="14">
        <v>1</v>
      </c>
      <c r="AK1368" s="14">
        <v>0</v>
      </c>
      <c r="AL1368" s="14">
        <v>1</v>
      </c>
      <c r="AM1368" s="14">
        <v>0</v>
      </c>
      <c r="AO1368" s="1">
        <v>37530</v>
      </c>
      <c r="AP1368" s="1">
        <v>37690</v>
      </c>
      <c r="AQ1368" s="1">
        <v>37705</v>
      </c>
      <c r="AR1368" s="1">
        <v>38218</v>
      </c>
      <c r="AU1368" s="1">
        <v>38573</v>
      </c>
      <c r="AV1368" s="1">
        <v>38730</v>
      </c>
      <c r="BO1368" s="3">
        <v>1</v>
      </c>
      <c r="BT1368" s="14">
        <v>0</v>
      </c>
      <c r="BU1368" s="3">
        <v>1</v>
      </c>
      <c r="DA1368" s="1">
        <v>39059</v>
      </c>
      <c r="DB1368" s="1">
        <v>39365</v>
      </c>
      <c r="DC1368" s="1">
        <v>40214</v>
      </c>
      <c r="DD1368" s="14">
        <v>1105</v>
      </c>
      <c r="DE1368" s="14">
        <v>4</v>
      </c>
      <c r="DF1368" t="s">
        <v>513</v>
      </c>
      <c r="DG1368" t="s">
        <v>1188</v>
      </c>
      <c r="DI1368" s="1">
        <v>39059</v>
      </c>
      <c r="GY1368" s="44" t="s">
        <v>5718</v>
      </c>
      <c r="GZ1368" s="1">
        <v>39365</v>
      </c>
      <c r="HA1368">
        <v>22</v>
      </c>
      <c r="HB1368">
        <v>3364</v>
      </c>
      <c r="HC1368">
        <v>30</v>
      </c>
      <c r="HD1368">
        <v>1</v>
      </c>
      <c r="HH1368" s="44" t="s">
        <v>5718</v>
      </c>
      <c r="HI1368">
        <v>1</v>
      </c>
      <c r="HJ1368">
        <v>53</v>
      </c>
      <c r="HK1368">
        <v>2319</v>
      </c>
      <c r="HL1368">
        <v>8</v>
      </c>
      <c r="HM1368">
        <v>1</v>
      </c>
      <c r="II1368" s="1">
        <v>39365</v>
      </c>
      <c r="IJ1368" s="1">
        <v>40996</v>
      </c>
      <c r="IK1368" s="14">
        <v>11</v>
      </c>
    </row>
    <row r="1369" spans="1:245" x14ac:dyDescent="0.25">
      <c r="A1369" s="1">
        <v>40996</v>
      </c>
      <c r="E1369" s="13" t="s">
        <v>3223</v>
      </c>
      <c r="F1369" s="4" t="s">
        <v>144</v>
      </c>
      <c r="G1369" s="45" t="s">
        <v>5631</v>
      </c>
      <c r="H1369" s="86"/>
      <c r="I1369" s="86"/>
      <c r="J1369" s="86"/>
      <c r="K1369" s="86"/>
      <c r="L1369" s="86"/>
      <c r="M1369" s="30" t="s">
        <v>2688</v>
      </c>
      <c r="N1369" s="4" t="s">
        <v>1175</v>
      </c>
      <c r="O1369" s="52" t="s">
        <v>7107</v>
      </c>
      <c r="P1369" s="20"/>
      <c r="Q1369" s="39" t="s">
        <v>1178</v>
      </c>
      <c r="R1369" s="4" t="s">
        <v>500</v>
      </c>
      <c r="S1369" s="52" t="s">
        <v>7108</v>
      </c>
      <c r="T1369" s="39" t="s">
        <v>1178</v>
      </c>
      <c r="U1369" s="4" t="s">
        <v>500</v>
      </c>
      <c r="V1369" s="20"/>
      <c r="W1369" s="20"/>
      <c r="Z1369" s="39" t="s">
        <v>3702</v>
      </c>
      <c r="AA1369" s="20" t="s">
        <v>500</v>
      </c>
      <c r="AD1369" s="20"/>
      <c r="AF1369" s="14">
        <v>0</v>
      </c>
      <c r="AG1369" s="14">
        <v>1</v>
      </c>
      <c r="AH1369" s="14">
        <v>0</v>
      </c>
      <c r="AI1369" s="14">
        <v>0</v>
      </c>
      <c r="AJ1369" s="14">
        <v>1</v>
      </c>
      <c r="AK1369" s="14">
        <v>0</v>
      </c>
      <c r="AL1369" s="14">
        <v>1</v>
      </c>
      <c r="AM1369" s="14">
        <v>0</v>
      </c>
      <c r="AU1369" s="1">
        <v>38616</v>
      </c>
      <c r="AV1369" s="1">
        <v>38891</v>
      </c>
      <c r="BT1369" s="14">
        <v>4140000</v>
      </c>
      <c r="DA1369" s="1">
        <v>39059</v>
      </c>
      <c r="DB1369" s="1">
        <v>39365</v>
      </c>
      <c r="DC1369" s="1">
        <v>40214</v>
      </c>
      <c r="DD1369" s="14">
        <v>1105</v>
      </c>
      <c r="DE1369" s="14">
        <v>4</v>
      </c>
      <c r="DF1369" t="s">
        <v>513</v>
      </c>
      <c r="DG1369" t="s">
        <v>1188</v>
      </c>
      <c r="GY1369" s="44" t="s">
        <v>5718</v>
      </c>
      <c r="GZ1369" s="1">
        <v>39365</v>
      </c>
      <c r="HA1369">
        <v>22</v>
      </c>
      <c r="HB1369">
        <v>63</v>
      </c>
      <c r="HC1369">
        <v>7</v>
      </c>
      <c r="HD1369">
        <v>1</v>
      </c>
      <c r="HH1369" s="44" t="s">
        <v>5718</v>
      </c>
      <c r="HI1369">
        <v>1</v>
      </c>
      <c r="HJ1369">
        <v>53</v>
      </c>
      <c r="HK1369">
        <v>56</v>
      </c>
      <c r="HL1369">
        <v>8</v>
      </c>
      <c r="HM1369">
        <v>1</v>
      </c>
      <c r="II1369" s="1">
        <v>39365</v>
      </c>
      <c r="IJ1369" s="1">
        <v>40996</v>
      </c>
      <c r="IK1369" s="14">
        <v>11</v>
      </c>
    </row>
    <row r="1370" spans="1:245" x14ac:dyDescent="0.25">
      <c r="A1370" s="1">
        <v>40996</v>
      </c>
      <c r="E1370" s="13" t="s">
        <v>3223</v>
      </c>
      <c r="F1370" s="4" t="s">
        <v>144</v>
      </c>
      <c r="G1370" s="45" t="s">
        <v>5631</v>
      </c>
      <c r="H1370" s="86"/>
      <c r="I1370" s="86"/>
      <c r="J1370" s="86"/>
      <c r="K1370" s="86"/>
      <c r="L1370" s="86"/>
      <c r="M1370" s="30" t="s">
        <v>1178</v>
      </c>
      <c r="N1370" s="4" t="s">
        <v>500</v>
      </c>
      <c r="O1370" s="52" t="s">
        <v>7108</v>
      </c>
      <c r="P1370" s="20"/>
      <c r="Q1370" s="39" t="s">
        <v>1178</v>
      </c>
      <c r="R1370" s="4" t="s">
        <v>500</v>
      </c>
      <c r="S1370" s="52" t="s">
        <v>7108</v>
      </c>
      <c r="T1370" s="39" t="s">
        <v>1178</v>
      </c>
      <c r="U1370" s="4" t="s">
        <v>500</v>
      </c>
      <c r="V1370" s="20"/>
      <c r="W1370" s="20"/>
      <c r="X1370" s="39" t="s">
        <v>3702</v>
      </c>
      <c r="Y1370" s="20" t="s">
        <v>500</v>
      </c>
      <c r="Z1370" s="39" t="s">
        <v>3702</v>
      </c>
      <c r="AA1370" s="20" t="s">
        <v>500</v>
      </c>
      <c r="AD1370" s="20"/>
      <c r="AF1370" s="14">
        <v>0</v>
      </c>
      <c r="AG1370" s="14">
        <v>1</v>
      </c>
      <c r="AH1370" s="14">
        <v>0</v>
      </c>
      <c r="AI1370" s="14">
        <v>0</v>
      </c>
      <c r="AJ1370" s="14">
        <v>1</v>
      </c>
      <c r="AK1370" s="14">
        <v>0</v>
      </c>
      <c r="AL1370" s="14">
        <v>1</v>
      </c>
      <c r="AM1370" s="14">
        <v>0</v>
      </c>
      <c r="AU1370" s="1">
        <v>38616</v>
      </c>
      <c r="AV1370" s="1">
        <v>38891</v>
      </c>
      <c r="BT1370" s="14">
        <v>4140000</v>
      </c>
      <c r="DA1370" s="1">
        <v>39059</v>
      </c>
      <c r="DB1370" s="1">
        <v>39365</v>
      </c>
      <c r="DC1370" s="1">
        <v>40214</v>
      </c>
      <c r="DD1370" s="14">
        <v>1105</v>
      </c>
      <c r="DE1370" s="14">
        <v>4</v>
      </c>
      <c r="DF1370" t="s">
        <v>513</v>
      </c>
      <c r="DG1370" t="s">
        <v>1188</v>
      </c>
      <c r="GY1370" s="44" t="s">
        <v>5718</v>
      </c>
      <c r="GZ1370" s="1">
        <v>39365</v>
      </c>
      <c r="HA1370">
        <v>22</v>
      </c>
      <c r="HB1370">
        <v>63</v>
      </c>
      <c r="HC1370">
        <v>7</v>
      </c>
      <c r="HD1370">
        <v>1</v>
      </c>
      <c r="HH1370" s="44" t="s">
        <v>5718</v>
      </c>
      <c r="HI1370">
        <v>1</v>
      </c>
      <c r="HJ1370">
        <v>53</v>
      </c>
      <c r="HK1370">
        <v>56</v>
      </c>
      <c r="HL1370">
        <v>8</v>
      </c>
      <c r="HM1370">
        <v>1</v>
      </c>
      <c r="II1370" s="1">
        <v>39365</v>
      </c>
      <c r="IJ1370" s="1">
        <v>40996</v>
      </c>
      <c r="IK1370" s="14">
        <v>11</v>
      </c>
    </row>
    <row r="1371" spans="1:245" x14ac:dyDescent="0.25">
      <c r="A1371" s="1">
        <v>40996</v>
      </c>
      <c r="E1371" s="13" t="s">
        <v>3223</v>
      </c>
      <c r="F1371" s="4" t="s">
        <v>144</v>
      </c>
      <c r="G1371" s="45" t="s">
        <v>5631</v>
      </c>
      <c r="H1371" s="86"/>
      <c r="I1371" s="86"/>
      <c r="J1371" s="86"/>
      <c r="K1371" s="86"/>
      <c r="L1371" s="86"/>
      <c r="M1371" s="30" t="s">
        <v>2689</v>
      </c>
      <c r="N1371" s="4" t="s">
        <v>1175</v>
      </c>
      <c r="O1371" s="52" t="s">
        <v>7109</v>
      </c>
      <c r="P1371" s="20"/>
      <c r="Q1371" s="39" t="s">
        <v>1179</v>
      </c>
      <c r="R1371" s="4" t="s">
        <v>479</v>
      </c>
      <c r="S1371" s="52" t="s">
        <v>7110</v>
      </c>
      <c r="T1371" s="39" t="s">
        <v>1179</v>
      </c>
      <c r="U1371" s="4" t="s">
        <v>479</v>
      </c>
      <c r="V1371" s="20"/>
      <c r="W1371" s="20"/>
      <c r="X1371" s="20"/>
      <c r="Y1371" s="20"/>
      <c r="Z1371" s="20"/>
      <c r="AA1371" s="20"/>
      <c r="AD1371" s="20"/>
      <c r="AF1371" s="14">
        <v>0</v>
      </c>
      <c r="AG1371" s="14">
        <v>1</v>
      </c>
      <c r="AH1371" s="14">
        <v>0</v>
      </c>
      <c r="AI1371" s="14">
        <v>0</v>
      </c>
      <c r="AJ1371" s="14">
        <v>1</v>
      </c>
      <c r="AK1371" s="14">
        <v>0</v>
      </c>
      <c r="AL1371" s="14">
        <v>1</v>
      </c>
      <c r="AM1371" s="14">
        <v>0</v>
      </c>
      <c r="AU1371" s="1">
        <v>38692</v>
      </c>
      <c r="AV1371" s="1">
        <v>39223</v>
      </c>
      <c r="BT1371" s="14">
        <v>4281000</v>
      </c>
      <c r="DA1371" s="1">
        <v>39059</v>
      </c>
      <c r="DB1371" s="1">
        <v>39365</v>
      </c>
      <c r="DC1371" s="1">
        <v>40214</v>
      </c>
      <c r="DD1371" s="14">
        <v>1105</v>
      </c>
      <c r="DE1371" s="14">
        <v>4</v>
      </c>
      <c r="DF1371" t="s">
        <v>513</v>
      </c>
      <c r="DG1371" t="s">
        <v>1188</v>
      </c>
      <c r="II1371" s="1">
        <v>39365</v>
      </c>
      <c r="IJ1371" s="1">
        <v>40996</v>
      </c>
      <c r="IK1371" s="14">
        <v>11</v>
      </c>
    </row>
    <row r="1372" spans="1:245" x14ac:dyDescent="0.25">
      <c r="A1372" s="1">
        <v>40996</v>
      </c>
      <c r="E1372" s="13" t="s">
        <v>3223</v>
      </c>
      <c r="F1372" s="4" t="s">
        <v>144</v>
      </c>
      <c r="G1372" s="45" t="s">
        <v>5631</v>
      </c>
      <c r="H1372" s="86"/>
      <c r="I1372" s="86"/>
      <c r="J1372" s="86"/>
      <c r="K1372" s="86"/>
      <c r="L1372" s="86"/>
      <c r="M1372" s="30" t="s">
        <v>1179</v>
      </c>
      <c r="N1372" s="4" t="s">
        <v>479</v>
      </c>
      <c r="O1372" s="52" t="s">
        <v>7110</v>
      </c>
      <c r="P1372" s="20"/>
      <c r="Q1372" s="39" t="s">
        <v>1179</v>
      </c>
      <c r="R1372" s="4" t="s">
        <v>479</v>
      </c>
      <c r="S1372" s="52" t="s">
        <v>7110</v>
      </c>
      <c r="T1372" s="39" t="s">
        <v>1179</v>
      </c>
      <c r="U1372" s="4" t="s">
        <v>479</v>
      </c>
      <c r="V1372" s="20"/>
      <c r="W1372" s="20"/>
      <c r="X1372" s="20"/>
      <c r="Y1372" s="20"/>
      <c r="Z1372" s="20"/>
      <c r="AA1372" s="20"/>
      <c r="AD1372" s="20"/>
      <c r="AF1372" s="14">
        <v>0</v>
      </c>
      <c r="AG1372" s="14">
        <v>1</v>
      </c>
      <c r="AH1372" s="14">
        <v>0</v>
      </c>
      <c r="AI1372" s="14">
        <v>0</v>
      </c>
      <c r="AJ1372" s="14">
        <v>1</v>
      </c>
      <c r="AK1372" s="14">
        <v>0</v>
      </c>
      <c r="AL1372" s="14">
        <v>1</v>
      </c>
      <c r="AM1372" s="14">
        <v>0</v>
      </c>
      <c r="AU1372" s="1">
        <v>38692</v>
      </c>
      <c r="AV1372" s="1">
        <v>39223</v>
      </c>
      <c r="BT1372" s="14">
        <v>4281000</v>
      </c>
      <c r="DA1372" s="1">
        <v>39059</v>
      </c>
      <c r="DB1372" s="1">
        <v>39365</v>
      </c>
      <c r="DC1372" s="1">
        <v>40214</v>
      </c>
      <c r="DD1372" s="14">
        <v>1105</v>
      </c>
      <c r="DE1372" s="14">
        <v>4</v>
      </c>
      <c r="DF1372" t="s">
        <v>513</v>
      </c>
      <c r="DG1372" t="s">
        <v>1188</v>
      </c>
      <c r="II1372" s="1">
        <v>39365</v>
      </c>
      <c r="IJ1372" s="1">
        <v>40996</v>
      </c>
      <c r="IK1372" s="14">
        <v>11</v>
      </c>
    </row>
    <row r="1373" spans="1:245" x14ac:dyDescent="0.25">
      <c r="A1373" s="1">
        <v>40996</v>
      </c>
      <c r="E1373" s="13" t="s">
        <v>3223</v>
      </c>
      <c r="F1373" s="4" t="s">
        <v>144</v>
      </c>
      <c r="G1373" s="45" t="s">
        <v>5631</v>
      </c>
      <c r="H1373" s="86"/>
      <c r="I1373" s="86"/>
      <c r="J1373" s="86"/>
      <c r="K1373" s="86"/>
      <c r="L1373" s="86"/>
      <c r="M1373" s="30" t="s">
        <v>3272</v>
      </c>
      <c r="N1373" s="4" t="s">
        <v>537</v>
      </c>
      <c r="O1373" s="52" t="s">
        <v>7111</v>
      </c>
      <c r="P1373" s="20"/>
      <c r="Q1373" s="41" t="s">
        <v>705</v>
      </c>
      <c r="R1373" s="4" t="s">
        <v>501</v>
      </c>
      <c r="S1373" s="52" t="s">
        <v>7112</v>
      </c>
      <c r="T1373" s="41" t="s">
        <v>705</v>
      </c>
      <c r="U1373" s="4" t="s">
        <v>501</v>
      </c>
      <c r="V1373" s="20"/>
      <c r="W1373" s="20"/>
      <c r="X1373" s="20"/>
      <c r="Y1373" s="20"/>
      <c r="Z1373" s="39" t="s">
        <v>3366</v>
      </c>
      <c r="AA1373" s="20" t="s">
        <v>479</v>
      </c>
      <c r="AD1373" s="20"/>
      <c r="AF1373" s="14">
        <v>0</v>
      </c>
      <c r="AG1373" s="14">
        <v>1</v>
      </c>
      <c r="AH1373" s="14">
        <v>0</v>
      </c>
      <c r="AI1373" s="14">
        <v>0</v>
      </c>
      <c r="AJ1373" s="14">
        <v>1</v>
      </c>
      <c r="AK1373" s="14">
        <v>0</v>
      </c>
      <c r="AL1373" s="14">
        <v>1</v>
      </c>
      <c r="AM1373" s="14">
        <v>0</v>
      </c>
      <c r="AO1373" s="1">
        <v>37530</v>
      </c>
      <c r="AP1373" s="1">
        <v>37690</v>
      </c>
      <c r="BT1373" s="14">
        <v>5320000</v>
      </c>
      <c r="DA1373" s="1">
        <v>39059</v>
      </c>
      <c r="DB1373" s="1">
        <v>39365</v>
      </c>
      <c r="DC1373" s="1">
        <v>40214</v>
      </c>
      <c r="DD1373" s="14">
        <v>1105</v>
      </c>
      <c r="DE1373" s="14">
        <v>4</v>
      </c>
      <c r="DF1373" t="s">
        <v>513</v>
      </c>
      <c r="DG1373" t="s">
        <v>1188</v>
      </c>
      <c r="DO1373" s="1"/>
      <c r="DP1373" s="49" t="s">
        <v>4762</v>
      </c>
      <c r="DQ1373" s="49" t="s">
        <v>4763</v>
      </c>
      <c r="DR1373" s="1"/>
      <c r="DS1373" s="1"/>
      <c r="DT1373" s="1"/>
      <c r="DU1373" s="1"/>
      <c r="DV1373" s="1"/>
      <c r="DY1373" t="s">
        <v>3271</v>
      </c>
      <c r="DZ1373" s="1">
        <v>41071</v>
      </c>
      <c r="EA1373" s="1">
        <v>42429</v>
      </c>
      <c r="EC1373" s="7" t="s">
        <v>4037</v>
      </c>
      <c r="EF1373" s="7">
        <v>1</v>
      </c>
      <c r="EO1373" s="7">
        <v>317</v>
      </c>
      <c r="EP1373" s="7">
        <v>2</v>
      </c>
      <c r="EQ1373" s="7">
        <v>1</v>
      </c>
      <c r="ER1373" s="1"/>
      <c r="ES1373" s="49" t="s">
        <v>5067</v>
      </c>
      <c r="ET1373" s="49" t="s">
        <v>5068</v>
      </c>
      <c r="EU1373" s="1"/>
      <c r="EV1373" s="1"/>
      <c r="EW1373" s="1"/>
      <c r="EX1373" s="1"/>
      <c r="FC1373" t="s">
        <v>3276</v>
      </c>
      <c r="FD1373" s="1">
        <v>42500</v>
      </c>
      <c r="FE1373" s="1">
        <v>43132</v>
      </c>
      <c r="FG1373" s="7" t="s">
        <v>4182</v>
      </c>
      <c r="FK1373">
        <v>1</v>
      </c>
      <c r="FY1373">
        <v>94</v>
      </c>
      <c r="FZ1373">
        <v>2</v>
      </c>
      <c r="GA1373">
        <v>1</v>
      </c>
      <c r="GY1373" s="44" t="s">
        <v>5718</v>
      </c>
      <c r="GZ1373" s="1">
        <v>39365</v>
      </c>
      <c r="HA1373">
        <v>22</v>
      </c>
      <c r="HB1373">
        <v>407</v>
      </c>
      <c r="HC1373">
        <v>24</v>
      </c>
      <c r="HD1373">
        <v>1</v>
      </c>
      <c r="HH1373" s="44" t="s">
        <v>5718</v>
      </c>
      <c r="HI1373">
        <v>1</v>
      </c>
      <c r="HJ1373">
        <v>53</v>
      </c>
      <c r="HK1373">
        <v>627</v>
      </c>
      <c r="HL1373">
        <v>8</v>
      </c>
      <c r="HM1373">
        <v>1</v>
      </c>
      <c r="HQ1373" s="44" t="s">
        <v>5978</v>
      </c>
      <c r="HR1373">
        <v>1</v>
      </c>
      <c r="HS1373">
        <v>3</v>
      </c>
      <c r="HT1373">
        <v>251</v>
      </c>
      <c r="HU1373">
        <v>4</v>
      </c>
      <c r="HV1373">
        <v>1</v>
      </c>
      <c r="HZ1373" s="44" t="s">
        <v>6062</v>
      </c>
      <c r="IA1373">
        <v>0</v>
      </c>
      <c r="IB1373">
        <v>8</v>
      </c>
      <c r="IC1373">
        <v>277</v>
      </c>
      <c r="ID1373">
        <v>6</v>
      </c>
      <c r="IF1373">
        <v>1</v>
      </c>
      <c r="II1373" s="1">
        <v>39365</v>
      </c>
      <c r="IJ1373" s="1">
        <v>40996</v>
      </c>
      <c r="IK1373" s="14">
        <v>11</v>
      </c>
    </row>
    <row r="1374" spans="1:245" x14ac:dyDescent="0.25">
      <c r="A1374" s="1">
        <v>40996</v>
      </c>
      <c r="E1374" s="13" t="s">
        <v>3223</v>
      </c>
      <c r="F1374" s="4" t="s">
        <v>144</v>
      </c>
      <c r="G1374" s="45" t="s">
        <v>5631</v>
      </c>
      <c r="H1374" s="86"/>
      <c r="I1374" s="86"/>
      <c r="J1374" s="86"/>
      <c r="K1374" s="86"/>
      <c r="L1374" s="86"/>
      <c r="M1374" s="30" t="s">
        <v>3273</v>
      </c>
      <c r="N1374" s="4" t="s">
        <v>501</v>
      </c>
      <c r="O1374" s="52" t="s">
        <v>7112</v>
      </c>
      <c r="P1374" s="20"/>
      <c r="Q1374" s="39" t="s">
        <v>705</v>
      </c>
      <c r="R1374" s="4" t="s">
        <v>501</v>
      </c>
      <c r="S1374" s="52" t="s">
        <v>7112</v>
      </c>
      <c r="T1374" s="39" t="s">
        <v>705</v>
      </c>
      <c r="U1374" s="4" t="s">
        <v>501</v>
      </c>
      <c r="V1374" s="20"/>
      <c r="W1374" s="20"/>
      <c r="X1374" s="20"/>
      <c r="Y1374" s="20"/>
      <c r="Z1374" s="39" t="s">
        <v>3366</v>
      </c>
      <c r="AA1374" s="20" t="s">
        <v>479</v>
      </c>
      <c r="AD1374" s="20"/>
      <c r="AF1374" s="14">
        <v>0</v>
      </c>
      <c r="AG1374" s="14">
        <v>1</v>
      </c>
      <c r="AH1374" s="14">
        <v>0</v>
      </c>
      <c r="AI1374" s="14">
        <v>0</v>
      </c>
      <c r="AJ1374" s="14">
        <v>1</v>
      </c>
      <c r="AK1374" s="14">
        <v>0</v>
      </c>
      <c r="AL1374" s="14">
        <v>1</v>
      </c>
      <c r="AM1374" s="14">
        <v>0</v>
      </c>
      <c r="AQ1374" s="1">
        <v>37719</v>
      </c>
      <c r="AR1374" s="1">
        <v>38218</v>
      </c>
      <c r="BX1374" s="14">
        <v>36686000</v>
      </c>
      <c r="DA1374" s="1">
        <v>39059</v>
      </c>
      <c r="DB1374" s="1">
        <v>39365</v>
      </c>
      <c r="DC1374" s="1">
        <v>40214</v>
      </c>
      <c r="DD1374" s="14">
        <v>1105</v>
      </c>
      <c r="DE1374" s="14">
        <v>4</v>
      </c>
      <c r="DF1374" t="s">
        <v>513</v>
      </c>
      <c r="DG1374" t="s">
        <v>1188</v>
      </c>
      <c r="DO1374" s="1"/>
      <c r="DP1374" s="49" t="s">
        <v>4762</v>
      </c>
      <c r="DQ1374" s="49" t="s">
        <v>4763</v>
      </c>
      <c r="DR1374" s="1"/>
      <c r="DS1374" s="1"/>
      <c r="DT1374" s="1"/>
      <c r="DU1374" s="1"/>
      <c r="DV1374" s="1"/>
      <c r="DY1374" t="s">
        <v>3271</v>
      </c>
      <c r="DZ1374" s="1">
        <v>41071</v>
      </c>
      <c r="EA1374" s="1">
        <v>42429</v>
      </c>
      <c r="EC1374" s="7" t="s">
        <v>4037</v>
      </c>
      <c r="EF1374" s="7">
        <v>1</v>
      </c>
      <c r="EO1374" s="7">
        <v>317</v>
      </c>
      <c r="EP1374" s="7">
        <v>2</v>
      </c>
      <c r="EQ1374" s="7">
        <v>1</v>
      </c>
      <c r="ER1374" s="1"/>
      <c r="ES1374" s="49" t="s">
        <v>5067</v>
      </c>
      <c r="ET1374" s="49" t="s">
        <v>5068</v>
      </c>
      <c r="EU1374" s="1"/>
      <c r="EV1374" s="1"/>
      <c r="EW1374" s="1"/>
      <c r="EX1374" s="1"/>
      <c r="FC1374" t="s">
        <v>3276</v>
      </c>
      <c r="FD1374" s="1">
        <v>42500</v>
      </c>
      <c r="FE1374" s="1">
        <v>43132</v>
      </c>
      <c r="FG1374" s="7" t="s">
        <v>4182</v>
      </c>
      <c r="FK1374">
        <v>1</v>
      </c>
      <c r="FY1374">
        <v>94</v>
      </c>
      <c r="FZ1374">
        <v>2</v>
      </c>
      <c r="GA1374">
        <v>1</v>
      </c>
      <c r="GY1374" s="44" t="s">
        <v>5718</v>
      </c>
      <c r="GZ1374" s="1">
        <v>39365</v>
      </c>
      <c r="HA1374">
        <v>22</v>
      </c>
      <c r="HB1374">
        <v>407</v>
      </c>
      <c r="HC1374">
        <v>24</v>
      </c>
      <c r="HD1374">
        <v>1</v>
      </c>
      <c r="HH1374" s="44" t="s">
        <v>5718</v>
      </c>
      <c r="HI1374">
        <v>1</v>
      </c>
      <c r="HJ1374">
        <v>53</v>
      </c>
      <c r="HK1374">
        <v>627</v>
      </c>
      <c r="HL1374">
        <v>8</v>
      </c>
      <c r="HM1374">
        <v>1</v>
      </c>
      <c r="HQ1374" s="44" t="s">
        <v>5978</v>
      </c>
      <c r="HR1374">
        <v>1</v>
      </c>
      <c r="HS1374">
        <v>3</v>
      </c>
      <c r="HT1374">
        <v>251</v>
      </c>
      <c r="HU1374">
        <v>4</v>
      </c>
      <c r="HV1374">
        <v>1</v>
      </c>
      <c r="HZ1374" s="44" t="s">
        <v>6062</v>
      </c>
      <c r="IA1374">
        <v>0</v>
      </c>
      <c r="IB1374">
        <v>8</v>
      </c>
      <c r="IC1374">
        <v>277</v>
      </c>
      <c r="ID1374">
        <v>6</v>
      </c>
      <c r="IF1374">
        <v>1</v>
      </c>
      <c r="II1374" s="1">
        <v>39365</v>
      </c>
      <c r="IJ1374" s="1">
        <v>40996</v>
      </c>
      <c r="IK1374" s="14">
        <v>11</v>
      </c>
    </row>
    <row r="1375" spans="1:245" x14ac:dyDescent="0.25">
      <c r="A1375" s="1">
        <v>40996</v>
      </c>
      <c r="E1375" s="13" t="s">
        <v>3223</v>
      </c>
      <c r="F1375" s="4" t="s">
        <v>144</v>
      </c>
      <c r="G1375" s="45" t="s">
        <v>5631</v>
      </c>
      <c r="H1375" s="86"/>
      <c r="I1375" s="86"/>
      <c r="J1375" s="86"/>
      <c r="K1375" s="86"/>
      <c r="L1375" s="86"/>
      <c r="M1375" s="30" t="s">
        <v>3274</v>
      </c>
      <c r="N1375" s="4" t="s">
        <v>1175</v>
      </c>
      <c r="O1375" s="52" t="s">
        <v>7113</v>
      </c>
      <c r="P1375" s="20"/>
      <c r="Q1375" s="39" t="s">
        <v>705</v>
      </c>
      <c r="R1375" s="4" t="s">
        <v>501</v>
      </c>
      <c r="S1375" s="52" t="s">
        <v>7112</v>
      </c>
      <c r="T1375" s="39" t="s">
        <v>705</v>
      </c>
      <c r="U1375" s="4" t="s">
        <v>501</v>
      </c>
      <c r="V1375" s="20"/>
      <c r="W1375" s="20"/>
      <c r="X1375" s="20"/>
      <c r="Y1375" s="20"/>
      <c r="Z1375" s="39" t="s">
        <v>3366</v>
      </c>
      <c r="AA1375" s="20" t="s">
        <v>479</v>
      </c>
      <c r="AD1375" s="20"/>
      <c r="AF1375" s="14">
        <v>0</v>
      </c>
      <c r="AG1375" s="14">
        <v>1</v>
      </c>
      <c r="AH1375" s="14">
        <v>0</v>
      </c>
      <c r="AI1375" s="14">
        <v>0</v>
      </c>
      <c r="AJ1375" s="14">
        <v>1</v>
      </c>
      <c r="AK1375" s="14">
        <v>0</v>
      </c>
      <c r="AL1375" s="14">
        <v>1</v>
      </c>
      <c r="AM1375" s="14">
        <v>0</v>
      </c>
      <c r="AS1375" s="1">
        <v>38560</v>
      </c>
      <c r="AT1375" s="1">
        <v>38789</v>
      </c>
      <c r="CB1375" s="14">
        <v>451000</v>
      </c>
      <c r="DA1375" s="1">
        <v>39059</v>
      </c>
      <c r="DB1375" s="1">
        <v>39365</v>
      </c>
      <c r="DC1375" s="1">
        <v>40214</v>
      </c>
      <c r="DD1375" s="14">
        <v>1105</v>
      </c>
      <c r="DE1375" s="14">
        <v>4</v>
      </c>
      <c r="DF1375" t="s">
        <v>513</v>
      </c>
      <c r="DG1375" t="s">
        <v>1188</v>
      </c>
      <c r="DO1375" s="1"/>
      <c r="DP1375" s="49" t="s">
        <v>4762</v>
      </c>
      <c r="DQ1375" s="49" t="s">
        <v>4763</v>
      </c>
      <c r="DR1375" s="1"/>
      <c r="DS1375" s="1"/>
      <c r="DT1375" s="1"/>
      <c r="DU1375" s="1"/>
      <c r="DV1375" s="1"/>
      <c r="DY1375" t="s">
        <v>3271</v>
      </c>
      <c r="DZ1375" s="1">
        <v>41071</v>
      </c>
      <c r="EA1375" s="1">
        <v>42429</v>
      </c>
      <c r="EC1375" s="7" t="s">
        <v>4037</v>
      </c>
      <c r="EF1375" s="7">
        <v>1</v>
      </c>
      <c r="EO1375" s="7">
        <v>317</v>
      </c>
      <c r="EP1375" s="7">
        <v>2</v>
      </c>
      <c r="EQ1375" s="7">
        <v>1</v>
      </c>
      <c r="ER1375" s="1"/>
      <c r="ES1375" s="49" t="s">
        <v>5067</v>
      </c>
      <c r="ET1375" s="49" t="s">
        <v>5068</v>
      </c>
      <c r="EU1375" s="1"/>
      <c r="EV1375" s="1"/>
      <c r="EW1375" s="1"/>
      <c r="EX1375" s="1"/>
      <c r="FC1375" t="s">
        <v>3276</v>
      </c>
      <c r="FD1375" s="1">
        <v>42500</v>
      </c>
      <c r="FE1375" s="1">
        <v>43132</v>
      </c>
      <c r="FG1375" s="7" t="s">
        <v>4182</v>
      </c>
      <c r="FK1375">
        <v>1</v>
      </c>
      <c r="FY1375">
        <v>94</v>
      </c>
      <c r="FZ1375">
        <v>2</v>
      </c>
      <c r="GA1375">
        <v>1</v>
      </c>
      <c r="GY1375" s="44" t="s">
        <v>5718</v>
      </c>
      <c r="GZ1375" s="1">
        <v>39365</v>
      </c>
      <c r="HA1375">
        <v>22</v>
      </c>
      <c r="HB1375">
        <v>407</v>
      </c>
      <c r="HC1375">
        <v>24</v>
      </c>
      <c r="HD1375">
        <v>1</v>
      </c>
      <c r="HH1375" s="44" t="s">
        <v>5718</v>
      </c>
      <c r="HI1375">
        <v>1</v>
      </c>
      <c r="HJ1375">
        <v>53</v>
      </c>
      <c r="HK1375">
        <v>627</v>
      </c>
      <c r="HL1375">
        <v>8</v>
      </c>
      <c r="HM1375">
        <v>1</v>
      </c>
      <c r="HQ1375" s="44" t="s">
        <v>5978</v>
      </c>
      <c r="HR1375">
        <v>1</v>
      </c>
      <c r="HS1375">
        <v>3</v>
      </c>
      <c r="HT1375">
        <v>251</v>
      </c>
      <c r="HU1375">
        <v>4</v>
      </c>
      <c r="HV1375">
        <v>1</v>
      </c>
      <c r="HZ1375" s="44" t="s">
        <v>6062</v>
      </c>
      <c r="IA1375">
        <v>0</v>
      </c>
      <c r="IB1375">
        <v>8</v>
      </c>
      <c r="IC1375">
        <v>277</v>
      </c>
      <c r="ID1375">
        <v>6</v>
      </c>
      <c r="IF1375">
        <v>1</v>
      </c>
      <c r="II1375" s="1">
        <v>39365</v>
      </c>
      <c r="IJ1375" s="1">
        <v>40996</v>
      </c>
      <c r="IK1375" s="14">
        <v>11</v>
      </c>
    </row>
    <row r="1376" spans="1:245" x14ac:dyDescent="0.25">
      <c r="A1376" s="1">
        <v>40996</v>
      </c>
      <c r="E1376" s="13" t="s">
        <v>3223</v>
      </c>
      <c r="F1376" s="4" t="s">
        <v>144</v>
      </c>
      <c r="G1376" s="45" t="s">
        <v>5631</v>
      </c>
      <c r="H1376" s="86"/>
      <c r="I1376" s="86"/>
      <c r="J1376" s="86"/>
      <c r="K1376" s="86"/>
      <c r="L1376" s="86"/>
      <c r="M1376" s="30" t="s">
        <v>3275</v>
      </c>
      <c r="N1376" s="4" t="s">
        <v>1175</v>
      </c>
      <c r="O1376" s="52" t="s">
        <v>7114</v>
      </c>
      <c r="P1376" s="20"/>
      <c r="Q1376" s="41" t="s">
        <v>705</v>
      </c>
      <c r="R1376" s="4" t="s">
        <v>501</v>
      </c>
      <c r="S1376" s="52" t="s">
        <v>7112</v>
      </c>
      <c r="T1376" s="41" t="s">
        <v>705</v>
      </c>
      <c r="U1376" s="4" t="s">
        <v>501</v>
      </c>
      <c r="V1376" s="20"/>
      <c r="W1376" s="20"/>
      <c r="X1376" s="20"/>
      <c r="Y1376" s="20"/>
      <c r="Z1376" s="39" t="s">
        <v>3366</v>
      </c>
      <c r="AA1376" s="20" t="s">
        <v>479</v>
      </c>
      <c r="AD1376" s="20"/>
      <c r="AF1376" s="14">
        <v>0</v>
      </c>
      <c r="AG1376" s="14">
        <v>1</v>
      </c>
      <c r="AH1376" s="14">
        <v>0</v>
      </c>
      <c r="AI1376" s="14">
        <v>0</v>
      </c>
      <c r="AJ1376" s="14">
        <v>1</v>
      </c>
      <c r="AK1376" s="14">
        <v>0</v>
      </c>
      <c r="AL1376" s="14">
        <v>1</v>
      </c>
      <c r="AM1376" s="14">
        <v>0</v>
      </c>
      <c r="AU1376" s="1">
        <v>38573</v>
      </c>
      <c r="AV1376" s="1">
        <v>39223</v>
      </c>
      <c r="CF1376" s="14">
        <v>11217000</v>
      </c>
      <c r="DA1376" s="1">
        <v>39059</v>
      </c>
      <c r="DB1376" s="1">
        <v>39365</v>
      </c>
      <c r="DC1376" s="1">
        <v>40214</v>
      </c>
      <c r="DD1376" s="14">
        <v>1105</v>
      </c>
      <c r="DE1376" s="14">
        <v>4</v>
      </c>
      <c r="DF1376" t="s">
        <v>513</v>
      </c>
      <c r="DG1376" t="s">
        <v>1188</v>
      </c>
      <c r="DO1376" s="1"/>
      <c r="DP1376" s="49" t="s">
        <v>4762</v>
      </c>
      <c r="DQ1376" s="49" t="s">
        <v>4763</v>
      </c>
      <c r="DR1376" s="1"/>
      <c r="DS1376" s="1"/>
      <c r="DT1376" s="1"/>
      <c r="DU1376" s="1"/>
      <c r="DV1376" s="1"/>
      <c r="DY1376" t="s">
        <v>3271</v>
      </c>
      <c r="DZ1376" s="1">
        <v>41071</v>
      </c>
      <c r="EA1376" s="1">
        <v>42429</v>
      </c>
      <c r="EC1376" s="7" t="s">
        <v>4037</v>
      </c>
      <c r="EF1376" s="7">
        <v>1</v>
      </c>
      <c r="EO1376" s="7">
        <v>317</v>
      </c>
      <c r="EP1376" s="7">
        <v>2</v>
      </c>
      <c r="EQ1376" s="7">
        <v>1</v>
      </c>
      <c r="ER1376" s="1"/>
      <c r="ES1376" s="49" t="s">
        <v>5067</v>
      </c>
      <c r="ET1376" s="49" t="s">
        <v>5068</v>
      </c>
      <c r="EU1376" s="1"/>
      <c r="EV1376" s="1"/>
      <c r="EW1376" s="1"/>
      <c r="EX1376" s="1"/>
      <c r="FC1376" t="s">
        <v>3276</v>
      </c>
      <c r="FD1376" s="1">
        <v>42500</v>
      </c>
      <c r="FE1376" s="1">
        <v>43132</v>
      </c>
      <c r="FG1376" s="7" t="s">
        <v>4182</v>
      </c>
      <c r="FK1376">
        <v>1</v>
      </c>
      <c r="FY1376">
        <v>94</v>
      </c>
      <c r="FZ1376">
        <v>2</v>
      </c>
      <c r="GA1376">
        <v>1</v>
      </c>
      <c r="GY1376" s="44" t="s">
        <v>5718</v>
      </c>
      <c r="GZ1376" s="1">
        <v>39365</v>
      </c>
      <c r="HA1376">
        <v>22</v>
      </c>
      <c r="HB1376">
        <v>407</v>
      </c>
      <c r="HC1376">
        <v>24</v>
      </c>
      <c r="HD1376">
        <v>1</v>
      </c>
      <c r="HH1376" s="44" t="s">
        <v>5718</v>
      </c>
      <c r="HI1376">
        <v>1</v>
      </c>
      <c r="HJ1376">
        <v>53</v>
      </c>
      <c r="HK1376">
        <v>627</v>
      </c>
      <c r="HL1376">
        <v>8</v>
      </c>
      <c r="HM1376">
        <v>1</v>
      </c>
      <c r="HQ1376" s="44" t="s">
        <v>5978</v>
      </c>
      <c r="HR1376">
        <v>1</v>
      </c>
      <c r="HS1376">
        <v>3</v>
      </c>
      <c r="HT1376">
        <v>251</v>
      </c>
      <c r="HU1376">
        <v>4</v>
      </c>
      <c r="HV1376">
        <v>1</v>
      </c>
      <c r="HZ1376" s="44" t="s">
        <v>6062</v>
      </c>
      <c r="IA1376">
        <v>0</v>
      </c>
      <c r="IB1376">
        <v>8</v>
      </c>
      <c r="IC1376">
        <v>277</v>
      </c>
      <c r="ID1376">
        <v>6</v>
      </c>
      <c r="IF1376">
        <v>1</v>
      </c>
      <c r="II1376" s="1">
        <v>39365</v>
      </c>
      <c r="IJ1376" s="1">
        <v>40996</v>
      </c>
      <c r="IK1376" s="14">
        <v>11</v>
      </c>
    </row>
    <row r="1377" spans="1:245" x14ac:dyDescent="0.25">
      <c r="A1377" s="1">
        <v>40996</v>
      </c>
      <c r="E1377" s="13" t="s">
        <v>3223</v>
      </c>
      <c r="F1377" s="4" t="s">
        <v>144</v>
      </c>
      <c r="G1377" s="45" t="s">
        <v>5631</v>
      </c>
      <c r="H1377" s="86"/>
      <c r="I1377" s="86"/>
      <c r="J1377" s="86"/>
      <c r="K1377" s="86"/>
      <c r="L1377" s="86"/>
      <c r="M1377" s="30" t="s">
        <v>705</v>
      </c>
      <c r="N1377" s="4" t="s">
        <v>501</v>
      </c>
      <c r="O1377" s="52" t="s">
        <v>7112</v>
      </c>
      <c r="P1377" s="20"/>
      <c r="Q1377" s="39" t="s">
        <v>705</v>
      </c>
      <c r="R1377" s="4" t="s">
        <v>501</v>
      </c>
      <c r="S1377" s="52" t="s">
        <v>7112</v>
      </c>
      <c r="T1377" s="39" t="s">
        <v>705</v>
      </c>
      <c r="U1377" s="4" t="s">
        <v>501</v>
      </c>
      <c r="V1377" s="20"/>
      <c r="W1377" s="20"/>
      <c r="X1377" s="39" t="s">
        <v>3366</v>
      </c>
      <c r="Y1377" s="20" t="s">
        <v>479</v>
      </c>
      <c r="Z1377" s="39" t="s">
        <v>3366</v>
      </c>
      <c r="AA1377" s="20" t="s">
        <v>479</v>
      </c>
      <c r="AB1377" s="20"/>
      <c r="AC1377" s="20"/>
      <c r="AD1377" s="20"/>
      <c r="AF1377" s="14">
        <v>0</v>
      </c>
      <c r="AG1377" s="14">
        <v>1</v>
      </c>
      <c r="AH1377" s="14">
        <v>0</v>
      </c>
      <c r="AI1377" s="14">
        <v>0</v>
      </c>
      <c r="AJ1377" s="14">
        <v>1</v>
      </c>
      <c r="AK1377" s="14">
        <v>0</v>
      </c>
      <c r="AL1377" s="14">
        <v>1</v>
      </c>
      <c r="AM1377" s="14">
        <v>0</v>
      </c>
      <c r="AO1377" s="1">
        <v>37530</v>
      </c>
      <c r="AP1377" s="1">
        <v>37690</v>
      </c>
      <c r="AQ1377" s="1">
        <v>37719</v>
      </c>
      <c r="AR1377" s="1">
        <v>38218</v>
      </c>
      <c r="AS1377" s="1">
        <v>38560</v>
      </c>
      <c r="AT1377" s="1">
        <v>38789</v>
      </c>
      <c r="AU1377" s="1">
        <v>38573</v>
      </c>
      <c r="AV1377" s="1">
        <v>39223</v>
      </c>
      <c r="BT1377" s="14">
        <v>5320000</v>
      </c>
      <c r="BX1377" s="14">
        <v>36686000</v>
      </c>
      <c r="CB1377" s="14">
        <v>451000</v>
      </c>
      <c r="CF1377" s="14">
        <v>11217000</v>
      </c>
      <c r="DA1377" s="1">
        <v>39059</v>
      </c>
      <c r="DB1377" s="1">
        <v>39365</v>
      </c>
      <c r="DC1377" s="1">
        <v>40214</v>
      </c>
      <c r="DD1377" s="14">
        <v>1105</v>
      </c>
      <c r="DE1377" s="14">
        <v>4</v>
      </c>
      <c r="DF1377" t="s">
        <v>513</v>
      </c>
      <c r="DG1377" t="s">
        <v>1188</v>
      </c>
      <c r="DO1377" s="1"/>
      <c r="DP1377" s="49" t="s">
        <v>4762</v>
      </c>
      <c r="DQ1377" s="49" t="s">
        <v>4763</v>
      </c>
      <c r="DR1377" s="1"/>
      <c r="DS1377" s="1"/>
      <c r="DT1377" s="1"/>
      <c r="DU1377" s="1"/>
      <c r="DV1377" s="1"/>
      <c r="DY1377" t="s">
        <v>3271</v>
      </c>
      <c r="DZ1377" s="1">
        <v>41071</v>
      </c>
      <c r="EA1377" s="1">
        <v>42429</v>
      </c>
      <c r="EC1377" s="7" t="s">
        <v>4037</v>
      </c>
      <c r="EF1377" s="7">
        <v>1</v>
      </c>
      <c r="EO1377" s="7">
        <v>317</v>
      </c>
      <c r="EP1377" s="7">
        <v>2</v>
      </c>
      <c r="EQ1377" s="7">
        <v>1</v>
      </c>
      <c r="ER1377" s="1"/>
      <c r="ES1377" s="49" t="s">
        <v>5067</v>
      </c>
      <c r="ET1377" s="49" t="s">
        <v>5068</v>
      </c>
      <c r="EU1377" s="1"/>
      <c r="EV1377" s="1"/>
      <c r="EW1377" s="1"/>
      <c r="EX1377" s="1"/>
      <c r="FC1377" t="s">
        <v>3276</v>
      </c>
      <c r="FD1377" s="1">
        <v>42500</v>
      </c>
      <c r="FE1377" s="1">
        <v>43132</v>
      </c>
      <c r="FG1377" s="7" t="s">
        <v>4182</v>
      </c>
      <c r="FK1377">
        <v>1</v>
      </c>
      <c r="FY1377">
        <v>94</v>
      </c>
      <c r="FZ1377">
        <v>2</v>
      </c>
      <c r="GA1377">
        <v>1</v>
      </c>
      <c r="GY1377" s="44" t="s">
        <v>5718</v>
      </c>
      <c r="GZ1377" s="1">
        <v>39365</v>
      </c>
      <c r="HA1377">
        <v>22</v>
      </c>
      <c r="HB1377">
        <v>407</v>
      </c>
      <c r="HC1377">
        <v>24</v>
      </c>
      <c r="HD1377">
        <v>1</v>
      </c>
      <c r="HH1377" s="44" t="s">
        <v>5718</v>
      </c>
      <c r="HI1377">
        <v>1</v>
      </c>
      <c r="HJ1377">
        <v>53</v>
      </c>
      <c r="HK1377">
        <v>627</v>
      </c>
      <c r="HL1377">
        <v>8</v>
      </c>
      <c r="HM1377">
        <v>1</v>
      </c>
      <c r="HQ1377" s="44" t="s">
        <v>5978</v>
      </c>
      <c r="HR1377">
        <v>1</v>
      </c>
      <c r="HS1377">
        <v>3</v>
      </c>
      <c r="HT1377">
        <v>251</v>
      </c>
      <c r="HU1377">
        <v>4</v>
      </c>
      <c r="HV1377">
        <v>1</v>
      </c>
      <c r="HZ1377" s="44" t="s">
        <v>6062</v>
      </c>
      <c r="IA1377">
        <v>0</v>
      </c>
      <c r="IB1377">
        <v>8</v>
      </c>
      <c r="IC1377">
        <v>277</v>
      </c>
      <c r="ID1377">
        <v>6</v>
      </c>
      <c r="IF1377">
        <v>1</v>
      </c>
      <c r="II1377" s="1">
        <v>39365</v>
      </c>
      <c r="IJ1377" s="1">
        <v>40996</v>
      </c>
      <c r="IK1377" s="14">
        <v>11</v>
      </c>
    </row>
    <row r="1378" spans="1:245" x14ac:dyDescent="0.25">
      <c r="A1378" s="1">
        <v>40996</v>
      </c>
      <c r="E1378" s="13" t="s">
        <v>3223</v>
      </c>
      <c r="F1378" s="4" t="s">
        <v>144</v>
      </c>
      <c r="G1378" s="45" t="s">
        <v>5631</v>
      </c>
      <c r="H1378" s="86"/>
      <c r="I1378" s="86"/>
      <c r="J1378" s="86"/>
      <c r="K1378" s="86"/>
      <c r="L1378" s="86"/>
      <c r="M1378" s="30" t="s">
        <v>2690</v>
      </c>
      <c r="N1378" s="4" t="s">
        <v>1175</v>
      </c>
      <c r="O1378" s="52" t="s">
        <v>7115</v>
      </c>
      <c r="P1378" s="20"/>
      <c r="Q1378" s="30" t="s">
        <v>2690</v>
      </c>
      <c r="R1378" s="4" t="s">
        <v>1175</v>
      </c>
      <c r="S1378" s="52" t="s">
        <v>7115</v>
      </c>
      <c r="T1378" s="20"/>
      <c r="U1378" s="20"/>
      <c r="V1378" s="20" t="s">
        <v>3703</v>
      </c>
      <c r="W1378" s="20" t="s">
        <v>498</v>
      </c>
      <c r="X1378" s="20"/>
      <c r="Y1378" s="20"/>
      <c r="Z1378" s="20"/>
      <c r="AA1378" s="20"/>
      <c r="AB1378" s="39" t="s">
        <v>3704</v>
      </c>
      <c r="AC1378" s="20" t="s">
        <v>498</v>
      </c>
      <c r="AD1378" s="20"/>
      <c r="AF1378" s="14">
        <v>0</v>
      </c>
      <c r="AG1378" s="14">
        <v>1</v>
      </c>
      <c r="AH1378" s="14">
        <v>0</v>
      </c>
      <c r="AI1378" s="14">
        <v>0</v>
      </c>
      <c r="AJ1378" s="14">
        <v>1</v>
      </c>
      <c r="AK1378" s="14">
        <v>0</v>
      </c>
      <c r="AL1378" s="14">
        <v>1</v>
      </c>
      <c r="AM1378" s="14">
        <v>0</v>
      </c>
      <c r="AS1378" s="1">
        <v>38560</v>
      </c>
      <c r="AT1378" s="1">
        <v>38656</v>
      </c>
      <c r="BP1378" s="14">
        <v>812000</v>
      </c>
      <c r="BQ1378" s="3">
        <v>0</v>
      </c>
      <c r="DA1378" s="1">
        <v>39059</v>
      </c>
      <c r="DB1378" s="1">
        <v>39365</v>
      </c>
      <c r="DC1378" s="1">
        <v>40214</v>
      </c>
      <c r="DD1378" s="14">
        <v>1105</v>
      </c>
      <c r="DE1378" s="14">
        <v>4</v>
      </c>
      <c r="DF1378" t="s">
        <v>513</v>
      </c>
      <c r="DG1378" t="s">
        <v>1188</v>
      </c>
      <c r="DJ1378">
        <v>1</v>
      </c>
      <c r="GY1378" s="44" t="s">
        <v>5718</v>
      </c>
      <c r="GZ1378" s="1">
        <v>39365</v>
      </c>
      <c r="HA1378">
        <v>22</v>
      </c>
      <c r="HB1378">
        <v>248</v>
      </c>
      <c r="HC1378">
        <v>5</v>
      </c>
      <c r="HD1378">
        <v>1</v>
      </c>
      <c r="HH1378" s="44" t="s">
        <v>5718</v>
      </c>
      <c r="HI1378">
        <v>1</v>
      </c>
      <c r="HJ1378">
        <v>53</v>
      </c>
      <c r="HK1378">
        <v>197</v>
      </c>
      <c r="HL1378">
        <v>2</v>
      </c>
      <c r="HM1378">
        <v>1</v>
      </c>
      <c r="II1378" s="1">
        <v>39365</v>
      </c>
      <c r="IJ1378" s="1">
        <v>40996</v>
      </c>
      <c r="IK1378" s="14">
        <v>11</v>
      </c>
    </row>
    <row r="1379" spans="1:245" x14ac:dyDescent="0.25">
      <c r="A1379" s="1">
        <v>40996</v>
      </c>
      <c r="E1379" s="13" t="s">
        <v>3223</v>
      </c>
      <c r="F1379" s="4" t="s">
        <v>144</v>
      </c>
      <c r="G1379" s="45" t="s">
        <v>5631</v>
      </c>
      <c r="H1379" s="86"/>
      <c r="I1379" s="86"/>
      <c r="J1379" s="86"/>
      <c r="K1379" s="86"/>
      <c r="L1379" s="86"/>
      <c r="M1379" s="30" t="s">
        <v>1180</v>
      </c>
      <c r="N1379" s="4" t="s">
        <v>501</v>
      </c>
      <c r="O1379" s="52" t="s">
        <v>7116</v>
      </c>
      <c r="P1379" s="20"/>
      <c r="Q1379" s="39" t="s">
        <v>1182</v>
      </c>
      <c r="R1379" s="4" t="s">
        <v>501</v>
      </c>
      <c r="S1379" s="52" t="s">
        <v>7116</v>
      </c>
      <c r="T1379" s="39" t="s">
        <v>1182</v>
      </c>
      <c r="U1379" s="4" t="s">
        <v>501</v>
      </c>
      <c r="V1379" s="20"/>
      <c r="W1379" s="20"/>
      <c r="X1379" s="20"/>
      <c r="Y1379" s="20"/>
      <c r="Z1379" s="39" t="s">
        <v>4200</v>
      </c>
      <c r="AA1379" s="20" t="s">
        <v>501</v>
      </c>
      <c r="AD1379" s="20"/>
      <c r="AF1379" s="14">
        <v>0</v>
      </c>
      <c r="AG1379" s="14">
        <v>1</v>
      </c>
      <c r="AH1379" s="14">
        <v>0</v>
      </c>
      <c r="AI1379" s="14">
        <v>0</v>
      </c>
      <c r="AJ1379" s="14">
        <v>1</v>
      </c>
      <c r="AK1379" s="14">
        <v>0</v>
      </c>
      <c r="AL1379" s="14">
        <v>1</v>
      </c>
      <c r="AM1379" s="14">
        <v>0</v>
      </c>
      <c r="AQ1379" s="1">
        <v>37699</v>
      </c>
      <c r="AR1379" s="1">
        <v>38218</v>
      </c>
      <c r="BT1379" s="14">
        <v>23649000</v>
      </c>
      <c r="DA1379" s="1">
        <v>39059</v>
      </c>
      <c r="DB1379" s="1">
        <v>39365</v>
      </c>
      <c r="DC1379" s="1">
        <v>40214</v>
      </c>
      <c r="DD1379" s="14">
        <v>1105</v>
      </c>
      <c r="DE1379" s="14">
        <v>4</v>
      </c>
      <c r="DF1379" t="s">
        <v>513</v>
      </c>
      <c r="DG1379" t="s">
        <v>1188</v>
      </c>
      <c r="DO1379" s="49" t="s">
        <v>4764</v>
      </c>
      <c r="DP1379" s="1"/>
      <c r="DQ1379" s="1"/>
      <c r="DR1379" s="1"/>
      <c r="DS1379" s="1"/>
      <c r="DT1379" s="1"/>
      <c r="DU1379" s="1"/>
      <c r="DV1379" s="1"/>
      <c r="DY1379" t="s">
        <v>2238</v>
      </c>
      <c r="DZ1379" s="1">
        <v>41072</v>
      </c>
      <c r="EA1379" s="1">
        <v>42429</v>
      </c>
      <c r="EC1379" s="7" t="s">
        <v>4037</v>
      </c>
      <c r="EF1379" s="7">
        <v>1</v>
      </c>
      <c r="EO1379" s="7">
        <v>235</v>
      </c>
      <c r="EP1379" s="7">
        <v>2</v>
      </c>
      <c r="ER1379" s="49" t="s">
        <v>5069</v>
      </c>
      <c r="ES1379" s="1"/>
      <c r="ET1379" s="1"/>
      <c r="EU1379" s="1"/>
      <c r="EV1379" s="1"/>
      <c r="EW1379" s="1"/>
      <c r="EX1379" s="1"/>
      <c r="FC1379" t="s">
        <v>3268</v>
      </c>
      <c r="FD1379" s="1">
        <v>42503</v>
      </c>
      <c r="FE1379" s="1">
        <v>43132</v>
      </c>
      <c r="FG1379" s="7" t="s">
        <v>4183</v>
      </c>
      <c r="FK1379">
        <v>1</v>
      </c>
      <c r="FY1379">
        <v>35</v>
      </c>
      <c r="FZ1379">
        <v>2</v>
      </c>
      <c r="GY1379" s="44" t="s">
        <v>5718</v>
      </c>
      <c r="GZ1379" s="1">
        <v>39365</v>
      </c>
      <c r="HA1379">
        <v>22</v>
      </c>
      <c r="HB1379">
        <v>535</v>
      </c>
      <c r="HC1379">
        <v>11</v>
      </c>
      <c r="HD1379">
        <v>1</v>
      </c>
      <c r="HH1379" s="44" t="s">
        <v>5718</v>
      </c>
      <c r="HI1379">
        <v>1</v>
      </c>
      <c r="HJ1379">
        <v>53</v>
      </c>
      <c r="HK1379">
        <v>413</v>
      </c>
      <c r="HL1379">
        <v>7</v>
      </c>
      <c r="HM1379">
        <v>1</v>
      </c>
      <c r="HQ1379" s="44" t="s">
        <v>5978</v>
      </c>
      <c r="HR1379">
        <v>1</v>
      </c>
      <c r="HS1379">
        <v>3</v>
      </c>
      <c r="HT1379">
        <v>259</v>
      </c>
      <c r="HU1379">
        <v>5</v>
      </c>
      <c r="HW1379">
        <v>1</v>
      </c>
      <c r="HZ1379" s="44" t="s">
        <v>6062</v>
      </c>
      <c r="IA1379">
        <v>0</v>
      </c>
      <c r="IB1379">
        <v>8</v>
      </c>
      <c r="IC1379">
        <v>84</v>
      </c>
      <c r="ID1379">
        <v>2</v>
      </c>
      <c r="IF1379">
        <v>1</v>
      </c>
      <c r="II1379" s="1">
        <v>39365</v>
      </c>
      <c r="IJ1379" s="1">
        <v>40996</v>
      </c>
      <c r="IK1379" s="14">
        <v>11</v>
      </c>
    </row>
    <row r="1380" spans="1:245" x14ac:dyDescent="0.25">
      <c r="A1380" s="1">
        <v>40996</v>
      </c>
      <c r="E1380" s="13" t="s">
        <v>3223</v>
      </c>
      <c r="F1380" s="4" t="s">
        <v>144</v>
      </c>
      <c r="G1380" s="45" t="s">
        <v>5631</v>
      </c>
      <c r="H1380" s="86"/>
      <c r="I1380" s="86"/>
      <c r="J1380" s="86"/>
      <c r="K1380" s="86"/>
      <c r="L1380" s="86"/>
      <c r="M1380" s="30" t="s">
        <v>1181</v>
      </c>
      <c r="N1380" s="4" t="s">
        <v>1175</v>
      </c>
      <c r="O1380" s="52" t="s">
        <v>7117</v>
      </c>
      <c r="P1380" s="20"/>
      <c r="Q1380" s="39" t="s">
        <v>1182</v>
      </c>
      <c r="R1380" s="4" t="s">
        <v>501</v>
      </c>
      <c r="S1380" s="52" t="s">
        <v>7116</v>
      </c>
      <c r="T1380" s="39" t="s">
        <v>1182</v>
      </c>
      <c r="U1380" s="4" t="s">
        <v>501</v>
      </c>
      <c r="V1380" s="20"/>
      <c r="W1380" s="20"/>
      <c r="X1380" s="20"/>
      <c r="Y1380" s="20"/>
      <c r="Z1380" s="39" t="s">
        <v>4200</v>
      </c>
      <c r="AA1380" s="20" t="s">
        <v>501</v>
      </c>
      <c r="AD1380" s="20"/>
      <c r="AF1380" s="14">
        <v>0</v>
      </c>
      <c r="AG1380" s="14">
        <v>1</v>
      </c>
      <c r="AH1380" s="14">
        <v>0</v>
      </c>
      <c r="AI1380" s="14">
        <v>0</v>
      </c>
      <c r="AJ1380" s="14">
        <v>1</v>
      </c>
      <c r="AK1380" s="14">
        <v>0</v>
      </c>
      <c r="AL1380" s="14">
        <v>1</v>
      </c>
      <c r="AM1380" s="14">
        <v>0</v>
      </c>
      <c r="AS1380" s="1">
        <v>38560</v>
      </c>
      <c r="AT1380" s="1">
        <v>38695</v>
      </c>
      <c r="AU1380" s="1">
        <v>38573</v>
      </c>
      <c r="AV1380" s="1">
        <v>39223</v>
      </c>
      <c r="BX1380" s="14">
        <v>3251000</v>
      </c>
      <c r="CB1380" s="14">
        <v>19584000</v>
      </c>
      <c r="DA1380" s="1">
        <v>39059</v>
      </c>
      <c r="DB1380" s="1">
        <v>39365</v>
      </c>
      <c r="DC1380" s="1">
        <v>40214</v>
      </c>
      <c r="DD1380" s="14">
        <v>1105</v>
      </c>
      <c r="DE1380" s="14">
        <v>4</v>
      </c>
      <c r="DF1380" t="s">
        <v>513</v>
      </c>
      <c r="DG1380" t="s">
        <v>1188</v>
      </c>
      <c r="DO1380" s="49" t="s">
        <v>4764</v>
      </c>
      <c r="DP1380" s="1"/>
      <c r="DQ1380" s="1"/>
      <c r="DR1380" s="1"/>
      <c r="DS1380" s="1"/>
      <c r="DT1380" s="1"/>
      <c r="DU1380" s="1"/>
      <c r="DV1380" s="1"/>
      <c r="DY1380" t="s">
        <v>2238</v>
      </c>
      <c r="DZ1380" s="1">
        <v>41072</v>
      </c>
      <c r="EA1380" s="1">
        <v>42429</v>
      </c>
      <c r="EC1380" s="7" t="s">
        <v>4037</v>
      </c>
      <c r="EF1380" s="7">
        <v>1</v>
      </c>
      <c r="EO1380" s="7">
        <v>235</v>
      </c>
      <c r="EP1380" s="7">
        <v>2</v>
      </c>
      <c r="ER1380" s="49" t="s">
        <v>5069</v>
      </c>
      <c r="ES1380" s="1"/>
      <c r="ET1380" s="1"/>
      <c r="EU1380" s="1"/>
      <c r="EV1380" s="1"/>
      <c r="EW1380" s="1"/>
      <c r="EX1380" s="1"/>
      <c r="FC1380" t="s">
        <v>3268</v>
      </c>
      <c r="FD1380" s="1">
        <v>42503</v>
      </c>
      <c r="FE1380" s="1">
        <v>43132</v>
      </c>
      <c r="FG1380" s="7" t="s">
        <v>4183</v>
      </c>
      <c r="FK1380">
        <v>1</v>
      </c>
      <c r="FY1380">
        <v>35</v>
      </c>
      <c r="FZ1380">
        <v>2</v>
      </c>
      <c r="GY1380" s="44" t="s">
        <v>5718</v>
      </c>
      <c r="GZ1380" s="1">
        <v>39365</v>
      </c>
      <c r="HA1380">
        <v>22</v>
      </c>
      <c r="HB1380">
        <v>535</v>
      </c>
      <c r="HC1380">
        <v>11</v>
      </c>
      <c r="HD1380">
        <v>1</v>
      </c>
      <c r="HH1380" s="44" t="s">
        <v>5718</v>
      </c>
      <c r="HI1380">
        <v>1</v>
      </c>
      <c r="HJ1380">
        <v>53</v>
      </c>
      <c r="HK1380">
        <v>413</v>
      </c>
      <c r="HL1380">
        <v>7</v>
      </c>
      <c r="HM1380">
        <v>1</v>
      </c>
      <c r="HQ1380" s="44" t="s">
        <v>5978</v>
      </c>
      <c r="HR1380">
        <v>1</v>
      </c>
      <c r="HS1380">
        <v>3</v>
      </c>
      <c r="HT1380">
        <v>259</v>
      </c>
      <c r="HU1380">
        <v>5</v>
      </c>
      <c r="HW1380">
        <v>1</v>
      </c>
      <c r="HZ1380" s="44" t="s">
        <v>6062</v>
      </c>
      <c r="IA1380">
        <v>0</v>
      </c>
      <c r="IB1380">
        <v>8</v>
      </c>
      <c r="IC1380">
        <v>84</v>
      </c>
      <c r="ID1380">
        <v>2</v>
      </c>
      <c r="IF1380">
        <v>1</v>
      </c>
      <c r="II1380" s="1">
        <v>39365</v>
      </c>
      <c r="IJ1380" s="1">
        <v>40996</v>
      </c>
      <c r="IK1380" s="14">
        <v>11</v>
      </c>
    </row>
    <row r="1381" spans="1:245" x14ac:dyDescent="0.25">
      <c r="A1381" s="1">
        <v>40996</v>
      </c>
      <c r="E1381" s="13" t="s">
        <v>3223</v>
      </c>
      <c r="F1381" s="4" t="s">
        <v>144</v>
      </c>
      <c r="G1381" s="45" t="s">
        <v>5631</v>
      </c>
      <c r="H1381" s="86"/>
      <c r="I1381" s="86"/>
      <c r="J1381" s="86"/>
      <c r="K1381" s="86"/>
      <c r="L1381" s="86"/>
      <c r="M1381" s="30" t="s">
        <v>1182</v>
      </c>
      <c r="N1381" s="4" t="s">
        <v>501</v>
      </c>
      <c r="O1381" s="52" t="s">
        <v>7116</v>
      </c>
      <c r="P1381" s="20"/>
      <c r="Q1381" s="39" t="s">
        <v>1182</v>
      </c>
      <c r="R1381" s="4" t="s">
        <v>501</v>
      </c>
      <c r="S1381" s="52" t="s">
        <v>7116</v>
      </c>
      <c r="T1381" s="39" t="s">
        <v>1182</v>
      </c>
      <c r="U1381" s="4" t="s">
        <v>501</v>
      </c>
      <c r="V1381" s="20"/>
      <c r="W1381" s="20"/>
      <c r="X1381" s="39" t="s">
        <v>4200</v>
      </c>
      <c r="Y1381" s="20" t="s">
        <v>501</v>
      </c>
      <c r="Z1381" s="39" t="s">
        <v>4200</v>
      </c>
      <c r="AA1381" s="20" t="s">
        <v>501</v>
      </c>
      <c r="AD1381" s="20"/>
      <c r="AF1381" s="14">
        <v>0</v>
      </c>
      <c r="AG1381" s="14">
        <v>1</v>
      </c>
      <c r="AH1381" s="14">
        <v>0</v>
      </c>
      <c r="AI1381" s="14">
        <v>0</v>
      </c>
      <c r="AJ1381" s="14">
        <v>1</v>
      </c>
      <c r="AK1381" s="14">
        <v>0</v>
      </c>
      <c r="AL1381" s="14">
        <v>1</v>
      </c>
      <c r="AM1381" s="14">
        <v>0</v>
      </c>
      <c r="AQ1381" s="1">
        <v>37699</v>
      </c>
      <c r="AR1381" s="1">
        <v>38218</v>
      </c>
      <c r="AS1381" s="1">
        <v>38560</v>
      </c>
      <c r="AT1381" s="1">
        <v>38695</v>
      </c>
      <c r="AU1381" s="1">
        <v>38573</v>
      </c>
      <c r="AV1381" s="1">
        <v>39223</v>
      </c>
      <c r="BT1381" s="14">
        <v>23649000</v>
      </c>
      <c r="BX1381" s="14">
        <v>3251000</v>
      </c>
      <c r="CB1381" s="14">
        <v>19584000</v>
      </c>
      <c r="DA1381" s="1">
        <v>39059</v>
      </c>
      <c r="DB1381" s="1">
        <v>39365</v>
      </c>
      <c r="DC1381" s="1">
        <v>40214</v>
      </c>
      <c r="DD1381" s="14">
        <v>1105</v>
      </c>
      <c r="DE1381" s="14">
        <v>4</v>
      </c>
      <c r="DF1381" t="s">
        <v>513</v>
      </c>
      <c r="DG1381" t="s">
        <v>1188</v>
      </c>
      <c r="DO1381" s="49" t="s">
        <v>4764</v>
      </c>
      <c r="DP1381" s="1"/>
      <c r="DQ1381" s="1"/>
      <c r="DR1381" s="1"/>
      <c r="DS1381" s="1"/>
      <c r="DT1381" s="1"/>
      <c r="DU1381" s="1"/>
      <c r="DV1381" s="1"/>
      <c r="DY1381" t="s">
        <v>2238</v>
      </c>
      <c r="DZ1381" s="1">
        <v>41072</v>
      </c>
      <c r="EA1381" s="1">
        <v>42429</v>
      </c>
      <c r="EC1381" s="7" t="s">
        <v>4037</v>
      </c>
      <c r="EF1381" s="7">
        <v>1</v>
      </c>
      <c r="EO1381" s="7">
        <v>235</v>
      </c>
      <c r="EP1381" s="7">
        <v>2</v>
      </c>
      <c r="ER1381" s="49" t="s">
        <v>5069</v>
      </c>
      <c r="ES1381" s="1"/>
      <c r="ET1381" s="1"/>
      <c r="EU1381" s="1"/>
      <c r="EV1381" s="1"/>
      <c r="EW1381" s="1"/>
      <c r="EX1381" s="1"/>
      <c r="FC1381" t="s">
        <v>3268</v>
      </c>
      <c r="FD1381" s="1">
        <v>42503</v>
      </c>
      <c r="FE1381" s="1">
        <v>43132</v>
      </c>
      <c r="FG1381" s="7" t="s">
        <v>4183</v>
      </c>
      <c r="FK1381">
        <v>1</v>
      </c>
      <c r="FY1381">
        <v>35</v>
      </c>
      <c r="FZ1381">
        <v>2</v>
      </c>
      <c r="GY1381" s="44" t="s">
        <v>5718</v>
      </c>
      <c r="GZ1381" s="1">
        <v>39365</v>
      </c>
      <c r="HA1381">
        <v>22</v>
      </c>
      <c r="HB1381">
        <v>535</v>
      </c>
      <c r="HC1381">
        <v>11</v>
      </c>
      <c r="HD1381">
        <v>1</v>
      </c>
      <c r="HH1381" s="44" t="s">
        <v>5718</v>
      </c>
      <c r="HI1381">
        <v>1</v>
      </c>
      <c r="HJ1381">
        <v>53</v>
      </c>
      <c r="HK1381">
        <v>413</v>
      </c>
      <c r="HL1381">
        <v>7</v>
      </c>
      <c r="HM1381">
        <v>1</v>
      </c>
      <c r="HQ1381" s="44" t="s">
        <v>5978</v>
      </c>
      <c r="HR1381">
        <v>1</v>
      </c>
      <c r="HS1381">
        <v>3</v>
      </c>
      <c r="HT1381">
        <v>259</v>
      </c>
      <c r="HU1381">
        <v>5</v>
      </c>
      <c r="HW1381">
        <v>1</v>
      </c>
      <c r="HZ1381" s="44" t="s">
        <v>6062</v>
      </c>
      <c r="IA1381">
        <v>0</v>
      </c>
      <c r="IB1381">
        <v>8</v>
      </c>
      <c r="IC1381">
        <v>84</v>
      </c>
      <c r="ID1381">
        <v>2</v>
      </c>
      <c r="IF1381">
        <v>1</v>
      </c>
      <c r="II1381" s="1">
        <v>39365</v>
      </c>
      <c r="IJ1381" s="1">
        <v>40996</v>
      </c>
      <c r="IK1381" s="14">
        <v>11</v>
      </c>
    </row>
    <row r="1382" spans="1:245" x14ac:dyDescent="0.25">
      <c r="A1382" s="1">
        <v>40996</v>
      </c>
      <c r="E1382" s="13" t="s">
        <v>3223</v>
      </c>
      <c r="F1382" s="4" t="s">
        <v>144</v>
      </c>
      <c r="G1382" s="45" t="s">
        <v>5631</v>
      </c>
      <c r="H1382" s="86"/>
      <c r="I1382" s="86"/>
      <c r="J1382" s="86"/>
      <c r="K1382" s="86"/>
      <c r="L1382" s="86"/>
      <c r="M1382" s="30" t="s">
        <v>5207</v>
      </c>
      <c r="N1382" s="4" t="s">
        <v>537</v>
      </c>
      <c r="O1382" s="52" t="s">
        <v>7118</v>
      </c>
      <c r="P1382" s="20"/>
      <c r="Q1382" s="39" t="s">
        <v>711</v>
      </c>
      <c r="R1382" s="4" t="s">
        <v>479</v>
      </c>
      <c r="S1382" s="52" t="s">
        <v>7121</v>
      </c>
      <c r="T1382" s="39" t="s">
        <v>711</v>
      </c>
      <c r="U1382" s="20"/>
      <c r="V1382" s="39"/>
      <c r="W1382" s="4"/>
      <c r="X1382" s="20"/>
      <c r="Y1382" s="20"/>
      <c r="Z1382" s="20"/>
      <c r="AA1382" s="20"/>
      <c r="AD1382" s="20"/>
      <c r="AF1382" s="14">
        <v>0</v>
      </c>
      <c r="AG1382" s="14">
        <v>1</v>
      </c>
      <c r="AH1382" s="14">
        <v>0</v>
      </c>
      <c r="AI1382" s="14">
        <v>0</v>
      </c>
      <c r="AJ1382" s="14">
        <v>1</v>
      </c>
      <c r="AK1382" s="14">
        <v>0</v>
      </c>
      <c r="AL1382" s="14">
        <v>1</v>
      </c>
      <c r="AM1382" s="14">
        <v>0</v>
      </c>
      <c r="AO1382" s="1">
        <v>37530</v>
      </c>
      <c r="AP1382" s="1">
        <v>37690</v>
      </c>
      <c r="BP1382" s="14">
        <v>3673000</v>
      </c>
      <c r="BQ1382" s="3">
        <v>0</v>
      </c>
      <c r="DA1382" s="1">
        <v>39059</v>
      </c>
      <c r="DB1382" s="1">
        <v>39365</v>
      </c>
      <c r="DC1382" s="1">
        <v>40214</v>
      </c>
      <c r="DD1382" s="14">
        <v>1105</v>
      </c>
      <c r="DE1382" s="14">
        <v>4</v>
      </c>
      <c r="DF1382" t="s">
        <v>513</v>
      </c>
      <c r="DG1382" t="s">
        <v>1188</v>
      </c>
      <c r="DJ1382">
        <v>1</v>
      </c>
      <c r="DO1382" s="49" t="s">
        <v>4765</v>
      </c>
      <c r="DP1382" s="1"/>
      <c r="DQ1382" s="1"/>
      <c r="DR1382" s="1"/>
      <c r="DS1382" s="1"/>
      <c r="DT1382" s="1"/>
      <c r="DU1382" s="1"/>
      <c r="DV1382" s="1"/>
      <c r="DY1382" t="s">
        <v>2240</v>
      </c>
      <c r="DZ1382" s="1">
        <v>41072</v>
      </c>
      <c r="EA1382" s="1">
        <v>42429</v>
      </c>
      <c r="EC1382" s="7" t="s">
        <v>4037</v>
      </c>
      <c r="EF1382" s="7">
        <v>1</v>
      </c>
      <c r="EO1382" s="7">
        <v>439</v>
      </c>
      <c r="EP1382" s="7">
        <v>2</v>
      </c>
      <c r="ER1382" s="49" t="s">
        <v>5070</v>
      </c>
      <c r="ES1382" s="1"/>
      <c r="ET1382" s="1"/>
      <c r="EU1382" s="1"/>
      <c r="EV1382" s="1"/>
      <c r="EW1382" s="1"/>
      <c r="EX1382" s="1"/>
      <c r="FC1382" t="s">
        <v>3270</v>
      </c>
      <c r="FD1382" s="1">
        <v>42502</v>
      </c>
      <c r="FE1382" s="1">
        <v>43132</v>
      </c>
      <c r="FG1382" s="7" t="s">
        <v>4183</v>
      </c>
      <c r="FK1382">
        <v>1</v>
      </c>
      <c r="FY1382">
        <v>80</v>
      </c>
      <c r="FZ1382">
        <v>2</v>
      </c>
      <c r="II1382" s="1">
        <v>39365</v>
      </c>
      <c r="IJ1382" s="1">
        <v>40996</v>
      </c>
      <c r="IK1382" s="14">
        <v>11</v>
      </c>
    </row>
    <row r="1383" spans="1:245" x14ac:dyDescent="0.25">
      <c r="A1383" s="1">
        <v>40996</v>
      </c>
      <c r="E1383" s="13" t="s">
        <v>3223</v>
      </c>
      <c r="F1383" s="4" t="s">
        <v>144</v>
      </c>
      <c r="G1383" s="45" t="s">
        <v>5631</v>
      </c>
      <c r="H1383" s="86"/>
      <c r="I1383" s="86"/>
      <c r="J1383" s="86"/>
      <c r="K1383" s="86"/>
      <c r="L1383" s="86"/>
      <c r="M1383" s="32" t="s">
        <v>712</v>
      </c>
      <c r="N1383" s="4" t="s">
        <v>479</v>
      </c>
      <c r="O1383" s="52" t="s">
        <v>7255</v>
      </c>
      <c r="P1383" s="20"/>
      <c r="Q1383" s="39" t="s">
        <v>711</v>
      </c>
      <c r="R1383" s="4" t="s">
        <v>479</v>
      </c>
      <c r="S1383" s="52" t="s">
        <v>7121</v>
      </c>
      <c r="T1383" s="39" t="s">
        <v>711</v>
      </c>
      <c r="U1383" s="4" t="s">
        <v>479</v>
      </c>
      <c r="V1383" s="20"/>
      <c r="W1383" s="20"/>
      <c r="X1383" s="20"/>
      <c r="Y1383" s="20"/>
      <c r="Z1383" s="20"/>
      <c r="AA1383" s="20"/>
      <c r="AD1383" s="20"/>
      <c r="AF1383" s="14">
        <v>0</v>
      </c>
      <c r="AG1383" s="14">
        <v>1</v>
      </c>
      <c r="AH1383" s="14">
        <v>0</v>
      </c>
      <c r="AI1383" s="14">
        <v>0</v>
      </c>
      <c r="AJ1383" s="14">
        <v>1</v>
      </c>
      <c r="AK1383" s="14">
        <v>0</v>
      </c>
      <c r="AL1383" s="14">
        <v>1</v>
      </c>
      <c r="AM1383" s="14">
        <v>0</v>
      </c>
      <c r="AQ1383" s="1">
        <v>37705</v>
      </c>
      <c r="AR1383" s="1">
        <v>38218</v>
      </c>
      <c r="BT1383" s="14">
        <v>23091000</v>
      </c>
      <c r="BU1383" s="11">
        <v>0.25</v>
      </c>
      <c r="DA1383" s="1">
        <v>39059</v>
      </c>
      <c r="DB1383" s="1">
        <v>39365</v>
      </c>
      <c r="DC1383" s="1">
        <v>40214</v>
      </c>
      <c r="DD1383" s="14">
        <v>1105</v>
      </c>
      <c r="DE1383" s="14">
        <v>4</v>
      </c>
      <c r="DF1383" t="s">
        <v>513</v>
      </c>
      <c r="DG1383" t="s">
        <v>1188</v>
      </c>
      <c r="DJ1383">
        <v>1</v>
      </c>
      <c r="DO1383" s="49" t="s">
        <v>4766</v>
      </c>
      <c r="DP1383" s="1"/>
      <c r="DQ1383" s="1"/>
      <c r="DR1383" s="1"/>
      <c r="DS1383" s="1"/>
      <c r="DT1383" s="1"/>
      <c r="DU1383" s="1"/>
      <c r="DV1383" s="1"/>
      <c r="DY1383" t="s">
        <v>2239</v>
      </c>
      <c r="DZ1383" s="1">
        <v>41072</v>
      </c>
      <c r="EA1383" s="1">
        <v>42429</v>
      </c>
      <c r="EC1383" s="7" t="s">
        <v>4037</v>
      </c>
      <c r="EF1383" s="7">
        <v>1</v>
      </c>
      <c r="EO1383" s="7">
        <v>460</v>
      </c>
      <c r="EP1383" s="7">
        <v>2</v>
      </c>
      <c r="ER1383" s="49" t="s">
        <v>5071</v>
      </c>
      <c r="ES1383" s="1"/>
      <c r="ET1383" s="1"/>
      <c r="EU1383" s="1"/>
      <c r="EV1383" s="1"/>
      <c r="EW1383" s="1"/>
      <c r="EX1383" s="1"/>
      <c r="FC1383" t="s">
        <v>3269</v>
      </c>
      <c r="FD1383" s="1">
        <v>42502</v>
      </c>
      <c r="FE1383" s="1">
        <v>43132</v>
      </c>
      <c r="FG1383" s="7" t="s">
        <v>4183</v>
      </c>
      <c r="FK1383">
        <v>1</v>
      </c>
      <c r="FY1383">
        <v>79</v>
      </c>
      <c r="FZ1383">
        <v>2</v>
      </c>
      <c r="II1383" s="1">
        <v>39365</v>
      </c>
      <c r="IJ1383" s="1">
        <v>40996</v>
      </c>
      <c r="IK1383" s="14">
        <v>11</v>
      </c>
    </row>
    <row r="1384" spans="1:245" x14ac:dyDescent="0.25">
      <c r="A1384" s="1">
        <v>40996</v>
      </c>
      <c r="E1384" s="13" t="s">
        <v>3223</v>
      </c>
      <c r="F1384" s="4" t="s">
        <v>144</v>
      </c>
      <c r="G1384" s="45" t="s">
        <v>5631</v>
      </c>
      <c r="H1384" s="86"/>
      <c r="I1384" s="86"/>
      <c r="J1384" s="86"/>
      <c r="K1384" s="86"/>
      <c r="L1384" s="86"/>
      <c r="M1384" s="30" t="s">
        <v>2691</v>
      </c>
      <c r="N1384" s="4" t="s">
        <v>1175</v>
      </c>
      <c r="O1384" s="52" t="s">
        <v>7119</v>
      </c>
      <c r="P1384" s="20"/>
      <c r="Q1384" s="39" t="s">
        <v>711</v>
      </c>
      <c r="R1384" s="4" t="s">
        <v>479</v>
      </c>
      <c r="S1384" s="52" t="s">
        <v>7121</v>
      </c>
      <c r="T1384" s="39" t="s">
        <v>711</v>
      </c>
      <c r="U1384" s="4" t="s">
        <v>479</v>
      </c>
      <c r="V1384" s="20"/>
      <c r="W1384" s="20"/>
      <c r="X1384" s="20"/>
      <c r="Y1384" s="20"/>
      <c r="Z1384" s="20"/>
      <c r="AA1384" s="20"/>
      <c r="AD1384" s="20"/>
      <c r="AF1384" s="14">
        <v>0</v>
      </c>
      <c r="AG1384" s="14">
        <v>1</v>
      </c>
      <c r="AH1384" s="14">
        <v>0</v>
      </c>
      <c r="AI1384" s="14">
        <v>0</v>
      </c>
      <c r="AJ1384" s="14">
        <v>1</v>
      </c>
      <c r="AK1384" s="14">
        <v>0</v>
      </c>
      <c r="AL1384" s="14">
        <v>1</v>
      </c>
      <c r="AM1384" s="14">
        <v>0</v>
      </c>
      <c r="AS1384" s="1">
        <v>38560</v>
      </c>
      <c r="AT1384" s="1">
        <v>38789</v>
      </c>
      <c r="BP1384" s="14">
        <v>2444000</v>
      </c>
      <c r="BQ1384" s="3">
        <v>0.2</v>
      </c>
      <c r="BT1384" s="14">
        <v>3071000</v>
      </c>
      <c r="BU1384" s="3">
        <v>0.2</v>
      </c>
      <c r="DA1384" s="1">
        <v>39059</v>
      </c>
      <c r="DB1384" s="1">
        <v>39365</v>
      </c>
      <c r="DC1384" s="1">
        <v>40214</v>
      </c>
      <c r="DD1384" s="14">
        <v>1105</v>
      </c>
      <c r="DE1384" s="14">
        <v>4</v>
      </c>
      <c r="DF1384" t="s">
        <v>513</v>
      </c>
      <c r="DG1384" t="s">
        <v>1188</v>
      </c>
      <c r="DJ1384">
        <v>1</v>
      </c>
      <c r="DO1384" s="49" t="s">
        <v>4766</v>
      </c>
      <c r="DP1384" s="1"/>
      <c r="DQ1384" s="1"/>
      <c r="DR1384" s="1"/>
      <c r="DS1384" s="1"/>
      <c r="DT1384" s="1"/>
      <c r="DU1384" s="1"/>
      <c r="DV1384" s="1"/>
      <c r="DY1384" t="s">
        <v>2239</v>
      </c>
      <c r="DZ1384" s="1">
        <v>41072</v>
      </c>
      <c r="EA1384" s="1">
        <v>42429</v>
      </c>
      <c r="EC1384" s="7" t="s">
        <v>4037</v>
      </c>
      <c r="EF1384" s="7">
        <v>1</v>
      </c>
      <c r="EO1384" s="7">
        <v>460</v>
      </c>
      <c r="EP1384" s="7">
        <v>2</v>
      </c>
      <c r="ER1384" s="49" t="s">
        <v>5071</v>
      </c>
      <c r="ES1384" s="1"/>
      <c r="ET1384" s="1"/>
      <c r="EU1384" s="1"/>
      <c r="EV1384" s="1"/>
      <c r="EW1384" s="1"/>
      <c r="EX1384" s="1"/>
      <c r="FC1384" t="s">
        <v>3269</v>
      </c>
      <c r="FD1384" s="1">
        <v>42502</v>
      </c>
      <c r="FE1384" s="1">
        <v>43132</v>
      </c>
      <c r="FG1384" s="7" t="s">
        <v>4183</v>
      </c>
      <c r="FK1384">
        <v>1</v>
      </c>
      <c r="FY1384">
        <v>79</v>
      </c>
      <c r="FZ1384">
        <v>2</v>
      </c>
      <c r="II1384" s="1">
        <v>39365</v>
      </c>
      <c r="IJ1384" s="1">
        <v>40996</v>
      </c>
      <c r="IK1384" s="14">
        <v>11</v>
      </c>
    </row>
    <row r="1385" spans="1:245" x14ac:dyDescent="0.25">
      <c r="A1385" s="1">
        <v>40996</v>
      </c>
      <c r="E1385" s="13" t="s">
        <v>3223</v>
      </c>
      <c r="F1385" s="4" t="s">
        <v>144</v>
      </c>
      <c r="G1385" s="45" t="s">
        <v>5631</v>
      </c>
      <c r="H1385" s="86"/>
      <c r="I1385" s="86"/>
      <c r="J1385" s="86"/>
      <c r="K1385" s="86"/>
      <c r="L1385" s="86"/>
      <c r="M1385" s="30" t="s">
        <v>2692</v>
      </c>
      <c r="N1385" s="4" t="s">
        <v>1175</v>
      </c>
      <c r="O1385" s="52" t="s">
        <v>7120</v>
      </c>
      <c r="P1385" s="20"/>
      <c r="Q1385" s="39" t="s">
        <v>711</v>
      </c>
      <c r="R1385" s="4" t="s">
        <v>479</v>
      </c>
      <c r="S1385" s="52" t="s">
        <v>7121</v>
      </c>
      <c r="T1385" s="39" t="s">
        <v>711</v>
      </c>
      <c r="U1385" s="4" t="s">
        <v>479</v>
      </c>
      <c r="V1385" s="20"/>
      <c r="W1385" s="20"/>
      <c r="X1385" s="20"/>
      <c r="Y1385" s="20"/>
      <c r="Z1385" s="20"/>
      <c r="AA1385" s="20"/>
      <c r="AD1385" s="20"/>
      <c r="AF1385" s="14">
        <v>0</v>
      </c>
      <c r="AG1385" s="14">
        <v>1</v>
      </c>
      <c r="AH1385" s="14">
        <v>0</v>
      </c>
      <c r="AI1385" s="14">
        <v>0</v>
      </c>
      <c r="AJ1385" s="14">
        <v>1</v>
      </c>
      <c r="AK1385" s="14">
        <v>0</v>
      </c>
      <c r="AL1385" s="14">
        <v>1</v>
      </c>
      <c r="AM1385" s="14">
        <v>0</v>
      </c>
      <c r="AU1385" s="1">
        <v>38598</v>
      </c>
      <c r="AV1385" s="1">
        <v>38891</v>
      </c>
      <c r="BT1385" s="14">
        <v>3071000</v>
      </c>
      <c r="BU1385" s="3">
        <v>0.2</v>
      </c>
      <c r="BX1385" s="14">
        <v>2656000</v>
      </c>
      <c r="BY1385" s="11">
        <v>0.5</v>
      </c>
      <c r="DA1385" s="1">
        <v>39059</v>
      </c>
      <c r="DB1385" s="1">
        <v>39365</v>
      </c>
      <c r="DC1385" s="1">
        <v>40214</v>
      </c>
      <c r="DD1385" s="14">
        <v>1105</v>
      </c>
      <c r="DE1385" s="14">
        <v>4</v>
      </c>
      <c r="DF1385" t="s">
        <v>513</v>
      </c>
      <c r="DG1385" t="s">
        <v>1188</v>
      </c>
      <c r="DJ1385">
        <v>1</v>
      </c>
      <c r="DO1385" s="49" t="s">
        <v>4766</v>
      </c>
      <c r="DP1385" s="1"/>
      <c r="DQ1385" s="1"/>
      <c r="DR1385" s="1"/>
      <c r="DS1385" s="1"/>
      <c r="DT1385" s="1"/>
      <c r="DU1385" s="1"/>
      <c r="DV1385" s="1"/>
      <c r="DY1385" t="s">
        <v>2239</v>
      </c>
      <c r="DZ1385" s="1">
        <v>41072</v>
      </c>
      <c r="EA1385" s="1">
        <v>42429</v>
      </c>
      <c r="EC1385" s="7" t="s">
        <v>4037</v>
      </c>
      <c r="EF1385" s="7">
        <v>1</v>
      </c>
      <c r="EO1385" s="7">
        <v>460</v>
      </c>
      <c r="EP1385" s="7">
        <v>2</v>
      </c>
      <c r="ER1385" s="49" t="s">
        <v>5071</v>
      </c>
      <c r="ES1385" s="1"/>
      <c r="ET1385" s="1"/>
      <c r="EU1385" s="1"/>
      <c r="EV1385" s="1"/>
      <c r="EW1385" s="1"/>
      <c r="EX1385" s="1"/>
      <c r="FC1385" t="s">
        <v>3269</v>
      </c>
      <c r="FD1385" s="1">
        <v>42502</v>
      </c>
      <c r="FE1385" s="1">
        <v>43132</v>
      </c>
      <c r="FG1385" s="7" t="s">
        <v>4183</v>
      </c>
      <c r="FK1385">
        <v>1</v>
      </c>
      <c r="FY1385">
        <v>79</v>
      </c>
      <c r="FZ1385">
        <v>2</v>
      </c>
      <c r="II1385" s="1">
        <v>39365</v>
      </c>
      <c r="IJ1385" s="1">
        <v>40996</v>
      </c>
      <c r="IK1385" s="14">
        <v>11</v>
      </c>
    </row>
    <row r="1386" spans="1:245" x14ac:dyDescent="0.25">
      <c r="A1386" s="1">
        <v>40996</v>
      </c>
      <c r="E1386" s="13" t="s">
        <v>3223</v>
      </c>
      <c r="F1386" s="4" t="s">
        <v>144</v>
      </c>
      <c r="G1386" s="45" t="s">
        <v>5631</v>
      </c>
      <c r="H1386" s="86"/>
      <c r="I1386" s="86"/>
      <c r="J1386" s="86"/>
      <c r="K1386" s="86"/>
      <c r="L1386" s="86"/>
      <c r="M1386" s="30" t="s">
        <v>711</v>
      </c>
      <c r="N1386" s="4" t="s">
        <v>479</v>
      </c>
      <c r="O1386" s="52" t="s">
        <v>7121</v>
      </c>
      <c r="P1386" s="20"/>
      <c r="Q1386" s="39" t="s">
        <v>711</v>
      </c>
      <c r="R1386" s="4" t="s">
        <v>479</v>
      </c>
      <c r="S1386" s="52" t="s">
        <v>7121</v>
      </c>
      <c r="T1386" s="39" t="s">
        <v>711</v>
      </c>
      <c r="U1386" s="4" t="s">
        <v>479</v>
      </c>
      <c r="V1386" s="20"/>
      <c r="W1386" s="20"/>
      <c r="X1386" s="20"/>
      <c r="Y1386" s="20"/>
      <c r="Z1386" s="20"/>
      <c r="AA1386" s="20"/>
      <c r="AD1386" s="20"/>
      <c r="AF1386" s="14">
        <v>0</v>
      </c>
      <c r="AG1386" s="14">
        <v>1</v>
      </c>
      <c r="AH1386" s="14">
        <v>0</v>
      </c>
      <c r="AI1386" s="14">
        <v>0</v>
      </c>
      <c r="AJ1386" s="14">
        <v>1</v>
      </c>
      <c r="AK1386" s="14">
        <v>0</v>
      </c>
      <c r="AL1386" s="14">
        <v>1</v>
      </c>
      <c r="AM1386" s="14">
        <v>0</v>
      </c>
      <c r="AQ1386" s="1">
        <v>37705</v>
      </c>
      <c r="AR1386" s="1">
        <v>38218</v>
      </c>
      <c r="AS1386" s="1">
        <v>38562</v>
      </c>
      <c r="AT1386" s="1">
        <v>38789</v>
      </c>
      <c r="AU1386" s="1">
        <v>38598</v>
      </c>
      <c r="AV1386" s="1">
        <v>38891</v>
      </c>
      <c r="BT1386" s="14">
        <v>23091000</v>
      </c>
      <c r="BU1386" s="11">
        <v>0.25</v>
      </c>
      <c r="BX1386" s="14">
        <v>2656000</v>
      </c>
      <c r="BY1386" s="11">
        <v>0.5</v>
      </c>
      <c r="DA1386" s="1">
        <v>39059</v>
      </c>
      <c r="DB1386" s="1">
        <v>39365</v>
      </c>
      <c r="DC1386" s="1">
        <v>40214</v>
      </c>
      <c r="DD1386" s="14">
        <v>1105</v>
      </c>
      <c r="DE1386" s="14">
        <v>4</v>
      </c>
      <c r="DF1386" t="s">
        <v>513</v>
      </c>
      <c r="DG1386" t="s">
        <v>1188</v>
      </c>
      <c r="DJ1386">
        <v>1</v>
      </c>
      <c r="DO1386" s="49" t="s">
        <v>4766</v>
      </c>
      <c r="DP1386" s="1"/>
      <c r="DQ1386" s="1"/>
      <c r="DR1386" s="1"/>
      <c r="DS1386" s="1"/>
      <c r="DT1386" s="1"/>
      <c r="DU1386" s="1"/>
      <c r="DV1386" s="1"/>
      <c r="DY1386" t="s">
        <v>2239</v>
      </c>
      <c r="DZ1386" s="1">
        <v>41072</v>
      </c>
      <c r="EA1386" s="1">
        <v>42429</v>
      </c>
      <c r="EC1386" s="7" t="s">
        <v>4037</v>
      </c>
      <c r="EF1386" s="7">
        <v>1</v>
      </c>
      <c r="EO1386" s="7">
        <v>460</v>
      </c>
      <c r="EP1386" s="7">
        <v>2</v>
      </c>
      <c r="ER1386" s="49" t="s">
        <v>5071</v>
      </c>
      <c r="ES1386" s="1"/>
      <c r="ET1386" s="1"/>
      <c r="EU1386" s="1"/>
      <c r="EV1386" s="1"/>
      <c r="EW1386" s="1"/>
      <c r="EX1386" s="1"/>
      <c r="FC1386" t="s">
        <v>3269</v>
      </c>
      <c r="FD1386" s="1">
        <v>42502</v>
      </c>
      <c r="FE1386" s="1">
        <v>43132</v>
      </c>
      <c r="FG1386" s="7" t="s">
        <v>4183</v>
      </c>
      <c r="FK1386">
        <v>1</v>
      </c>
      <c r="FY1386">
        <v>79</v>
      </c>
      <c r="FZ1386">
        <v>2</v>
      </c>
      <c r="II1386" s="1">
        <v>39365</v>
      </c>
      <c r="IJ1386" s="1">
        <v>40996</v>
      </c>
      <c r="IK1386" s="14">
        <v>11</v>
      </c>
    </row>
    <row r="1387" spans="1:245" x14ac:dyDescent="0.25">
      <c r="A1387" s="1">
        <v>40996</v>
      </c>
      <c r="E1387" s="13" t="s">
        <v>3223</v>
      </c>
      <c r="F1387" s="4" t="s">
        <v>144</v>
      </c>
      <c r="G1387" s="45" t="s">
        <v>5631</v>
      </c>
      <c r="H1387" s="86"/>
      <c r="I1387" s="86"/>
      <c r="J1387" s="86"/>
      <c r="K1387" s="86"/>
      <c r="L1387" s="86"/>
      <c r="M1387" s="30" t="s">
        <v>5208</v>
      </c>
      <c r="N1387" s="4" t="s">
        <v>1175</v>
      </c>
      <c r="O1387" s="52" t="s">
        <v>7122</v>
      </c>
      <c r="P1387" s="20"/>
      <c r="Q1387" s="54" t="s">
        <v>5209</v>
      </c>
      <c r="R1387" s="4" t="s">
        <v>1175</v>
      </c>
      <c r="S1387" s="52" t="s">
        <v>7123</v>
      </c>
      <c r="T1387" s="39" t="s">
        <v>5209</v>
      </c>
      <c r="U1387" s="4" t="s">
        <v>1175</v>
      </c>
      <c r="V1387" s="20" t="s">
        <v>5236</v>
      </c>
      <c r="W1387" s="20" t="s">
        <v>4159</v>
      </c>
      <c r="X1387" s="20"/>
      <c r="Y1387" s="20"/>
      <c r="AB1387" s="89" t="s">
        <v>4199</v>
      </c>
      <c r="AC1387" s="89" t="s">
        <v>4159</v>
      </c>
      <c r="AD1387" s="20"/>
      <c r="AE1387" s="20" t="s">
        <v>3705</v>
      </c>
      <c r="AF1387" s="14">
        <v>0</v>
      </c>
      <c r="AG1387" s="14">
        <v>1</v>
      </c>
      <c r="AH1387" s="14">
        <v>0</v>
      </c>
      <c r="AI1387" s="14">
        <v>0</v>
      </c>
      <c r="AJ1387" s="14">
        <v>1</v>
      </c>
      <c r="AK1387" s="14">
        <v>0</v>
      </c>
      <c r="AL1387" s="14">
        <v>1</v>
      </c>
      <c r="AM1387" s="14">
        <v>0</v>
      </c>
      <c r="AU1387" s="1">
        <v>38573</v>
      </c>
      <c r="AV1387" s="1">
        <v>39223</v>
      </c>
      <c r="BT1387" s="14">
        <v>2918000</v>
      </c>
      <c r="DA1387" s="1">
        <v>39059</v>
      </c>
      <c r="DB1387" s="1">
        <v>39365</v>
      </c>
      <c r="DC1387" s="1">
        <v>40214</v>
      </c>
      <c r="DD1387" s="14">
        <v>1105</v>
      </c>
      <c r="DE1387" s="14">
        <v>4</v>
      </c>
      <c r="DF1387" t="s">
        <v>513</v>
      </c>
      <c r="DG1387" t="s">
        <v>1188</v>
      </c>
      <c r="GY1387" s="44" t="s">
        <v>5718</v>
      </c>
      <c r="GZ1387" s="1">
        <v>39365</v>
      </c>
      <c r="HA1387">
        <v>22</v>
      </c>
      <c r="HB1387">
        <v>868</v>
      </c>
      <c r="HC1387">
        <v>7</v>
      </c>
      <c r="HD1387">
        <v>1</v>
      </c>
      <c r="HH1387" s="44" t="s">
        <v>5718</v>
      </c>
      <c r="HI1387">
        <v>1</v>
      </c>
      <c r="HJ1387">
        <v>53</v>
      </c>
      <c r="HK1387">
        <v>86</v>
      </c>
      <c r="HL1387">
        <v>0</v>
      </c>
      <c r="II1387" s="1">
        <v>39365</v>
      </c>
      <c r="IJ1387" s="1">
        <v>40996</v>
      </c>
      <c r="IK1387" s="14">
        <v>11</v>
      </c>
    </row>
    <row r="1388" spans="1:245" x14ac:dyDescent="0.25">
      <c r="A1388" s="1">
        <v>40996</v>
      </c>
      <c r="E1388" s="13" t="s">
        <v>3223</v>
      </c>
      <c r="F1388" s="4" t="s">
        <v>144</v>
      </c>
      <c r="G1388" s="45" t="s">
        <v>5631</v>
      </c>
      <c r="H1388" s="86"/>
      <c r="I1388" s="86"/>
      <c r="J1388" s="86"/>
      <c r="K1388" s="86"/>
      <c r="L1388" s="86"/>
      <c r="M1388" s="30" t="s">
        <v>5209</v>
      </c>
      <c r="N1388" s="4" t="s">
        <v>1175</v>
      </c>
      <c r="O1388" s="52" t="s">
        <v>7123</v>
      </c>
      <c r="P1388" s="20"/>
      <c r="Q1388" s="39" t="s">
        <v>5209</v>
      </c>
      <c r="R1388" s="4" t="s">
        <v>1175</v>
      </c>
      <c r="S1388" s="52" t="s">
        <v>7123</v>
      </c>
      <c r="T1388" s="39" t="s">
        <v>5209</v>
      </c>
      <c r="U1388" s="4" t="s">
        <v>1175</v>
      </c>
      <c r="V1388" s="20" t="s">
        <v>5236</v>
      </c>
      <c r="W1388" s="20" t="s">
        <v>4159</v>
      </c>
      <c r="X1388" s="20"/>
      <c r="Y1388" s="20"/>
      <c r="AB1388" s="89" t="s">
        <v>4199</v>
      </c>
      <c r="AC1388" s="89" t="s">
        <v>4159</v>
      </c>
      <c r="AD1388" s="20"/>
      <c r="AE1388" s="20" t="s">
        <v>3705</v>
      </c>
      <c r="AF1388" s="14">
        <v>0</v>
      </c>
      <c r="AG1388" s="14">
        <v>1</v>
      </c>
      <c r="AH1388" s="14">
        <v>0</v>
      </c>
      <c r="AI1388" s="14">
        <v>0</v>
      </c>
      <c r="AJ1388" s="14">
        <v>1</v>
      </c>
      <c r="AK1388" s="14">
        <v>0</v>
      </c>
      <c r="AL1388" s="14">
        <v>1</v>
      </c>
      <c r="AM1388" s="14">
        <v>0</v>
      </c>
      <c r="AU1388" s="1">
        <v>38573</v>
      </c>
      <c r="AV1388" s="1">
        <v>39223</v>
      </c>
      <c r="BT1388" s="14">
        <v>2918000</v>
      </c>
      <c r="DA1388" s="1">
        <v>39059</v>
      </c>
      <c r="DB1388" s="1">
        <v>39365</v>
      </c>
      <c r="DC1388" s="1">
        <v>40214</v>
      </c>
      <c r="DD1388" s="14">
        <v>1105</v>
      </c>
      <c r="DE1388" s="14">
        <v>4</v>
      </c>
      <c r="DF1388" t="s">
        <v>513</v>
      </c>
      <c r="DG1388" t="s">
        <v>1188</v>
      </c>
      <c r="GY1388" s="44" t="s">
        <v>5718</v>
      </c>
      <c r="GZ1388" s="1">
        <v>39365</v>
      </c>
      <c r="HA1388">
        <v>22</v>
      </c>
      <c r="HB1388">
        <v>868</v>
      </c>
      <c r="HC1388">
        <v>7</v>
      </c>
      <c r="HD1388">
        <v>1</v>
      </c>
      <c r="HH1388" s="44" t="s">
        <v>5718</v>
      </c>
      <c r="HI1388">
        <v>1</v>
      </c>
      <c r="HJ1388">
        <v>53</v>
      </c>
      <c r="HK1388">
        <v>86</v>
      </c>
      <c r="HL1388">
        <v>0</v>
      </c>
      <c r="II1388" s="1">
        <v>39365</v>
      </c>
      <c r="IJ1388" s="1">
        <v>40996</v>
      </c>
      <c r="IK1388" s="14">
        <v>11</v>
      </c>
    </row>
    <row r="1389" spans="1:245" x14ac:dyDescent="0.25">
      <c r="A1389" s="1">
        <v>40996</v>
      </c>
      <c r="E1389" s="13" t="s">
        <v>3223</v>
      </c>
      <c r="F1389" s="4" t="s">
        <v>144</v>
      </c>
      <c r="G1389" s="45" t="s">
        <v>5631</v>
      </c>
      <c r="H1389" s="86"/>
      <c r="I1389" s="86"/>
      <c r="J1389" s="86"/>
      <c r="K1389" s="86"/>
      <c r="L1389" s="86"/>
      <c r="M1389" s="30" t="s">
        <v>1183</v>
      </c>
      <c r="N1389" s="4" t="s">
        <v>500</v>
      </c>
      <c r="O1389" s="52" t="s">
        <v>7124</v>
      </c>
      <c r="P1389" s="20"/>
      <c r="Q1389" s="39" t="s">
        <v>1184</v>
      </c>
      <c r="R1389" s="4" t="s">
        <v>500</v>
      </c>
      <c r="S1389" s="52" t="s">
        <v>7126</v>
      </c>
      <c r="T1389" s="39" t="s">
        <v>1184</v>
      </c>
      <c r="U1389" s="4" t="s">
        <v>500</v>
      </c>
      <c r="V1389" s="20"/>
      <c r="W1389" s="20"/>
      <c r="X1389" s="20"/>
      <c r="Y1389" s="20"/>
      <c r="Z1389" s="39" t="s">
        <v>3706</v>
      </c>
      <c r="AA1389" s="20" t="s">
        <v>500</v>
      </c>
      <c r="AD1389" s="20"/>
      <c r="AF1389" s="14">
        <v>0</v>
      </c>
      <c r="AG1389" s="14">
        <v>1</v>
      </c>
      <c r="AH1389" s="14">
        <v>0</v>
      </c>
      <c r="AI1389" s="14">
        <v>0</v>
      </c>
      <c r="AJ1389" s="14">
        <v>1</v>
      </c>
      <c r="AK1389" s="14">
        <v>0</v>
      </c>
      <c r="AL1389" s="14">
        <v>1</v>
      </c>
      <c r="AM1389" s="14">
        <v>0</v>
      </c>
      <c r="AO1389" s="1">
        <v>37530</v>
      </c>
      <c r="AP1389" s="1">
        <v>37690</v>
      </c>
      <c r="AQ1389" s="1">
        <v>37699</v>
      </c>
      <c r="AR1389" s="1">
        <v>37915</v>
      </c>
      <c r="BP1389" s="14">
        <v>2264000</v>
      </c>
      <c r="BT1389" s="14">
        <v>3582000</v>
      </c>
      <c r="DA1389" s="1">
        <v>39059</v>
      </c>
      <c r="DB1389" s="1">
        <v>39365</v>
      </c>
      <c r="DC1389" s="1">
        <v>40214</v>
      </c>
      <c r="DD1389" s="14">
        <v>1105</v>
      </c>
      <c r="DE1389" s="14">
        <v>4</v>
      </c>
      <c r="DF1389" t="s">
        <v>513</v>
      </c>
      <c r="DG1389" t="s">
        <v>1188</v>
      </c>
      <c r="GY1389" s="44" t="s">
        <v>5718</v>
      </c>
      <c r="GZ1389" s="1">
        <v>39365</v>
      </c>
      <c r="HA1389">
        <v>22</v>
      </c>
      <c r="HB1389">
        <v>749</v>
      </c>
      <c r="HC1389">
        <v>9</v>
      </c>
      <c r="HD1389">
        <v>1</v>
      </c>
      <c r="HH1389" s="44" t="s">
        <v>5718</v>
      </c>
      <c r="HI1389">
        <v>1</v>
      </c>
      <c r="HJ1389">
        <v>53</v>
      </c>
      <c r="HK1389">
        <v>1724</v>
      </c>
      <c r="HL1389">
        <v>19</v>
      </c>
      <c r="HM1389">
        <v>1</v>
      </c>
      <c r="II1389" s="1">
        <v>39365</v>
      </c>
      <c r="IJ1389" s="1">
        <v>40996</v>
      </c>
      <c r="IK1389" s="14">
        <v>11</v>
      </c>
    </row>
    <row r="1390" spans="1:245" x14ac:dyDescent="0.25">
      <c r="A1390" s="1">
        <v>40996</v>
      </c>
      <c r="E1390" s="13" t="s">
        <v>3223</v>
      </c>
      <c r="F1390" s="4" t="s">
        <v>144</v>
      </c>
      <c r="G1390" s="45" t="s">
        <v>5631</v>
      </c>
      <c r="H1390" s="86"/>
      <c r="I1390" s="86"/>
      <c r="J1390" s="86"/>
      <c r="K1390" s="86"/>
      <c r="L1390" s="86"/>
      <c r="M1390" s="30" t="s">
        <v>2693</v>
      </c>
      <c r="N1390" s="4" t="s">
        <v>1175</v>
      </c>
      <c r="O1390" s="52" t="s">
        <v>7125</v>
      </c>
      <c r="P1390" s="20"/>
      <c r="Q1390" s="39" t="s">
        <v>1184</v>
      </c>
      <c r="R1390" s="4" t="s">
        <v>500</v>
      </c>
      <c r="S1390" s="52" t="s">
        <v>7126</v>
      </c>
      <c r="T1390" s="39" t="s">
        <v>1184</v>
      </c>
      <c r="U1390" s="4" t="s">
        <v>500</v>
      </c>
      <c r="V1390" s="20"/>
      <c r="W1390" s="20"/>
      <c r="X1390" s="20"/>
      <c r="Y1390" s="20"/>
      <c r="Z1390" s="39" t="s">
        <v>3706</v>
      </c>
      <c r="AA1390" s="20" t="s">
        <v>500</v>
      </c>
      <c r="AD1390" s="20"/>
      <c r="AF1390" s="14">
        <v>0</v>
      </c>
      <c r="AG1390" s="14">
        <v>1</v>
      </c>
      <c r="AH1390" s="14">
        <v>0</v>
      </c>
      <c r="AI1390" s="14">
        <v>0</v>
      </c>
      <c r="AJ1390" s="14">
        <v>1</v>
      </c>
      <c r="AK1390" s="14">
        <v>0</v>
      </c>
      <c r="AL1390" s="14">
        <v>1</v>
      </c>
      <c r="AM1390" s="14">
        <v>0</v>
      </c>
      <c r="AS1390" s="1">
        <v>38560</v>
      </c>
      <c r="AT1390" s="1">
        <v>38789</v>
      </c>
      <c r="BX1390" s="14">
        <v>3916000</v>
      </c>
      <c r="DA1390" s="1">
        <v>39059</v>
      </c>
      <c r="DB1390" s="1">
        <v>39365</v>
      </c>
      <c r="DC1390" s="1">
        <v>40214</v>
      </c>
      <c r="DD1390" s="14">
        <v>1105</v>
      </c>
      <c r="DE1390" s="14">
        <v>4</v>
      </c>
      <c r="DF1390" t="s">
        <v>513</v>
      </c>
      <c r="DG1390" t="s">
        <v>1188</v>
      </c>
      <c r="GY1390" s="44" t="s">
        <v>5718</v>
      </c>
      <c r="GZ1390" s="1">
        <v>39365</v>
      </c>
      <c r="HA1390">
        <v>22</v>
      </c>
      <c r="HB1390">
        <v>749</v>
      </c>
      <c r="HC1390">
        <v>9</v>
      </c>
      <c r="HD1390">
        <v>1</v>
      </c>
      <c r="HH1390" s="44" t="s">
        <v>5718</v>
      </c>
      <c r="HI1390">
        <v>1</v>
      </c>
      <c r="HJ1390">
        <v>53</v>
      </c>
      <c r="HK1390">
        <v>1724</v>
      </c>
      <c r="HL1390">
        <v>19</v>
      </c>
      <c r="HM1390">
        <v>1</v>
      </c>
      <c r="II1390" s="1">
        <v>39365</v>
      </c>
      <c r="IJ1390" s="1">
        <v>40996</v>
      </c>
      <c r="IK1390" s="14">
        <v>11</v>
      </c>
    </row>
    <row r="1391" spans="1:245" x14ac:dyDescent="0.25">
      <c r="A1391" s="1">
        <v>40996</v>
      </c>
      <c r="E1391" s="13" t="s">
        <v>3223</v>
      </c>
      <c r="F1391" s="4" t="s">
        <v>144</v>
      </c>
      <c r="G1391" s="45" t="s">
        <v>5631</v>
      </c>
      <c r="H1391" s="86"/>
      <c r="I1391" s="86"/>
      <c r="J1391" s="86"/>
      <c r="K1391" s="86"/>
      <c r="L1391" s="86"/>
      <c r="M1391" s="30" t="s">
        <v>1184</v>
      </c>
      <c r="N1391" s="4" t="s">
        <v>500</v>
      </c>
      <c r="O1391" s="52" t="s">
        <v>7126</v>
      </c>
      <c r="P1391" s="20"/>
      <c r="Q1391" s="39" t="s">
        <v>1184</v>
      </c>
      <c r="R1391" s="4" t="s">
        <v>500</v>
      </c>
      <c r="S1391" s="52" t="s">
        <v>7126</v>
      </c>
      <c r="T1391" s="39" t="s">
        <v>1184</v>
      </c>
      <c r="U1391" s="4" t="s">
        <v>500</v>
      </c>
      <c r="V1391" s="20"/>
      <c r="W1391" s="20"/>
      <c r="X1391" s="39" t="s">
        <v>3706</v>
      </c>
      <c r="Y1391" s="20" t="s">
        <v>500</v>
      </c>
      <c r="Z1391" s="39" t="s">
        <v>3706</v>
      </c>
      <c r="AA1391" s="20" t="s">
        <v>500</v>
      </c>
      <c r="AD1391" s="20"/>
      <c r="AF1391" s="14">
        <v>0</v>
      </c>
      <c r="AG1391" s="14">
        <v>1</v>
      </c>
      <c r="AH1391" s="14">
        <v>0</v>
      </c>
      <c r="AI1391" s="14">
        <v>0</v>
      </c>
      <c r="AJ1391" s="14">
        <v>1</v>
      </c>
      <c r="AK1391" s="14">
        <v>0</v>
      </c>
      <c r="AL1391" s="14">
        <v>1</v>
      </c>
      <c r="AM1391" s="14">
        <v>0</v>
      </c>
      <c r="AS1391" s="1">
        <v>38560</v>
      </c>
      <c r="AT1391" s="1">
        <v>38789</v>
      </c>
      <c r="BT1391" s="14">
        <v>3582000</v>
      </c>
      <c r="BX1391" s="14">
        <v>3916000</v>
      </c>
      <c r="DA1391" s="1">
        <v>39059</v>
      </c>
      <c r="DB1391" s="1">
        <v>39365</v>
      </c>
      <c r="DC1391" s="1">
        <v>40214</v>
      </c>
      <c r="DD1391" s="14">
        <v>1105</v>
      </c>
      <c r="DE1391" s="14">
        <v>4</v>
      </c>
      <c r="DF1391" t="s">
        <v>513</v>
      </c>
      <c r="DG1391" t="s">
        <v>1188</v>
      </c>
      <c r="GY1391" s="44" t="s">
        <v>5718</v>
      </c>
      <c r="GZ1391" s="1">
        <v>39365</v>
      </c>
      <c r="HA1391">
        <v>22</v>
      </c>
      <c r="HB1391">
        <v>749</v>
      </c>
      <c r="HC1391">
        <v>9</v>
      </c>
      <c r="HD1391">
        <v>1</v>
      </c>
      <c r="HH1391" s="44" t="s">
        <v>5718</v>
      </c>
      <c r="HI1391">
        <v>1</v>
      </c>
      <c r="HJ1391">
        <v>53</v>
      </c>
      <c r="HK1391">
        <v>1724</v>
      </c>
      <c r="HL1391">
        <v>19</v>
      </c>
      <c r="HM1391">
        <v>1</v>
      </c>
      <c r="II1391" s="1">
        <v>39365</v>
      </c>
      <c r="IJ1391" s="1">
        <v>40996</v>
      </c>
      <c r="IK1391" s="14">
        <v>11</v>
      </c>
    </row>
    <row r="1392" spans="1:245" x14ac:dyDescent="0.25">
      <c r="A1392" s="1">
        <v>40996</v>
      </c>
      <c r="E1392" s="13" t="s">
        <v>3223</v>
      </c>
      <c r="F1392" s="4" t="s">
        <v>144</v>
      </c>
      <c r="G1392" s="45" t="s">
        <v>5631</v>
      </c>
      <c r="H1392" s="86"/>
      <c r="I1392" s="86"/>
      <c r="J1392" s="86"/>
      <c r="K1392" s="86"/>
      <c r="L1392" s="86"/>
      <c r="M1392" s="30" t="s">
        <v>1185</v>
      </c>
      <c r="N1392" s="4" t="s">
        <v>537</v>
      </c>
      <c r="O1392" s="52" t="s">
        <v>7127</v>
      </c>
      <c r="P1392" s="20"/>
      <c r="Q1392" s="39" t="s">
        <v>1186</v>
      </c>
      <c r="R1392" s="4" t="s">
        <v>1187</v>
      </c>
      <c r="S1392" s="52" t="s">
        <v>7129</v>
      </c>
      <c r="T1392" s="39" t="s">
        <v>1186</v>
      </c>
      <c r="U1392" s="4" t="s">
        <v>1187</v>
      </c>
      <c r="V1392" s="20"/>
      <c r="W1392" s="20"/>
      <c r="X1392" s="20"/>
      <c r="Y1392" s="20"/>
      <c r="Z1392" s="20">
        <v>270243</v>
      </c>
      <c r="AA1392" s="20" t="s">
        <v>500</v>
      </c>
      <c r="AD1392" s="20"/>
      <c r="AF1392" s="14">
        <v>0</v>
      </c>
      <c r="AG1392" s="14">
        <v>1</v>
      </c>
      <c r="AH1392" s="14">
        <v>0</v>
      </c>
      <c r="AI1392" s="14">
        <v>0</v>
      </c>
      <c r="AJ1392" s="14">
        <v>1</v>
      </c>
      <c r="AK1392" s="14">
        <v>0</v>
      </c>
      <c r="AL1392" s="14">
        <v>1</v>
      </c>
      <c r="AM1392" s="14">
        <v>0</v>
      </c>
      <c r="AQ1392" s="1">
        <v>37699</v>
      </c>
      <c r="AR1392" s="1">
        <v>37915</v>
      </c>
      <c r="BT1392" s="14">
        <v>1273000</v>
      </c>
      <c r="BX1392" s="14">
        <v>738000</v>
      </c>
      <c r="DA1392" s="1">
        <v>39059</v>
      </c>
      <c r="DB1392" s="1">
        <v>39365</v>
      </c>
      <c r="DC1392" s="1">
        <v>40214</v>
      </c>
      <c r="DD1392" s="14">
        <v>1105</v>
      </c>
      <c r="DE1392" s="14">
        <v>4</v>
      </c>
      <c r="DF1392" t="s">
        <v>513</v>
      </c>
      <c r="DG1392" t="s">
        <v>1188</v>
      </c>
      <c r="DO1392" s="49" t="s">
        <v>4767</v>
      </c>
      <c r="DP1392" s="1"/>
      <c r="DQ1392" s="1"/>
      <c r="DR1392" s="1"/>
      <c r="DS1392" s="1"/>
      <c r="DT1392" s="1"/>
      <c r="DU1392" s="1"/>
      <c r="DV1392" s="1"/>
      <c r="DY1392" t="s">
        <v>2241</v>
      </c>
      <c r="DZ1392" s="1">
        <v>41067</v>
      </c>
      <c r="EA1392" s="1">
        <v>42429</v>
      </c>
      <c r="EC1392" s="7" t="s">
        <v>4037</v>
      </c>
      <c r="EF1392" s="7">
        <v>1</v>
      </c>
      <c r="EO1392" s="7">
        <v>340</v>
      </c>
      <c r="EP1392" s="7">
        <v>5</v>
      </c>
      <c r="GY1392" s="44" t="s">
        <v>5718</v>
      </c>
      <c r="GZ1392" s="1">
        <v>39365</v>
      </c>
      <c r="HA1392">
        <v>22</v>
      </c>
      <c r="HB1392">
        <v>13</v>
      </c>
      <c r="HC1392">
        <v>1</v>
      </c>
      <c r="HD1392">
        <v>1</v>
      </c>
      <c r="HH1392" s="44" t="s">
        <v>5718</v>
      </c>
      <c r="HI1392">
        <v>1</v>
      </c>
      <c r="HJ1392">
        <v>53</v>
      </c>
      <c r="HK1392">
        <v>31</v>
      </c>
      <c r="HL1392">
        <v>4</v>
      </c>
      <c r="HM1392">
        <v>1</v>
      </c>
      <c r="HQ1392" s="44" t="s">
        <v>5978</v>
      </c>
      <c r="HR1392">
        <v>1</v>
      </c>
      <c r="HS1392">
        <v>3</v>
      </c>
      <c r="HT1392">
        <v>17</v>
      </c>
      <c r="HU1392">
        <v>0</v>
      </c>
      <c r="II1392" s="1">
        <v>39365</v>
      </c>
      <c r="IJ1392" s="1">
        <v>40996</v>
      </c>
      <c r="IK1392" s="14">
        <v>11</v>
      </c>
    </row>
    <row r="1393" spans="1:245" x14ac:dyDescent="0.25">
      <c r="A1393" s="1">
        <v>40996</v>
      </c>
      <c r="E1393" s="13" t="s">
        <v>3223</v>
      </c>
      <c r="F1393" s="4" t="s">
        <v>144</v>
      </c>
      <c r="G1393" s="45" t="s">
        <v>5631</v>
      </c>
      <c r="H1393" s="86"/>
      <c r="I1393" s="86"/>
      <c r="J1393" s="86"/>
      <c r="K1393" s="86"/>
      <c r="L1393" s="86"/>
      <c r="M1393" s="30" t="s">
        <v>2643</v>
      </c>
      <c r="N1393" s="4" t="s">
        <v>502</v>
      </c>
      <c r="O1393" s="52" t="s">
        <v>7128</v>
      </c>
      <c r="P1393" s="20"/>
      <c r="Q1393" s="39" t="s">
        <v>1186</v>
      </c>
      <c r="R1393" s="4" t="s">
        <v>1187</v>
      </c>
      <c r="S1393" s="52" t="s">
        <v>7129</v>
      </c>
      <c r="T1393" s="39" t="s">
        <v>1186</v>
      </c>
      <c r="U1393" s="4" t="s">
        <v>1187</v>
      </c>
      <c r="V1393" s="20"/>
      <c r="W1393" s="20"/>
      <c r="X1393" s="20"/>
      <c r="Y1393" s="20"/>
      <c r="Z1393" s="20">
        <v>270243</v>
      </c>
      <c r="AA1393" s="20" t="s">
        <v>500</v>
      </c>
      <c r="AD1393" s="20"/>
      <c r="AF1393" s="14">
        <v>0</v>
      </c>
      <c r="AG1393" s="14">
        <v>1</v>
      </c>
      <c r="AH1393" s="14">
        <v>0</v>
      </c>
      <c r="AI1393" s="14">
        <v>0</v>
      </c>
      <c r="AJ1393" s="14">
        <v>1</v>
      </c>
      <c r="AK1393" s="14">
        <v>0</v>
      </c>
      <c r="AL1393" s="14">
        <v>1</v>
      </c>
      <c r="AM1393" s="14">
        <v>0</v>
      </c>
      <c r="AQ1393" s="1">
        <v>37915</v>
      </c>
      <c r="AR1393" s="1">
        <v>38218</v>
      </c>
      <c r="BT1393" s="14">
        <v>1273000</v>
      </c>
      <c r="CB1393" s="14">
        <v>954000</v>
      </c>
      <c r="DA1393" s="1">
        <v>39059</v>
      </c>
      <c r="DB1393" s="1">
        <v>39365</v>
      </c>
      <c r="DC1393" s="1">
        <v>40214</v>
      </c>
      <c r="DD1393" s="14">
        <v>1105</v>
      </c>
      <c r="DE1393" s="14">
        <v>4</v>
      </c>
      <c r="DF1393" t="s">
        <v>513</v>
      </c>
      <c r="DG1393" t="s">
        <v>1188</v>
      </c>
      <c r="DO1393" s="49" t="s">
        <v>4767</v>
      </c>
      <c r="DP1393" s="1"/>
      <c r="DQ1393" s="1"/>
      <c r="DR1393" s="1"/>
      <c r="DS1393" s="1"/>
      <c r="DT1393" s="1"/>
      <c r="DU1393" s="1"/>
      <c r="DV1393" s="1"/>
      <c r="DY1393" t="s">
        <v>2241</v>
      </c>
      <c r="DZ1393" s="1">
        <v>41067</v>
      </c>
      <c r="EA1393" s="1">
        <v>42429</v>
      </c>
      <c r="EC1393" s="7" t="s">
        <v>4037</v>
      </c>
      <c r="EF1393" s="7">
        <v>1</v>
      </c>
      <c r="EO1393" s="7">
        <v>340</v>
      </c>
      <c r="EP1393" s="7">
        <v>5</v>
      </c>
      <c r="GY1393" s="44" t="s">
        <v>5718</v>
      </c>
      <c r="GZ1393" s="1">
        <v>39365</v>
      </c>
      <c r="HA1393">
        <v>22</v>
      </c>
      <c r="HB1393">
        <v>13</v>
      </c>
      <c r="HC1393">
        <v>1</v>
      </c>
      <c r="HD1393">
        <v>1</v>
      </c>
      <c r="HH1393" s="44" t="s">
        <v>5718</v>
      </c>
      <c r="HI1393">
        <v>1</v>
      </c>
      <c r="HJ1393">
        <v>53</v>
      </c>
      <c r="HK1393">
        <v>31</v>
      </c>
      <c r="HL1393">
        <v>4</v>
      </c>
      <c r="HM1393">
        <v>1</v>
      </c>
      <c r="HQ1393" s="44" t="s">
        <v>5978</v>
      </c>
      <c r="HR1393">
        <v>1</v>
      </c>
      <c r="HS1393">
        <v>3</v>
      </c>
      <c r="HT1393">
        <v>17</v>
      </c>
      <c r="HU1393">
        <v>0</v>
      </c>
      <c r="II1393" s="1">
        <v>39365</v>
      </c>
      <c r="IJ1393" s="1">
        <v>40996</v>
      </c>
      <c r="IK1393" s="14">
        <v>11</v>
      </c>
    </row>
    <row r="1394" spans="1:245" x14ac:dyDescent="0.25">
      <c r="A1394" s="1">
        <v>40996</v>
      </c>
      <c r="E1394" s="13" t="s">
        <v>3223</v>
      </c>
      <c r="F1394" s="4" t="s">
        <v>144</v>
      </c>
      <c r="G1394" s="45" t="s">
        <v>5631</v>
      </c>
      <c r="H1394" s="86"/>
      <c r="I1394" s="86"/>
      <c r="J1394" s="86"/>
      <c r="K1394" s="86"/>
      <c r="L1394" s="86"/>
      <c r="M1394" s="30" t="s">
        <v>1186</v>
      </c>
      <c r="N1394" s="4" t="s">
        <v>1187</v>
      </c>
      <c r="O1394" s="52" t="s">
        <v>7129</v>
      </c>
      <c r="P1394" s="20"/>
      <c r="Q1394" s="39" t="s">
        <v>1186</v>
      </c>
      <c r="R1394" s="4" t="s">
        <v>1187</v>
      </c>
      <c r="S1394" s="52" t="s">
        <v>7129</v>
      </c>
      <c r="T1394" s="39" t="s">
        <v>1186</v>
      </c>
      <c r="U1394" s="4" t="s">
        <v>1187</v>
      </c>
      <c r="V1394" s="20"/>
      <c r="W1394" s="20"/>
      <c r="X1394" s="20">
        <v>270243</v>
      </c>
      <c r="Y1394" s="20" t="s">
        <v>500</v>
      </c>
      <c r="Z1394" s="20">
        <v>270243</v>
      </c>
      <c r="AA1394" s="20" t="s">
        <v>500</v>
      </c>
      <c r="AD1394" s="20"/>
      <c r="AF1394" s="14">
        <v>0</v>
      </c>
      <c r="AG1394" s="14">
        <v>1</v>
      </c>
      <c r="AH1394" s="14">
        <v>0</v>
      </c>
      <c r="AI1394" s="14">
        <v>0</v>
      </c>
      <c r="AJ1394" s="14">
        <v>1</v>
      </c>
      <c r="AK1394" s="14">
        <v>0</v>
      </c>
      <c r="AL1394" s="14">
        <v>1</v>
      </c>
      <c r="AM1394" s="14">
        <v>0</v>
      </c>
      <c r="AQ1394" s="1">
        <v>37699</v>
      </c>
      <c r="AR1394" s="1">
        <v>38218</v>
      </c>
      <c r="BP1394" s="14">
        <f>1795000-BX1394-CB1394</f>
        <v>103000</v>
      </c>
      <c r="BR1394" s="16">
        <v>0</v>
      </c>
      <c r="BT1394" s="14">
        <v>1273000</v>
      </c>
      <c r="BX1394" s="14">
        <v>738000</v>
      </c>
      <c r="CB1394" s="14">
        <v>954000</v>
      </c>
      <c r="DA1394" s="1">
        <v>39059</v>
      </c>
      <c r="DB1394" s="1">
        <v>39365</v>
      </c>
      <c r="DC1394" s="1">
        <v>40214</v>
      </c>
      <c r="DD1394" s="14">
        <v>1105</v>
      </c>
      <c r="DE1394" s="14">
        <v>4</v>
      </c>
      <c r="DF1394" t="s">
        <v>513</v>
      </c>
      <c r="DG1394" t="s">
        <v>1188</v>
      </c>
      <c r="DO1394" s="49" t="s">
        <v>4767</v>
      </c>
      <c r="DP1394" s="1"/>
      <c r="DQ1394" s="1"/>
      <c r="DR1394" s="1"/>
      <c r="DS1394" s="1"/>
      <c r="DT1394" s="1"/>
      <c r="DU1394" s="1"/>
      <c r="DV1394" s="1"/>
      <c r="DY1394" t="s">
        <v>2241</v>
      </c>
      <c r="DZ1394" s="1">
        <v>41067</v>
      </c>
      <c r="EA1394" s="1">
        <v>42429</v>
      </c>
      <c r="EC1394" s="7" t="s">
        <v>4037</v>
      </c>
      <c r="EL1394" s="7">
        <v>1</v>
      </c>
      <c r="EO1394" s="7">
        <v>340</v>
      </c>
      <c r="EP1394" s="7">
        <v>5</v>
      </c>
      <c r="GY1394" s="44" t="s">
        <v>5718</v>
      </c>
      <c r="GZ1394" s="1">
        <v>39365</v>
      </c>
      <c r="HA1394">
        <v>22</v>
      </c>
      <c r="HB1394">
        <v>13</v>
      </c>
      <c r="HC1394">
        <v>1</v>
      </c>
      <c r="HD1394">
        <v>1</v>
      </c>
      <c r="HH1394" s="44" t="s">
        <v>5718</v>
      </c>
      <c r="HI1394">
        <v>1</v>
      </c>
      <c r="HJ1394">
        <v>53</v>
      </c>
      <c r="HK1394">
        <v>31</v>
      </c>
      <c r="HL1394">
        <v>4</v>
      </c>
      <c r="HM1394">
        <v>1</v>
      </c>
      <c r="HQ1394" s="44" t="s">
        <v>5978</v>
      </c>
      <c r="HR1394">
        <v>1</v>
      </c>
      <c r="HS1394">
        <v>3</v>
      </c>
      <c r="HT1394">
        <v>17</v>
      </c>
      <c r="HU1394">
        <v>0</v>
      </c>
      <c r="II1394" s="1">
        <v>39365</v>
      </c>
      <c r="IJ1394" s="1">
        <v>40996</v>
      </c>
      <c r="IK1394" s="14">
        <v>11</v>
      </c>
    </row>
    <row r="1395" spans="1:245" x14ac:dyDescent="0.25">
      <c r="A1395" s="1">
        <v>40996</v>
      </c>
      <c r="B1395" s="1"/>
      <c r="C1395" s="1"/>
      <c r="D1395" s="1"/>
      <c r="E1395" s="13" t="s">
        <v>3223</v>
      </c>
      <c r="F1395" s="4" t="s">
        <v>144</v>
      </c>
      <c r="G1395" s="45" t="s">
        <v>5631</v>
      </c>
      <c r="H1395" s="86"/>
      <c r="I1395" s="86"/>
      <c r="J1395" s="86"/>
      <c r="K1395" s="86"/>
      <c r="L1395" s="86"/>
      <c r="M1395" s="31" t="s">
        <v>2694</v>
      </c>
      <c r="N1395" s="4" t="s">
        <v>1175</v>
      </c>
      <c r="O1395" s="52" t="s">
        <v>7130</v>
      </c>
      <c r="P1395" s="20"/>
      <c r="Q1395" s="31" t="s">
        <v>2694</v>
      </c>
      <c r="R1395" s="4" t="s">
        <v>1175</v>
      </c>
      <c r="S1395" s="52" t="s">
        <v>7130</v>
      </c>
      <c r="T1395" s="20"/>
      <c r="U1395" s="20"/>
      <c r="V1395" s="20" t="s">
        <v>1063</v>
      </c>
      <c r="W1395" s="20" t="s">
        <v>498</v>
      </c>
      <c r="X1395" s="20"/>
      <c r="Y1395" s="20"/>
      <c r="Z1395" s="20"/>
      <c r="AA1395" s="20"/>
      <c r="AB1395" s="20" t="s">
        <v>3468</v>
      </c>
      <c r="AC1395" s="20" t="s">
        <v>498</v>
      </c>
      <c r="AD1395" s="20"/>
      <c r="AE1395" s="20" t="s">
        <v>3707</v>
      </c>
      <c r="AF1395" s="14">
        <v>0</v>
      </c>
      <c r="AG1395" s="14">
        <v>1</v>
      </c>
      <c r="AH1395" s="14">
        <v>0</v>
      </c>
      <c r="AI1395" s="14">
        <v>0</v>
      </c>
      <c r="AJ1395" s="14">
        <v>1</v>
      </c>
      <c r="AK1395" s="14">
        <v>0</v>
      </c>
      <c r="AL1395" s="14">
        <v>1</v>
      </c>
      <c r="AM1395" s="14">
        <v>0</v>
      </c>
      <c r="AS1395" s="1">
        <v>38560</v>
      </c>
      <c r="AT1395" s="1">
        <v>38656</v>
      </c>
      <c r="BP1395" s="14">
        <v>319000</v>
      </c>
      <c r="BQ1395" s="3">
        <v>0.05</v>
      </c>
      <c r="DA1395" s="1">
        <v>39059</v>
      </c>
      <c r="DB1395" s="1">
        <v>39365</v>
      </c>
      <c r="DC1395" s="1">
        <v>40214</v>
      </c>
      <c r="DD1395" s="14">
        <v>1105</v>
      </c>
      <c r="DE1395" s="14">
        <v>4</v>
      </c>
      <c r="DF1395" t="s">
        <v>513</v>
      </c>
      <c r="DG1395" t="s">
        <v>1188</v>
      </c>
      <c r="DJ1395">
        <v>1</v>
      </c>
      <c r="GY1395" s="44" t="s">
        <v>5718</v>
      </c>
      <c r="GZ1395" s="1">
        <v>39365</v>
      </c>
      <c r="HA1395">
        <v>22</v>
      </c>
      <c r="HB1395">
        <v>799</v>
      </c>
      <c r="HC1395">
        <v>3</v>
      </c>
      <c r="HD1395">
        <v>1</v>
      </c>
      <c r="HH1395" s="44" t="s">
        <v>5718</v>
      </c>
      <c r="HI1395">
        <v>1</v>
      </c>
      <c r="HJ1395">
        <v>53</v>
      </c>
      <c r="HK1395">
        <v>355</v>
      </c>
      <c r="HL1395">
        <v>1</v>
      </c>
      <c r="HM1395">
        <v>1</v>
      </c>
      <c r="II1395" s="1">
        <v>39365</v>
      </c>
      <c r="IJ1395" s="1">
        <v>40996</v>
      </c>
      <c r="IK1395" s="14">
        <v>11</v>
      </c>
    </row>
    <row r="1396" spans="1:245" x14ac:dyDescent="0.25">
      <c r="A1396" s="1">
        <v>40996</v>
      </c>
      <c r="B1396" s="1"/>
      <c r="C1396" s="1" t="s">
        <v>454</v>
      </c>
      <c r="D1396" s="1"/>
      <c r="E1396" s="13" t="s">
        <v>3224</v>
      </c>
      <c r="F1396" s="4" t="s">
        <v>178</v>
      </c>
      <c r="H1396" s="45" t="s">
        <v>5632</v>
      </c>
      <c r="I1396" s="45"/>
      <c r="J1396" s="45"/>
      <c r="K1396" s="45" t="s">
        <v>5633</v>
      </c>
      <c r="L1396" s="45"/>
      <c r="M1396" s="31" t="s">
        <v>1484</v>
      </c>
      <c r="N1396" s="13" t="s">
        <v>479</v>
      </c>
      <c r="O1396" s="13" t="s">
        <v>7131</v>
      </c>
      <c r="P1396" s="20"/>
      <c r="Q1396" s="31" t="s">
        <v>1484</v>
      </c>
      <c r="R1396" s="13" t="s">
        <v>479</v>
      </c>
      <c r="S1396" s="13" t="s">
        <v>7131</v>
      </c>
      <c r="T1396" s="20"/>
      <c r="U1396" s="20"/>
      <c r="V1396" s="20"/>
      <c r="W1396" s="20"/>
      <c r="X1396" s="20"/>
      <c r="Y1396" s="20"/>
      <c r="Z1396" s="20"/>
      <c r="AA1396" s="20"/>
      <c r="AB1396" s="20"/>
      <c r="AC1396" s="20"/>
      <c r="AD1396" s="20"/>
      <c r="AF1396" s="14">
        <v>0</v>
      </c>
      <c r="AG1396" s="14">
        <v>1</v>
      </c>
      <c r="AH1396" s="14">
        <v>0</v>
      </c>
      <c r="AI1396" s="14">
        <v>0</v>
      </c>
      <c r="AJ1396" s="14">
        <v>1</v>
      </c>
      <c r="AK1396" s="14">
        <v>0</v>
      </c>
      <c r="AL1396" s="14">
        <v>1</v>
      </c>
      <c r="AM1396" s="14">
        <v>0</v>
      </c>
      <c r="AN1396" t="s">
        <v>1494</v>
      </c>
      <c r="AO1396" s="1">
        <v>36480</v>
      </c>
      <c r="AP1396" s="1">
        <v>39206</v>
      </c>
      <c r="BO1396" s="3">
        <v>1</v>
      </c>
      <c r="BP1396" s="14">
        <v>0</v>
      </c>
      <c r="BQ1396" s="3">
        <v>1</v>
      </c>
      <c r="DA1396" s="1">
        <v>39206</v>
      </c>
      <c r="DB1396" s="1">
        <v>39266</v>
      </c>
      <c r="DC1396" s="1">
        <v>40345</v>
      </c>
      <c r="DD1396" s="14">
        <v>557</v>
      </c>
      <c r="DE1396" s="14">
        <v>5</v>
      </c>
      <c r="DF1396" t="s">
        <v>513</v>
      </c>
      <c r="DG1396" t="s">
        <v>1493</v>
      </c>
      <c r="DI1396" s="1">
        <v>39206</v>
      </c>
      <c r="DK1396" s="1"/>
    </row>
    <row r="1397" spans="1:245" x14ac:dyDescent="0.25">
      <c r="A1397" s="1">
        <v>40996</v>
      </c>
      <c r="E1397" s="13" t="s">
        <v>3224</v>
      </c>
      <c r="F1397" s="4" t="s">
        <v>178</v>
      </c>
      <c r="G1397" s="86"/>
      <c r="H1397" s="45" t="s">
        <v>5632</v>
      </c>
      <c r="I1397" s="45"/>
      <c r="J1397" s="45"/>
      <c r="K1397" s="45" t="s">
        <v>5633</v>
      </c>
      <c r="L1397" s="45"/>
      <c r="M1397" s="30" t="s">
        <v>1485</v>
      </c>
      <c r="N1397" s="13" t="s">
        <v>479</v>
      </c>
      <c r="O1397" s="13" t="s">
        <v>7132</v>
      </c>
      <c r="P1397" s="20"/>
      <c r="Q1397" s="39" t="s">
        <v>1485</v>
      </c>
      <c r="R1397" s="13" t="s">
        <v>479</v>
      </c>
      <c r="S1397" s="13" t="s">
        <v>7132</v>
      </c>
      <c r="T1397" s="39" t="s">
        <v>1485</v>
      </c>
      <c r="U1397" s="13" t="s">
        <v>479</v>
      </c>
      <c r="V1397" s="20"/>
      <c r="W1397" s="20"/>
      <c r="X1397" s="20"/>
      <c r="Y1397" s="20"/>
      <c r="Z1397" s="20"/>
      <c r="AA1397" s="20"/>
      <c r="AB1397" s="20"/>
      <c r="AC1397" s="20"/>
      <c r="AD1397" s="20"/>
      <c r="AF1397" s="14">
        <v>0</v>
      </c>
      <c r="AG1397" s="14">
        <v>1</v>
      </c>
      <c r="AH1397" s="14">
        <v>0</v>
      </c>
      <c r="AI1397" s="14">
        <v>0</v>
      </c>
      <c r="AJ1397" s="14">
        <v>1</v>
      </c>
      <c r="AK1397" s="14">
        <v>0</v>
      </c>
      <c r="AL1397" s="14">
        <v>1</v>
      </c>
      <c r="AM1397" s="14">
        <v>0</v>
      </c>
      <c r="AO1397" s="1">
        <v>36480</v>
      </c>
      <c r="AP1397" s="1">
        <v>39266</v>
      </c>
      <c r="BT1397" s="14">
        <v>20552000</v>
      </c>
      <c r="BU1397" s="3">
        <v>0.45</v>
      </c>
      <c r="DA1397" s="1">
        <v>39206</v>
      </c>
      <c r="DB1397" s="1">
        <v>39266</v>
      </c>
      <c r="DC1397" s="1">
        <v>40345</v>
      </c>
      <c r="DD1397" s="14">
        <v>557</v>
      </c>
      <c r="DE1397" s="14">
        <v>5</v>
      </c>
      <c r="DF1397" t="s">
        <v>513</v>
      </c>
      <c r="DG1397" t="s">
        <v>1493</v>
      </c>
      <c r="DJ1397">
        <v>1</v>
      </c>
    </row>
    <row r="1398" spans="1:245" x14ac:dyDescent="0.25">
      <c r="A1398" s="1">
        <v>40996</v>
      </c>
      <c r="E1398" s="13" t="s">
        <v>3224</v>
      </c>
      <c r="F1398" s="4" t="s">
        <v>178</v>
      </c>
      <c r="G1398" s="86"/>
      <c r="H1398" s="45" t="s">
        <v>5632</v>
      </c>
      <c r="I1398" s="45"/>
      <c r="J1398" s="45"/>
      <c r="K1398" s="45" t="s">
        <v>5633</v>
      </c>
      <c r="L1398" s="45"/>
      <c r="M1398" s="30" t="s">
        <v>1486</v>
      </c>
      <c r="N1398" s="13" t="s">
        <v>479</v>
      </c>
      <c r="O1398" s="13" t="s">
        <v>7132</v>
      </c>
      <c r="P1398" s="20"/>
      <c r="Q1398" s="39" t="s">
        <v>1485</v>
      </c>
      <c r="R1398" s="13" t="s">
        <v>479</v>
      </c>
      <c r="S1398" s="13" t="s">
        <v>7132</v>
      </c>
      <c r="T1398" s="39" t="s">
        <v>1485</v>
      </c>
      <c r="U1398" s="13" t="s">
        <v>479</v>
      </c>
      <c r="V1398" s="20"/>
      <c r="W1398" s="20"/>
      <c r="X1398" s="20"/>
      <c r="Y1398" s="20"/>
      <c r="Z1398" s="20"/>
      <c r="AA1398" s="20"/>
      <c r="AB1398" s="20"/>
      <c r="AC1398" s="20"/>
      <c r="AD1398" s="20"/>
      <c r="AF1398" s="14">
        <v>0</v>
      </c>
      <c r="AG1398" s="14">
        <v>1</v>
      </c>
      <c r="AH1398" s="14">
        <v>0</v>
      </c>
      <c r="AI1398" s="14">
        <v>0</v>
      </c>
      <c r="AJ1398" s="14">
        <v>1</v>
      </c>
      <c r="AK1398" s="14">
        <v>0</v>
      </c>
      <c r="AL1398" s="14">
        <v>1</v>
      </c>
      <c r="AM1398" s="14">
        <v>0</v>
      </c>
      <c r="AO1398" s="1">
        <v>36480</v>
      </c>
      <c r="AP1398" s="1">
        <v>39266</v>
      </c>
      <c r="BT1398" s="14">
        <v>20552000</v>
      </c>
      <c r="BU1398" s="3">
        <v>0.45</v>
      </c>
      <c r="DA1398" s="1">
        <v>39206</v>
      </c>
      <c r="DB1398" s="1">
        <v>39266</v>
      </c>
      <c r="DC1398" s="1">
        <v>40345</v>
      </c>
      <c r="DD1398" s="14">
        <v>557</v>
      </c>
      <c r="DE1398" s="14">
        <v>5</v>
      </c>
      <c r="DF1398" t="s">
        <v>513</v>
      </c>
      <c r="DG1398" t="s">
        <v>1493</v>
      </c>
      <c r="DJ1398">
        <v>1</v>
      </c>
    </row>
    <row r="1399" spans="1:245" x14ac:dyDescent="0.25">
      <c r="A1399" s="1">
        <v>40996</v>
      </c>
      <c r="E1399" s="13" t="s">
        <v>3224</v>
      </c>
      <c r="F1399" s="4" t="s">
        <v>178</v>
      </c>
      <c r="G1399" s="86"/>
      <c r="H1399" s="45" t="s">
        <v>5632</v>
      </c>
      <c r="I1399" s="45"/>
      <c r="J1399" s="45"/>
      <c r="K1399" s="45" t="s">
        <v>5633</v>
      </c>
      <c r="L1399" s="45"/>
      <c r="M1399" s="30" t="s">
        <v>1487</v>
      </c>
      <c r="N1399" s="13" t="s">
        <v>570</v>
      </c>
      <c r="O1399" s="13" t="s">
        <v>7133</v>
      </c>
      <c r="P1399" s="20"/>
      <c r="Q1399" s="30" t="s">
        <v>1487</v>
      </c>
      <c r="R1399" s="13" t="s">
        <v>570</v>
      </c>
      <c r="S1399" s="13" t="s">
        <v>7133</v>
      </c>
      <c r="T1399" s="20"/>
      <c r="U1399" s="20"/>
      <c r="V1399" s="20"/>
      <c r="W1399" s="20"/>
      <c r="X1399" s="20"/>
      <c r="Y1399" s="20"/>
      <c r="Z1399" s="20"/>
      <c r="AA1399" s="20"/>
      <c r="AB1399" s="20"/>
      <c r="AC1399" s="20"/>
      <c r="AD1399" s="20"/>
      <c r="AF1399" s="14">
        <v>0</v>
      </c>
      <c r="AG1399" s="14">
        <v>1</v>
      </c>
      <c r="AH1399" s="14">
        <v>0</v>
      </c>
      <c r="AI1399" s="14">
        <v>0</v>
      </c>
      <c r="AJ1399" s="14">
        <v>1</v>
      </c>
      <c r="AK1399" s="14">
        <v>0</v>
      </c>
      <c r="AL1399" s="14">
        <v>1</v>
      </c>
      <c r="AM1399" s="14">
        <v>0</v>
      </c>
      <c r="AO1399" s="1">
        <v>36509</v>
      </c>
      <c r="AP1399" s="1">
        <v>39266</v>
      </c>
      <c r="BP1399" s="14">
        <v>18501000</v>
      </c>
      <c r="BQ1399" s="3">
        <v>0.25</v>
      </c>
      <c r="DA1399" s="1">
        <v>39206</v>
      </c>
      <c r="DB1399" s="1">
        <v>39266</v>
      </c>
      <c r="DC1399" s="1">
        <v>40345</v>
      </c>
      <c r="DD1399" s="14">
        <v>557</v>
      </c>
      <c r="DE1399" s="14">
        <v>5</v>
      </c>
      <c r="DF1399" t="s">
        <v>513</v>
      </c>
      <c r="DG1399" t="s">
        <v>1493</v>
      </c>
      <c r="DJ1399">
        <v>1</v>
      </c>
    </row>
    <row r="1400" spans="1:245" x14ac:dyDescent="0.25">
      <c r="A1400" s="1">
        <v>40996</v>
      </c>
      <c r="E1400" s="13" t="s">
        <v>3224</v>
      </c>
      <c r="F1400" s="4" t="s">
        <v>178</v>
      </c>
      <c r="G1400" s="86"/>
      <c r="H1400" s="45" t="s">
        <v>5632</v>
      </c>
      <c r="I1400" s="45"/>
      <c r="J1400" s="45"/>
      <c r="K1400" s="45" t="s">
        <v>5633</v>
      </c>
      <c r="L1400" s="45"/>
      <c r="M1400" s="58" t="s">
        <v>7137</v>
      </c>
      <c r="N1400" s="13" t="s">
        <v>479</v>
      </c>
      <c r="O1400" s="56" t="s">
        <v>7134</v>
      </c>
      <c r="P1400" s="20"/>
      <c r="Q1400" s="58" t="s">
        <v>7137</v>
      </c>
      <c r="R1400" s="13" t="s">
        <v>479</v>
      </c>
      <c r="S1400" s="56" t="s">
        <v>7134</v>
      </c>
      <c r="T1400" s="58" t="s">
        <v>7137</v>
      </c>
      <c r="U1400" s="13" t="s">
        <v>479</v>
      </c>
      <c r="V1400" s="20"/>
      <c r="W1400" s="20"/>
      <c r="X1400" s="20"/>
      <c r="Y1400" s="20"/>
      <c r="Z1400" s="20"/>
      <c r="AA1400" s="20"/>
      <c r="AB1400" s="20"/>
      <c r="AC1400" s="20"/>
      <c r="AD1400" s="20"/>
      <c r="AF1400" s="14">
        <v>0</v>
      </c>
      <c r="AG1400" s="14">
        <v>1</v>
      </c>
      <c r="AH1400" s="14">
        <v>0</v>
      </c>
      <c r="AI1400" s="14">
        <v>0</v>
      </c>
      <c r="AJ1400" s="14">
        <v>1</v>
      </c>
      <c r="AK1400" s="14">
        <v>0</v>
      </c>
      <c r="AL1400" s="14">
        <v>1</v>
      </c>
      <c r="AM1400" s="14">
        <v>0</v>
      </c>
      <c r="AO1400" s="1">
        <v>36480</v>
      </c>
      <c r="AP1400" s="1">
        <v>39266</v>
      </c>
      <c r="BT1400" s="14">
        <v>18995000</v>
      </c>
      <c r="DA1400" s="1">
        <v>39206</v>
      </c>
      <c r="DB1400" s="1">
        <v>39266</v>
      </c>
      <c r="DC1400" s="1">
        <v>40345</v>
      </c>
      <c r="DD1400" s="14">
        <v>557</v>
      </c>
      <c r="DE1400" s="14">
        <v>5</v>
      </c>
      <c r="DF1400" t="s">
        <v>513</v>
      </c>
      <c r="DG1400" t="s">
        <v>1493</v>
      </c>
    </row>
    <row r="1401" spans="1:245" x14ac:dyDescent="0.25">
      <c r="A1401" s="1">
        <v>40996</v>
      </c>
      <c r="E1401" s="13" t="s">
        <v>3224</v>
      </c>
      <c r="F1401" s="4" t="s">
        <v>178</v>
      </c>
      <c r="G1401" s="86"/>
      <c r="H1401" s="45" t="s">
        <v>5632</v>
      </c>
      <c r="I1401" s="45"/>
      <c r="J1401" s="45"/>
      <c r="K1401" s="45" t="s">
        <v>5633</v>
      </c>
      <c r="L1401" s="45"/>
      <c r="M1401" s="30" t="s">
        <v>7136</v>
      </c>
      <c r="N1401" s="13" t="s">
        <v>479</v>
      </c>
      <c r="O1401" s="56" t="s">
        <v>7134</v>
      </c>
      <c r="P1401" s="20"/>
      <c r="Q1401" s="58" t="s">
        <v>7137</v>
      </c>
      <c r="R1401" s="13" t="s">
        <v>479</v>
      </c>
      <c r="S1401" s="56" t="s">
        <v>7134</v>
      </c>
      <c r="T1401" s="58" t="s">
        <v>7137</v>
      </c>
      <c r="U1401" s="13" t="s">
        <v>479</v>
      </c>
      <c r="V1401" s="20"/>
      <c r="W1401" s="20"/>
      <c r="X1401" s="20"/>
      <c r="Y1401" s="20"/>
      <c r="Z1401" s="20"/>
      <c r="AA1401" s="20"/>
      <c r="AB1401" s="20"/>
      <c r="AC1401" s="20"/>
      <c r="AD1401" s="20"/>
      <c r="AF1401" s="14">
        <v>0</v>
      </c>
      <c r="AG1401" s="14">
        <v>1</v>
      </c>
      <c r="AH1401" s="14">
        <v>0</v>
      </c>
      <c r="AI1401" s="14">
        <v>0</v>
      </c>
      <c r="AJ1401" s="14">
        <v>1</v>
      </c>
      <c r="AK1401" s="14">
        <v>0</v>
      </c>
      <c r="AL1401" s="14">
        <v>1</v>
      </c>
      <c r="AM1401" s="14">
        <v>0</v>
      </c>
      <c r="AO1401" s="1">
        <v>36480</v>
      </c>
      <c r="AP1401" s="1">
        <v>39266</v>
      </c>
      <c r="BT1401" s="14">
        <v>18995000</v>
      </c>
      <c r="DA1401" s="1">
        <v>39206</v>
      </c>
      <c r="DB1401" s="1">
        <v>39266</v>
      </c>
      <c r="DC1401" s="1">
        <v>40345</v>
      </c>
      <c r="DD1401" s="14">
        <v>557</v>
      </c>
      <c r="DE1401" s="14">
        <v>5</v>
      </c>
      <c r="DF1401" t="s">
        <v>513</v>
      </c>
      <c r="DG1401" t="s">
        <v>1493</v>
      </c>
    </row>
    <row r="1402" spans="1:245" x14ac:dyDescent="0.25">
      <c r="A1402" s="1">
        <v>40996</v>
      </c>
      <c r="E1402" s="13" t="s">
        <v>3224</v>
      </c>
      <c r="F1402" s="4" t="s">
        <v>178</v>
      </c>
      <c r="G1402" s="86"/>
      <c r="H1402" s="45" t="s">
        <v>5632</v>
      </c>
      <c r="I1402" s="45"/>
      <c r="J1402" s="45"/>
      <c r="K1402" s="45" t="s">
        <v>5633</v>
      </c>
      <c r="L1402" s="45"/>
      <c r="M1402" s="30" t="s">
        <v>1488</v>
      </c>
      <c r="N1402" s="13" t="s">
        <v>479</v>
      </c>
      <c r="O1402" s="56" t="s">
        <v>7135</v>
      </c>
      <c r="P1402" s="20"/>
      <c r="Q1402" s="30" t="s">
        <v>1488</v>
      </c>
      <c r="R1402" s="13" t="s">
        <v>479</v>
      </c>
      <c r="S1402" s="56" t="s">
        <v>7135</v>
      </c>
      <c r="T1402" s="20"/>
      <c r="U1402" s="20"/>
      <c r="V1402" s="20"/>
      <c r="W1402" s="20"/>
      <c r="X1402" s="20"/>
      <c r="Y1402" s="20"/>
      <c r="Z1402" s="20"/>
      <c r="AA1402" s="20"/>
      <c r="AB1402" s="20"/>
      <c r="AC1402" s="20"/>
      <c r="AD1402" s="20"/>
      <c r="AF1402" s="14">
        <v>0</v>
      </c>
      <c r="AG1402" s="14">
        <v>1</v>
      </c>
      <c r="AH1402" s="14">
        <v>0</v>
      </c>
      <c r="AI1402" s="14">
        <v>0</v>
      </c>
      <c r="AJ1402" s="14">
        <v>1</v>
      </c>
      <c r="AK1402" s="14">
        <v>0</v>
      </c>
      <c r="AL1402" s="14">
        <v>1</v>
      </c>
      <c r="AM1402" s="14">
        <v>0</v>
      </c>
      <c r="AO1402" s="1">
        <v>36480</v>
      </c>
      <c r="AP1402" s="1">
        <v>39266</v>
      </c>
      <c r="BP1402" s="14">
        <v>19537000</v>
      </c>
      <c r="DA1402" s="1">
        <v>39206</v>
      </c>
      <c r="DB1402" s="1">
        <v>39266</v>
      </c>
      <c r="DC1402" s="1">
        <v>40345</v>
      </c>
      <c r="DD1402" s="14">
        <v>557</v>
      </c>
      <c r="DE1402" s="14">
        <v>5</v>
      </c>
      <c r="DF1402" t="s">
        <v>513</v>
      </c>
      <c r="DG1402" t="s">
        <v>1493</v>
      </c>
    </row>
    <row r="1403" spans="1:245" x14ac:dyDescent="0.25">
      <c r="A1403" s="1">
        <v>40996</v>
      </c>
      <c r="E1403" s="13" t="s">
        <v>3224</v>
      </c>
      <c r="F1403" s="4" t="s">
        <v>178</v>
      </c>
      <c r="G1403" s="86"/>
      <c r="H1403" s="45" t="s">
        <v>5632</v>
      </c>
      <c r="I1403" s="45"/>
      <c r="J1403" s="45"/>
      <c r="K1403" s="45" t="s">
        <v>5633</v>
      </c>
      <c r="L1403" s="45"/>
      <c r="M1403" s="30" t="s">
        <v>1489</v>
      </c>
      <c r="N1403" s="13" t="s">
        <v>479</v>
      </c>
      <c r="O1403" s="13" t="s">
        <v>7138</v>
      </c>
      <c r="P1403" s="20"/>
      <c r="Q1403" s="30" t="s">
        <v>1489</v>
      </c>
      <c r="R1403" s="13" t="s">
        <v>479</v>
      </c>
      <c r="S1403" s="13" t="s">
        <v>7138</v>
      </c>
      <c r="T1403" s="20"/>
      <c r="U1403" s="20"/>
      <c r="V1403" s="20"/>
      <c r="W1403" s="20"/>
      <c r="X1403" s="20"/>
      <c r="Y1403" s="20"/>
      <c r="Z1403" s="20"/>
      <c r="AA1403" s="20"/>
      <c r="AB1403" s="20"/>
      <c r="AC1403" s="20"/>
      <c r="AD1403" s="20"/>
      <c r="AF1403" s="14">
        <v>0</v>
      </c>
      <c r="AG1403" s="14">
        <v>1</v>
      </c>
      <c r="AH1403" s="14">
        <v>0</v>
      </c>
      <c r="AI1403" s="14">
        <v>0</v>
      </c>
      <c r="AJ1403" s="14">
        <v>1</v>
      </c>
      <c r="AK1403" s="14">
        <v>0</v>
      </c>
      <c r="AL1403" s="14">
        <v>1</v>
      </c>
      <c r="AM1403" s="14">
        <v>0</v>
      </c>
      <c r="AO1403" s="1">
        <v>36480</v>
      </c>
      <c r="AP1403" s="1">
        <v>39266</v>
      </c>
      <c r="BP1403" s="14">
        <v>317000</v>
      </c>
      <c r="DA1403" s="1">
        <v>39206</v>
      </c>
      <c r="DB1403" s="1">
        <v>39266</v>
      </c>
      <c r="DC1403" s="1">
        <v>40345</v>
      </c>
      <c r="DD1403" s="14">
        <v>557</v>
      </c>
      <c r="DE1403" s="14">
        <v>5</v>
      </c>
      <c r="DF1403" t="s">
        <v>513</v>
      </c>
      <c r="DG1403" t="s">
        <v>1493</v>
      </c>
    </row>
    <row r="1404" spans="1:245" x14ac:dyDescent="0.25">
      <c r="A1404" s="1">
        <v>40996</v>
      </c>
      <c r="E1404" s="13" t="s">
        <v>3224</v>
      </c>
      <c r="F1404" s="4" t="s">
        <v>178</v>
      </c>
      <c r="G1404" s="86"/>
      <c r="H1404" s="45" t="s">
        <v>5632</v>
      </c>
      <c r="I1404" s="45"/>
      <c r="J1404" s="45"/>
      <c r="K1404" s="45" t="s">
        <v>5633</v>
      </c>
      <c r="L1404" s="45"/>
      <c r="M1404" s="30" t="s">
        <v>1490</v>
      </c>
      <c r="N1404" s="13" t="s">
        <v>479</v>
      </c>
      <c r="O1404" s="13" t="s">
        <v>7139</v>
      </c>
      <c r="P1404" s="20"/>
      <c r="Q1404" s="30" t="s">
        <v>1490</v>
      </c>
      <c r="R1404" s="13" t="s">
        <v>479</v>
      </c>
      <c r="S1404" s="13" t="s">
        <v>7139</v>
      </c>
      <c r="T1404" s="20"/>
      <c r="U1404" s="20"/>
      <c r="V1404" s="20"/>
      <c r="W1404" s="20"/>
      <c r="X1404" s="20"/>
      <c r="Y1404" s="20"/>
      <c r="Z1404" s="20"/>
      <c r="AA1404" s="20"/>
      <c r="AB1404" s="20"/>
      <c r="AC1404" s="20"/>
      <c r="AD1404" s="20"/>
      <c r="AF1404" s="14">
        <v>0</v>
      </c>
      <c r="AG1404" s="14">
        <v>1</v>
      </c>
      <c r="AH1404" s="14">
        <v>0</v>
      </c>
      <c r="AI1404" s="14">
        <v>0</v>
      </c>
      <c r="AJ1404" s="14">
        <v>1</v>
      </c>
      <c r="AK1404" s="14">
        <v>0</v>
      </c>
      <c r="AL1404" s="14">
        <v>1</v>
      </c>
      <c r="AM1404" s="14">
        <v>0</v>
      </c>
      <c r="AO1404" s="1">
        <v>38308</v>
      </c>
      <c r="AP1404" s="1">
        <v>39266</v>
      </c>
      <c r="BP1404" s="14">
        <v>2215000</v>
      </c>
      <c r="DA1404" s="1">
        <v>39206</v>
      </c>
      <c r="DB1404" s="1">
        <v>39266</v>
      </c>
      <c r="DC1404" s="1">
        <v>40345</v>
      </c>
      <c r="DD1404" s="14">
        <v>557</v>
      </c>
      <c r="DE1404" s="14">
        <v>5</v>
      </c>
      <c r="DF1404" t="s">
        <v>513</v>
      </c>
      <c r="DG1404" t="s">
        <v>1493</v>
      </c>
    </row>
    <row r="1405" spans="1:245" x14ac:dyDescent="0.25">
      <c r="A1405" s="1">
        <v>40996</v>
      </c>
      <c r="E1405" s="13" t="s">
        <v>3224</v>
      </c>
      <c r="F1405" s="4" t="s">
        <v>178</v>
      </c>
      <c r="G1405" s="86"/>
      <c r="H1405" s="45" t="s">
        <v>5632</v>
      </c>
      <c r="I1405" s="45"/>
      <c r="J1405" s="45"/>
      <c r="K1405" s="45" t="s">
        <v>5633</v>
      </c>
      <c r="L1405" s="45"/>
      <c r="M1405" s="30" t="s">
        <v>1491</v>
      </c>
      <c r="N1405" s="13" t="s">
        <v>479</v>
      </c>
      <c r="O1405" s="13" t="s">
        <v>7140</v>
      </c>
      <c r="P1405" s="20"/>
      <c r="Q1405" s="30" t="s">
        <v>1491</v>
      </c>
      <c r="R1405" s="13" t="s">
        <v>479</v>
      </c>
      <c r="S1405" s="13" t="s">
        <v>7140</v>
      </c>
      <c r="T1405" s="20"/>
      <c r="U1405" s="20"/>
      <c r="V1405" s="20"/>
      <c r="W1405" s="20"/>
      <c r="X1405" s="20"/>
      <c r="Y1405" s="20"/>
      <c r="Z1405" s="20"/>
      <c r="AA1405" s="20"/>
      <c r="AB1405" s="20"/>
      <c r="AC1405" s="20"/>
      <c r="AD1405" s="20"/>
      <c r="AF1405" s="14">
        <v>0</v>
      </c>
      <c r="AG1405" s="14">
        <v>1</v>
      </c>
      <c r="AH1405" s="14">
        <v>0</v>
      </c>
      <c r="AI1405" s="14">
        <v>0</v>
      </c>
      <c r="AJ1405" s="14">
        <v>1</v>
      </c>
      <c r="AK1405" s="14">
        <v>0</v>
      </c>
      <c r="AL1405" s="14">
        <v>1</v>
      </c>
      <c r="AM1405" s="14">
        <v>0</v>
      </c>
      <c r="AO1405" s="1">
        <v>36480</v>
      </c>
      <c r="AP1405" s="1">
        <v>39266</v>
      </c>
      <c r="BP1405" s="14">
        <v>104000</v>
      </c>
      <c r="DA1405" s="1">
        <v>39206</v>
      </c>
      <c r="DB1405" s="1">
        <v>39266</v>
      </c>
      <c r="DC1405" s="1">
        <v>40345</v>
      </c>
      <c r="DD1405" s="14">
        <v>557</v>
      </c>
      <c r="DE1405" s="14">
        <v>5</v>
      </c>
      <c r="DF1405" t="s">
        <v>513</v>
      </c>
      <c r="DG1405" t="s">
        <v>1493</v>
      </c>
    </row>
    <row r="1406" spans="1:245" x14ac:dyDescent="0.25">
      <c r="A1406" s="1">
        <v>40996</v>
      </c>
      <c r="E1406" s="13" t="s">
        <v>3224</v>
      </c>
      <c r="F1406" s="4" t="s">
        <v>178</v>
      </c>
      <c r="G1406" s="86"/>
      <c r="H1406" s="45" t="s">
        <v>5632</v>
      </c>
      <c r="I1406" s="45"/>
      <c r="J1406" s="45"/>
      <c r="K1406" s="45" t="s">
        <v>5633</v>
      </c>
      <c r="L1406" s="45"/>
      <c r="M1406" s="30" t="s">
        <v>1492</v>
      </c>
      <c r="N1406" s="13" t="s">
        <v>520</v>
      </c>
      <c r="O1406" s="56" t="s">
        <v>7141</v>
      </c>
      <c r="P1406" s="20"/>
      <c r="Q1406" s="30" t="s">
        <v>1492</v>
      </c>
      <c r="R1406" s="13" t="s">
        <v>520</v>
      </c>
      <c r="S1406" s="56" t="s">
        <v>7141</v>
      </c>
      <c r="T1406" s="20"/>
      <c r="U1406" s="20"/>
      <c r="V1406" s="20"/>
      <c r="W1406" s="20"/>
      <c r="X1406" s="20"/>
      <c r="Y1406" s="20"/>
      <c r="Z1406" s="20"/>
      <c r="AA1406" s="20"/>
      <c r="AB1406" s="20"/>
      <c r="AC1406" s="20"/>
      <c r="AD1406" s="20"/>
      <c r="AF1406" s="14">
        <v>0</v>
      </c>
      <c r="AG1406" s="14">
        <v>1</v>
      </c>
      <c r="AH1406" s="14">
        <v>0</v>
      </c>
      <c r="AI1406" s="14">
        <v>0</v>
      </c>
      <c r="AJ1406" s="14">
        <v>1</v>
      </c>
      <c r="AK1406" s="14">
        <v>0</v>
      </c>
      <c r="AL1406" s="14">
        <v>1</v>
      </c>
      <c r="AM1406" s="14">
        <v>0</v>
      </c>
      <c r="AO1406" s="1">
        <v>38134</v>
      </c>
      <c r="AP1406" s="1">
        <v>39266</v>
      </c>
      <c r="BP1406" s="14">
        <v>2793000</v>
      </c>
      <c r="DA1406" s="1">
        <v>39206</v>
      </c>
      <c r="DB1406" s="1">
        <v>39266</v>
      </c>
      <c r="DC1406" s="1">
        <v>40345</v>
      </c>
      <c r="DD1406" s="14">
        <v>557</v>
      </c>
      <c r="DE1406" s="14">
        <v>5</v>
      </c>
      <c r="DF1406" t="s">
        <v>513</v>
      </c>
      <c r="DG1406" t="s">
        <v>1493</v>
      </c>
    </row>
    <row r="1407" spans="1:245" x14ac:dyDescent="0.25">
      <c r="A1407" s="87">
        <v>41248</v>
      </c>
      <c r="B1407" s="1"/>
      <c r="C1407" s="1" t="s">
        <v>457</v>
      </c>
      <c r="D1407" s="1"/>
      <c r="E1407" s="13" t="s">
        <v>3227</v>
      </c>
      <c r="F1407" s="4" t="s">
        <v>179</v>
      </c>
      <c r="G1407" s="45" t="s">
        <v>5636</v>
      </c>
      <c r="H1407" s="86"/>
      <c r="I1407" s="86"/>
      <c r="J1407" s="86"/>
      <c r="K1407" s="86"/>
      <c r="L1407" s="86"/>
      <c r="M1407" s="31" t="s">
        <v>2681</v>
      </c>
      <c r="N1407" s="21" t="s">
        <v>993</v>
      </c>
      <c r="O1407" s="56" t="s">
        <v>7066</v>
      </c>
      <c r="P1407" s="20"/>
      <c r="Q1407" s="39" t="s">
        <v>2681</v>
      </c>
      <c r="R1407" s="21" t="s">
        <v>993</v>
      </c>
      <c r="S1407" s="56" t="s">
        <v>7066</v>
      </c>
      <c r="T1407" s="39" t="s">
        <v>2681</v>
      </c>
      <c r="U1407" s="21" t="s">
        <v>993</v>
      </c>
      <c r="V1407" s="20"/>
      <c r="W1407" s="20"/>
      <c r="X1407" s="20"/>
      <c r="Y1407" s="20"/>
      <c r="Z1407" s="20"/>
      <c r="AA1407" s="20"/>
      <c r="AB1407" s="20"/>
      <c r="AC1407" s="20"/>
      <c r="AD1407" s="20"/>
      <c r="AF1407" s="14">
        <v>0</v>
      </c>
      <c r="AG1407" s="14">
        <v>1</v>
      </c>
      <c r="AH1407" s="14">
        <v>0</v>
      </c>
      <c r="AI1407" s="14">
        <v>0</v>
      </c>
      <c r="AJ1407" s="14">
        <v>1</v>
      </c>
      <c r="AK1407" s="14">
        <v>0</v>
      </c>
      <c r="AL1407" s="14">
        <v>1</v>
      </c>
      <c r="AM1407" s="14">
        <v>0</v>
      </c>
      <c r="AN1407" t="s">
        <v>1135</v>
      </c>
      <c r="AO1407" s="1">
        <v>35362</v>
      </c>
      <c r="AP1407" s="1">
        <v>38790</v>
      </c>
      <c r="AQ1407" s="1">
        <v>35767</v>
      </c>
      <c r="AR1407" s="1">
        <v>38692</v>
      </c>
      <c r="BO1407" s="3">
        <v>1</v>
      </c>
      <c r="BT1407" s="14">
        <v>0</v>
      </c>
      <c r="BU1407" s="3">
        <v>1</v>
      </c>
      <c r="CS1407">
        <v>1</v>
      </c>
      <c r="DA1407" s="1">
        <v>39150</v>
      </c>
      <c r="DB1407" s="1">
        <v>39394</v>
      </c>
      <c r="DC1407" s="1">
        <v>40140</v>
      </c>
      <c r="DD1407" s="14">
        <v>1183</v>
      </c>
      <c r="DE1407" s="14">
        <v>4</v>
      </c>
      <c r="DF1407" t="s">
        <v>508</v>
      </c>
      <c r="DG1407" t="s">
        <v>1951</v>
      </c>
      <c r="DI1407" s="1">
        <v>39150</v>
      </c>
      <c r="DK1407" s="1"/>
      <c r="DM1407">
        <v>1</v>
      </c>
    </row>
    <row r="1408" spans="1:245" x14ac:dyDescent="0.25">
      <c r="A1408" s="87">
        <v>41248</v>
      </c>
      <c r="E1408" s="13" t="s">
        <v>3227</v>
      </c>
      <c r="F1408" s="4" t="s">
        <v>179</v>
      </c>
      <c r="G1408" s="45" t="s">
        <v>5636</v>
      </c>
      <c r="H1408" s="86"/>
      <c r="I1408" s="86"/>
      <c r="J1408" s="86"/>
      <c r="K1408" s="86"/>
      <c r="L1408" s="86"/>
      <c r="M1408" s="30" t="s">
        <v>1947</v>
      </c>
      <c r="N1408" s="4" t="s">
        <v>1070</v>
      </c>
      <c r="O1408" s="52" t="s">
        <v>7147</v>
      </c>
      <c r="P1408" s="20"/>
      <c r="Q1408" s="39" t="s">
        <v>2681</v>
      </c>
      <c r="R1408" s="21" t="s">
        <v>993</v>
      </c>
      <c r="S1408" s="56" t="s">
        <v>7066</v>
      </c>
      <c r="T1408" s="39" t="s">
        <v>2681</v>
      </c>
      <c r="U1408" s="21" t="s">
        <v>993</v>
      </c>
      <c r="V1408" s="20"/>
      <c r="W1408" s="20"/>
      <c r="X1408" s="20"/>
      <c r="Y1408" s="20"/>
      <c r="Z1408" s="20"/>
      <c r="AA1408" s="20"/>
      <c r="AB1408" s="20"/>
      <c r="AC1408" s="20"/>
      <c r="AD1408" s="20"/>
      <c r="AF1408" s="14">
        <v>0</v>
      </c>
      <c r="AG1408" s="14">
        <v>1</v>
      </c>
      <c r="AH1408" s="14">
        <v>0</v>
      </c>
      <c r="AI1408" s="14">
        <v>0</v>
      </c>
      <c r="AJ1408" s="14">
        <v>1</v>
      </c>
      <c r="AK1408" s="14">
        <v>0</v>
      </c>
      <c r="AL1408" s="14">
        <v>1</v>
      </c>
      <c r="AM1408" s="14">
        <v>0</v>
      </c>
      <c r="AO1408" s="1">
        <v>35362</v>
      </c>
      <c r="AP1408" s="1">
        <v>38790</v>
      </c>
      <c r="AQ1408" s="1">
        <v>35767</v>
      </c>
      <c r="AR1408" s="1">
        <v>38692</v>
      </c>
      <c r="BO1408" s="3">
        <v>1</v>
      </c>
      <c r="BT1408" s="14">
        <v>0</v>
      </c>
      <c r="BU1408" s="3">
        <v>1</v>
      </c>
      <c r="CS1408">
        <v>1</v>
      </c>
      <c r="DA1408" s="1">
        <v>39150</v>
      </c>
      <c r="DB1408" s="1">
        <v>39394</v>
      </c>
      <c r="DC1408" s="1">
        <v>40140</v>
      </c>
      <c r="DD1408" s="14">
        <v>1183</v>
      </c>
      <c r="DE1408" s="14">
        <v>4</v>
      </c>
      <c r="DF1408" t="s">
        <v>508</v>
      </c>
      <c r="DG1408" t="s">
        <v>1951</v>
      </c>
      <c r="DI1408" s="1">
        <v>39150</v>
      </c>
      <c r="DM1408">
        <v>1</v>
      </c>
    </row>
    <row r="1409" spans="1:245" x14ac:dyDescent="0.25">
      <c r="A1409" s="87">
        <v>41248</v>
      </c>
      <c r="E1409" s="13" t="s">
        <v>3227</v>
      </c>
      <c r="F1409" s="4" t="s">
        <v>179</v>
      </c>
      <c r="G1409" s="45" t="s">
        <v>5636</v>
      </c>
      <c r="H1409" s="86"/>
      <c r="I1409" s="86"/>
      <c r="J1409" s="86"/>
      <c r="K1409" s="86"/>
      <c r="L1409" s="86"/>
      <c r="M1409" s="30" t="s">
        <v>2695</v>
      </c>
      <c r="N1409" s="4" t="s">
        <v>1175</v>
      </c>
      <c r="O1409" s="52" t="s">
        <v>7148</v>
      </c>
      <c r="P1409" s="20"/>
      <c r="Q1409" s="39" t="s">
        <v>2681</v>
      </c>
      <c r="R1409" s="21" t="s">
        <v>993</v>
      </c>
      <c r="S1409" s="56" t="s">
        <v>7066</v>
      </c>
      <c r="T1409" s="39" t="s">
        <v>2681</v>
      </c>
      <c r="U1409" s="21" t="s">
        <v>993</v>
      </c>
      <c r="V1409" s="20"/>
      <c r="W1409" s="20"/>
      <c r="X1409" s="20"/>
      <c r="Y1409" s="20"/>
      <c r="Z1409" s="20"/>
      <c r="AA1409" s="20"/>
      <c r="AB1409" s="20"/>
      <c r="AC1409" s="20"/>
      <c r="AD1409" s="20"/>
      <c r="AF1409" s="14">
        <v>0</v>
      </c>
      <c r="AG1409" s="14">
        <v>1</v>
      </c>
      <c r="AH1409" s="14">
        <v>0</v>
      </c>
      <c r="AI1409" s="14">
        <v>0</v>
      </c>
      <c r="AJ1409" s="14">
        <v>1</v>
      </c>
      <c r="AK1409" s="14">
        <v>0</v>
      </c>
      <c r="AL1409" s="14">
        <v>1</v>
      </c>
      <c r="AM1409" s="14">
        <v>0</v>
      </c>
      <c r="AO1409" s="1">
        <v>35362</v>
      </c>
      <c r="AP1409" s="1">
        <v>38790</v>
      </c>
      <c r="AQ1409" s="1">
        <v>35767</v>
      </c>
      <c r="AR1409" s="1">
        <v>38692</v>
      </c>
      <c r="BO1409" s="3">
        <v>1</v>
      </c>
      <c r="BT1409" s="14">
        <v>0</v>
      </c>
      <c r="BU1409" s="3">
        <v>1</v>
      </c>
      <c r="CS1409">
        <v>1</v>
      </c>
      <c r="DA1409" s="1">
        <v>39150</v>
      </c>
      <c r="DB1409" s="1">
        <v>39394</v>
      </c>
      <c r="DC1409" s="1">
        <v>40140</v>
      </c>
      <c r="DD1409" s="14">
        <v>1183</v>
      </c>
      <c r="DE1409" s="14">
        <v>4</v>
      </c>
      <c r="DF1409" t="s">
        <v>508</v>
      </c>
      <c r="DG1409" t="s">
        <v>1951</v>
      </c>
      <c r="DI1409" s="1">
        <v>39150</v>
      </c>
      <c r="DM1409">
        <v>1</v>
      </c>
    </row>
    <row r="1410" spans="1:245" x14ac:dyDescent="0.25">
      <c r="A1410" s="87">
        <v>41248</v>
      </c>
      <c r="E1410" s="13" t="s">
        <v>3227</v>
      </c>
      <c r="F1410" s="4" t="s">
        <v>179</v>
      </c>
      <c r="G1410" s="45" t="s">
        <v>5636</v>
      </c>
      <c r="H1410" s="86"/>
      <c r="I1410" s="86"/>
      <c r="J1410" s="86"/>
      <c r="K1410" s="86"/>
      <c r="L1410" s="86"/>
      <c r="M1410" s="30" t="s">
        <v>2696</v>
      </c>
      <c r="N1410" s="4" t="s">
        <v>538</v>
      </c>
      <c r="O1410" s="52" t="s">
        <v>7149</v>
      </c>
      <c r="P1410" s="20"/>
      <c r="Q1410" s="39" t="s">
        <v>2696</v>
      </c>
      <c r="R1410" s="4" t="s">
        <v>538</v>
      </c>
      <c r="S1410" s="52" t="s">
        <v>7149</v>
      </c>
      <c r="T1410" s="39" t="s">
        <v>2696</v>
      </c>
      <c r="U1410" s="4" t="s">
        <v>538</v>
      </c>
      <c r="V1410" s="20"/>
      <c r="W1410" s="20"/>
      <c r="X1410" s="39" t="s">
        <v>3709</v>
      </c>
      <c r="Y1410" s="20" t="s">
        <v>3498</v>
      </c>
      <c r="Z1410" s="39" t="s">
        <v>3709</v>
      </c>
      <c r="AA1410" s="20" t="s">
        <v>3498</v>
      </c>
      <c r="AB1410" s="20"/>
      <c r="AC1410" s="20"/>
      <c r="AD1410" s="20"/>
      <c r="AF1410" s="14">
        <v>0</v>
      </c>
      <c r="AG1410" s="14">
        <v>1</v>
      </c>
      <c r="AH1410" s="14">
        <v>0</v>
      </c>
      <c r="AI1410" s="14">
        <v>0</v>
      </c>
      <c r="AJ1410" s="14">
        <v>1</v>
      </c>
      <c r="AK1410" s="14">
        <v>0</v>
      </c>
      <c r="AL1410" s="14">
        <v>1</v>
      </c>
      <c r="AM1410" s="14">
        <v>0</v>
      </c>
      <c r="AO1410" s="1">
        <v>35392</v>
      </c>
      <c r="AP1410" s="1">
        <v>38790</v>
      </c>
      <c r="AQ1410" s="1">
        <v>35767</v>
      </c>
      <c r="AR1410" s="1">
        <v>38692</v>
      </c>
      <c r="BT1410" s="14">
        <v>69418000</v>
      </c>
      <c r="BU1410" s="3">
        <v>0.4</v>
      </c>
      <c r="BX1410" s="14">
        <v>81424000</v>
      </c>
      <c r="BY1410" s="3">
        <v>0.4</v>
      </c>
      <c r="CS1410">
        <v>1</v>
      </c>
      <c r="DA1410" s="1">
        <v>39150</v>
      </c>
      <c r="DB1410" s="1">
        <v>39394</v>
      </c>
      <c r="DC1410" s="1">
        <v>40140</v>
      </c>
      <c r="DD1410" s="14">
        <v>1183</v>
      </c>
      <c r="DE1410" s="14">
        <v>4</v>
      </c>
      <c r="DF1410" t="s">
        <v>508</v>
      </c>
      <c r="DG1410" t="s">
        <v>1951</v>
      </c>
      <c r="DJ1410">
        <v>1</v>
      </c>
      <c r="DM1410">
        <v>1</v>
      </c>
      <c r="DO1410" s="49" t="s">
        <v>4770</v>
      </c>
      <c r="DP1410" s="1"/>
      <c r="DQ1410" s="1"/>
      <c r="DR1410" s="1"/>
      <c r="DS1410" s="1"/>
      <c r="DT1410" s="1"/>
      <c r="DU1410" s="1"/>
      <c r="DV1410" s="1"/>
      <c r="DY1410" t="s">
        <v>2349</v>
      </c>
      <c r="DZ1410" s="1">
        <v>41319</v>
      </c>
      <c r="EA1410" s="1">
        <v>42256</v>
      </c>
      <c r="EC1410" s="7" t="s">
        <v>4042</v>
      </c>
      <c r="EF1410" s="7">
        <v>1</v>
      </c>
      <c r="EO1410" s="7">
        <v>228</v>
      </c>
      <c r="EP1410" s="7">
        <v>3</v>
      </c>
      <c r="ER1410" s="49" t="s">
        <v>5073</v>
      </c>
      <c r="ES1410" s="1"/>
      <c r="ET1410" s="1"/>
      <c r="EU1410" s="1"/>
      <c r="EV1410" s="1"/>
      <c r="EW1410" s="1"/>
      <c r="EX1410" s="1"/>
      <c r="FC1410" t="s">
        <v>2966</v>
      </c>
      <c r="FD1410" s="1">
        <v>42326</v>
      </c>
      <c r="FE1410" s="1">
        <v>42803</v>
      </c>
      <c r="FG1410" s="7" t="s">
        <v>4043</v>
      </c>
      <c r="FK1410">
        <v>1</v>
      </c>
      <c r="FY1410">
        <v>66</v>
      </c>
      <c r="FZ1410">
        <v>2</v>
      </c>
      <c r="GY1410" s="44" t="s">
        <v>5719</v>
      </c>
      <c r="GZ1410" s="1">
        <v>39394</v>
      </c>
      <c r="HA1410">
        <v>14</v>
      </c>
      <c r="HB1410">
        <v>147</v>
      </c>
      <c r="HC1410">
        <v>2</v>
      </c>
      <c r="HD1410">
        <v>1</v>
      </c>
      <c r="HH1410" s="44" t="s">
        <v>5852</v>
      </c>
      <c r="HI1410">
        <v>1</v>
      </c>
      <c r="HJ1410">
        <v>120</v>
      </c>
      <c r="HK1410">
        <v>540</v>
      </c>
      <c r="HL1410">
        <v>19</v>
      </c>
      <c r="HM1410">
        <v>1</v>
      </c>
      <c r="HQ1410" s="44" t="s">
        <v>5894</v>
      </c>
      <c r="HR1410">
        <v>0</v>
      </c>
      <c r="HS1410">
        <v>9</v>
      </c>
      <c r="HT1410">
        <v>535</v>
      </c>
      <c r="HU1410">
        <v>0</v>
      </c>
      <c r="HZ1410" s="44" t="s">
        <v>6064</v>
      </c>
      <c r="IA1410">
        <v>1</v>
      </c>
      <c r="IB1410">
        <v>7</v>
      </c>
      <c r="IC1410">
        <v>687</v>
      </c>
      <c r="ID1410">
        <v>2</v>
      </c>
      <c r="IG1410">
        <v>1</v>
      </c>
    </row>
    <row r="1411" spans="1:245" x14ac:dyDescent="0.25">
      <c r="A1411" s="87">
        <v>41248</v>
      </c>
      <c r="E1411" s="13" t="s">
        <v>3227</v>
      </c>
      <c r="F1411" s="4" t="s">
        <v>179</v>
      </c>
      <c r="G1411" s="45" t="s">
        <v>5636</v>
      </c>
      <c r="H1411" s="86"/>
      <c r="I1411" s="86"/>
      <c r="J1411" s="86"/>
      <c r="K1411" s="86"/>
      <c r="L1411" s="86"/>
      <c r="M1411" s="30" t="s">
        <v>1948</v>
      </c>
      <c r="N1411" s="4" t="s">
        <v>479</v>
      </c>
      <c r="O1411" s="52" t="s">
        <v>7150</v>
      </c>
      <c r="P1411" s="20"/>
      <c r="Q1411" s="39" t="s">
        <v>2696</v>
      </c>
      <c r="R1411" s="4" t="s">
        <v>538</v>
      </c>
      <c r="S1411" s="52" t="s">
        <v>7149</v>
      </c>
      <c r="T1411" s="39" t="s">
        <v>2696</v>
      </c>
      <c r="U1411" s="4" t="s">
        <v>538</v>
      </c>
      <c r="V1411" s="20"/>
      <c r="W1411" s="20"/>
      <c r="X1411" s="20"/>
      <c r="Y1411" s="20"/>
      <c r="Z1411" s="39" t="s">
        <v>3709</v>
      </c>
      <c r="AA1411" s="20" t="s">
        <v>3498</v>
      </c>
      <c r="AD1411" s="20"/>
      <c r="AF1411" s="14">
        <v>0</v>
      </c>
      <c r="AG1411" s="14">
        <v>1</v>
      </c>
      <c r="AH1411" s="14">
        <v>0</v>
      </c>
      <c r="AI1411" s="14">
        <v>0</v>
      </c>
      <c r="AJ1411" s="14">
        <v>1</v>
      </c>
      <c r="AK1411" s="14">
        <v>0</v>
      </c>
      <c r="AL1411" s="14">
        <v>1</v>
      </c>
      <c r="AM1411" s="14">
        <v>0</v>
      </c>
      <c r="AQ1411" s="1">
        <v>35767</v>
      </c>
      <c r="AR1411" s="1">
        <v>38692</v>
      </c>
      <c r="BX1411" s="14">
        <v>81424000</v>
      </c>
      <c r="BY1411" s="3">
        <v>0.4</v>
      </c>
      <c r="CS1411">
        <v>1</v>
      </c>
      <c r="DA1411" s="1">
        <v>39150</v>
      </c>
      <c r="DB1411" s="1">
        <v>39394</v>
      </c>
      <c r="DC1411" s="1">
        <v>40140</v>
      </c>
      <c r="DD1411" s="14">
        <v>1183</v>
      </c>
      <c r="DE1411" s="14">
        <v>4</v>
      </c>
      <c r="DF1411" t="s">
        <v>508</v>
      </c>
      <c r="DG1411" t="s">
        <v>1951</v>
      </c>
      <c r="DJ1411">
        <v>1</v>
      </c>
      <c r="DM1411">
        <v>1</v>
      </c>
      <c r="DO1411" s="49" t="s">
        <v>4770</v>
      </c>
      <c r="DP1411" s="1"/>
      <c r="DQ1411" s="1"/>
      <c r="DR1411" s="1"/>
      <c r="DS1411" s="1"/>
      <c r="DT1411" s="1"/>
      <c r="DU1411" s="1"/>
      <c r="DV1411" s="1"/>
      <c r="DY1411" t="s">
        <v>2349</v>
      </c>
      <c r="DZ1411" s="1">
        <v>41319</v>
      </c>
      <c r="EA1411" s="1">
        <v>42256</v>
      </c>
      <c r="EC1411" s="7" t="s">
        <v>4042</v>
      </c>
      <c r="EJ1411" s="7">
        <v>1</v>
      </c>
      <c r="EO1411" s="7">
        <v>228</v>
      </c>
      <c r="EP1411" s="7">
        <v>3</v>
      </c>
      <c r="GY1411" s="44" t="s">
        <v>5719</v>
      </c>
      <c r="GZ1411" s="1">
        <v>39394</v>
      </c>
      <c r="HA1411">
        <v>14</v>
      </c>
      <c r="HB1411">
        <v>147</v>
      </c>
      <c r="HC1411">
        <v>2</v>
      </c>
      <c r="HD1411">
        <v>1</v>
      </c>
      <c r="HH1411" s="44" t="s">
        <v>5852</v>
      </c>
      <c r="HI1411">
        <v>1</v>
      </c>
      <c r="HJ1411">
        <v>120</v>
      </c>
      <c r="HK1411">
        <v>540</v>
      </c>
      <c r="HL1411">
        <v>19</v>
      </c>
      <c r="HM1411">
        <v>1</v>
      </c>
      <c r="HQ1411" s="44" t="s">
        <v>5894</v>
      </c>
      <c r="HR1411">
        <v>0</v>
      </c>
      <c r="HS1411">
        <v>9</v>
      </c>
      <c r="HT1411">
        <v>535</v>
      </c>
      <c r="HU1411">
        <v>0</v>
      </c>
    </row>
    <row r="1412" spans="1:245" x14ac:dyDescent="0.25">
      <c r="A1412" s="87">
        <v>41248</v>
      </c>
      <c r="E1412" s="13" t="s">
        <v>3227</v>
      </c>
      <c r="F1412" s="4" t="s">
        <v>179</v>
      </c>
      <c r="G1412" s="45" t="s">
        <v>5636</v>
      </c>
      <c r="H1412" s="86"/>
      <c r="I1412" s="86"/>
      <c r="J1412" s="86"/>
      <c r="K1412" s="86"/>
      <c r="L1412" s="86"/>
      <c r="M1412" s="30" t="s">
        <v>1949</v>
      </c>
      <c r="N1412" s="4" t="s">
        <v>1070</v>
      </c>
      <c r="O1412" s="52" t="s">
        <v>7151</v>
      </c>
      <c r="P1412" s="20"/>
      <c r="Q1412" s="39" t="s">
        <v>2696</v>
      </c>
      <c r="R1412" s="4" t="s">
        <v>538</v>
      </c>
      <c r="S1412" s="52" t="s">
        <v>7149</v>
      </c>
      <c r="T1412" s="39" t="s">
        <v>2696</v>
      </c>
      <c r="U1412" s="4" t="s">
        <v>538</v>
      </c>
      <c r="V1412" s="20"/>
      <c r="W1412" s="20"/>
      <c r="X1412" s="20"/>
      <c r="Y1412" s="20"/>
      <c r="Z1412" s="39" t="s">
        <v>3709</v>
      </c>
      <c r="AA1412" s="20" t="s">
        <v>3498</v>
      </c>
      <c r="AD1412" s="20"/>
      <c r="AF1412" s="14">
        <v>0</v>
      </c>
      <c r="AG1412" s="14">
        <v>1</v>
      </c>
      <c r="AH1412" s="14">
        <v>0</v>
      </c>
      <c r="AI1412" s="14">
        <v>0</v>
      </c>
      <c r="AJ1412" s="14">
        <v>1</v>
      </c>
      <c r="AK1412" s="14">
        <v>0</v>
      </c>
      <c r="AL1412" s="14">
        <v>1</v>
      </c>
      <c r="AM1412" s="14">
        <v>0</v>
      </c>
      <c r="AO1412" s="1">
        <v>35392</v>
      </c>
      <c r="AP1412" s="1">
        <v>38790</v>
      </c>
      <c r="AQ1412" s="1">
        <v>35767</v>
      </c>
      <c r="AR1412" s="1">
        <v>38692</v>
      </c>
      <c r="BT1412" s="14">
        <v>69418000</v>
      </c>
      <c r="BU1412" s="3">
        <v>0.4</v>
      </c>
      <c r="BX1412" s="14">
        <v>81424000</v>
      </c>
      <c r="BY1412" s="3">
        <v>0.4</v>
      </c>
      <c r="CS1412">
        <v>1</v>
      </c>
      <c r="DA1412" s="1">
        <v>39150</v>
      </c>
      <c r="DB1412" s="1">
        <v>39394</v>
      </c>
      <c r="DC1412" s="1">
        <v>40140</v>
      </c>
      <c r="DD1412" s="14">
        <v>1183</v>
      </c>
      <c r="DE1412" s="14">
        <v>4</v>
      </c>
      <c r="DF1412" t="s">
        <v>508</v>
      </c>
      <c r="DG1412" t="s">
        <v>1951</v>
      </c>
      <c r="DJ1412">
        <v>1</v>
      </c>
      <c r="DM1412">
        <v>1</v>
      </c>
      <c r="DO1412" s="49" t="s">
        <v>4770</v>
      </c>
      <c r="DP1412" s="1"/>
      <c r="DQ1412" s="1"/>
      <c r="DR1412" s="1"/>
      <c r="DS1412" s="1"/>
      <c r="DT1412" s="1"/>
      <c r="DU1412" s="1"/>
      <c r="DV1412" s="1"/>
      <c r="DY1412" t="s">
        <v>2349</v>
      </c>
      <c r="DZ1412" s="1">
        <v>41319</v>
      </c>
      <c r="EA1412" s="1">
        <v>42256</v>
      </c>
      <c r="EC1412" s="7" t="s">
        <v>4042</v>
      </c>
      <c r="EF1412" s="7">
        <v>1</v>
      </c>
      <c r="EO1412" s="7">
        <v>228</v>
      </c>
      <c r="EP1412" s="7">
        <v>3</v>
      </c>
      <c r="ER1412" s="49" t="s">
        <v>5073</v>
      </c>
      <c r="ES1412" s="1"/>
      <c r="ET1412" s="1"/>
      <c r="EU1412" s="1"/>
      <c r="EV1412" s="1"/>
      <c r="EW1412" s="1"/>
      <c r="EX1412" s="1"/>
      <c r="FC1412" t="s">
        <v>2966</v>
      </c>
      <c r="FD1412" s="1">
        <v>42326</v>
      </c>
      <c r="FE1412" s="1">
        <v>42803</v>
      </c>
      <c r="FG1412" s="7" t="s">
        <v>4043</v>
      </c>
      <c r="FK1412">
        <v>1</v>
      </c>
      <c r="FY1412">
        <v>66</v>
      </c>
      <c r="FZ1412">
        <v>2</v>
      </c>
      <c r="GY1412" s="44" t="s">
        <v>5719</v>
      </c>
      <c r="GZ1412" s="1">
        <v>39394</v>
      </c>
      <c r="HA1412">
        <v>14</v>
      </c>
      <c r="HB1412">
        <v>147</v>
      </c>
      <c r="HC1412">
        <v>2</v>
      </c>
      <c r="HD1412">
        <v>1</v>
      </c>
      <c r="HH1412" s="44" t="s">
        <v>5852</v>
      </c>
      <c r="HI1412">
        <v>1</v>
      </c>
      <c r="HJ1412">
        <v>120</v>
      </c>
      <c r="HK1412">
        <v>540</v>
      </c>
      <c r="HL1412">
        <v>19</v>
      </c>
      <c r="HM1412">
        <v>1</v>
      </c>
      <c r="HQ1412" s="44" t="s">
        <v>5894</v>
      </c>
      <c r="HR1412">
        <v>0</v>
      </c>
      <c r="HS1412">
        <v>9</v>
      </c>
      <c r="HT1412">
        <v>535</v>
      </c>
      <c r="HU1412">
        <v>0</v>
      </c>
      <c r="HZ1412" s="44" t="s">
        <v>6064</v>
      </c>
      <c r="IA1412">
        <v>1</v>
      </c>
      <c r="IB1412">
        <v>7</v>
      </c>
      <c r="IC1412">
        <v>687</v>
      </c>
      <c r="ID1412">
        <v>2</v>
      </c>
      <c r="IG1412">
        <v>1</v>
      </c>
    </row>
    <row r="1413" spans="1:245" x14ac:dyDescent="0.25">
      <c r="A1413" s="87">
        <v>41248</v>
      </c>
      <c r="E1413" s="13" t="s">
        <v>3227</v>
      </c>
      <c r="F1413" s="4" t="s">
        <v>179</v>
      </c>
      <c r="G1413" s="45" t="s">
        <v>5636</v>
      </c>
      <c r="H1413" s="86"/>
      <c r="I1413" s="86"/>
      <c r="J1413" s="86"/>
      <c r="K1413" s="86"/>
      <c r="L1413" s="86"/>
      <c r="M1413" s="58" t="s">
        <v>2620</v>
      </c>
      <c r="N1413" s="4" t="s">
        <v>502</v>
      </c>
      <c r="O1413" s="52" t="s">
        <v>7152</v>
      </c>
      <c r="P1413" s="20"/>
      <c r="Q1413" s="58" t="s">
        <v>2620</v>
      </c>
      <c r="R1413" s="4" t="s">
        <v>502</v>
      </c>
      <c r="S1413" s="52" t="s">
        <v>7152</v>
      </c>
      <c r="T1413" s="20"/>
      <c r="U1413" s="20"/>
      <c r="V1413" s="20"/>
      <c r="W1413" s="20"/>
      <c r="X1413" s="20" t="s">
        <v>3713</v>
      </c>
      <c r="Y1413" s="20" t="s">
        <v>502</v>
      </c>
      <c r="Z1413" s="20" t="s">
        <v>3713</v>
      </c>
      <c r="AA1413" s="20" t="s">
        <v>502</v>
      </c>
      <c r="AD1413" s="20"/>
      <c r="AE1413" s="20" t="s">
        <v>3711</v>
      </c>
      <c r="AF1413" s="14">
        <v>0</v>
      </c>
      <c r="AG1413" s="14">
        <v>1</v>
      </c>
      <c r="AH1413" s="14">
        <v>0</v>
      </c>
      <c r="AI1413" s="14">
        <v>0</v>
      </c>
      <c r="AJ1413" s="14">
        <v>1</v>
      </c>
      <c r="AK1413" s="14">
        <v>0</v>
      </c>
      <c r="AL1413" s="14">
        <v>1</v>
      </c>
      <c r="AM1413" s="14">
        <v>0</v>
      </c>
      <c r="AO1413" s="1">
        <v>35458</v>
      </c>
      <c r="AP1413" s="1">
        <v>38747</v>
      </c>
      <c r="AQ1413" s="1">
        <v>36424</v>
      </c>
      <c r="AR1413" s="1">
        <v>38747</v>
      </c>
      <c r="BP1413" s="14">
        <v>313356000</v>
      </c>
      <c r="BQ1413" s="3">
        <v>0.3</v>
      </c>
      <c r="BT1413" s="14">
        <v>69048000</v>
      </c>
      <c r="BU1413" s="3">
        <v>0.3</v>
      </c>
      <c r="BX1413" s="14">
        <v>322892000</v>
      </c>
      <c r="BY1413" s="3">
        <v>0.3</v>
      </c>
      <c r="CS1413">
        <v>1</v>
      </c>
      <c r="DA1413" s="1">
        <v>39150</v>
      </c>
      <c r="DB1413" s="1">
        <v>39394</v>
      </c>
      <c r="DC1413" s="1">
        <v>40140</v>
      </c>
      <c r="DD1413" s="14">
        <v>1183</v>
      </c>
      <c r="DE1413" s="14">
        <v>4</v>
      </c>
      <c r="DF1413" t="s">
        <v>508</v>
      </c>
      <c r="DG1413" t="s">
        <v>1951</v>
      </c>
      <c r="DJ1413">
        <v>1</v>
      </c>
      <c r="DM1413">
        <v>1</v>
      </c>
      <c r="DO1413" s="49" t="s">
        <v>4771</v>
      </c>
      <c r="DP1413" s="1"/>
      <c r="DQ1413" s="1"/>
      <c r="DR1413" s="1"/>
      <c r="DS1413" s="1"/>
      <c r="DT1413" s="1"/>
      <c r="DU1413" s="1"/>
      <c r="DV1413" s="1"/>
      <c r="DY1413" t="s">
        <v>2347</v>
      </c>
      <c r="DZ1413" s="1">
        <v>41320</v>
      </c>
      <c r="EA1413" s="1">
        <v>42256</v>
      </c>
      <c r="EC1413" s="7" t="s">
        <v>4042</v>
      </c>
      <c r="EF1413" s="7">
        <v>1</v>
      </c>
      <c r="EO1413" s="7">
        <v>284</v>
      </c>
      <c r="EP1413" s="7">
        <v>2</v>
      </c>
      <c r="ER1413" s="49" t="s">
        <v>5074</v>
      </c>
      <c r="ES1413" s="1"/>
      <c r="ET1413" s="1"/>
      <c r="EU1413" s="1"/>
      <c r="EV1413" s="1"/>
      <c r="EW1413" s="1"/>
      <c r="EX1413" s="1"/>
      <c r="FC1413" s="7" t="s">
        <v>3063</v>
      </c>
      <c r="FD1413" s="1">
        <v>42327</v>
      </c>
      <c r="FE1413" s="1">
        <v>42992</v>
      </c>
      <c r="FG1413" s="7" t="s">
        <v>4043</v>
      </c>
      <c r="FJ1413" s="7" t="s">
        <v>4184</v>
      </c>
      <c r="FK1413">
        <v>1</v>
      </c>
      <c r="FY1413">
        <v>101</v>
      </c>
      <c r="FZ1413">
        <v>2</v>
      </c>
      <c r="GY1413" s="44" t="s">
        <v>5719</v>
      </c>
      <c r="GZ1413" s="1">
        <v>39394</v>
      </c>
      <c r="HA1413">
        <v>14</v>
      </c>
      <c r="HB1413">
        <v>1992</v>
      </c>
      <c r="HC1413">
        <v>18</v>
      </c>
      <c r="HD1413">
        <v>1</v>
      </c>
      <c r="HH1413" s="44" t="s">
        <v>5852</v>
      </c>
      <c r="HI1413">
        <v>1</v>
      </c>
      <c r="HJ1413">
        <v>120</v>
      </c>
      <c r="HK1413">
        <v>1501</v>
      </c>
      <c r="HL1413">
        <v>20</v>
      </c>
      <c r="HM1413">
        <v>1</v>
      </c>
      <c r="HQ1413" s="44" t="s">
        <v>5894</v>
      </c>
      <c r="HR1413">
        <v>0</v>
      </c>
      <c r="HS1413">
        <v>9</v>
      </c>
      <c r="HT1413">
        <v>1215</v>
      </c>
      <c r="HU1413">
        <v>11</v>
      </c>
      <c r="HV1413">
        <v>1</v>
      </c>
      <c r="HZ1413" s="44" t="s">
        <v>6065</v>
      </c>
      <c r="IA1413">
        <v>0</v>
      </c>
      <c r="IB1413">
        <v>9</v>
      </c>
      <c r="IC1413">
        <v>1343</v>
      </c>
      <c r="ID1413">
        <v>2</v>
      </c>
      <c r="IF1413">
        <v>1</v>
      </c>
    </row>
    <row r="1414" spans="1:245" x14ac:dyDescent="0.25">
      <c r="A1414" s="87">
        <v>41248</v>
      </c>
      <c r="E1414" s="13" t="s">
        <v>3227</v>
      </c>
      <c r="F1414" s="4" t="s">
        <v>179</v>
      </c>
      <c r="G1414" s="45" t="s">
        <v>5636</v>
      </c>
      <c r="H1414" s="86"/>
      <c r="I1414" s="86"/>
      <c r="J1414" s="86"/>
      <c r="K1414" s="86"/>
      <c r="L1414" s="86"/>
      <c r="M1414" s="58" t="s">
        <v>1950</v>
      </c>
      <c r="N1414" s="4" t="s">
        <v>538</v>
      </c>
      <c r="O1414" s="52" t="s">
        <v>7153</v>
      </c>
      <c r="P1414" s="20"/>
      <c r="Q1414" s="30" t="s">
        <v>1950</v>
      </c>
      <c r="R1414" s="4" t="s">
        <v>538</v>
      </c>
      <c r="S1414" s="52" t="s">
        <v>7153</v>
      </c>
      <c r="T1414" s="20"/>
      <c r="U1414" s="20"/>
      <c r="V1414" s="20"/>
      <c r="W1414" s="20"/>
      <c r="X1414" s="20" t="s">
        <v>3710</v>
      </c>
      <c r="Y1414" s="20" t="s">
        <v>3498</v>
      </c>
      <c r="Z1414" s="20" t="s">
        <v>3710</v>
      </c>
      <c r="AA1414" s="20" t="s">
        <v>3498</v>
      </c>
      <c r="AD1414" s="20"/>
      <c r="AE1414" s="20" t="s">
        <v>3712</v>
      </c>
      <c r="AF1414" s="14">
        <v>0</v>
      </c>
      <c r="AG1414" s="14">
        <v>1</v>
      </c>
      <c r="AH1414" s="14">
        <v>0</v>
      </c>
      <c r="AI1414" s="14">
        <v>0</v>
      </c>
      <c r="AJ1414" s="14">
        <v>1</v>
      </c>
      <c r="AK1414" s="14">
        <v>0</v>
      </c>
      <c r="AL1414" s="14">
        <v>1</v>
      </c>
      <c r="AM1414" s="14">
        <v>0</v>
      </c>
      <c r="AO1414" s="1">
        <v>35362</v>
      </c>
      <c r="AP1414" s="1">
        <v>38747</v>
      </c>
      <c r="AQ1414" s="1">
        <v>35767</v>
      </c>
      <c r="AR1414" s="1">
        <v>38747</v>
      </c>
      <c r="BP1414" s="14">
        <v>295597000</v>
      </c>
      <c r="BQ1414" s="3">
        <v>0</v>
      </c>
      <c r="BT1414" s="14">
        <v>69048000</v>
      </c>
      <c r="BU1414" s="3">
        <v>0.3</v>
      </c>
      <c r="BX1414" s="14">
        <v>322892000</v>
      </c>
      <c r="BY1414" s="3">
        <v>0.3</v>
      </c>
      <c r="CS1414">
        <v>1</v>
      </c>
      <c r="DA1414" s="1">
        <v>39150</v>
      </c>
      <c r="DB1414" s="1">
        <v>39394</v>
      </c>
      <c r="DC1414" s="1">
        <v>40140</v>
      </c>
      <c r="DD1414" s="14">
        <v>1183</v>
      </c>
      <c r="DE1414" s="14">
        <v>4</v>
      </c>
      <c r="DF1414" t="s">
        <v>508</v>
      </c>
      <c r="DG1414" t="s">
        <v>1951</v>
      </c>
      <c r="DJ1414">
        <v>1</v>
      </c>
      <c r="DM1414">
        <v>1</v>
      </c>
      <c r="DO1414" s="49" t="s">
        <v>4772</v>
      </c>
      <c r="DP1414" s="1"/>
      <c r="DQ1414" s="1"/>
      <c r="DR1414" s="1"/>
      <c r="DS1414" s="1"/>
      <c r="DT1414" s="1"/>
      <c r="DU1414" s="1"/>
      <c r="DV1414" s="1"/>
      <c r="DY1414" t="s">
        <v>2348</v>
      </c>
      <c r="DZ1414" s="1">
        <v>41319</v>
      </c>
      <c r="EA1414" s="1">
        <v>42256</v>
      </c>
      <c r="EC1414" s="7" t="s">
        <v>4042</v>
      </c>
      <c r="EF1414" s="7">
        <v>1</v>
      </c>
      <c r="EO1414" s="7">
        <v>224</v>
      </c>
      <c r="EP1414" s="7">
        <v>2</v>
      </c>
      <c r="ER1414" s="49" t="s">
        <v>5074</v>
      </c>
      <c r="ES1414" s="1"/>
      <c r="ET1414" s="1"/>
      <c r="EU1414" s="1"/>
      <c r="EV1414" s="1"/>
      <c r="EW1414" s="1"/>
      <c r="EX1414" s="1"/>
      <c r="FC1414" s="7" t="s">
        <v>3063</v>
      </c>
      <c r="FD1414" s="1">
        <v>42320</v>
      </c>
      <c r="FE1414" s="1">
        <v>42992</v>
      </c>
      <c r="FG1414" s="7" t="s">
        <v>4043</v>
      </c>
      <c r="FJ1414" s="7" t="s">
        <v>4184</v>
      </c>
      <c r="FK1414">
        <v>1</v>
      </c>
      <c r="FY1414">
        <v>101</v>
      </c>
      <c r="FZ1414">
        <v>2</v>
      </c>
      <c r="GY1414" s="44" t="s">
        <v>5719</v>
      </c>
      <c r="GZ1414" s="1">
        <v>39394</v>
      </c>
      <c r="HA1414">
        <v>14</v>
      </c>
      <c r="HB1414">
        <v>991</v>
      </c>
      <c r="HC1414">
        <v>14</v>
      </c>
      <c r="HE1414">
        <v>1</v>
      </c>
      <c r="HH1414" s="44" t="s">
        <v>5852</v>
      </c>
      <c r="HI1414">
        <v>1</v>
      </c>
      <c r="HJ1414">
        <v>120</v>
      </c>
      <c r="HK1414">
        <v>4079</v>
      </c>
      <c r="HL1414">
        <v>33</v>
      </c>
      <c r="HM1414">
        <v>1</v>
      </c>
      <c r="HQ1414" s="44" t="s">
        <v>5894</v>
      </c>
      <c r="HR1414">
        <v>0</v>
      </c>
      <c r="HS1414">
        <v>9</v>
      </c>
      <c r="HT1414">
        <v>3203</v>
      </c>
      <c r="HU1414">
        <v>4</v>
      </c>
      <c r="HV1414">
        <v>1</v>
      </c>
      <c r="HZ1414" s="44" t="s">
        <v>6065</v>
      </c>
      <c r="IA1414">
        <v>0</v>
      </c>
      <c r="IB1414">
        <v>9</v>
      </c>
      <c r="IC1414">
        <v>4798</v>
      </c>
      <c r="ID1414">
        <v>5</v>
      </c>
      <c r="IF1414">
        <v>1</v>
      </c>
    </row>
    <row r="1415" spans="1:245" x14ac:dyDescent="0.25">
      <c r="A1415" s="87">
        <v>41248</v>
      </c>
      <c r="E1415" s="13" t="s">
        <v>3227</v>
      </c>
      <c r="F1415" s="4" t="s">
        <v>179</v>
      </c>
      <c r="G1415" s="45" t="s">
        <v>5636</v>
      </c>
      <c r="H1415" s="86"/>
      <c r="I1415" s="86"/>
      <c r="J1415" s="86"/>
      <c r="K1415" s="86"/>
      <c r="L1415" s="86"/>
      <c r="M1415" s="30" t="s">
        <v>2546</v>
      </c>
      <c r="N1415" s="4" t="s">
        <v>474</v>
      </c>
      <c r="O1415" s="52" t="s">
        <v>7154</v>
      </c>
      <c r="P1415" s="20"/>
      <c r="Q1415" s="30" t="s">
        <v>2546</v>
      </c>
      <c r="R1415" s="4" t="s">
        <v>474</v>
      </c>
      <c r="S1415" s="52" t="s">
        <v>7154</v>
      </c>
      <c r="T1415" s="20"/>
      <c r="U1415" s="20"/>
      <c r="V1415" s="20"/>
      <c r="W1415" s="20"/>
      <c r="X1415" s="20" t="s">
        <v>3714</v>
      </c>
      <c r="Y1415" s="20" t="s">
        <v>474</v>
      </c>
      <c r="Z1415" s="20" t="s">
        <v>3714</v>
      </c>
      <c r="AA1415" s="20" t="s">
        <v>474</v>
      </c>
      <c r="AD1415" s="20"/>
      <c r="AF1415" s="14">
        <v>0</v>
      </c>
      <c r="AG1415" s="14">
        <v>1</v>
      </c>
      <c r="AH1415" s="14">
        <v>0</v>
      </c>
      <c r="AI1415" s="14">
        <v>0</v>
      </c>
      <c r="AJ1415" s="14">
        <v>1</v>
      </c>
      <c r="AK1415" s="14">
        <v>0</v>
      </c>
      <c r="AL1415" s="14">
        <v>1</v>
      </c>
      <c r="AM1415" s="14">
        <v>0</v>
      </c>
      <c r="AQ1415" s="1">
        <v>36244</v>
      </c>
      <c r="AR1415" s="1">
        <v>38614</v>
      </c>
      <c r="BP1415" s="14">
        <v>38631000</v>
      </c>
      <c r="BQ1415" s="3">
        <v>0.1</v>
      </c>
      <c r="CS1415">
        <v>1</v>
      </c>
      <c r="DA1415" s="1">
        <v>39150</v>
      </c>
      <c r="DB1415" s="1">
        <v>39394</v>
      </c>
      <c r="DC1415" s="1">
        <v>40140</v>
      </c>
      <c r="DD1415" s="14">
        <v>1183</v>
      </c>
      <c r="DE1415" s="14">
        <v>4</v>
      </c>
      <c r="DF1415" t="s">
        <v>508</v>
      </c>
      <c r="DG1415" t="s">
        <v>1951</v>
      </c>
      <c r="DJ1415">
        <v>1</v>
      </c>
      <c r="DM1415">
        <v>1</v>
      </c>
      <c r="GY1415" s="44" t="s">
        <v>5719</v>
      </c>
      <c r="GZ1415" s="1">
        <v>39394</v>
      </c>
      <c r="HA1415">
        <v>14</v>
      </c>
      <c r="HH1415" s="44" t="s">
        <v>5852</v>
      </c>
      <c r="HI1415">
        <v>1</v>
      </c>
      <c r="HJ1415">
        <v>120</v>
      </c>
      <c r="HK1415">
        <v>189</v>
      </c>
      <c r="HL1415">
        <v>10</v>
      </c>
      <c r="HM1415">
        <v>1</v>
      </c>
    </row>
    <row r="1416" spans="1:245" x14ac:dyDescent="0.25">
      <c r="A1416" s="87">
        <v>41248</v>
      </c>
      <c r="E1416" s="13" t="s">
        <v>3227</v>
      </c>
      <c r="F1416" s="4" t="s">
        <v>179</v>
      </c>
      <c r="G1416" s="45" t="s">
        <v>5636</v>
      </c>
      <c r="H1416" s="86"/>
      <c r="I1416" s="86"/>
      <c r="J1416" s="86"/>
      <c r="K1416" s="86"/>
      <c r="L1416" s="86"/>
      <c r="M1416" s="30" t="s">
        <v>1728</v>
      </c>
      <c r="N1416" s="4" t="s">
        <v>498</v>
      </c>
      <c r="O1416" s="4" t="s">
        <v>7087</v>
      </c>
      <c r="P1416" s="20"/>
      <c r="Q1416" s="30" t="s">
        <v>1728</v>
      </c>
      <c r="R1416" s="4" t="s">
        <v>498</v>
      </c>
      <c r="S1416" s="4" t="s">
        <v>7087</v>
      </c>
      <c r="T1416" s="20"/>
      <c r="U1416" s="20"/>
      <c r="V1416" s="20"/>
      <c r="W1416" s="20"/>
      <c r="X1416" s="89" t="s">
        <v>3696</v>
      </c>
      <c r="Y1416" s="89" t="s">
        <v>498</v>
      </c>
      <c r="Z1416" s="89" t="s">
        <v>3696</v>
      </c>
      <c r="AA1416" s="89" t="s">
        <v>498</v>
      </c>
      <c r="AD1416" s="20"/>
      <c r="AE1416" s="53" t="s">
        <v>7441</v>
      </c>
      <c r="AF1416" s="14">
        <v>0</v>
      </c>
      <c r="AG1416" s="14">
        <v>1</v>
      </c>
      <c r="AH1416" s="14">
        <v>0</v>
      </c>
      <c r="AI1416" s="14">
        <v>0</v>
      </c>
      <c r="AJ1416" s="14">
        <v>1</v>
      </c>
      <c r="AK1416" s="14">
        <v>0</v>
      </c>
      <c r="AL1416" s="14">
        <v>1</v>
      </c>
      <c r="AM1416" s="14">
        <v>0</v>
      </c>
      <c r="AQ1416" s="1">
        <v>36356</v>
      </c>
      <c r="AR1416" s="1">
        <v>38880</v>
      </c>
      <c r="BP1416" s="14">
        <v>157478000</v>
      </c>
      <c r="BQ1416" s="3">
        <v>0</v>
      </c>
      <c r="BR1416" s="16">
        <v>128866000</v>
      </c>
      <c r="BT1416" s="14">
        <v>7885000</v>
      </c>
      <c r="BU1416" s="3">
        <v>0</v>
      </c>
      <c r="BV1416" s="16">
        <v>7530000</v>
      </c>
      <c r="BX1416" s="14">
        <v>86738000</v>
      </c>
      <c r="BY1416" s="3">
        <v>0</v>
      </c>
      <c r="BZ1416" s="16">
        <v>82826000</v>
      </c>
      <c r="CS1416">
        <v>1</v>
      </c>
      <c r="DA1416" s="1">
        <v>39150</v>
      </c>
      <c r="DB1416" s="1">
        <v>39394</v>
      </c>
      <c r="DC1416" s="1">
        <v>40140</v>
      </c>
      <c r="DD1416" s="14">
        <v>1183</v>
      </c>
      <c r="DE1416" s="14">
        <v>4</v>
      </c>
      <c r="DF1416" t="s">
        <v>508</v>
      </c>
      <c r="DG1416" t="s">
        <v>1951</v>
      </c>
      <c r="DJ1416">
        <v>1</v>
      </c>
      <c r="DM1416">
        <v>1</v>
      </c>
      <c r="DO1416" s="49" t="s">
        <v>4773</v>
      </c>
      <c r="DP1416" s="1"/>
      <c r="DQ1416" s="1"/>
      <c r="DR1416" s="1"/>
      <c r="DS1416" s="1"/>
      <c r="DT1416" s="1"/>
      <c r="DU1416" s="1"/>
      <c r="DV1416" s="1"/>
      <c r="DY1416" t="s">
        <v>2350</v>
      </c>
      <c r="DZ1416" s="1">
        <v>41318</v>
      </c>
      <c r="EA1416" s="1">
        <v>42256</v>
      </c>
      <c r="EC1416" s="7" t="s">
        <v>4042</v>
      </c>
      <c r="EM1416" s="7">
        <v>1</v>
      </c>
      <c r="EO1416" s="7">
        <v>192</v>
      </c>
      <c r="EP1416" s="7">
        <v>3</v>
      </c>
      <c r="ER1416" s="49" t="s">
        <v>5075</v>
      </c>
      <c r="ES1416" s="1"/>
      <c r="ET1416" s="1"/>
      <c r="EU1416" s="1"/>
      <c r="EV1416" s="1"/>
      <c r="EW1416" s="1"/>
      <c r="EX1416" s="1">
        <v>42563</v>
      </c>
      <c r="FC1416" t="s">
        <v>2965</v>
      </c>
      <c r="FD1416" s="1">
        <v>42325</v>
      </c>
      <c r="FE1416" s="1">
        <v>42558</v>
      </c>
      <c r="FF1416" s="7">
        <v>1</v>
      </c>
      <c r="FG1416" s="7" t="s">
        <v>4044</v>
      </c>
      <c r="FK1416">
        <v>1</v>
      </c>
      <c r="FY1416">
        <v>26</v>
      </c>
      <c r="FZ1416">
        <v>2</v>
      </c>
      <c r="GY1416" s="44" t="s">
        <v>5719</v>
      </c>
      <c r="GZ1416" s="1">
        <v>39394</v>
      </c>
      <c r="HA1416">
        <v>14</v>
      </c>
      <c r="HB1416">
        <v>2310</v>
      </c>
      <c r="HC1416">
        <v>9</v>
      </c>
      <c r="HD1416">
        <v>1</v>
      </c>
      <c r="HH1416" s="44" t="s">
        <v>5852</v>
      </c>
      <c r="HI1416">
        <v>1</v>
      </c>
      <c r="HJ1416">
        <v>120</v>
      </c>
      <c r="HK1416">
        <v>4295</v>
      </c>
      <c r="HL1416">
        <v>31</v>
      </c>
      <c r="HM1416">
        <v>1</v>
      </c>
      <c r="HQ1416" s="44" t="s">
        <v>5894</v>
      </c>
      <c r="HR1416">
        <v>0</v>
      </c>
      <c r="HS1416">
        <v>9</v>
      </c>
      <c r="HT1416">
        <v>3123</v>
      </c>
      <c r="HU1416">
        <v>8</v>
      </c>
      <c r="HW1416">
        <v>1</v>
      </c>
      <c r="HZ1416" s="44" t="s">
        <v>6066</v>
      </c>
      <c r="IA1416">
        <v>0</v>
      </c>
      <c r="IB1416">
        <v>5</v>
      </c>
      <c r="IC1416">
        <v>3169</v>
      </c>
      <c r="ID1416">
        <v>9</v>
      </c>
      <c r="IF1416">
        <v>1</v>
      </c>
    </row>
    <row r="1417" spans="1:245" x14ac:dyDescent="0.25">
      <c r="A1417" s="87">
        <v>41248</v>
      </c>
      <c r="E1417" s="13" t="s">
        <v>3227</v>
      </c>
      <c r="F1417" s="4" t="s">
        <v>179</v>
      </c>
      <c r="G1417" s="45" t="s">
        <v>5636</v>
      </c>
      <c r="H1417" s="86"/>
      <c r="I1417" s="86"/>
      <c r="J1417" s="86"/>
      <c r="K1417" s="86"/>
      <c r="L1417" s="86"/>
      <c r="M1417" s="30" t="s">
        <v>1634</v>
      </c>
      <c r="N1417" s="4" t="s">
        <v>498</v>
      </c>
      <c r="O1417" s="52" t="s">
        <v>6692</v>
      </c>
      <c r="P1417" s="20"/>
      <c r="Q1417" s="30" t="s">
        <v>1634</v>
      </c>
      <c r="R1417" s="4" t="s">
        <v>498</v>
      </c>
      <c r="S1417" s="52" t="s">
        <v>6692</v>
      </c>
      <c r="T1417" s="20"/>
      <c r="U1417" s="20"/>
      <c r="V1417" s="20"/>
      <c r="W1417" s="20"/>
      <c r="X1417" s="89" t="s">
        <v>3613</v>
      </c>
      <c r="Y1417" s="89" t="s">
        <v>498</v>
      </c>
      <c r="Z1417" s="89" t="s">
        <v>3613</v>
      </c>
      <c r="AA1417" s="89" t="s">
        <v>498</v>
      </c>
      <c r="AD1417" s="20"/>
      <c r="AE1417" s="53" t="s">
        <v>7441</v>
      </c>
      <c r="AF1417" s="14">
        <v>0</v>
      </c>
      <c r="AG1417" s="14">
        <v>1</v>
      </c>
      <c r="AH1417" s="14">
        <v>0</v>
      </c>
      <c r="AI1417" s="14">
        <v>0</v>
      </c>
      <c r="AJ1417" s="14">
        <v>1</v>
      </c>
      <c r="AK1417" s="14">
        <v>0</v>
      </c>
      <c r="AL1417" s="14">
        <v>1</v>
      </c>
      <c r="AM1417" s="14">
        <v>0</v>
      </c>
      <c r="AQ1417" s="1">
        <v>36662</v>
      </c>
      <c r="AR1417" s="1">
        <v>38880</v>
      </c>
      <c r="BP1417" s="14">
        <v>28048000</v>
      </c>
      <c r="BQ1417" s="3">
        <v>0</v>
      </c>
      <c r="BR1417" s="16">
        <v>0</v>
      </c>
      <c r="BX1417" s="14">
        <v>86738000</v>
      </c>
      <c r="BY1417" s="3">
        <v>0</v>
      </c>
      <c r="BZ1417" s="16">
        <v>82826000</v>
      </c>
      <c r="CS1417">
        <v>1</v>
      </c>
      <c r="DA1417" s="1">
        <v>39150</v>
      </c>
      <c r="DB1417" s="1">
        <v>39394</v>
      </c>
      <c r="DC1417" s="1">
        <v>40140</v>
      </c>
      <c r="DD1417" s="14">
        <v>1183</v>
      </c>
      <c r="DE1417" s="14">
        <v>4</v>
      </c>
      <c r="DF1417" t="s">
        <v>508</v>
      </c>
      <c r="DG1417" t="s">
        <v>1951</v>
      </c>
      <c r="DJ1417">
        <v>1</v>
      </c>
      <c r="DM1417">
        <v>1</v>
      </c>
      <c r="DO1417" s="49" t="s">
        <v>4774</v>
      </c>
      <c r="DP1417" s="1"/>
      <c r="DQ1417" s="1"/>
      <c r="DR1417" s="1"/>
      <c r="DS1417" s="1"/>
      <c r="DT1417" s="1"/>
      <c r="DU1417" s="1"/>
      <c r="DV1417" s="1"/>
      <c r="DY1417" t="s">
        <v>2346</v>
      </c>
      <c r="DZ1417" s="1">
        <v>41325</v>
      </c>
      <c r="EA1417" s="1">
        <v>42256</v>
      </c>
      <c r="EC1417" s="7" t="s">
        <v>4042</v>
      </c>
      <c r="EL1417" s="7">
        <v>1</v>
      </c>
      <c r="EO1417" s="7">
        <v>237</v>
      </c>
      <c r="EP1417" s="7">
        <v>2</v>
      </c>
      <c r="ER1417" s="49" t="s">
        <v>5076</v>
      </c>
      <c r="ES1417" s="1"/>
      <c r="ET1417" s="1"/>
      <c r="EU1417" s="1"/>
      <c r="EV1417" s="1"/>
      <c r="EW1417" s="1"/>
      <c r="EX1417" s="1"/>
      <c r="FC1417" t="s">
        <v>2964</v>
      </c>
      <c r="FD1417" s="1">
        <v>42328</v>
      </c>
      <c r="FE1417" s="1">
        <v>42753</v>
      </c>
      <c r="FG1417" s="7" t="s">
        <v>4045</v>
      </c>
      <c r="FK1417">
        <v>1</v>
      </c>
      <c r="FY1417">
        <v>87</v>
      </c>
      <c r="FZ1417">
        <v>2</v>
      </c>
      <c r="GY1417" s="44" t="s">
        <v>5719</v>
      </c>
      <c r="GZ1417" s="1">
        <v>39394</v>
      </c>
      <c r="HA1417">
        <v>14</v>
      </c>
      <c r="HB1417">
        <v>1865</v>
      </c>
      <c r="HC1417">
        <v>11</v>
      </c>
      <c r="HD1417">
        <v>1</v>
      </c>
      <c r="HH1417" s="44" t="s">
        <v>5852</v>
      </c>
      <c r="HI1417">
        <v>1</v>
      </c>
      <c r="HJ1417">
        <v>120</v>
      </c>
      <c r="HK1417">
        <v>4079</v>
      </c>
      <c r="HL1417">
        <v>33</v>
      </c>
      <c r="HM1417">
        <v>1</v>
      </c>
      <c r="HQ1417" s="44" t="s">
        <v>5894</v>
      </c>
      <c r="HR1417">
        <v>0</v>
      </c>
      <c r="HS1417">
        <v>9</v>
      </c>
      <c r="HT1417">
        <v>4037</v>
      </c>
      <c r="HU1417">
        <v>57</v>
      </c>
      <c r="HV1417">
        <v>1</v>
      </c>
      <c r="HZ1417" s="44"/>
      <c r="IA1417">
        <v>0</v>
      </c>
      <c r="IB1417">
        <v>0</v>
      </c>
      <c r="IC1417">
        <v>1742</v>
      </c>
      <c r="ID1417">
        <v>19</v>
      </c>
      <c r="IF1417">
        <v>1</v>
      </c>
    </row>
    <row r="1418" spans="1:245" x14ac:dyDescent="0.25">
      <c r="A1418" s="87">
        <v>41248</v>
      </c>
      <c r="B1418" s="1"/>
      <c r="C1418" s="1"/>
      <c r="D1418" s="1"/>
      <c r="E1418" s="13" t="s">
        <v>3227</v>
      </c>
      <c r="F1418" s="4" t="s">
        <v>179</v>
      </c>
      <c r="G1418" s="45" t="s">
        <v>5636</v>
      </c>
      <c r="H1418" s="86"/>
      <c r="I1418" s="86"/>
      <c r="J1418" s="86"/>
      <c r="K1418" s="86"/>
      <c r="L1418" s="86"/>
      <c r="M1418" s="31" t="s">
        <v>2697</v>
      </c>
      <c r="N1418" s="4" t="s">
        <v>498</v>
      </c>
      <c r="O1418" s="52" t="s">
        <v>7155</v>
      </c>
      <c r="P1418" s="20"/>
      <c r="Q1418" s="31" t="s">
        <v>2697</v>
      </c>
      <c r="R1418" s="4" t="s">
        <v>498</v>
      </c>
      <c r="S1418" s="52" t="s">
        <v>7155</v>
      </c>
      <c r="T1418" s="20"/>
      <c r="U1418" s="20"/>
      <c r="V1418" s="20" t="s">
        <v>7426</v>
      </c>
      <c r="W1418" s="20" t="s">
        <v>498</v>
      </c>
      <c r="X1418" s="20"/>
      <c r="Y1418" s="20"/>
      <c r="AB1418" s="89" t="s">
        <v>3715</v>
      </c>
      <c r="AC1418" s="89" t="s">
        <v>498</v>
      </c>
      <c r="AD1418" s="20"/>
      <c r="AE1418" s="53" t="s">
        <v>7441</v>
      </c>
      <c r="AF1418" s="14">
        <v>0</v>
      </c>
      <c r="AG1418" s="14">
        <v>1</v>
      </c>
      <c r="AH1418" s="14">
        <v>0</v>
      </c>
      <c r="AI1418" s="14">
        <v>0</v>
      </c>
      <c r="AJ1418" s="14">
        <v>1</v>
      </c>
      <c r="AK1418" s="14">
        <v>0</v>
      </c>
      <c r="AL1418" s="14">
        <v>1</v>
      </c>
      <c r="AM1418" s="14">
        <v>0</v>
      </c>
      <c r="AQ1418" s="1">
        <v>37712</v>
      </c>
      <c r="AR1418" s="1">
        <v>38880</v>
      </c>
      <c r="BT1418" s="14">
        <v>7885000</v>
      </c>
      <c r="BU1418" s="3">
        <v>0</v>
      </c>
      <c r="BV1418" s="16">
        <v>7530000</v>
      </c>
      <c r="BX1418" s="14">
        <v>86738000</v>
      </c>
      <c r="BY1418" s="3">
        <v>0</v>
      </c>
      <c r="BZ1418" s="16">
        <v>82826000</v>
      </c>
      <c r="CS1418">
        <v>1</v>
      </c>
      <c r="DA1418" s="1">
        <v>39150</v>
      </c>
      <c r="DB1418" s="1">
        <v>39394</v>
      </c>
      <c r="DC1418" s="1">
        <v>40140</v>
      </c>
      <c r="DD1418" s="14">
        <v>1183</v>
      </c>
      <c r="DE1418" s="14">
        <v>4</v>
      </c>
      <c r="DF1418" t="s">
        <v>508</v>
      </c>
      <c r="DG1418" t="s">
        <v>1951</v>
      </c>
      <c r="DJ1418">
        <v>1</v>
      </c>
      <c r="DM1418">
        <v>1</v>
      </c>
      <c r="DO1418" s="49" t="s">
        <v>4773</v>
      </c>
      <c r="DP1418" s="1"/>
      <c r="DQ1418" s="1"/>
      <c r="DR1418" s="1"/>
      <c r="DS1418" s="1"/>
      <c r="DT1418" s="1"/>
      <c r="DU1418" s="1"/>
      <c r="DV1418" s="1"/>
      <c r="DY1418" t="s">
        <v>2350</v>
      </c>
      <c r="DZ1418" s="1">
        <v>41318</v>
      </c>
      <c r="EA1418" s="1">
        <v>42256</v>
      </c>
      <c r="EC1418" s="7" t="s">
        <v>4042</v>
      </c>
      <c r="EM1418" s="7">
        <v>1</v>
      </c>
      <c r="EO1418" s="7">
        <v>192</v>
      </c>
      <c r="EP1418" s="7">
        <v>3</v>
      </c>
    </row>
    <row r="1419" spans="1:245" x14ac:dyDescent="0.25">
      <c r="A1419" s="1">
        <v>41087</v>
      </c>
      <c r="B1419" s="1"/>
      <c r="C1419" s="1" t="s">
        <v>455</v>
      </c>
      <c r="D1419" s="1"/>
      <c r="E1419" s="13" t="s">
        <v>3225</v>
      </c>
      <c r="F1419" s="4" t="s">
        <v>150</v>
      </c>
      <c r="G1419" s="45" t="s">
        <v>5634</v>
      </c>
      <c r="H1419" s="86"/>
      <c r="I1419" s="86"/>
      <c r="J1419" s="86"/>
      <c r="K1419" s="86"/>
      <c r="L1419" s="86"/>
      <c r="M1419" s="31" t="s">
        <v>2014</v>
      </c>
      <c r="N1419" s="13" t="s">
        <v>479</v>
      </c>
      <c r="O1419" s="13" t="s">
        <v>7142</v>
      </c>
      <c r="P1419" s="20"/>
      <c r="Q1419" s="39" t="s">
        <v>1656</v>
      </c>
      <c r="R1419" s="13" t="s">
        <v>570</v>
      </c>
      <c r="S1419" s="52" t="s">
        <v>6999</v>
      </c>
      <c r="T1419" s="39" t="s">
        <v>1656</v>
      </c>
      <c r="U1419" s="13" t="s">
        <v>570</v>
      </c>
      <c r="V1419" s="20"/>
      <c r="W1419" s="20"/>
      <c r="X1419" s="20"/>
      <c r="Y1419" s="20"/>
      <c r="Z1419" s="39" t="s">
        <v>3677</v>
      </c>
      <c r="AA1419" s="20" t="s">
        <v>570</v>
      </c>
      <c r="AD1419" s="20"/>
      <c r="AF1419" s="14">
        <v>0</v>
      </c>
      <c r="AG1419" s="14">
        <v>1</v>
      </c>
      <c r="AH1419" s="14">
        <v>0</v>
      </c>
      <c r="AI1419" s="14">
        <v>0</v>
      </c>
      <c r="AJ1419" s="14">
        <v>1</v>
      </c>
      <c r="AK1419" s="14">
        <v>0</v>
      </c>
      <c r="AL1419" s="14">
        <v>1</v>
      </c>
      <c r="AM1419" s="14">
        <v>0</v>
      </c>
      <c r="AN1419" t="s">
        <v>2019</v>
      </c>
      <c r="AO1419" s="1">
        <v>38889</v>
      </c>
      <c r="AP1419" s="1">
        <v>39583</v>
      </c>
      <c r="AQ1419" s="1"/>
      <c r="AR1419" s="1"/>
      <c r="BN1419" s="3">
        <v>0.1</v>
      </c>
      <c r="BT1419" s="14">
        <v>3870000</v>
      </c>
      <c r="DA1419" s="1">
        <v>39742</v>
      </c>
      <c r="DB1419" s="1">
        <v>39797</v>
      </c>
      <c r="DC1419" s="1">
        <v>41024</v>
      </c>
      <c r="DD1419" s="14">
        <v>87</v>
      </c>
      <c r="DE1419" s="14">
        <v>4</v>
      </c>
      <c r="DF1419" t="s">
        <v>562</v>
      </c>
      <c r="DG1419" t="s">
        <v>2018</v>
      </c>
      <c r="DH1419">
        <v>1</v>
      </c>
      <c r="DK1419" s="1"/>
      <c r="GY1419" s="44"/>
      <c r="HH1419" s="44" t="s">
        <v>5850</v>
      </c>
      <c r="HI1419">
        <v>0</v>
      </c>
      <c r="HJ1419">
        <v>4</v>
      </c>
      <c r="HK1419">
        <v>523</v>
      </c>
      <c r="HL1419">
        <v>6</v>
      </c>
      <c r="HM1419">
        <v>1</v>
      </c>
      <c r="IJ1419" s="1">
        <v>41087</v>
      </c>
      <c r="IK1419" s="14">
        <v>1</v>
      </c>
    </row>
    <row r="1420" spans="1:245" x14ac:dyDescent="0.25">
      <c r="A1420" s="1">
        <v>41087</v>
      </c>
      <c r="B1420" s="1"/>
      <c r="C1420" s="1"/>
      <c r="D1420" s="1"/>
      <c r="E1420" s="13" t="s">
        <v>3225</v>
      </c>
      <c r="F1420" s="4" t="s">
        <v>150</v>
      </c>
      <c r="G1420" s="45" t="s">
        <v>5634</v>
      </c>
      <c r="H1420" s="86"/>
      <c r="I1420" s="86"/>
      <c r="J1420" s="86"/>
      <c r="K1420" s="86"/>
      <c r="L1420" s="86"/>
      <c r="M1420" s="31" t="s">
        <v>2644</v>
      </c>
      <c r="N1420" s="13" t="s">
        <v>502</v>
      </c>
      <c r="O1420" s="13" t="s">
        <v>7143</v>
      </c>
      <c r="P1420" s="20"/>
      <c r="Q1420" s="39" t="s">
        <v>1656</v>
      </c>
      <c r="R1420" s="13" t="s">
        <v>570</v>
      </c>
      <c r="S1420" s="52" t="s">
        <v>6999</v>
      </c>
      <c r="T1420" s="39" t="s">
        <v>1656</v>
      </c>
      <c r="U1420" s="13" t="s">
        <v>570</v>
      </c>
      <c r="V1420" s="20"/>
      <c r="W1420" s="20"/>
      <c r="X1420" s="20"/>
      <c r="Y1420" s="20"/>
      <c r="Z1420" s="39" t="s">
        <v>3677</v>
      </c>
      <c r="AA1420" s="20" t="s">
        <v>570</v>
      </c>
      <c r="AD1420" s="20"/>
      <c r="AF1420" s="14">
        <v>0</v>
      </c>
      <c r="AG1420" s="14">
        <v>1</v>
      </c>
      <c r="AH1420" s="14">
        <v>0</v>
      </c>
      <c r="AI1420" s="14">
        <v>0</v>
      </c>
      <c r="AJ1420" s="14">
        <v>1</v>
      </c>
      <c r="AK1420" s="14">
        <v>0</v>
      </c>
      <c r="AL1420" s="14">
        <v>1</v>
      </c>
      <c r="AM1420" s="14">
        <v>0</v>
      </c>
      <c r="AO1420" s="1">
        <v>38889</v>
      </c>
      <c r="AP1420" s="1">
        <v>39583</v>
      </c>
      <c r="AQ1420" s="1"/>
      <c r="AR1420" s="1"/>
      <c r="BN1420" s="3">
        <v>0.1</v>
      </c>
      <c r="BT1420" s="14">
        <v>3870000</v>
      </c>
      <c r="DA1420" s="1">
        <v>39742</v>
      </c>
      <c r="DB1420" s="1">
        <v>39797</v>
      </c>
      <c r="DC1420" s="1">
        <v>41024</v>
      </c>
      <c r="DD1420" s="14">
        <v>87</v>
      </c>
      <c r="DE1420" s="14">
        <v>4</v>
      </c>
      <c r="DF1420" t="s">
        <v>562</v>
      </c>
      <c r="DG1420" t="s">
        <v>2018</v>
      </c>
      <c r="DH1420">
        <v>1</v>
      </c>
      <c r="DK1420" s="43"/>
      <c r="GY1420" s="44"/>
      <c r="HH1420" s="44" t="s">
        <v>5850</v>
      </c>
      <c r="HI1420">
        <v>0</v>
      </c>
      <c r="HJ1420">
        <v>4</v>
      </c>
      <c r="HK1420">
        <v>523</v>
      </c>
      <c r="HL1420">
        <v>6</v>
      </c>
      <c r="HM1420">
        <v>1</v>
      </c>
      <c r="IJ1420" s="1">
        <v>41087</v>
      </c>
      <c r="IK1420" s="14">
        <v>1</v>
      </c>
    </row>
    <row r="1421" spans="1:245" x14ac:dyDescent="0.25">
      <c r="A1421" s="1">
        <v>41087</v>
      </c>
      <c r="B1421" s="1"/>
      <c r="C1421" s="1"/>
      <c r="D1421" s="1"/>
      <c r="E1421" s="13" t="s">
        <v>3225</v>
      </c>
      <c r="F1421" s="4" t="s">
        <v>150</v>
      </c>
      <c r="G1421" s="45" t="s">
        <v>5634</v>
      </c>
      <c r="H1421" s="86"/>
      <c r="I1421" s="86"/>
      <c r="J1421" s="86"/>
      <c r="K1421" s="86"/>
      <c r="L1421" s="86"/>
      <c r="M1421" s="31" t="s">
        <v>2645</v>
      </c>
      <c r="N1421" s="13" t="s">
        <v>502</v>
      </c>
      <c r="O1421" s="13" t="s">
        <v>7143</v>
      </c>
      <c r="P1421" s="20"/>
      <c r="Q1421" s="39" t="s">
        <v>1656</v>
      </c>
      <c r="R1421" s="13" t="s">
        <v>570</v>
      </c>
      <c r="S1421" s="52" t="s">
        <v>6999</v>
      </c>
      <c r="T1421" s="39" t="s">
        <v>1656</v>
      </c>
      <c r="U1421" s="13" t="s">
        <v>570</v>
      </c>
      <c r="V1421" s="20"/>
      <c r="W1421" s="20"/>
      <c r="X1421" s="20"/>
      <c r="Y1421" s="20"/>
      <c r="Z1421" s="39" t="s">
        <v>3677</v>
      </c>
      <c r="AA1421" s="20" t="s">
        <v>570</v>
      </c>
      <c r="AD1421" s="20"/>
      <c r="AF1421" s="14">
        <v>0</v>
      </c>
      <c r="AG1421" s="14">
        <v>1</v>
      </c>
      <c r="AH1421" s="14">
        <v>0</v>
      </c>
      <c r="AI1421" s="14">
        <v>0</v>
      </c>
      <c r="AJ1421" s="14">
        <v>1</v>
      </c>
      <c r="AK1421" s="14">
        <v>0</v>
      </c>
      <c r="AL1421" s="14">
        <v>1</v>
      </c>
      <c r="AM1421" s="14">
        <v>0</v>
      </c>
      <c r="AO1421" s="1">
        <v>38889</v>
      </c>
      <c r="AP1421" s="1">
        <v>39583</v>
      </c>
      <c r="AQ1421" s="1"/>
      <c r="AR1421" s="1"/>
      <c r="BN1421" s="3">
        <v>0.1</v>
      </c>
      <c r="BT1421" s="14">
        <v>3870000</v>
      </c>
      <c r="DA1421" s="1">
        <v>39742</v>
      </c>
      <c r="DB1421" s="1">
        <v>39797</v>
      </c>
      <c r="DC1421" s="1">
        <v>41024</v>
      </c>
      <c r="DD1421" s="14">
        <v>87</v>
      </c>
      <c r="DE1421" s="14">
        <v>4</v>
      </c>
      <c r="DF1421" t="s">
        <v>562</v>
      </c>
      <c r="DG1421" t="s">
        <v>2018</v>
      </c>
      <c r="DH1421">
        <v>1</v>
      </c>
      <c r="GY1421" s="44"/>
      <c r="HH1421" s="44" t="s">
        <v>5850</v>
      </c>
      <c r="HI1421">
        <v>0</v>
      </c>
      <c r="HJ1421">
        <v>4</v>
      </c>
      <c r="HK1421">
        <v>523</v>
      </c>
      <c r="HL1421">
        <v>6</v>
      </c>
      <c r="HM1421">
        <v>1</v>
      </c>
      <c r="IJ1421" s="1">
        <v>41087</v>
      </c>
      <c r="IK1421" s="14">
        <v>1</v>
      </c>
    </row>
    <row r="1422" spans="1:245" x14ac:dyDescent="0.25">
      <c r="A1422" s="1">
        <v>41087</v>
      </c>
      <c r="B1422" s="1"/>
      <c r="C1422" s="1"/>
      <c r="D1422" s="1"/>
      <c r="E1422" s="13" t="s">
        <v>3225</v>
      </c>
      <c r="F1422" s="4" t="s">
        <v>150</v>
      </c>
      <c r="G1422" s="45" t="s">
        <v>5634</v>
      </c>
      <c r="H1422" s="86"/>
      <c r="I1422" s="86"/>
      <c r="J1422" s="86"/>
      <c r="K1422" s="86"/>
      <c r="L1422" s="86"/>
      <c r="M1422" s="31" t="s">
        <v>1656</v>
      </c>
      <c r="N1422" s="13" t="s">
        <v>570</v>
      </c>
      <c r="O1422" s="52" t="s">
        <v>6999</v>
      </c>
      <c r="P1422" s="20"/>
      <c r="Q1422" s="39" t="s">
        <v>1656</v>
      </c>
      <c r="R1422" s="13" t="s">
        <v>570</v>
      </c>
      <c r="S1422" s="52" t="s">
        <v>6999</v>
      </c>
      <c r="T1422" s="39" t="s">
        <v>1656</v>
      </c>
      <c r="U1422" s="13" t="s">
        <v>570</v>
      </c>
      <c r="V1422" s="20"/>
      <c r="W1422" s="20"/>
      <c r="X1422" s="39" t="s">
        <v>3677</v>
      </c>
      <c r="Y1422" s="20" t="s">
        <v>570</v>
      </c>
      <c r="Z1422" s="39" t="s">
        <v>3677</v>
      </c>
      <c r="AA1422" s="20" t="s">
        <v>570</v>
      </c>
      <c r="AB1422" s="20"/>
      <c r="AC1422" s="20"/>
      <c r="AD1422" s="20"/>
      <c r="AF1422" s="14">
        <v>0</v>
      </c>
      <c r="AG1422" s="14">
        <v>1</v>
      </c>
      <c r="AH1422" s="14">
        <v>0</v>
      </c>
      <c r="AI1422" s="14">
        <v>0</v>
      </c>
      <c r="AJ1422" s="14">
        <v>1</v>
      </c>
      <c r="AK1422" s="14">
        <v>0</v>
      </c>
      <c r="AL1422" s="14">
        <v>1</v>
      </c>
      <c r="AM1422" s="14">
        <v>0</v>
      </c>
      <c r="AO1422" s="1">
        <v>38889</v>
      </c>
      <c r="AP1422" s="1">
        <v>39583</v>
      </c>
      <c r="AQ1422" s="1"/>
      <c r="AR1422" s="1"/>
      <c r="BN1422" s="3">
        <v>0.1</v>
      </c>
      <c r="BT1422" s="14">
        <v>3870000</v>
      </c>
      <c r="DA1422" s="1">
        <v>39742</v>
      </c>
      <c r="DB1422" s="1">
        <v>39797</v>
      </c>
      <c r="DC1422" s="1">
        <v>41024</v>
      </c>
      <c r="DD1422" s="14">
        <v>87</v>
      </c>
      <c r="DE1422" s="14">
        <v>4</v>
      </c>
      <c r="DF1422" t="s">
        <v>562</v>
      </c>
      <c r="DG1422" t="s">
        <v>2018</v>
      </c>
      <c r="DH1422">
        <v>1</v>
      </c>
      <c r="DK1422" s="43"/>
      <c r="GY1422" s="44"/>
      <c r="HH1422" s="44" t="s">
        <v>5850</v>
      </c>
      <c r="HI1422">
        <v>0</v>
      </c>
      <c r="HJ1422">
        <v>4</v>
      </c>
      <c r="HK1422">
        <v>523</v>
      </c>
      <c r="HL1422">
        <v>6</v>
      </c>
      <c r="HM1422">
        <v>1</v>
      </c>
      <c r="IJ1422" s="1">
        <v>41087</v>
      </c>
      <c r="IK1422" s="14">
        <v>1</v>
      </c>
    </row>
    <row r="1423" spans="1:245" x14ac:dyDescent="0.25">
      <c r="A1423" s="1">
        <v>41087</v>
      </c>
      <c r="B1423" s="1"/>
      <c r="C1423" s="1"/>
      <c r="D1423" s="1"/>
      <c r="E1423" s="13" t="s">
        <v>3225</v>
      </c>
      <c r="F1423" s="4" t="s">
        <v>150</v>
      </c>
      <c r="G1423" s="45" t="s">
        <v>5634</v>
      </c>
      <c r="H1423" s="86"/>
      <c r="I1423" s="86"/>
      <c r="J1423" s="86"/>
      <c r="K1423" s="86"/>
      <c r="L1423" s="86"/>
      <c r="M1423" s="31" t="s">
        <v>2015</v>
      </c>
      <c r="N1423" s="13" t="s">
        <v>479</v>
      </c>
      <c r="O1423" s="13" t="s">
        <v>7144</v>
      </c>
      <c r="P1423" s="20"/>
      <c r="Q1423" s="39" t="s">
        <v>2016</v>
      </c>
      <c r="R1423" s="13" t="s">
        <v>479</v>
      </c>
      <c r="S1423" s="13" t="s">
        <v>7145</v>
      </c>
      <c r="T1423" s="39" t="s">
        <v>2016</v>
      </c>
      <c r="U1423" s="13" t="s">
        <v>479</v>
      </c>
      <c r="V1423" s="20"/>
      <c r="W1423" s="20"/>
      <c r="X1423" s="20"/>
      <c r="Y1423" s="20"/>
      <c r="Z1423" s="20"/>
      <c r="AA1423" s="20"/>
      <c r="AB1423" s="20"/>
      <c r="AC1423" s="20"/>
      <c r="AD1423" s="20"/>
      <c r="AF1423" s="14">
        <v>0</v>
      </c>
      <c r="AG1423" s="14">
        <v>1</v>
      </c>
      <c r="AH1423" s="14">
        <v>0</v>
      </c>
      <c r="AI1423" s="14">
        <v>0</v>
      </c>
      <c r="AJ1423" s="14">
        <v>1</v>
      </c>
      <c r="AK1423" s="14">
        <v>0</v>
      </c>
      <c r="AL1423" s="14">
        <v>1</v>
      </c>
      <c r="AM1423" s="14">
        <v>0</v>
      </c>
      <c r="AO1423" s="1">
        <v>38889</v>
      </c>
      <c r="AP1423" s="1">
        <v>39581</v>
      </c>
      <c r="AQ1423" s="1"/>
      <c r="AR1423" s="1"/>
      <c r="BN1423" s="3">
        <v>0.1</v>
      </c>
      <c r="BT1423" s="14">
        <v>9791000</v>
      </c>
      <c r="DA1423" s="1">
        <v>39742</v>
      </c>
      <c r="DB1423" s="1">
        <v>39797</v>
      </c>
      <c r="DC1423" s="1">
        <v>41024</v>
      </c>
      <c r="DD1423" s="14">
        <v>87</v>
      </c>
      <c r="DE1423" s="14">
        <v>4</v>
      </c>
      <c r="DF1423" t="s">
        <v>562</v>
      </c>
      <c r="DG1423" t="s">
        <v>2018</v>
      </c>
      <c r="DH1423">
        <v>1</v>
      </c>
      <c r="IJ1423" s="1">
        <v>41087</v>
      </c>
      <c r="IK1423" s="14">
        <v>1</v>
      </c>
    </row>
    <row r="1424" spans="1:245" x14ac:dyDescent="0.25">
      <c r="A1424" s="1">
        <v>41087</v>
      </c>
      <c r="B1424" s="1"/>
      <c r="C1424" s="1"/>
      <c r="D1424" s="1"/>
      <c r="E1424" s="13" t="s">
        <v>3225</v>
      </c>
      <c r="F1424" s="4" t="s">
        <v>150</v>
      </c>
      <c r="G1424" s="45" t="s">
        <v>5634</v>
      </c>
      <c r="H1424" s="86"/>
      <c r="I1424" s="86"/>
      <c r="J1424" s="86"/>
      <c r="K1424" s="86"/>
      <c r="L1424" s="86"/>
      <c r="M1424" s="31" t="s">
        <v>2016</v>
      </c>
      <c r="N1424" s="13" t="s">
        <v>479</v>
      </c>
      <c r="O1424" s="13" t="s">
        <v>7145</v>
      </c>
      <c r="P1424" s="20"/>
      <c r="Q1424" s="39" t="s">
        <v>2016</v>
      </c>
      <c r="R1424" s="13" t="s">
        <v>479</v>
      </c>
      <c r="S1424" s="13" t="s">
        <v>7145</v>
      </c>
      <c r="T1424" s="39" t="s">
        <v>2016</v>
      </c>
      <c r="U1424" s="13" t="s">
        <v>479</v>
      </c>
      <c r="V1424" s="20"/>
      <c r="W1424" s="20"/>
      <c r="X1424" s="20"/>
      <c r="Y1424" s="20"/>
      <c r="Z1424" s="20"/>
      <c r="AA1424" s="20"/>
      <c r="AB1424" s="20"/>
      <c r="AC1424" s="20"/>
      <c r="AD1424" s="20"/>
      <c r="AF1424" s="14">
        <v>0</v>
      </c>
      <c r="AG1424" s="14">
        <v>1</v>
      </c>
      <c r="AH1424" s="14">
        <v>0</v>
      </c>
      <c r="AI1424" s="14">
        <v>0</v>
      </c>
      <c r="AJ1424" s="14">
        <v>1</v>
      </c>
      <c r="AK1424" s="14">
        <v>0</v>
      </c>
      <c r="AL1424" s="14">
        <v>1</v>
      </c>
      <c r="AM1424" s="14">
        <v>0</v>
      </c>
      <c r="AO1424" s="1">
        <v>38889</v>
      </c>
      <c r="AP1424" s="1">
        <v>39581</v>
      </c>
      <c r="AQ1424" s="1"/>
      <c r="AR1424" s="1"/>
      <c r="BN1424" s="3">
        <v>0.1</v>
      </c>
      <c r="BT1424" s="14">
        <v>9791000</v>
      </c>
      <c r="DA1424" s="1">
        <v>39742</v>
      </c>
      <c r="DB1424" s="1">
        <v>39797</v>
      </c>
      <c r="DC1424" s="1">
        <v>41024</v>
      </c>
      <c r="DD1424" s="14">
        <v>87</v>
      </c>
      <c r="DE1424" s="14">
        <v>4</v>
      </c>
      <c r="DF1424" t="s">
        <v>562</v>
      </c>
      <c r="DG1424" t="s">
        <v>2018</v>
      </c>
      <c r="DH1424">
        <v>1</v>
      </c>
      <c r="IJ1424" s="1">
        <v>41087</v>
      </c>
      <c r="IK1424" s="14">
        <v>1</v>
      </c>
    </row>
    <row r="1425" spans="1:245" x14ac:dyDescent="0.25">
      <c r="A1425" s="1">
        <v>41087</v>
      </c>
      <c r="B1425" s="1"/>
      <c r="C1425" s="1"/>
      <c r="D1425" s="1"/>
      <c r="E1425" s="13" t="s">
        <v>3225</v>
      </c>
      <c r="F1425" s="4" t="s">
        <v>150</v>
      </c>
      <c r="G1425" s="45" t="s">
        <v>5634</v>
      </c>
      <c r="H1425" s="86"/>
      <c r="I1425" s="86"/>
      <c r="J1425" s="86"/>
      <c r="K1425" s="86"/>
      <c r="L1425" s="86"/>
      <c r="M1425" s="31" t="s">
        <v>2017</v>
      </c>
      <c r="N1425" s="13" t="s">
        <v>501</v>
      </c>
      <c r="O1425" s="13" t="s">
        <v>7146</v>
      </c>
      <c r="P1425" s="20"/>
      <c r="Q1425" s="31" t="s">
        <v>2017</v>
      </c>
      <c r="R1425" s="13" t="s">
        <v>501</v>
      </c>
      <c r="S1425" s="13" t="s">
        <v>7146</v>
      </c>
      <c r="T1425" s="20"/>
      <c r="U1425" s="20"/>
      <c r="V1425" s="20"/>
      <c r="W1425" s="20"/>
      <c r="X1425" s="20"/>
      <c r="Y1425" s="20"/>
      <c r="Z1425" s="20"/>
      <c r="AA1425" s="20"/>
      <c r="AB1425" s="20"/>
      <c r="AC1425" s="20"/>
      <c r="AD1425" s="20"/>
      <c r="AF1425" s="14">
        <v>0</v>
      </c>
      <c r="AG1425" s="14">
        <v>1</v>
      </c>
      <c r="AH1425" s="14">
        <v>0</v>
      </c>
      <c r="AI1425" s="14">
        <v>0</v>
      </c>
      <c r="AJ1425" s="14">
        <v>1</v>
      </c>
      <c r="AK1425" s="14">
        <v>0</v>
      </c>
      <c r="AL1425" s="14">
        <v>1</v>
      </c>
      <c r="AM1425" s="14">
        <v>0</v>
      </c>
      <c r="AO1425" s="1">
        <v>38889</v>
      </c>
      <c r="AP1425" s="1">
        <v>39583</v>
      </c>
      <c r="BN1425" s="3">
        <v>0.1</v>
      </c>
      <c r="BO1425" s="3">
        <v>1</v>
      </c>
      <c r="BP1425" s="14">
        <v>0</v>
      </c>
      <c r="BQ1425" s="3">
        <v>1</v>
      </c>
      <c r="DA1425" s="1">
        <v>39742</v>
      </c>
      <c r="DB1425" s="1">
        <v>39797</v>
      </c>
      <c r="DC1425" s="1">
        <v>41024</v>
      </c>
      <c r="DD1425" s="14">
        <v>87</v>
      </c>
      <c r="DE1425" s="14">
        <v>4</v>
      </c>
      <c r="DF1425" t="s">
        <v>562</v>
      </c>
      <c r="DG1425" t="s">
        <v>2018</v>
      </c>
      <c r="DH1425">
        <v>1</v>
      </c>
      <c r="DI1425" s="1">
        <v>39742</v>
      </c>
      <c r="IJ1425" s="1">
        <v>41087</v>
      </c>
      <c r="IK1425" s="14">
        <v>1</v>
      </c>
    </row>
    <row r="1426" spans="1:245" x14ac:dyDescent="0.25">
      <c r="A1426" s="1">
        <v>41087</v>
      </c>
      <c r="B1426" s="1"/>
      <c r="C1426" s="1" t="s">
        <v>456</v>
      </c>
      <c r="D1426" s="1"/>
      <c r="E1426" s="13" t="s">
        <v>3226</v>
      </c>
      <c r="F1426" s="4" t="s">
        <v>156</v>
      </c>
      <c r="G1426" s="45" t="s">
        <v>5635</v>
      </c>
      <c r="H1426" s="86"/>
      <c r="I1426" s="86"/>
      <c r="J1426" s="86"/>
      <c r="K1426" s="86"/>
      <c r="L1426" s="86"/>
      <c r="M1426" s="39" t="s">
        <v>987</v>
      </c>
      <c r="N1426" s="4" t="s">
        <v>498</v>
      </c>
      <c r="O1426" s="52" t="s">
        <v>6920</v>
      </c>
      <c r="P1426" s="20"/>
      <c r="Q1426" s="39" t="s">
        <v>987</v>
      </c>
      <c r="R1426" s="4" t="s">
        <v>498</v>
      </c>
      <c r="S1426" s="52" t="s">
        <v>6920</v>
      </c>
      <c r="T1426" s="20"/>
      <c r="U1426" s="20"/>
      <c r="X1426" s="33" t="s">
        <v>3612</v>
      </c>
      <c r="Y1426" s="20" t="s">
        <v>498</v>
      </c>
      <c r="Z1426" s="33" t="s">
        <v>3612</v>
      </c>
      <c r="AA1426" s="20" t="s">
        <v>498</v>
      </c>
      <c r="AD1426" s="20"/>
      <c r="AE1426" s="20" t="s">
        <v>3708</v>
      </c>
      <c r="AF1426" s="14">
        <v>0</v>
      </c>
      <c r="AG1426" s="14">
        <v>1</v>
      </c>
      <c r="AH1426" s="14">
        <v>0</v>
      </c>
      <c r="AI1426" s="14">
        <v>0</v>
      </c>
      <c r="AJ1426" s="14">
        <v>1</v>
      </c>
      <c r="AK1426" s="14">
        <v>0</v>
      </c>
      <c r="AL1426" s="14">
        <v>1</v>
      </c>
      <c r="AM1426" s="14">
        <v>0</v>
      </c>
      <c r="AN1426" t="s">
        <v>1169</v>
      </c>
      <c r="AO1426" s="1">
        <v>32248</v>
      </c>
      <c r="AP1426" s="1">
        <v>38118</v>
      </c>
      <c r="BP1426" s="14">
        <v>74817000</v>
      </c>
      <c r="BT1426" s="14">
        <v>4650000</v>
      </c>
      <c r="CU1426" s="7">
        <v>1</v>
      </c>
      <c r="DA1426" s="1"/>
      <c r="DD1426" s="14">
        <v>85</v>
      </c>
      <c r="DE1426" s="14">
        <v>2</v>
      </c>
      <c r="DF1426" t="s">
        <v>508</v>
      </c>
      <c r="DG1426" t="s">
        <v>1232</v>
      </c>
      <c r="DI1426" s="1"/>
      <c r="DN1426" s="51" t="s">
        <v>5132</v>
      </c>
      <c r="DO1426" s="49" t="s">
        <v>4768</v>
      </c>
      <c r="DP1426" s="1"/>
      <c r="DQ1426" s="1"/>
      <c r="DR1426" s="1"/>
      <c r="DS1426" s="1"/>
      <c r="DT1426" s="1"/>
      <c r="DU1426" s="1"/>
      <c r="DV1426" s="1"/>
      <c r="DW1426" t="s">
        <v>987</v>
      </c>
      <c r="DX1426" t="s">
        <v>498</v>
      </c>
      <c r="DY1426" t="s">
        <v>2125</v>
      </c>
      <c r="DZ1426" s="1">
        <v>41164</v>
      </c>
      <c r="EA1426" s="1">
        <v>42388</v>
      </c>
      <c r="EC1426" s="7" t="s">
        <v>4047</v>
      </c>
      <c r="EF1426" s="7">
        <v>1</v>
      </c>
      <c r="EO1426" s="7">
        <v>201</v>
      </c>
      <c r="EP1426" s="7">
        <v>2</v>
      </c>
      <c r="HH1426" s="44" t="s">
        <v>5851</v>
      </c>
      <c r="HI1426">
        <v>0</v>
      </c>
      <c r="HJ1426">
        <v>7</v>
      </c>
      <c r="HK1426">
        <v>1217</v>
      </c>
      <c r="HL1426">
        <v>2</v>
      </c>
      <c r="HM1426">
        <v>1</v>
      </c>
      <c r="HQ1426" s="44" t="s">
        <v>5979</v>
      </c>
      <c r="HR1426">
        <v>0</v>
      </c>
      <c r="HS1426">
        <v>21</v>
      </c>
      <c r="HT1426">
        <v>1354</v>
      </c>
      <c r="HU1426">
        <v>16</v>
      </c>
      <c r="HW1426">
        <v>1</v>
      </c>
    </row>
    <row r="1427" spans="1:245" x14ac:dyDescent="0.25">
      <c r="A1427" s="1">
        <v>41087</v>
      </c>
      <c r="B1427" s="1"/>
      <c r="C1427" s="1"/>
      <c r="D1427" s="1"/>
      <c r="E1427" s="13" t="s">
        <v>3226</v>
      </c>
      <c r="F1427" s="4" t="s">
        <v>156</v>
      </c>
      <c r="G1427" s="45" t="s">
        <v>5635</v>
      </c>
      <c r="H1427" s="86"/>
      <c r="I1427" s="86"/>
      <c r="J1427" s="86"/>
      <c r="K1427" s="86"/>
      <c r="L1427" s="86"/>
      <c r="M1427" s="30" t="s">
        <v>1230</v>
      </c>
      <c r="N1427" s="4" t="s">
        <v>498</v>
      </c>
      <c r="O1427" s="52" t="s">
        <v>6692</v>
      </c>
      <c r="P1427" s="20"/>
      <c r="Q1427" s="30" t="s">
        <v>1230</v>
      </c>
      <c r="R1427" s="4" t="s">
        <v>498</v>
      </c>
      <c r="S1427" s="52" t="s">
        <v>6692</v>
      </c>
      <c r="T1427" s="20"/>
      <c r="U1427" s="20"/>
      <c r="V1427" s="20"/>
      <c r="W1427" s="20"/>
      <c r="X1427" s="33" t="s">
        <v>3613</v>
      </c>
      <c r="Y1427" s="33" t="s">
        <v>498</v>
      </c>
      <c r="Z1427" s="33" t="s">
        <v>3613</v>
      </c>
      <c r="AA1427" s="33" t="s">
        <v>498</v>
      </c>
      <c r="AB1427" s="20"/>
      <c r="AC1427" s="20"/>
      <c r="AD1427" s="20"/>
      <c r="AF1427" s="14">
        <v>0</v>
      </c>
      <c r="AG1427" s="14">
        <v>1</v>
      </c>
      <c r="AH1427" s="14">
        <v>0</v>
      </c>
      <c r="AI1427" s="14">
        <v>0</v>
      </c>
      <c r="AJ1427" s="14">
        <v>1</v>
      </c>
      <c r="AK1427" s="14">
        <v>0</v>
      </c>
      <c r="AL1427" s="14">
        <v>1</v>
      </c>
      <c r="AM1427" s="14">
        <v>0</v>
      </c>
      <c r="AO1427" s="1">
        <v>32248</v>
      </c>
      <c r="AP1427" s="1">
        <v>38118</v>
      </c>
      <c r="BP1427" s="14">
        <v>56793000</v>
      </c>
      <c r="BT1427" s="14">
        <v>4650000</v>
      </c>
      <c r="CU1427" s="7">
        <v>1</v>
      </c>
      <c r="DA1427" s="1"/>
      <c r="DD1427" s="14">
        <v>85</v>
      </c>
      <c r="DE1427" s="14">
        <v>2</v>
      </c>
      <c r="DF1427" t="s">
        <v>508</v>
      </c>
      <c r="DG1427" t="s">
        <v>1232</v>
      </c>
      <c r="DN1427" s="51" t="s">
        <v>5131</v>
      </c>
      <c r="DO1427" s="49" t="s">
        <v>4769</v>
      </c>
      <c r="DP1427" s="1"/>
      <c r="DQ1427" s="1"/>
      <c r="DR1427" s="1"/>
      <c r="DS1427" s="1"/>
      <c r="DT1427" s="1"/>
      <c r="DU1427" s="1"/>
      <c r="DV1427" s="1"/>
      <c r="DY1427" t="s">
        <v>2134</v>
      </c>
      <c r="DZ1427" s="1">
        <v>41164</v>
      </c>
      <c r="EA1427" s="1">
        <v>42388</v>
      </c>
      <c r="EC1427" s="7" t="s">
        <v>4047</v>
      </c>
      <c r="EF1427" s="7">
        <v>1</v>
      </c>
      <c r="EO1427" s="7">
        <v>149</v>
      </c>
      <c r="EP1427" s="7">
        <v>2</v>
      </c>
      <c r="ER1427" s="49" t="s">
        <v>5072</v>
      </c>
      <c r="ES1427" s="1"/>
      <c r="ET1427" s="1"/>
      <c r="EU1427" s="1"/>
      <c r="EV1427" s="1"/>
      <c r="EW1427" s="1"/>
      <c r="EX1427" s="1"/>
      <c r="FC1427" t="s">
        <v>3277</v>
      </c>
      <c r="FD1427" s="1">
        <v>42458</v>
      </c>
      <c r="FE1427" s="1">
        <v>42922</v>
      </c>
      <c r="FG1427" s="7" t="s">
        <v>4048</v>
      </c>
      <c r="FJ1427" s="7" t="s">
        <v>4049</v>
      </c>
      <c r="FK1427">
        <v>1</v>
      </c>
      <c r="FY1427">
        <v>88</v>
      </c>
      <c r="FZ1427">
        <v>2</v>
      </c>
      <c r="HH1427" s="44" t="s">
        <v>5851</v>
      </c>
      <c r="HI1427">
        <v>0</v>
      </c>
      <c r="HJ1427">
        <v>7</v>
      </c>
      <c r="HK1427">
        <v>2276</v>
      </c>
      <c r="HL1427">
        <v>12</v>
      </c>
      <c r="HM1427">
        <v>1</v>
      </c>
      <c r="HQ1427" s="44" t="s">
        <v>5979</v>
      </c>
      <c r="HR1427">
        <v>0</v>
      </c>
      <c r="HS1427">
        <v>21</v>
      </c>
      <c r="HT1427">
        <v>3843</v>
      </c>
      <c r="HU1427">
        <v>14</v>
      </c>
      <c r="HW1427">
        <v>1</v>
      </c>
      <c r="HZ1427" s="44" t="s">
        <v>6063</v>
      </c>
      <c r="IA1427">
        <v>1</v>
      </c>
      <c r="IB1427">
        <v>11</v>
      </c>
      <c r="IC1427">
        <v>9180</v>
      </c>
      <c r="ID1427">
        <v>65</v>
      </c>
      <c r="IF1427">
        <v>1</v>
      </c>
    </row>
    <row r="1428" spans="1:245" x14ac:dyDescent="0.25">
      <c r="A1428" s="1">
        <v>41297</v>
      </c>
      <c r="B1428" s="1"/>
      <c r="C1428" s="1" t="s">
        <v>458</v>
      </c>
      <c r="D1428" s="1"/>
      <c r="E1428" s="13" t="s">
        <v>3228</v>
      </c>
      <c r="F1428" s="4" t="s">
        <v>152</v>
      </c>
      <c r="G1428" s="45" t="s">
        <v>5637</v>
      </c>
      <c r="H1428" s="86"/>
      <c r="I1428" s="86"/>
      <c r="J1428" s="86"/>
      <c r="K1428" s="86"/>
      <c r="L1428" s="86"/>
      <c r="M1428" s="59" t="s">
        <v>2507</v>
      </c>
      <c r="N1428" s="13" t="s">
        <v>515</v>
      </c>
      <c r="O1428" s="56" t="s">
        <v>7156</v>
      </c>
      <c r="P1428" s="20"/>
      <c r="Q1428" s="59" t="s">
        <v>2507</v>
      </c>
      <c r="R1428" s="13" t="s">
        <v>515</v>
      </c>
      <c r="S1428" s="56" t="s">
        <v>7156</v>
      </c>
      <c r="T1428" s="20"/>
      <c r="U1428" s="20"/>
      <c r="V1428" s="20"/>
      <c r="W1428" s="20"/>
      <c r="X1428" s="20" t="s">
        <v>3619</v>
      </c>
      <c r="Y1428" s="20" t="s">
        <v>515</v>
      </c>
      <c r="Z1428" s="20" t="s">
        <v>3619</v>
      </c>
      <c r="AA1428" s="20" t="s">
        <v>515</v>
      </c>
      <c r="AD1428" s="20"/>
      <c r="AF1428" s="14">
        <v>0</v>
      </c>
      <c r="AG1428" s="14">
        <v>1</v>
      </c>
      <c r="AH1428" s="14">
        <v>0</v>
      </c>
      <c r="AI1428" s="14">
        <v>0</v>
      </c>
      <c r="AJ1428" s="14">
        <v>1</v>
      </c>
      <c r="AK1428" s="14">
        <v>0</v>
      </c>
      <c r="AL1428" s="14">
        <v>1</v>
      </c>
      <c r="AM1428" s="14">
        <v>0</v>
      </c>
      <c r="AN1428" s="4" t="s">
        <v>1899</v>
      </c>
      <c r="AO1428" s="1">
        <v>40448</v>
      </c>
      <c r="AP1428" s="1">
        <v>40578</v>
      </c>
      <c r="BP1428" s="14">
        <v>66894000</v>
      </c>
      <c r="CV1428" s="1">
        <v>40458</v>
      </c>
      <c r="DC1428" s="1">
        <v>40837</v>
      </c>
      <c r="DD1428" s="14">
        <v>513</v>
      </c>
      <c r="DE1428" s="14">
        <v>3</v>
      </c>
      <c r="DF1428" t="s">
        <v>562</v>
      </c>
      <c r="DG1428" t="s">
        <v>1901</v>
      </c>
      <c r="DN1428" t="s">
        <v>1900</v>
      </c>
      <c r="DO1428" s="44" t="s">
        <v>4775</v>
      </c>
      <c r="DP1428" s="49"/>
      <c r="DQ1428" s="1"/>
      <c r="DR1428" s="1"/>
      <c r="DS1428" s="1"/>
      <c r="DT1428" s="1"/>
      <c r="DU1428" s="1"/>
      <c r="DY1428" t="s">
        <v>3001</v>
      </c>
      <c r="DZ1428" s="1">
        <v>41373</v>
      </c>
      <c r="EA1428" s="1">
        <v>42549</v>
      </c>
      <c r="EC1428" s="7" t="s">
        <v>4050</v>
      </c>
      <c r="EL1428" s="7">
        <v>1</v>
      </c>
      <c r="EO1428" s="7">
        <v>369</v>
      </c>
      <c r="EP1428" s="7">
        <v>3</v>
      </c>
      <c r="ER1428" s="1"/>
      <c r="ES1428" s="1"/>
      <c r="ET1428" s="49" t="s">
        <v>5077</v>
      </c>
      <c r="EU1428" s="1"/>
      <c r="EV1428" s="1"/>
      <c r="EW1428" s="1"/>
      <c r="EX1428" s="1"/>
      <c r="FC1428" s="7" t="s">
        <v>3003</v>
      </c>
      <c r="FD1428" s="1">
        <v>42624</v>
      </c>
      <c r="FE1428" s="1">
        <v>43082</v>
      </c>
      <c r="FG1428" s="7" t="s">
        <v>4051</v>
      </c>
      <c r="FK1428">
        <v>1</v>
      </c>
      <c r="FY1428">
        <v>92</v>
      </c>
      <c r="FZ1428">
        <v>2</v>
      </c>
      <c r="GA1428">
        <v>1</v>
      </c>
      <c r="HH1428" s="44" t="s">
        <v>5853</v>
      </c>
      <c r="HI1428">
        <v>0</v>
      </c>
      <c r="HJ1428">
        <v>35</v>
      </c>
      <c r="HK1428">
        <v>2913</v>
      </c>
      <c r="HL1428">
        <v>32</v>
      </c>
      <c r="HM1428">
        <v>1</v>
      </c>
      <c r="HQ1428" s="44" t="s">
        <v>5980</v>
      </c>
      <c r="HR1428">
        <v>0</v>
      </c>
      <c r="HS1428">
        <v>3</v>
      </c>
      <c r="HT1428">
        <v>2925</v>
      </c>
      <c r="HU1428">
        <v>9</v>
      </c>
      <c r="HV1428">
        <v>1</v>
      </c>
      <c r="HZ1428" s="44" t="s">
        <v>6067</v>
      </c>
      <c r="IA1428">
        <v>1</v>
      </c>
      <c r="IB1428">
        <v>6</v>
      </c>
      <c r="IC1428">
        <v>1948</v>
      </c>
      <c r="ID1428">
        <v>8</v>
      </c>
      <c r="IE1428">
        <v>1</v>
      </c>
    </row>
    <row r="1429" spans="1:245" x14ac:dyDescent="0.25">
      <c r="A1429" s="1">
        <v>41297</v>
      </c>
      <c r="B1429" s="1"/>
      <c r="C1429" s="1"/>
      <c r="D1429" s="1"/>
      <c r="E1429" s="13" t="s">
        <v>3228</v>
      </c>
      <c r="F1429" s="4" t="s">
        <v>152</v>
      </c>
      <c r="G1429" s="45" t="s">
        <v>5637</v>
      </c>
      <c r="H1429" s="86"/>
      <c r="I1429" s="86"/>
      <c r="J1429" s="86"/>
      <c r="K1429" s="86"/>
      <c r="L1429" s="86"/>
      <c r="M1429" s="34" t="s">
        <v>2547</v>
      </c>
      <c r="N1429" s="4" t="s">
        <v>550</v>
      </c>
      <c r="O1429" s="52" t="s">
        <v>7157</v>
      </c>
      <c r="P1429" s="20"/>
      <c r="Q1429" s="34" t="s">
        <v>2547</v>
      </c>
      <c r="R1429" s="4" t="s">
        <v>550</v>
      </c>
      <c r="S1429" s="52" t="s">
        <v>7157</v>
      </c>
      <c r="T1429" s="20"/>
      <c r="U1429" s="20"/>
      <c r="V1429" s="33" t="s">
        <v>4239</v>
      </c>
      <c r="W1429" s="53" t="s">
        <v>502</v>
      </c>
      <c r="X1429" s="20" t="s">
        <v>3716</v>
      </c>
      <c r="Y1429" s="20" t="s">
        <v>550</v>
      </c>
      <c r="Z1429" s="20" t="s">
        <v>3716</v>
      </c>
      <c r="AA1429" s="20" t="s">
        <v>550</v>
      </c>
      <c r="AD1429" s="20"/>
      <c r="AE1429" s="53" t="s">
        <v>4204</v>
      </c>
      <c r="AF1429" s="14">
        <v>0</v>
      </c>
      <c r="AG1429" s="14">
        <v>1</v>
      </c>
      <c r="AH1429" s="14">
        <v>0</v>
      </c>
      <c r="AI1429" s="14">
        <v>0</v>
      </c>
      <c r="AJ1429" s="14">
        <v>1</v>
      </c>
      <c r="AK1429" s="14">
        <v>0</v>
      </c>
      <c r="AL1429" s="14">
        <v>1</v>
      </c>
      <c r="AM1429" s="14">
        <v>0</v>
      </c>
      <c r="AN1429" s="4"/>
      <c r="AO1429" s="1">
        <v>40448</v>
      </c>
      <c r="AP1429" s="1">
        <v>40578</v>
      </c>
      <c r="BP1429" s="14">
        <v>12290000</v>
      </c>
      <c r="CV1429" s="1">
        <v>40458</v>
      </c>
      <c r="DC1429" s="1">
        <v>40837</v>
      </c>
      <c r="DD1429" s="14">
        <v>513</v>
      </c>
      <c r="DE1429" s="14">
        <v>3</v>
      </c>
      <c r="DF1429" t="s">
        <v>562</v>
      </c>
      <c r="DG1429" t="s">
        <v>1901</v>
      </c>
      <c r="DO1429" s="49" t="s">
        <v>4776</v>
      </c>
      <c r="DP1429" s="1"/>
      <c r="DQ1429" s="1"/>
      <c r="DR1429" s="1"/>
      <c r="DS1429" s="1"/>
      <c r="DT1429" s="1"/>
      <c r="DU1429" s="1"/>
      <c r="DV1429" s="1" t="s">
        <v>4238</v>
      </c>
      <c r="DY1429" t="s">
        <v>3002</v>
      </c>
      <c r="DZ1429" s="1">
        <v>41373</v>
      </c>
      <c r="EA1429" s="1">
        <v>42549</v>
      </c>
      <c r="EC1429" s="7" t="s">
        <v>4050</v>
      </c>
      <c r="EL1429" s="7">
        <v>1</v>
      </c>
      <c r="EO1429" s="7">
        <v>295</v>
      </c>
      <c r="EP1429" s="7">
        <v>3</v>
      </c>
      <c r="HH1429" s="44" t="s">
        <v>5853</v>
      </c>
      <c r="HI1429">
        <v>0</v>
      </c>
      <c r="HJ1429">
        <v>35</v>
      </c>
      <c r="HK1429">
        <v>643</v>
      </c>
      <c r="HL1429">
        <v>9</v>
      </c>
      <c r="HM1429">
        <v>1</v>
      </c>
      <c r="HQ1429" s="44" t="s">
        <v>5980</v>
      </c>
      <c r="HR1429">
        <v>0</v>
      </c>
      <c r="HS1429">
        <v>3</v>
      </c>
      <c r="HT1429">
        <v>173</v>
      </c>
      <c r="HU1429">
        <v>5</v>
      </c>
      <c r="HW1429">
        <v>1</v>
      </c>
    </row>
    <row r="1430" spans="1:245" x14ac:dyDescent="0.25">
      <c r="A1430" s="1">
        <v>41444</v>
      </c>
      <c r="B1430" s="1"/>
      <c r="C1430" s="1" t="s">
        <v>459</v>
      </c>
      <c r="D1430" s="1"/>
      <c r="E1430" s="13" t="s">
        <v>3229</v>
      </c>
      <c r="F1430" s="4" t="s">
        <v>139</v>
      </c>
      <c r="G1430" s="45" t="s">
        <v>5638</v>
      </c>
      <c r="H1430" s="86"/>
      <c r="I1430" s="86"/>
      <c r="J1430" s="86"/>
      <c r="K1430" s="86"/>
      <c r="L1430" s="86"/>
      <c r="M1430" s="31" t="s">
        <v>5210</v>
      </c>
      <c r="N1430" s="13" t="s">
        <v>537</v>
      </c>
      <c r="O1430" s="56" t="s">
        <v>7158</v>
      </c>
      <c r="P1430" s="20"/>
      <c r="Q1430" s="39" t="s">
        <v>1407</v>
      </c>
      <c r="R1430" s="13" t="s">
        <v>537</v>
      </c>
      <c r="S1430" s="56" t="s">
        <v>7158</v>
      </c>
      <c r="T1430" s="39" t="s">
        <v>1407</v>
      </c>
      <c r="U1430" s="13" t="s">
        <v>537</v>
      </c>
      <c r="V1430" s="20"/>
      <c r="W1430" s="20"/>
      <c r="X1430" s="20"/>
      <c r="Y1430" s="20"/>
      <c r="Z1430" s="39" t="s">
        <v>3717</v>
      </c>
      <c r="AA1430" s="20" t="s">
        <v>505</v>
      </c>
      <c r="AD1430" s="20"/>
      <c r="AF1430" s="14">
        <v>0</v>
      </c>
      <c r="AG1430" s="14">
        <v>1</v>
      </c>
      <c r="AH1430" s="14">
        <v>0</v>
      </c>
      <c r="AI1430" s="14">
        <v>0</v>
      </c>
      <c r="AJ1430" s="14">
        <v>1</v>
      </c>
      <c r="AK1430" s="14">
        <v>0</v>
      </c>
      <c r="AL1430" s="14">
        <v>1</v>
      </c>
      <c r="AM1430" s="14">
        <v>0</v>
      </c>
      <c r="AN1430" t="s">
        <v>1415</v>
      </c>
      <c r="AO1430" s="1">
        <v>37280</v>
      </c>
      <c r="AP1430" s="1">
        <v>37926</v>
      </c>
      <c r="BT1430" s="14">
        <v>5306000</v>
      </c>
      <c r="CS1430">
        <v>1</v>
      </c>
      <c r="CV1430" s="1">
        <v>37895</v>
      </c>
      <c r="DB1430" s="1">
        <v>38650</v>
      </c>
      <c r="DC1430" s="1">
        <v>40185</v>
      </c>
      <c r="DD1430" s="14">
        <v>1397</v>
      </c>
      <c r="DE1430" s="14">
        <v>4</v>
      </c>
      <c r="DF1430" t="s">
        <v>513</v>
      </c>
      <c r="DG1430" t="s">
        <v>1414</v>
      </c>
      <c r="DK1430" s="1">
        <v>38650</v>
      </c>
      <c r="DN1430" t="s">
        <v>1416</v>
      </c>
      <c r="DO1430" s="49" t="s">
        <v>4777</v>
      </c>
      <c r="DP1430" s="1"/>
      <c r="DQ1430" s="1"/>
      <c r="DR1430" s="1"/>
      <c r="DS1430" s="1"/>
      <c r="DT1430" s="1"/>
      <c r="DU1430" s="1"/>
      <c r="DV1430" s="1"/>
      <c r="DY1430" t="s">
        <v>2993</v>
      </c>
      <c r="DZ1430" s="1">
        <v>41516</v>
      </c>
      <c r="EA1430" s="1">
        <v>42621</v>
      </c>
      <c r="EC1430" s="7" t="s">
        <v>4052</v>
      </c>
      <c r="EF1430" s="7">
        <v>1</v>
      </c>
      <c r="EO1430" s="7">
        <v>847</v>
      </c>
      <c r="EP1430" s="7">
        <v>3</v>
      </c>
      <c r="FC1430" s="7" t="s">
        <v>3009</v>
      </c>
      <c r="FD1430" s="1">
        <v>42692</v>
      </c>
      <c r="GY1430" s="44" t="s">
        <v>5720</v>
      </c>
      <c r="GZ1430" s="1">
        <v>38650</v>
      </c>
      <c r="HA1430">
        <v>6</v>
      </c>
      <c r="HB1430">
        <v>539</v>
      </c>
      <c r="HC1430">
        <v>15</v>
      </c>
      <c r="HD1430">
        <v>1</v>
      </c>
      <c r="HH1430" s="44" t="s">
        <v>5854</v>
      </c>
      <c r="HI1430">
        <v>1</v>
      </c>
      <c r="HJ1430">
        <v>113</v>
      </c>
      <c r="HK1430">
        <v>325</v>
      </c>
      <c r="HL1430">
        <v>11</v>
      </c>
      <c r="HM1430">
        <v>1</v>
      </c>
      <c r="HQ1430" s="44" t="s">
        <v>5981</v>
      </c>
      <c r="HR1430">
        <v>1</v>
      </c>
      <c r="HS1430">
        <v>12</v>
      </c>
      <c r="HT1430">
        <v>344</v>
      </c>
      <c r="HU1430">
        <v>7</v>
      </c>
      <c r="HW1430">
        <v>1</v>
      </c>
    </row>
    <row r="1431" spans="1:245" x14ac:dyDescent="0.25">
      <c r="A1431" s="1">
        <v>41444</v>
      </c>
      <c r="E1431" s="13" t="s">
        <v>3229</v>
      </c>
      <c r="F1431" s="4" t="s">
        <v>139</v>
      </c>
      <c r="G1431" s="45" t="s">
        <v>5638</v>
      </c>
      <c r="H1431" s="86"/>
      <c r="I1431" s="86"/>
      <c r="J1431" s="86"/>
      <c r="K1431" s="86"/>
      <c r="L1431" s="86"/>
      <c r="M1431" s="30" t="s">
        <v>1407</v>
      </c>
      <c r="N1431" s="4" t="s">
        <v>505</v>
      </c>
      <c r="O1431" s="52" t="s">
        <v>7159</v>
      </c>
      <c r="P1431" s="20"/>
      <c r="Q1431" s="39" t="s">
        <v>1407</v>
      </c>
      <c r="R1431" s="13" t="s">
        <v>537</v>
      </c>
      <c r="S1431" s="56" t="s">
        <v>7158</v>
      </c>
      <c r="T1431" s="39" t="s">
        <v>1407</v>
      </c>
      <c r="U1431" s="13" t="s">
        <v>537</v>
      </c>
      <c r="V1431" s="20"/>
      <c r="W1431" s="20"/>
      <c r="X1431" s="39" t="s">
        <v>3717</v>
      </c>
      <c r="Y1431" s="20" t="s">
        <v>505</v>
      </c>
      <c r="Z1431" s="39" t="s">
        <v>3717</v>
      </c>
      <c r="AA1431" s="20" t="s">
        <v>505</v>
      </c>
      <c r="AD1431" s="20"/>
      <c r="AF1431" s="14">
        <v>0</v>
      </c>
      <c r="AG1431" s="14">
        <v>1</v>
      </c>
      <c r="AH1431" s="14">
        <v>0</v>
      </c>
      <c r="AI1431" s="14">
        <v>0</v>
      </c>
      <c r="AJ1431" s="14">
        <v>1</v>
      </c>
      <c r="AK1431" s="14">
        <v>0</v>
      </c>
      <c r="AL1431" s="14">
        <v>1</v>
      </c>
      <c r="AM1431" s="14">
        <v>0</v>
      </c>
      <c r="AO1431" s="1">
        <v>37280</v>
      </c>
      <c r="AP1431" s="1">
        <v>37926</v>
      </c>
      <c r="AQ1431" s="1">
        <v>37280</v>
      </c>
      <c r="AR1431" s="1">
        <v>37914</v>
      </c>
      <c r="AS1431" s="1">
        <v>37309</v>
      </c>
      <c r="AT1431" s="1">
        <v>37802</v>
      </c>
      <c r="AU1431" s="1">
        <v>37423</v>
      </c>
      <c r="AV1431" s="1">
        <v>37986</v>
      </c>
      <c r="BP1431" s="14">
        <f>(19893000-BT1431)+12951000+31968000+28954000</f>
        <v>88460000</v>
      </c>
      <c r="BT1431" s="14">
        <v>5306000</v>
      </c>
      <c r="CS1431">
        <v>1</v>
      </c>
      <c r="CV1431" s="1">
        <v>37895</v>
      </c>
      <c r="DB1431" s="1">
        <v>38650</v>
      </c>
      <c r="DC1431" s="1">
        <v>40185</v>
      </c>
      <c r="DD1431" s="14">
        <v>1397</v>
      </c>
      <c r="DE1431" s="14">
        <v>4</v>
      </c>
      <c r="DF1431" t="s">
        <v>513</v>
      </c>
      <c r="DG1431" t="s">
        <v>1414</v>
      </c>
      <c r="DK1431" s="1">
        <v>38650</v>
      </c>
      <c r="DO1431" s="49" t="s">
        <v>4777</v>
      </c>
      <c r="DP1431" s="1"/>
      <c r="DQ1431" s="1"/>
      <c r="DR1431" s="1"/>
      <c r="DS1431" s="1"/>
      <c r="DT1431" s="1"/>
      <c r="DU1431" s="1"/>
      <c r="DV1431" s="1"/>
      <c r="DY1431" t="s">
        <v>2993</v>
      </c>
      <c r="DZ1431" s="1">
        <v>41516</v>
      </c>
      <c r="EA1431" s="1">
        <v>42621</v>
      </c>
      <c r="EC1431" s="7" t="s">
        <v>4052</v>
      </c>
      <c r="EF1431" s="7">
        <v>1</v>
      </c>
      <c r="EO1431" s="7">
        <v>847</v>
      </c>
      <c r="EP1431" s="7">
        <v>3</v>
      </c>
      <c r="FC1431" s="7" t="s">
        <v>3009</v>
      </c>
      <c r="FD1431" s="1">
        <v>42692</v>
      </c>
      <c r="GY1431" s="44" t="s">
        <v>5720</v>
      </c>
      <c r="GZ1431" s="1">
        <v>38650</v>
      </c>
      <c r="HA1431">
        <v>6</v>
      </c>
      <c r="HB1431">
        <v>539</v>
      </c>
      <c r="HC1431">
        <v>15</v>
      </c>
      <c r="HD1431">
        <v>1</v>
      </c>
      <c r="HH1431" s="44" t="s">
        <v>5854</v>
      </c>
      <c r="HI1431">
        <v>1</v>
      </c>
      <c r="HJ1431">
        <v>113</v>
      </c>
      <c r="HK1431">
        <v>325</v>
      </c>
      <c r="HL1431">
        <v>11</v>
      </c>
      <c r="HM1431">
        <v>1</v>
      </c>
      <c r="HQ1431" s="44" t="s">
        <v>5981</v>
      </c>
      <c r="HR1431">
        <v>1</v>
      </c>
      <c r="HS1431">
        <v>12</v>
      </c>
      <c r="HT1431">
        <v>344</v>
      </c>
      <c r="HU1431">
        <v>7</v>
      </c>
      <c r="HW1431">
        <v>1</v>
      </c>
    </row>
    <row r="1432" spans="1:245" x14ac:dyDescent="0.25">
      <c r="A1432" s="1">
        <v>41444</v>
      </c>
      <c r="E1432" s="13" t="s">
        <v>3229</v>
      </c>
      <c r="F1432" s="4" t="s">
        <v>139</v>
      </c>
      <c r="G1432" s="45" t="s">
        <v>5638</v>
      </c>
      <c r="H1432" s="86"/>
      <c r="I1432" s="86"/>
      <c r="J1432" s="86"/>
      <c r="K1432" s="86"/>
      <c r="L1432" s="86"/>
      <c r="M1432" s="30" t="s">
        <v>5211</v>
      </c>
      <c r="N1432" s="4" t="s">
        <v>537</v>
      </c>
      <c r="O1432" s="52" t="s">
        <v>7160</v>
      </c>
      <c r="P1432" s="20"/>
      <c r="Q1432" s="39" t="s">
        <v>1408</v>
      </c>
      <c r="R1432" s="4" t="s">
        <v>479</v>
      </c>
      <c r="S1432" s="13" t="s">
        <v>6389</v>
      </c>
      <c r="T1432" s="39" t="s">
        <v>1408</v>
      </c>
      <c r="U1432" s="4" t="s">
        <v>479</v>
      </c>
      <c r="V1432" s="20"/>
      <c r="W1432" s="20"/>
      <c r="X1432" s="20"/>
      <c r="Y1432" s="20"/>
      <c r="Z1432" s="20" t="s">
        <v>3533</v>
      </c>
      <c r="AA1432" s="20" t="s">
        <v>479</v>
      </c>
      <c r="AD1432" s="20"/>
      <c r="AF1432" s="14">
        <v>0</v>
      </c>
      <c r="AG1432" s="14">
        <v>1</v>
      </c>
      <c r="AH1432" s="14">
        <v>0</v>
      </c>
      <c r="AI1432" s="14">
        <v>0</v>
      </c>
      <c r="AJ1432" s="14">
        <v>1</v>
      </c>
      <c r="AK1432" s="14">
        <v>0</v>
      </c>
      <c r="AL1432" s="14">
        <v>1</v>
      </c>
      <c r="AM1432" s="14">
        <v>0</v>
      </c>
      <c r="AO1432" s="1">
        <v>37280</v>
      </c>
      <c r="AP1432" s="1">
        <v>37926</v>
      </c>
      <c r="BT1432" s="14">
        <v>7766843</v>
      </c>
      <c r="CS1432">
        <v>1</v>
      </c>
      <c r="CV1432" s="1">
        <v>37895</v>
      </c>
      <c r="DB1432" s="1">
        <v>38650</v>
      </c>
      <c r="DC1432" s="1">
        <v>40185</v>
      </c>
      <c r="DD1432" s="14">
        <v>1397</v>
      </c>
      <c r="DE1432" s="14">
        <v>4</v>
      </c>
      <c r="DF1432" t="s">
        <v>513</v>
      </c>
      <c r="DG1432" t="s">
        <v>1414</v>
      </c>
      <c r="DK1432" s="1"/>
      <c r="DO1432" s="49" t="s">
        <v>4778</v>
      </c>
      <c r="DP1432" s="1"/>
      <c r="DQ1432" s="1"/>
      <c r="DR1432" s="1"/>
      <c r="DS1432" s="1"/>
      <c r="DT1432" s="1"/>
      <c r="DU1432" s="1"/>
      <c r="DV1432" s="1"/>
      <c r="DY1432" t="s">
        <v>2997</v>
      </c>
      <c r="DZ1432" s="1">
        <v>41516</v>
      </c>
      <c r="EA1432" s="1">
        <v>42621</v>
      </c>
      <c r="EC1432" s="7" t="s">
        <v>4052</v>
      </c>
      <c r="EF1432" s="7">
        <v>1</v>
      </c>
      <c r="EO1432" s="7">
        <v>418</v>
      </c>
      <c r="EP1432" s="7">
        <v>2</v>
      </c>
      <c r="FC1432" s="7" t="s">
        <v>3006</v>
      </c>
      <c r="FD1432" s="1">
        <v>42692</v>
      </c>
      <c r="GY1432" s="44" t="s">
        <v>5720</v>
      </c>
      <c r="GZ1432" s="1">
        <v>38650</v>
      </c>
      <c r="HA1432">
        <v>6</v>
      </c>
      <c r="HB1432">
        <v>676</v>
      </c>
      <c r="HC1432">
        <v>17</v>
      </c>
      <c r="HD1432">
        <v>1</v>
      </c>
      <c r="HH1432" s="44" t="s">
        <v>5854</v>
      </c>
      <c r="HI1432">
        <v>1</v>
      </c>
      <c r="HJ1432">
        <v>113</v>
      </c>
      <c r="HK1432">
        <v>930</v>
      </c>
      <c r="HL1432">
        <v>19</v>
      </c>
      <c r="HM1432">
        <v>1</v>
      </c>
      <c r="HQ1432" s="44" t="s">
        <v>5981</v>
      </c>
      <c r="HR1432">
        <v>1</v>
      </c>
      <c r="HS1432">
        <v>12</v>
      </c>
      <c r="HT1432">
        <v>547</v>
      </c>
      <c r="HU1432">
        <v>4</v>
      </c>
      <c r="HV1432">
        <v>1</v>
      </c>
    </row>
    <row r="1433" spans="1:245" x14ac:dyDescent="0.25">
      <c r="A1433" s="1">
        <v>41444</v>
      </c>
      <c r="E1433" s="13" t="s">
        <v>3229</v>
      </c>
      <c r="F1433" s="4" t="s">
        <v>139</v>
      </c>
      <c r="G1433" s="45" t="s">
        <v>5638</v>
      </c>
      <c r="H1433" s="86"/>
      <c r="I1433" s="86"/>
      <c r="J1433" s="86"/>
      <c r="K1433" s="86"/>
      <c r="L1433" s="86"/>
      <c r="M1433" s="30" t="s">
        <v>1408</v>
      </c>
      <c r="N1433" s="4" t="s">
        <v>479</v>
      </c>
      <c r="O1433" s="13" t="s">
        <v>6389</v>
      </c>
      <c r="P1433" s="20"/>
      <c r="Q1433" s="39" t="s">
        <v>1408</v>
      </c>
      <c r="R1433" s="4" t="s">
        <v>479</v>
      </c>
      <c r="S1433" s="13" t="s">
        <v>6389</v>
      </c>
      <c r="T1433" s="39" t="s">
        <v>1408</v>
      </c>
      <c r="U1433" s="4" t="s">
        <v>479</v>
      </c>
      <c r="V1433" s="20"/>
      <c r="W1433" s="20"/>
      <c r="X1433" s="20" t="s">
        <v>3533</v>
      </c>
      <c r="Y1433" s="20" t="s">
        <v>479</v>
      </c>
      <c r="Z1433" s="20" t="s">
        <v>3533</v>
      </c>
      <c r="AA1433" s="20" t="s">
        <v>479</v>
      </c>
      <c r="AD1433" s="20"/>
      <c r="AF1433" s="14">
        <v>0</v>
      </c>
      <c r="AG1433" s="14">
        <v>1</v>
      </c>
      <c r="AH1433" s="14">
        <v>0</v>
      </c>
      <c r="AI1433" s="14">
        <v>0</v>
      </c>
      <c r="AJ1433" s="14">
        <v>1</v>
      </c>
      <c r="AK1433" s="14">
        <v>0</v>
      </c>
      <c r="AL1433" s="14">
        <v>1</v>
      </c>
      <c r="AM1433" s="14">
        <v>0</v>
      </c>
      <c r="AO1433" s="1">
        <v>37280</v>
      </c>
      <c r="AP1433" s="1">
        <v>37926</v>
      </c>
      <c r="BP1433" s="14">
        <f>21411000-BT1433</f>
        <v>13644157</v>
      </c>
      <c r="BT1433" s="14">
        <v>7766843</v>
      </c>
      <c r="CS1433">
        <v>1</v>
      </c>
      <c r="CV1433" s="1">
        <v>37895</v>
      </c>
      <c r="DB1433" s="1">
        <v>38650</v>
      </c>
      <c r="DC1433" s="1">
        <v>40185</v>
      </c>
      <c r="DD1433" s="14">
        <v>1397</v>
      </c>
      <c r="DE1433" s="14">
        <v>4</v>
      </c>
      <c r="DF1433" t="s">
        <v>513</v>
      </c>
      <c r="DG1433" t="s">
        <v>1414</v>
      </c>
      <c r="DO1433" s="49" t="s">
        <v>4779</v>
      </c>
      <c r="DP1433" s="1"/>
      <c r="DQ1433" s="1"/>
      <c r="DR1433" s="1"/>
      <c r="DS1433" s="1"/>
      <c r="DT1433" s="1"/>
      <c r="DU1433" s="1"/>
      <c r="DV1433" s="1"/>
      <c r="DY1433" t="s">
        <v>2996</v>
      </c>
      <c r="DZ1433" s="1">
        <v>41516</v>
      </c>
      <c r="EA1433" s="1">
        <v>42621</v>
      </c>
      <c r="EC1433" s="7" t="s">
        <v>4052</v>
      </c>
      <c r="EF1433" s="7">
        <v>1</v>
      </c>
      <c r="EO1433" s="7">
        <v>542</v>
      </c>
      <c r="EP1433" s="7">
        <v>3</v>
      </c>
      <c r="FC1433" s="7" t="s">
        <v>3007</v>
      </c>
      <c r="FD1433" s="1">
        <v>42702</v>
      </c>
      <c r="GY1433" s="44" t="s">
        <v>5720</v>
      </c>
      <c r="GZ1433" s="1">
        <v>38650</v>
      </c>
      <c r="HA1433">
        <v>6</v>
      </c>
      <c r="HB1433">
        <v>676</v>
      </c>
      <c r="HC1433">
        <v>17</v>
      </c>
      <c r="HD1433">
        <v>1</v>
      </c>
      <c r="HH1433" s="44" t="s">
        <v>5854</v>
      </c>
      <c r="HI1433">
        <v>1</v>
      </c>
      <c r="HJ1433">
        <v>113</v>
      </c>
      <c r="HK1433">
        <v>930</v>
      </c>
      <c r="HL1433">
        <v>19</v>
      </c>
      <c r="HM1433">
        <v>1</v>
      </c>
      <c r="HQ1433" s="44" t="s">
        <v>5981</v>
      </c>
      <c r="HR1433">
        <v>1</v>
      </c>
      <c r="HS1433">
        <v>12</v>
      </c>
      <c r="HT1433">
        <v>547</v>
      </c>
      <c r="HU1433">
        <v>4</v>
      </c>
      <c r="HV1433">
        <v>1</v>
      </c>
    </row>
    <row r="1434" spans="1:245" x14ac:dyDescent="0.25">
      <c r="A1434" s="1">
        <v>41444</v>
      </c>
      <c r="E1434" s="13" t="s">
        <v>3229</v>
      </c>
      <c r="F1434" s="4" t="s">
        <v>139</v>
      </c>
      <c r="G1434" s="45" t="s">
        <v>5638</v>
      </c>
      <c r="H1434" s="86"/>
      <c r="I1434" s="86"/>
      <c r="J1434" s="86"/>
      <c r="K1434" s="86"/>
      <c r="L1434" s="86"/>
      <c r="M1434" s="30" t="s">
        <v>5212</v>
      </c>
      <c r="N1434" s="4" t="s">
        <v>537</v>
      </c>
      <c r="O1434" s="52" t="s">
        <v>7161</v>
      </c>
      <c r="P1434" s="20"/>
      <c r="Q1434" s="39" t="s">
        <v>1409</v>
      </c>
      <c r="R1434" s="4" t="s">
        <v>505</v>
      </c>
      <c r="S1434" s="52" t="s">
        <v>7162</v>
      </c>
      <c r="T1434" s="39" t="s">
        <v>1409</v>
      </c>
      <c r="U1434" s="4" t="s">
        <v>505</v>
      </c>
      <c r="V1434" s="20"/>
      <c r="W1434" s="20"/>
      <c r="X1434" s="20"/>
      <c r="Y1434" s="20"/>
      <c r="Z1434" s="20"/>
      <c r="AA1434" s="20"/>
      <c r="AB1434" s="20"/>
      <c r="AC1434" s="20"/>
      <c r="AD1434" s="20"/>
      <c r="AF1434" s="14">
        <v>0</v>
      </c>
      <c r="AG1434" s="14">
        <v>1</v>
      </c>
      <c r="AH1434" s="14">
        <v>0</v>
      </c>
      <c r="AI1434" s="14">
        <v>0</v>
      </c>
      <c r="AJ1434" s="14">
        <v>1</v>
      </c>
      <c r="AK1434" s="14">
        <v>0</v>
      </c>
      <c r="AL1434" s="14">
        <v>1</v>
      </c>
      <c r="AM1434" s="14">
        <v>0</v>
      </c>
      <c r="AQ1434" s="1">
        <v>37280</v>
      </c>
      <c r="AR1434" s="1">
        <v>37914</v>
      </c>
      <c r="BT1434" s="14">
        <f>9360000-BX1434</f>
        <v>8536265</v>
      </c>
      <c r="BX1434" s="14">
        <v>823735</v>
      </c>
      <c r="CS1434">
        <v>1</v>
      </c>
      <c r="CV1434" s="1">
        <v>37895</v>
      </c>
      <c r="DB1434" s="1">
        <v>38650</v>
      </c>
      <c r="DC1434" s="1">
        <v>40185</v>
      </c>
      <c r="DD1434" s="14">
        <v>1397</v>
      </c>
      <c r="DE1434" s="14">
        <v>4</v>
      </c>
      <c r="DF1434" t="s">
        <v>513</v>
      </c>
      <c r="DG1434" t="s">
        <v>1414</v>
      </c>
      <c r="DO1434" s="49" t="s">
        <v>4780</v>
      </c>
      <c r="DP1434" s="1"/>
      <c r="DQ1434" s="1"/>
      <c r="DR1434" s="1"/>
      <c r="DS1434" s="1"/>
      <c r="DT1434" s="1"/>
      <c r="DU1434" s="1"/>
      <c r="DV1434" s="1"/>
      <c r="DY1434" t="s">
        <v>3000</v>
      </c>
      <c r="DZ1434" s="1">
        <v>41514</v>
      </c>
      <c r="EA1434" s="1">
        <v>42621</v>
      </c>
      <c r="EC1434" s="7" t="s">
        <v>4052</v>
      </c>
      <c r="EF1434" s="7">
        <v>1</v>
      </c>
      <c r="EO1434" s="7">
        <v>417</v>
      </c>
      <c r="EP1434" s="7">
        <v>2</v>
      </c>
      <c r="FC1434" s="7" t="s">
        <v>3004</v>
      </c>
      <c r="FD1434" s="1">
        <v>42698</v>
      </c>
    </row>
    <row r="1435" spans="1:245" x14ac:dyDescent="0.25">
      <c r="A1435" s="1">
        <v>41444</v>
      </c>
      <c r="E1435" s="13" t="s">
        <v>3229</v>
      </c>
      <c r="F1435" s="4" t="s">
        <v>139</v>
      </c>
      <c r="G1435" s="45" t="s">
        <v>5638</v>
      </c>
      <c r="H1435" s="86"/>
      <c r="I1435" s="86"/>
      <c r="J1435" s="86"/>
      <c r="K1435" s="86"/>
      <c r="L1435" s="86"/>
      <c r="M1435" s="30" t="s">
        <v>1409</v>
      </c>
      <c r="N1435" s="4" t="s">
        <v>505</v>
      </c>
      <c r="O1435" s="52" t="s">
        <v>7162</v>
      </c>
      <c r="P1435" s="20"/>
      <c r="Q1435" s="39" t="s">
        <v>1409</v>
      </c>
      <c r="R1435" s="4" t="s">
        <v>505</v>
      </c>
      <c r="S1435" s="52" t="s">
        <v>7162</v>
      </c>
      <c r="T1435" s="39" t="s">
        <v>1409</v>
      </c>
      <c r="U1435" s="4" t="s">
        <v>505</v>
      </c>
      <c r="V1435" s="20"/>
      <c r="W1435" s="20"/>
      <c r="X1435" s="20"/>
      <c r="Y1435" s="20"/>
      <c r="Z1435" s="20"/>
      <c r="AA1435" s="20"/>
      <c r="AB1435" s="20"/>
      <c r="AC1435" s="20"/>
      <c r="AD1435" s="20"/>
      <c r="AF1435" s="14">
        <v>0</v>
      </c>
      <c r="AG1435" s="14">
        <v>1</v>
      </c>
      <c r="AH1435" s="14">
        <v>0</v>
      </c>
      <c r="AI1435" s="14">
        <v>0</v>
      </c>
      <c r="AJ1435" s="14">
        <v>1</v>
      </c>
      <c r="AK1435" s="14">
        <v>0</v>
      </c>
      <c r="AL1435" s="14">
        <v>1</v>
      </c>
      <c r="AM1435" s="14">
        <v>0</v>
      </c>
      <c r="AQ1435" s="1">
        <v>37280</v>
      </c>
      <c r="AR1435" s="1">
        <v>37914</v>
      </c>
      <c r="BN1435" s="8"/>
      <c r="BP1435" s="14">
        <f>9975000-BT1435-BX1435</f>
        <v>615000</v>
      </c>
      <c r="BT1435" s="14">
        <f>9360000-BX1435</f>
        <v>8536265</v>
      </c>
      <c r="BX1435" s="14">
        <v>823735</v>
      </c>
      <c r="CS1435">
        <v>1</v>
      </c>
      <c r="CV1435" s="1">
        <v>37895</v>
      </c>
      <c r="DB1435" s="1">
        <v>38650</v>
      </c>
      <c r="DC1435" s="1">
        <v>40185</v>
      </c>
      <c r="DD1435" s="14">
        <v>1397</v>
      </c>
      <c r="DE1435" s="14">
        <v>4</v>
      </c>
      <c r="DF1435" t="s">
        <v>513</v>
      </c>
      <c r="DG1435" t="s">
        <v>1414</v>
      </c>
      <c r="DO1435" s="49" t="s">
        <v>4780</v>
      </c>
      <c r="DP1435" s="1"/>
      <c r="DQ1435" s="1"/>
      <c r="DR1435" s="1"/>
      <c r="DS1435" s="1"/>
      <c r="DT1435" s="1"/>
      <c r="DU1435" s="1"/>
      <c r="DV1435" s="1"/>
      <c r="DY1435" t="s">
        <v>3000</v>
      </c>
      <c r="DZ1435" s="1">
        <v>41514</v>
      </c>
      <c r="EA1435" s="1">
        <v>42621</v>
      </c>
      <c r="EC1435" s="7" t="s">
        <v>4052</v>
      </c>
      <c r="EF1435" s="7">
        <v>1</v>
      </c>
      <c r="EO1435" s="7">
        <v>417</v>
      </c>
      <c r="EP1435" s="7">
        <v>2</v>
      </c>
      <c r="FC1435" s="7" t="s">
        <v>3004</v>
      </c>
      <c r="FD1435" s="1">
        <v>42698</v>
      </c>
    </row>
    <row r="1436" spans="1:245" x14ac:dyDescent="0.25">
      <c r="A1436" s="1">
        <v>41444</v>
      </c>
      <c r="E1436" s="13" t="s">
        <v>3229</v>
      </c>
      <c r="F1436" s="4" t="s">
        <v>139</v>
      </c>
      <c r="G1436" s="45" t="s">
        <v>5638</v>
      </c>
      <c r="H1436" s="86"/>
      <c r="I1436" s="86"/>
      <c r="J1436" s="86"/>
      <c r="K1436" s="86"/>
      <c r="L1436" s="86"/>
      <c r="M1436" s="30" t="s">
        <v>5213</v>
      </c>
      <c r="N1436" s="4" t="s">
        <v>537</v>
      </c>
      <c r="O1436" s="52" t="s">
        <v>7163</v>
      </c>
      <c r="P1436" s="20"/>
      <c r="Q1436" s="39" t="s">
        <v>1409</v>
      </c>
      <c r="R1436" s="4" t="s">
        <v>505</v>
      </c>
      <c r="S1436" s="52" t="s">
        <v>7162</v>
      </c>
      <c r="T1436" s="39" t="s">
        <v>1409</v>
      </c>
      <c r="U1436" s="4" t="s">
        <v>505</v>
      </c>
      <c r="V1436" s="20"/>
      <c r="W1436" s="20"/>
      <c r="X1436" s="20"/>
      <c r="Y1436" s="20"/>
      <c r="Z1436" s="20"/>
      <c r="AA1436" s="20"/>
      <c r="AB1436" s="20"/>
      <c r="AC1436" s="20"/>
      <c r="AD1436" s="20"/>
      <c r="AF1436" s="14">
        <v>0</v>
      </c>
      <c r="AG1436" s="14">
        <v>1</v>
      </c>
      <c r="AH1436" s="14">
        <v>0</v>
      </c>
      <c r="AI1436" s="14">
        <v>0</v>
      </c>
      <c r="AJ1436" s="14">
        <v>1</v>
      </c>
      <c r="AK1436" s="14">
        <v>0</v>
      </c>
      <c r="AL1436" s="14">
        <v>1</v>
      </c>
      <c r="AM1436" s="14">
        <v>0</v>
      </c>
      <c r="AQ1436" s="1">
        <v>37280</v>
      </c>
      <c r="AR1436" s="1">
        <v>37914</v>
      </c>
      <c r="BX1436" s="14">
        <v>823735</v>
      </c>
      <c r="CS1436">
        <v>1</v>
      </c>
      <c r="CV1436" s="1">
        <v>37895</v>
      </c>
      <c r="DB1436" s="1">
        <v>38650</v>
      </c>
      <c r="DC1436" s="1">
        <v>40185</v>
      </c>
      <c r="DD1436" s="14">
        <v>1397</v>
      </c>
      <c r="DE1436" s="14">
        <v>4</v>
      </c>
      <c r="DF1436" t="s">
        <v>513</v>
      </c>
      <c r="DG1436" t="s">
        <v>1414</v>
      </c>
    </row>
    <row r="1437" spans="1:245" x14ac:dyDescent="0.25">
      <c r="A1437" s="1">
        <v>41444</v>
      </c>
      <c r="E1437" s="13" t="s">
        <v>3229</v>
      </c>
      <c r="F1437" s="4" t="s">
        <v>139</v>
      </c>
      <c r="G1437" s="45" t="s">
        <v>5638</v>
      </c>
      <c r="H1437" s="86"/>
      <c r="I1437" s="86"/>
      <c r="J1437" s="86"/>
      <c r="K1437" s="86"/>
      <c r="L1437" s="86"/>
      <c r="M1437" s="30" t="s">
        <v>1410</v>
      </c>
      <c r="N1437" s="4" t="s">
        <v>505</v>
      </c>
      <c r="O1437" s="52" t="s">
        <v>7164</v>
      </c>
      <c r="P1437" s="20"/>
      <c r="Q1437" s="39" t="s">
        <v>1411</v>
      </c>
      <c r="R1437" s="4" t="s">
        <v>500</v>
      </c>
      <c r="S1437" s="52" t="s">
        <v>7165</v>
      </c>
      <c r="T1437" s="39" t="s">
        <v>1411</v>
      </c>
      <c r="U1437" s="4" t="s">
        <v>500</v>
      </c>
      <c r="V1437" s="20" t="s">
        <v>3720</v>
      </c>
      <c r="W1437" s="20" t="s">
        <v>500</v>
      </c>
      <c r="X1437" s="89"/>
      <c r="Y1437" s="89"/>
      <c r="Z1437" s="89" t="s">
        <v>4196</v>
      </c>
      <c r="AA1437" s="89" t="s">
        <v>500</v>
      </c>
      <c r="AB1437" s="89" t="s">
        <v>4160</v>
      </c>
      <c r="AC1437" s="89" t="s">
        <v>500</v>
      </c>
      <c r="AD1437" s="20"/>
      <c r="AE1437" s="53" t="s">
        <v>7442</v>
      </c>
      <c r="AF1437" s="14">
        <v>0</v>
      </c>
      <c r="AG1437" s="14">
        <v>1</v>
      </c>
      <c r="AH1437" s="14">
        <v>0</v>
      </c>
      <c r="AI1437" s="14">
        <v>0</v>
      </c>
      <c r="AJ1437" s="14">
        <v>1</v>
      </c>
      <c r="AK1437" s="14">
        <v>0</v>
      </c>
      <c r="AL1437" s="14">
        <v>1</v>
      </c>
      <c r="AM1437" s="14">
        <v>0</v>
      </c>
      <c r="AS1437" s="1">
        <v>37309</v>
      </c>
      <c r="AT1437" s="1">
        <v>37802</v>
      </c>
      <c r="BT1437" s="14">
        <f>10530000-BX1437</f>
        <v>10486784</v>
      </c>
      <c r="BX1437" s="14">
        <v>43216</v>
      </c>
      <c r="CS1437">
        <v>1</v>
      </c>
      <c r="CV1437" s="1">
        <v>37895</v>
      </c>
      <c r="DB1437" s="1">
        <v>38650</v>
      </c>
      <c r="DC1437" s="1">
        <v>40185</v>
      </c>
      <c r="DD1437" s="14">
        <v>1397</v>
      </c>
      <c r="DE1437" s="14">
        <v>4</v>
      </c>
      <c r="DF1437" t="s">
        <v>513</v>
      </c>
      <c r="DG1437" t="s">
        <v>1414</v>
      </c>
      <c r="DO1437" s="49" t="s">
        <v>4781</v>
      </c>
      <c r="DP1437" s="1"/>
      <c r="DQ1437" s="1"/>
      <c r="DR1437" s="1"/>
      <c r="DS1437" s="1"/>
      <c r="DT1437" s="1"/>
      <c r="DU1437" s="1"/>
      <c r="DV1437" s="1"/>
      <c r="DY1437" t="s">
        <v>2994</v>
      </c>
      <c r="DZ1437" s="1">
        <v>41516</v>
      </c>
      <c r="EA1437" s="1">
        <v>42621</v>
      </c>
      <c r="EC1437" s="7" t="s">
        <v>4052</v>
      </c>
      <c r="EF1437" s="7">
        <v>1</v>
      </c>
      <c r="EO1437" s="7">
        <v>461</v>
      </c>
      <c r="EP1437" s="7">
        <v>2</v>
      </c>
      <c r="FC1437" s="7" t="s">
        <v>3008</v>
      </c>
      <c r="FD1437" s="1">
        <v>42699</v>
      </c>
      <c r="GY1437" s="44" t="s">
        <v>5720</v>
      </c>
      <c r="GZ1437" s="1">
        <v>38650</v>
      </c>
      <c r="HA1437">
        <v>6</v>
      </c>
      <c r="HB1437">
        <v>2864</v>
      </c>
      <c r="HC1437">
        <v>83</v>
      </c>
      <c r="HD1437">
        <v>1</v>
      </c>
      <c r="HH1437" s="44" t="s">
        <v>5854</v>
      </c>
      <c r="HI1437">
        <v>1</v>
      </c>
      <c r="HJ1437">
        <v>113</v>
      </c>
      <c r="HK1437">
        <v>381</v>
      </c>
      <c r="HL1437">
        <v>38</v>
      </c>
      <c r="HM1437">
        <v>1</v>
      </c>
      <c r="HQ1437" s="44" t="s">
        <v>5981</v>
      </c>
      <c r="HR1437">
        <v>1</v>
      </c>
      <c r="HS1437">
        <v>12</v>
      </c>
      <c r="HT1437">
        <v>209</v>
      </c>
      <c r="HU1437">
        <v>1</v>
      </c>
      <c r="HV1437">
        <v>1</v>
      </c>
    </row>
    <row r="1438" spans="1:245" x14ac:dyDescent="0.25">
      <c r="A1438" s="1">
        <v>41444</v>
      </c>
      <c r="E1438" s="13" t="s">
        <v>3229</v>
      </c>
      <c r="F1438" s="4" t="s">
        <v>139</v>
      </c>
      <c r="G1438" s="45" t="s">
        <v>5638</v>
      </c>
      <c r="H1438" s="86"/>
      <c r="I1438" s="86"/>
      <c r="J1438" s="86"/>
      <c r="K1438" s="86"/>
      <c r="L1438" s="86"/>
      <c r="M1438" s="30" t="s">
        <v>1411</v>
      </c>
      <c r="N1438" s="4" t="s">
        <v>500</v>
      </c>
      <c r="O1438" s="52" t="s">
        <v>7165</v>
      </c>
      <c r="P1438" s="20"/>
      <c r="Q1438" s="39" t="s">
        <v>1411</v>
      </c>
      <c r="R1438" s="4" t="s">
        <v>500</v>
      </c>
      <c r="S1438" s="52" t="s">
        <v>7165</v>
      </c>
      <c r="T1438" s="39" t="s">
        <v>1411</v>
      </c>
      <c r="U1438" s="4" t="s">
        <v>500</v>
      </c>
      <c r="V1438" s="20" t="s">
        <v>3720</v>
      </c>
      <c r="W1438" s="20" t="s">
        <v>500</v>
      </c>
      <c r="X1438" s="89" t="s">
        <v>4196</v>
      </c>
      <c r="Y1438" s="89" t="s">
        <v>500</v>
      </c>
      <c r="Z1438" s="89" t="s">
        <v>4196</v>
      </c>
      <c r="AA1438" s="89" t="s">
        <v>500</v>
      </c>
      <c r="AB1438" s="89" t="s">
        <v>4160</v>
      </c>
      <c r="AC1438" s="89" t="s">
        <v>500</v>
      </c>
      <c r="AD1438" s="20"/>
      <c r="AE1438" s="20" t="s">
        <v>3719</v>
      </c>
      <c r="AF1438" s="14">
        <v>0</v>
      </c>
      <c r="AG1438" s="14">
        <v>1</v>
      </c>
      <c r="AH1438" s="14">
        <v>0</v>
      </c>
      <c r="AI1438" s="14">
        <v>0</v>
      </c>
      <c r="AJ1438" s="14">
        <v>1</v>
      </c>
      <c r="AK1438" s="14">
        <v>0</v>
      </c>
      <c r="AL1438" s="14">
        <v>1</v>
      </c>
      <c r="AM1438" s="14">
        <v>0</v>
      </c>
      <c r="AS1438" s="1">
        <v>37309</v>
      </c>
      <c r="AT1438" s="1">
        <v>37802</v>
      </c>
      <c r="BT1438" s="14">
        <f>10530000-BX1438</f>
        <v>10486784</v>
      </c>
      <c r="BX1438" s="14">
        <v>43216</v>
      </c>
      <c r="CS1438">
        <v>1</v>
      </c>
      <c r="CV1438" s="1">
        <v>37895</v>
      </c>
      <c r="DB1438" s="1">
        <v>38650</v>
      </c>
      <c r="DC1438" s="1">
        <v>40185</v>
      </c>
      <c r="DD1438" s="14">
        <v>1397</v>
      </c>
      <c r="DE1438" s="14">
        <v>4</v>
      </c>
      <c r="DF1438" t="s">
        <v>513</v>
      </c>
      <c r="DG1438" t="s">
        <v>1414</v>
      </c>
      <c r="DO1438" s="49" t="s">
        <v>4781</v>
      </c>
      <c r="DP1438" s="1"/>
      <c r="DQ1438" s="1"/>
      <c r="DR1438" s="1"/>
      <c r="DS1438" s="1"/>
      <c r="DT1438" s="1"/>
      <c r="DU1438" s="1"/>
      <c r="DV1438" s="1"/>
      <c r="DW1438" t="s">
        <v>2995</v>
      </c>
      <c r="DX1438" t="s">
        <v>500</v>
      </c>
      <c r="DY1438" t="s">
        <v>2994</v>
      </c>
      <c r="DZ1438" s="1">
        <v>41516</v>
      </c>
      <c r="EA1438" s="1">
        <v>42621</v>
      </c>
      <c r="EC1438" s="7" t="s">
        <v>4052</v>
      </c>
      <c r="EF1438" s="7">
        <v>1</v>
      </c>
      <c r="EO1438" s="7">
        <v>461</v>
      </c>
      <c r="EP1438" s="7">
        <v>2</v>
      </c>
      <c r="FC1438" s="7" t="s">
        <v>3008</v>
      </c>
      <c r="FD1438" s="1">
        <v>42699</v>
      </c>
      <c r="GY1438" s="44" t="s">
        <v>5720</v>
      </c>
      <c r="GZ1438" s="1">
        <v>38650</v>
      </c>
      <c r="HA1438">
        <v>6</v>
      </c>
      <c r="HB1438">
        <v>2864</v>
      </c>
      <c r="HC1438">
        <v>83</v>
      </c>
      <c r="HD1438">
        <v>1</v>
      </c>
      <c r="HH1438" s="44" t="s">
        <v>5854</v>
      </c>
      <c r="HI1438">
        <v>1</v>
      </c>
      <c r="HJ1438">
        <v>113</v>
      </c>
      <c r="HK1438">
        <v>381</v>
      </c>
      <c r="HL1438">
        <v>38</v>
      </c>
      <c r="HM1438">
        <v>1</v>
      </c>
      <c r="HQ1438" s="44" t="s">
        <v>5981</v>
      </c>
      <c r="HR1438">
        <v>1</v>
      </c>
      <c r="HS1438">
        <v>12</v>
      </c>
      <c r="HT1438">
        <v>209</v>
      </c>
      <c r="HU1438">
        <v>1</v>
      </c>
      <c r="HV1438">
        <v>1</v>
      </c>
    </row>
    <row r="1439" spans="1:245" x14ac:dyDescent="0.25">
      <c r="A1439" s="1">
        <v>41444</v>
      </c>
      <c r="E1439" s="13" t="s">
        <v>3229</v>
      </c>
      <c r="F1439" s="4" t="s">
        <v>139</v>
      </c>
      <c r="G1439" s="45" t="s">
        <v>5638</v>
      </c>
      <c r="H1439" s="86"/>
      <c r="I1439" s="86"/>
      <c r="J1439" s="86"/>
      <c r="K1439" s="86"/>
      <c r="L1439" s="86"/>
      <c r="M1439" s="30" t="s">
        <v>1412</v>
      </c>
      <c r="N1439" s="4" t="s">
        <v>526</v>
      </c>
      <c r="O1439" s="52" t="s">
        <v>7166</v>
      </c>
      <c r="P1439" s="20"/>
      <c r="Q1439" s="39" t="s">
        <v>1411</v>
      </c>
      <c r="R1439" s="4" t="s">
        <v>500</v>
      </c>
      <c r="S1439" s="52" t="s">
        <v>7165</v>
      </c>
      <c r="T1439" s="39" t="s">
        <v>1411</v>
      </c>
      <c r="U1439" s="4" t="s">
        <v>500</v>
      </c>
      <c r="V1439" s="20" t="s">
        <v>3720</v>
      </c>
      <c r="W1439" s="20" t="s">
        <v>500</v>
      </c>
      <c r="X1439" s="89"/>
      <c r="Y1439" s="89"/>
      <c r="Z1439" s="89" t="s">
        <v>4196</v>
      </c>
      <c r="AA1439" s="89" t="s">
        <v>500</v>
      </c>
      <c r="AB1439" s="89" t="s">
        <v>4160</v>
      </c>
      <c r="AC1439" s="89" t="s">
        <v>500</v>
      </c>
      <c r="AD1439" s="20"/>
      <c r="AE1439" s="20" t="s">
        <v>3719</v>
      </c>
      <c r="AF1439" s="14">
        <v>0</v>
      </c>
      <c r="AG1439" s="14">
        <v>1</v>
      </c>
      <c r="AH1439" s="14">
        <v>0</v>
      </c>
      <c r="AI1439" s="14">
        <v>0</v>
      </c>
      <c r="AJ1439" s="14">
        <v>1</v>
      </c>
      <c r="AK1439" s="14">
        <v>0</v>
      </c>
      <c r="AL1439" s="14">
        <v>1</v>
      </c>
      <c r="AM1439" s="14">
        <v>0</v>
      </c>
      <c r="AS1439" s="1">
        <v>37309</v>
      </c>
      <c r="AT1439" s="1">
        <v>37802</v>
      </c>
      <c r="BX1439" s="14">
        <v>43216</v>
      </c>
      <c r="CS1439">
        <v>1</v>
      </c>
      <c r="CV1439" s="1">
        <v>37895</v>
      </c>
      <c r="DB1439" s="1">
        <v>38650</v>
      </c>
      <c r="DC1439" s="1">
        <v>40185</v>
      </c>
      <c r="DD1439" s="14">
        <v>1397</v>
      </c>
      <c r="DE1439" s="14">
        <v>4</v>
      </c>
      <c r="DF1439" t="s">
        <v>513</v>
      </c>
      <c r="DG1439" t="s">
        <v>1414</v>
      </c>
      <c r="GY1439" s="44" t="s">
        <v>5720</v>
      </c>
      <c r="GZ1439" s="1">
        <v>38650</v>
      </c>
      <c r="HA1439">
        <v>6</v>
      </c>
      <c r="HB1439">
        <v>2864</v>
      </c>
      <c r="HC1439">
        <v>83</v>
      </c>
      <c r="HD1439">
        <v>1</v>
      </c>
      <c r="HH1439" s="44" t="s">
        <v>5854</v>
      </c>
      <c r="HI1439">
        <v>1</v>
      </c>
      <c r="HJ1439">
        <v>113</v>
      </c>
      <c r="HK1439">
        <v>381</v>
      </c>
      <c r="HL1439">
        <v>38</v>
      </c>
      <c r="HM1439">
        <v>1</v>
      </c>
    </row>
    <row r="1440" spans="1:245" x14ac:dyDescent="0.25">
      <c r="A1440" s="1">
        <v>41444</v>
      </c>
      <c r="E1440" s="13" t="s">
        <v>3229</v>
      </c>
      <c r="F1440" s="4" t="s">
        <v>139</v>
      </c>
      <c r="G1440" s="45" t="s">
        <v>5638</v>
      </c>
      <c r="H1440" s="86"/>
      <c r="I1440" s="86"/>
      <c r="J1440" s="86"/>
      <c r="K1440" s="86"/>
      <c r="L1440" s="86"/>
      <c r="M1440" s="30" t="s">
        <v>5214</v>
      </c>
      <c r="N1440" s="4" t="s">
        <v>537</v>
      </c>
      <c r="O1440" s="52" t="s">
        <v>7167</v>
      </c>
      <c r="P1440" s="20"/>
      <c r="Q1440" s="39" t="s">
        <v>5215</v>
      </c>
      <c r="R1440" s="4" t="s">
        <v>1413</v>
      </c>
      <c r="S1440" s="52" t="s">
        <v>7168</v>
      </c>
      <c r="T1440" s="39" t="s">
        <v>5215</v>
      </c>
      <c r="U1440" s="4" t="s">
        <v>1413</v>
      </c>
      <c r="V1440" s="20"/>
      <c r="W1440" s="20"/>
      <c r="X1440" s="20"/>
      <c r="Y1440" s="20"/>
      <c r="Z1440" s="39" t="s">
        <v>3721</v>
      </c>
      <c r="AA1440" s="20" t="s">
        <v>1413</v>
      </c>
      <c r="AD1440" s="20"/>
      <c r="AF1440" s="14">
        <v>0</v>
      </c>
      <c r="AG1440" s="14">
        <v>1</v>
      </c>
      <c r="AH1440" s="14">
        <v>0</v>
      </c>
      <c r="AI1440" s="14">
        <v>0</v>
      </c>
      <c r="AJ1440" s="14">
        <v>1</v>
      </c>
      <c r="AK1440" s="14">
        <v>0</v>
      </c>
      <c r="AL1440" s="14">
        <v>1</v>
      </c>
      <c r="AM1440" s="14">
        <v>0</v>
      </c>
      <c r="AU1440" s="1">
        <v>37423</v>
      </c>
      <c r="AV1440" s="1">
        <v>37986</v>
      </c>
      <c r="BT1440" s="14">
        <v>10323000</v>
      </c>
      <c r="CS1440">
        <v>1</v>
      </c>
      <c r="CV1440" s="1">
        <v>37895</v>
      </c>
      <c r="DB1440" s="1">
        <v>38650</v>
      </c>
      <c r="DC1440" s="1">
        <v>40185</v>
      </c>
      <c r="DD1440" s="14">
        <v>1397</v>
      </c>
      <c r="DE1440" s="14">
        <v>4</v>
      </c>
      <c r="DF1440" t="s">
        <v>513</v>
      </c>
      <c r="DG1440" t="s">
        <v>1414</v>
      </c>
      <c r="DO1440" s="49" t="s">
        <v>4782</v>
      </c>
      <c r="DP1440" s="1"/>
      <c r="DQ1440" s="1"/>
      <c r="DR1440" s="1"/>
      <c r="DS1440" s="1"/>
      <c r="DT1440" s="1"/>
      <c r="DU1440" s="1"/>
      <c r="DV1440" s="1"/>
      <c r="DY1440" t="s">
        <v>2998</v>
      </c>
      <c r="DZ1440" s="1">
        <v>41514</v>
      </c>
      <c r="EA1440" s="1">
        <v>42621</v>
      </c>
      <c r="EC1440" s="7" t="s">
        <v>4052</v>
      </c>
      <c r="EF1440" s="7">
        <v>1</v>
      </c>
      <c r="EO1440" s="7">
        <v>379</v>
      </c>
      <c r="EP1440" s="7">
        <v>2</v>
      </c>
      <c r="FC1440" s="7" t="s">
        <v>3005</v>
      </c>
      <c r="FD1440" s="1">
        <v>42691</v>
      </c>
      <c r="GY1440" s="44" t="s">
        <v>5720</v>
      </c>
      <c r="GZ1440" s="1">
        <v>38650</v>
      </c>
      <c r="HA1440">
        <v>6</v>
      </c>
      <c r="HB1440">
        <v>729</v>
      </c>
      <c r="HC1440">
        <v>18</v>
      </c>
      <c r="HD1440">
        <v>1</v>
      </c>
      <c r="HH1440" s="44" t="s">
        <v>5854</v>
      </c>
      <c r="HI1440">
        <v>1</v>
      </c>
      <c r="HJ1440">
        <v>113</v>
      </c>
      <c r="HK1440">
        <v>1050</v>
      </c>
      <c r="HL1440">
        <v>7</v>
      </c>
      <c r="HM1440">
        <v>1</v>
      </c>
      <c r="HQ1440" s="44" t="s">
        <v>5981</v>
      </c>
      <c r="HR1440">
        <v>1</v>
      </c>
      <c r="HS1440">
        <v>12</v>
      </c>
      <c r="HT1440">
        <v>64</v>
      </c>
      <c r="HU1440">
        <v>1</v>
      </c>
      <c r="HW1440">
        <v>1</v>
      </c>
    </row>
    <row r="1441" spans="1:245" x14ac:dyDescent="0.25">
      <c r="A1441" s="1">
        <v>41444</v>
      </c>
      <c r="E1441" s="13" t="s">
        <v>3229</v>
      </c>
      <c r="F1441" s="4" t="s">
        <v>139</v>
      </c>
      <c r="G1441" s="45" t="s">
        <v>5638</v>
      </c>
      <c r="H1441" s="86"/>
      <c r="I1441" s="86"/>
      <c r="J1441" s="86"/>
      <c r="K1441" s="86"/>
      <c r="L1441" s="86"/>
      <c r="M1441" s="30" t="s">
        <v>5215</v>
      </c>
      <c r="N1441" s="4" t="s">
        <v>1413</v>
      </c>
      <c r="O1441" s="52" t="s">
        <v>7168</v>
      </c>
      <c r="P1441" s="20"/>
      <c r="Q1441" s="39" t="s">
        <v>5215</v>
      </c>
      <c r="R1441" s="4" t="s">
        <v>1413</v>
      </c>
      <c r="S1441" s="52" t="s">
        <v>7168</v>
      </c>
      <c r="T1441" s="39" t="s">
        <v>5215</v>
      </c>
      <c r="U1441" s="4" t="s">
        <v>1413</v>
      </c>
      <c r="V1441" s="20"/>
      <c r="W1441" s="20"/>
      <c r="X1441" s="39" t="s">
        <v>3721</v>
      </c>
      <c r="Y1441" s="20" t="s">
        <v>1413</v>
      </c>
      <c r="Z1441" s="39" t="s">
        <v>3721</v>
      </c>
      <c r="AA1441" s="20" t="s">
        <v>1413</v>
      </c>
      <c r="AD1441" s="20"/>
      <c r="AF1441" s="14">
        <v>0</v>
      </c>
      <c r="AG1441" s="14">
        <v>1</v>
      </c>
      <c r="AH1441" s="14">
        <v>0</v>
      </c>
      <c r="AI1441" s="14">
        <v>0</v>
      </c>
      <c r="AJ1441" s="14">
        <v>1</v>
      </c>
      <c r="AK1441" s="14">
        <v>0</v>
      </c>
      <c r="AL1441" s="14">
        <v>1</v>
      </c>
      <c r="AM1441" s="14">
        <v>0</v>
      </c>
      <c r="AU1441" s="1">
        <v>37423</v>
      </c>
      <c r="AV1441" s="1">
        <v>37986</v>
      </c>
      <c r="BT1441" s="14">
        <v>10323000</v>
      </c>
      <c r="CS1441">
        <v>1</v>
      </c>
      <c r="CV1441" s="1">
        <v>37895</v>
      </c>
      <c r="DB1441" s="1">
        <v>38650</v>
      </c>
      <c r="DC1441" s="1">
        <v>40185</v>
      </c>
      <c r="DD1441" s="14">
        <v>1397</v>
      </c>
      <c r="DE1441" s="14">
        <v>4</v>
      </c>
      <c r="DF1441" t="s">
        <v>513</v>
      </c>
      <c r="DG1441" t="s">
        <v>1414</v>
      </c>
      <c r="DO1441" s="49" t="s">
        <v>4782</v>
      </c>
      <c r="DP1441" s="1"/>
      <c r="DQ1441" s="1"/>
      <c r="DR1441" s="1"/>
      <c r="DS1441" s="1"/>
      <c r="DT1441" s="1"/>
      <c r="DU1441" s="1"/>
      <c r="DV1441" s="1"/>
      <c r="DW1441" t="s">
        <v>2999</v>
      </c>
      <c r="DX1441" t="s">
        <v>1413</v>
      </c>
      <c r="DY1441" t="s">
        <v>2998</v>
      </c>
      <c r="DZ1441" s="1">
        <v>41514</v>
      </c>
      <c r="EA1441" s="1">
        <v>42621</v>
      </c>
      <c r="EC1441" s="7" t="s">
        <v>4052</v>
      </c>
      <c r="EF1441" s="7">
        <v>1</v>
      </c>
      <c r="EO1441" s="7">
        <v>379</v>
      </c>
      <c r="EP1441" s="7">
        <v>2</v>
      </c>
      <c r="FC1441" s="7" t="s">
        <v>3005</v>
      </c>
      <c r="FD1441" s="1">
        <v>42691</v>
      </c>
      <c r="GY1441" s="44" t="s">
        <v>5720</v>
      </c>
      <c r="GZ1441" s="1">
        <v>38650</v>
      </c>
      <c r="HA1441">
        <v>6</v>
      </c>
      <c r="HB1441">
        <v>729</v>
      </c>
      <c r="HC1441">
        <v>18</v>
      </c>
      <c r="HD1441">
        <v>1</v>
      </c>
      <c r="HH1441" s="44" t="s">
        <v>5854</v>
      </c>
      <c r="HI1441">
        <v>1</v>
      </c>
      <c r="HJ1441">
        <v>113</v>
      </c>
      <c r="HK1441">
        <v>1050</v>
      </c>
      <c r="HL1441">
        <v>7</v>
      </c>
      <c r="HM1441">
        <v>1</v>
      </c>
      <c r="HQ1441" s="44" t="s">
        <v>5981</v>
      </c>
      <c r="HR1441">
        <v>1</v>
      </c>
      <c r="HS1441">
        <v>12</v>
      </c>
      <c r="HT1441">
        <v>64</v>
      </c>
      <c r="HU1441">
        <v>1</v>
      </c>
      <c r="HW1441">
        <v>1</v>
      </c>
    </row>
    <row r="1442" spans="1:245" x14ac:dyDescent="0.25">
      <c r="A1442" s="1">
        <v>41465</v>
      </c>
      <c r="B1442" s="1"/>
      <c r="C1442" s="1" t="s">
        <v>460</v>
      </c>
      <c r="D1442" s="1"/>
      <c r="E1442" s="13" t="s">
        <v>3230</v>
      </c>
      <c r="F1442" s="4" t="s">
        <v>180</v>
      </c>
      <c r="G1442" s="45" t="s">
        <v>5639</v>
      </c>
      <c r="H1442" s="86"/>
      <c r="I1442" s="86"/>
      <c r="J1442" s="86"/>
      <c r="K1442" s="86"/>
      <c r="L1442" s="86"/>
      <c r="M1442" s="31" t="s">
        <v>2698</v>
      </c>
      <c r="N1442" s="13" t="s">
        <v>537</v>
      </c>
      <c r="O1442" s="56" t="s">
        <v>7169</v>
      </c>
      <c r="P1442" s="20"/>
      <c r="Q1442" s="58" t="s">
        <v>5238</v>
      </c>
      <c r="R1442" s="4" t="s">
        <v>498</v>
      </c>
      <c r="S1442" s="52" t="s">
        <v>7414</v>
      </c>
      <c r="T1442" s="58" t="s">
        <v>5238</v>
      </c>
      <c r="U1442" s="4" t="s">
        <v>498</v>
      </c>
      <c r="V1442" s="20"/>
      <c r="W1442" s="20"/>
      <c r="X1442" s="20"/>
      <c r="Y1442" s="20"/>
      <c r="Z1442" s="20" t="s">
        <v>3370</v>
      </c>
      <c r="AA1442" s="20" t="s">
        <v>498</v>
      </c>
      <c r="AD1442" s="20"/>
      <c r="AF1442" s="14">
        <v>0</v>
      </c>
      <c r="AG1442" s="14">
        <v>1</v>
      </c>
      <c r="AH1442" s="14">
        <v>0</v>
      </c>
      <c r="AI1442" s="14">
        <v>0</v>
      </c>
      <c r="AJ1442" s="14">
        <v>1</v>
      </c>
      <c r="AK1442" s="14">
        <v>0</v>
      </c>
      <c r="AL1442" s="14">
        <v>1</v>
      </c>
      <c r="AM1442" s="14">
        <v>0</v>
      </c>
      <c r="AN1442" t="s">
        <v>581</v>
      </c>
      <c r="AO1442" s="1">
        <v>36591</v>
      </c>
      <c r="AP1442" s="1">
        <v>40030</v>
      </c>
      <c r="AQ1442" s="1">
        <v>36955</v>
      </c>
      <c r="AR1442" s="1">
        <v>40063</v>
      </c>
      <c r="AU1442" s="1">
        <v>38258</v>
      </c>
      <c r="AV1442" s="1">
        <v>38789</v>
      </c>
      <c r="AW1442" s="1">
        <v>39938</v>
      </c>
      <c r="AX1442" s="1">
        <v>40106</v>
      </c>
      <c r="AY1442" s="1"/>
      <c r="BA1442" s="1"/>
      <c r="BC1442" s="1"/>
      <c r="BE1442" s="1"/>
      <c r="BG1442" s="1"/>
      <c r="BI1442" s="1"/>
      <c r="BK1442" s="1"/>
      <c r="BN1442" s="3">
        <v>0.1</v>
      </c>
      <c r="BO1442" s="3">
        <v>1</v>
      </c>
      <c r="BT1442" s="14">
        <v>0</v>
      </c>
      <c r="BU1442" s="3">
        <v>1</v>
      </c>
      <c r="CS1442">
        <v>1</v>
      </c>
      <c r="DA1442">
        <v>1</v>
      </c>
      <c r="DB1442" s="1">
        <v>40233</v>
      </c>
      <c r="DC1442" s="1">
        <v>41425</v>
      </c>
      <c r="DD1442" s="14">
        <v>177</v>
      </c>
      <c r="DE1442" s="14">
        <v>4</v>
      </c>
      <c r="DF1442" t="s">
        <v>513</v>
      </c>
      <c r="DG1442" t="s">
        <v>580</v>
      </c>
      <c r="DH1442">
        <v>1</v>
      </c>
      <c r="DI1442">
        <v>1</v>
      </c>
      <c r="DK1442" s="1"/>
      <c r="GY1442" s="44" t="s">
        <v>5721</v>
      </c>
      <c r="GZ1442" s="1">
        <v>40234</v>
      </c>
      <c r="HA1442">
        <v>12</v>
      </c>
      <c r="HB1442">
        <v>441</v>
      </c>
      <c r="HC1442">
        <v>7</v>
      </c>
      <c r="HD1442">
        <v>1</v>
      </c>
      <c r="HH1442" s="44" t="s">
        <v>5855</v>
      </c>
      <c r="HI1442">
        <v>1</v>
      </c>
      <c r="HJ1442">
        <v>18</v>
      </c>
      <c r="HK1442">
        <v>725</v>
      </c>
      <c r="HL1442">
        <v>7</v>
      </c>
      <c r="HM1442">
        <v>1</v>
      </c>
      <c r="IJ1442" s="1">
        <v>41465</v>
      </c>
      <c r="IK1442" s="14">
        <v>2</v>
      </c>
    </row>
    <row r="1443" spans="1:245" x14ac:dyDescent="0.25">
      <c r="A1443" s="1">
        <v>41465</v>
      </c>
      <c r="E1443" s="13" t="s">
        <v>3230</v>
      </c>
      <c r="F1443" s="4" t="s">
        <v>180</v>
      </c>
      <c r="G1443" s="45" t="s">
        <v>5639</v>
      </c>
      <c r="H1443" s="86"/>
      <c r="I1443" s="86"/>
      <c r="J1443" s="86"/>
      <c r="K1443" s="86"/>
      <c r="L1443" s="86"/>
      <c r="M1443" s="58" t="s">
        <v>5238</v>
      </c>
      <c r="N1443" s="4" t="s">
        <v>498</v>
      </c>
      <c r="O1443" s="52" t="s">
        <v>7414</v>
      </c>
      <c r="P1443" s="20"/>
      <c r="Q1443" s="58" t="s">
        <v>5238</v>
      </c>
      <c r="R1443" s="4" t="s">
        <v>498</v>
      </c>
      <c r="S1443" s="52" t="s">
        <v>7414</v>
      </c>
      <c r="T1443" s="58" t="s">
        <v>5238</v>
      </c>
      <c r="U1443" s="4" t="s">
        <v>498</v>
      </c>
      <c r="V1443" s="20"/>
      <c r="W1443" s="20"/>
      <c r="X1443" s="20" t="s">
        <v>3370</v>
      </c>
      <c r="Y1443" s="20" t="s">
        <v>498</v>
      </c>
      <c r="Z1443" s="20" t="s">
        <v>3370</v>
      </c>
      <c r="AA1443" s="20" t="s">
        <v>498</v>
      </c>
      <c r="AD1443" s="20"/>
      <c r="AF1443" s="14">
        <v>0</v>
      </c>
      <c r="AG1443" s="14">
        <v>1</v>
      </c>
      <c r="AH1443" s="14">
        <v>0</v>
      </c>
      <c r="AI1443" s="14">
        <v>0</v>
      </c>
      <c r="AJ1443" s="14">
        <v>1</v>
      </c>
      <c r="AK1443" s="14">
        <v>0</v>
      </c>
      <c r="AL1443" s="14">
        <v>1</v>
      </c>
      <c r="AM1443" s="14">
        <v>0</v>
      </c>
      <c r="AO1443" s="1">
        <v>36591</v>
      </c>
      <c r="AP1443" s="1">
        <v>40030</v>
      </c>
      <c r="AQ1443" s="1">
        <v>36955</v>
      </c>
      <c r="AR1443" s="1">
        <v>40063</v>
      </c>
      <c r="AS1443" s="1">
        <v>38974</v>
      </c>
      <c r="AT1443" s="1">
        <v>39037</v>
      </c>
      <c r="AU1443" s="1">
        <v>38258</v>
      </c>
      <c r="AV1443" s="1">
        <v>38789</v>
      </c>
      <c r="AW1443" s="1">
        <v>39938</v>
      </c>
      <c r="AX1443" s="1">
        <v>40106</v>
      </c>
      <c r="AY1443" s="1"/>
      <c r="BA1443" s="1"/>
      <c r="BC1443" s="1"/>
      <c r="BE1443" s="1"/>
      <c r="BG1443" s="1"/>
      <c r="BI1443" s="1"/>
      <c r="BK1443" s="1"/>
      <c r="BN1443" s="3">
        <v>0.1</v>
      </c>
      <c r="BO1443" s="3">
        <v>1</v>
      </c>
      <c r="BT1443" s="14">
        <v>0</v>
      </c>
      <c r="BU1443" s="3">
        <v>1</v>
      </c>
      <c r="CS1443">
        <v>1</v>
      </c>
      <c r="DA1443">
        <v>1</v>
      </c>
      <c r="DB1443" s="1">
        <v>40233</v>
      </c>
      <c r="DC1443" s="1">
        <v>41425</v>
      </c>
      <c r="DD1443" s="14">
        <v>177</v>
      </c>
      <c r="DE1443" s="14">
        <v>4</v>
      </c>
      <c r="DF1443" t="s">
        <v>513</v>
      </c>
      <c r="DG1443" t="s">
        <v>580</v>
      </c>
      <c r="DH1443">
        <v>1</v>
      </c>
      <c r="DI1443">
        <v>1</v>
      </c>
      <c r="GY1443" s="44" t="s">
        <v>5721</v>
      </c>
      <c r="GZ1443" s="1">
        <v>40234</v>
      </c>
      <c r="HA1443">
        <v>12</v>
      </c>
      <c r="HB1443">
        <v>441</v>
      </c>
      <c r="HC1443">
        <v>7</v>
      </c>
      <c r="HD1443">
        <v>1</v>
      </c>
      <c r="HH1443" s="44" t="s">
        <v>5855</v>
      </c>
      <c r="HI1443">
        <v>1</v>
      </c>
      <c r="HJ1443">
        <v>18</v>
      </c>
      <c r="HK1443">
        <v>725</v>
      </c>
      <c r="HL1443">
        <v>7</v>
      </c>
      <c r="HM1443">
        <v>1</v>
      </c>
      <c r="IJ1443" s="1">
        <v>41465</v>
      </c>
      <c r="IK1443" s="14">
        <v>2</v>
      </c>
    </row>
    <row r="1444" spans="1:245" x14ac:dyDescent="0.25">
      <c r="A1444" s="1">
        <v>41465</v>
      </c>
      <c r="E1444" s="13" t="s">
        <v>3230</v>
      </c>
      <c r="F1444" s="4" t="s">
        <v>180</v>
      </c>
      <c r="G1444" s="45" t="s">
        <v>5639</v>
      </c>
      <c r="H1444" s="86"/>
      <c r="I1444" s="86"/>
      <c r="J1444" s="86"/>
      <c r="K1444" s="86"/>
      <c r="L1444" s="86"/>
      <c r="M1444" s="30" t="s">
        <v>2699</v>
      </c>
      <c r="N1444" s="4" t="s">
        <v>537</v>
      </c>
      <c r="O1444" s="52" t="s">
        <v>7170</v>
      </c>
      <c r="P1444" s="20"/>
      <c r="Q1444" s="39" t="s">
        <v>573</v>
      </c>
      <c r="R1444" s="4" t="s">
        <v>498</v>
      </c>
      <c r="S1444" s="52" t="s">
        <v>7171</v>
      </c>
      <c r="T1444" s="39" t="s">
        <v>573</v>
      </c>
      <c r="U1444" s="4" t="s">
        <v>498</v>
      </c>
      <c r="V1444" s="20"/>
      <c r="W1444" s="20"/>
      <c r="X1444" s="20"/>
      <c r="Y1444" s="20"/>
      <c r="Z1444" s="20"/>
      <c r="AA1444" s="20"/>
      <c r="AD1444" s="20"/>
      <c r="AF1444" s="14">
        <v>0</v>
      </c>
      <c r="AG1444" s="14">
        <v>1</v>
      </c>
      <c r="AH1444" s="14">
        <v>0</v>
      </c>
      <c r="AI1444" s="14">
        <v>0</v>
      </c>
      <c r="AJ1444" s="14">
        <v>1</v>
      </c>
      <c r="AK1444" s="14">
        <v>0</v>
      </c>
      <c r="AL1444" s="14">
        <v>1</v>
      </c>
      <c r="AM1444" s="14">
        <v>0</v>
      </c>
      <c r="AO1444" s="1">
        <v>36591</v>
      </c>
      <c r="AP1444" s="1">
        <v>40030</v>
      </c>
      <c r="AQ1444" s="1">
        <v>36955</v>
      </c>
      <c r="AR1444" s="1">
        <v>40063</v>
      </c>
      <c r="BN1444" s="3">
        <v>0.1</v>
      </c>
      <c r="BT1444" s="14">
        <v>95149000</v>
      </c>
      <c r="BU1444" s="11">
        <v>0.3</v>
      </c>
      <c r="BX1444" s="14">
        <v>29812000</v>
      </c>
      <c r="BY1444" s="11">
        <v>0.3</v>
      </c>
      <c r="CS1444">
        <v>1</v>
      </c>
      <c r="DA1444">
        <v>1</v>
      </c>
      <c r="DB1444" s="1">
        <v>40233</v>
      </c>
      <c r="DC1444" s="1">
        <v>41425</v>
      </c>
      <c r="DD1444" s="14">
        <v>177</v>
      </c>
      <c r="DE1444" s="14">
        <v>4</v>
      </c>
      <c r="DF1444" t="s">
        <v>513</v>
      </c>
      <c r="DG1444" t="s">
        <v>580</v>
      </c>
      <c r="DH1444">
        <v>1</v>
      </c>
      <c r="DJ1444">
        <v>1</v>
      </c>
      <c r="IJ1444" s="1">
        <v>41465</v>
      </c>
      <c r="IK1444" s="14">
        <v>2</v>
      </c>
    </row>
    <row r="1445" spans="1:245" x14ac:dyDescent="0.25">
      <c r="A1445" s="1">
        <v>41465</v>
      </c>
      <c r="E1445" s="13" t="s">
        <v>3230</v>
      </c>
      <c r="F1445" s="4" t="s">
        <v>180</v>
      </c>
      <c r="G1445" s="45" t="s">
        <v>5639</v>
      </c>
      <c r="H1445" s="86"/>
      <c r="I1445" s="86"/>
      <c r="J1445" s="86"/>
      <c r="K1445" s="86"/>
      <c r="L1445" s="86"/>
      <c r="M1445" s="30" t="s">
        <v>573</v>
      </c>
      <c r="N1445" s="4" t="s">
        <v>498</v>
      </c>
      <c r="O1445" s="52" t="s">
        <v>7171</v>
      </c>
      <c r="P1445" s="20"/>
      <c r="Q1445" s="39" t="s">
        <v>573</v>
      </c>
      <c r="R1445" s="4" t="s">
        <v>498</v>
      </c>
      <c r="S1445" s="52" t="s">
        <v>7171</v>
      </c>
      <c r="T1445" s="39" t="s">
        <v>573</v>
      </c>
      <c r="U1445" s="4" t="s">
        <v>498</v>
      </c>
      <c r="V1445" s="20"/>
      <c r="W1445" s="20"/>
      <c r="X1445" s="20"/>
      <c r="Y1445" s="20"/>
      <c r="Z1445" s="20"/>
      <c r="AA1445" s="20"/>
      <c r="AD1445" s="20"/>
      <c r="AF1445" s="14">
        <v>0</v>
      </c>
      <c r="AG1445" s="14">
        <v>1</v>
      </c>
      <c r="AH1445" s="14">
        <v>0</v>
      </c>
      <c r="AI1445" s="14">
        <v>0</v>
      </c>
      <c r="AJ1445" s="14">
        <v>1</v>
      </c>
      <c r="AK1445" s="14">
        <v>0</v>
      </c>
      <c r="AL1445" s="14">
        <v>1</v>
      </c>
      <c r="AM1445" s="14">
        <v>0</v>
      </c>
      <c r="AO1445" s="1">
        <v>36591</v>
      </c>
      <c r="AP1445" s="1">
        <v>40030</v>
      </c>
      <c r="AQ1445" s="1">
        <v>36955</v>
      </c>
      <c r="AR1445" s="1">
        <v>40063</v>
      </c>
      <c r="AS1445" s="1">
        <v>38974</v>
      </c>
      <c r="AT1445" s="1">
        <v>39037</v>
      </c>
      <c r="BN1445" s="3">
        <v>0.1</v>
      </c>
      <c r="BP1445" s="14">
        <v>380000</v>
      </c>
      <c r="BQ1445" s="3">
        <v>0.5</v>
      </c>
      <c r="BT1445" s="14">
        <v>95149000</v>
      </c>
      <c r="BU1445" s="11">
        <v>0.3</v>
      </c>
      <c r="BX1445" s="14">
        <v>29812000</v>
      </c>
      <c r="BY1445" s="11">
        <v>0.3</v>
      </c>
      <c r="CS1445">
        <v>1</v>
      </c>
      <c r="DA1445">
        <v>1</v>
      </c>
      <c r="DB1445" s="1">
        <v>40233</v>
      </c>
      <c r="DC1445" s="1">
        <v>41425</v>
      </c>
      <c r="DD1445" s="14">
        <v>177</v>
      </c>
      <c r="DE1445" s="14">
        <v>4</v>
      </c>
      <c r="DF1445" t="s">
        <v>513</v>
      </c>
      <c r="DG1445" t="s">
        <v>580</v>
      </c>
      <c r="DH1445">
        <v>1</v>
      </c>
      <c r="DJ1445">
        <v>1</v>
      </c>
      <c r="IJ1445" s="1">
        <v>41465</v>
      </c>
      <c r="IK1445" s="14">
        <v>2</v>
      </c>
    </row>
    <row r="1446" spans="1:245" x14ac:dyDescent="0.25">
      <c r="A1446" s="1">
        <v>41465</v>
      </c>
      <c r="E1446" s="13" t="s">
        <v>3230</v>
      </c>
      <c r="F1446" s="4" t="s">
        <v>180</v>
      </c>
      <c r="G1446" s="45" t="s">
        <v>5639</v>
      </c>
      <c r="H1446" s="86"/>
      <c r="I1446" s="86"/>
      <c r="J1446" s="86"/>
      <c r="K1446" s="86"/>
      <c r="L1446" s="86"/>
      <c r="M1446" s="30" t="s">
        <v>574</v>
      </c>
      <c r="N1446" s="4" t="s">
        <v>498</v>
      </c>
      <c r="O1446" s="52" t="s">
        <v>7172</v>
      </c>
      <c r="P1446" s="20"/>
      <c r="Q1446" s="39" t="s">
        <v>575</v>
      </c>
      <c r="R1446" s="4" t="s">
        <v>498</v>
      </c>
      <c r="S1446" s="52" t="s">
        <v>7173</v>
      </c>
      <c r="T1446" s="39" t="s">
        <v>575</v>
      </c>
      <c r="U1446" s="4" t="s">
        <v>498</v>
      </c>
      <c r="V1446" s="20"/>
      <c r="W1446" s="20"/>
      <c r="X1446" s="20"/>
      <c r="Y1446" s="20"/>
      <c r="Z1446" s="20" t="s">
        <v>3722</v>
      </c>
      <c r="AA1446" s="20" t="s">
        <v>498</v>
      </c>
      <c r="AD1446" s="20"/>
      <c r="AF1446" s="14">
        <v>0</v>
      </c>
      <c r="AG1446" s="14">
        <v>1</v>
      </c>
      <c r="AH1446" s="14">
        <v>0</v>
      </c>
      <c r="AI1446" s="14">
        <v>0</v>
      </c>
      <c r="AJ1446" s="14">
        <v>1</v>
      </c>
      <c r="AK1446" s="14">
        <v>0</v>
      </c>
      <c r="AL1446" s="14">
        <v>1</v>
      </c>
      <c r="AM1446" s="14">
        <v>0</v>
      </c>
      <c r="AQ1446" s="1">
        <v>36955</v>
      </c>
      <c r="AR1446" s="1">
        <v>39903</v>
      </c>
      <c r="BN1446" s="3">
        <v>0.1</v>
      </c>
      <c r="BX1446" s="14">
        <v>1532000</v>
      </c>
      <c r="BY1446" s="3">
        <v>0.4</v>
      </c>
      <c r="CS1446">
        <v>1</v>
      </c>
      <c r="DA1446">
        <v>1</v>
      </c>
      <c r="DB1446" s="1">
        <v>40233</v>
      </c>
      <c r="DC1446" s="1">
        <v>41425</v>
      </c>
      <c r="DD1446" s="14">
        <v>177</v>
      </c>
      <c r="DE1446" s="14">
        <v>4</v>
      </c>
      <c r="DF1446" t="s">
        <v>513</v>
      </c>
      <c r="DG1446" t="s">
        <v>580</v>
      </c>
      <c r="DH1446">
        <v>1</v>
      </c>
      <c r="DJ1446">
        <v>1</v>
      </c>
      <c r="GY1446" s="44" t="s">
        <v>5721</v>
      </c>
      <c r="GZ1446" s="1">
        <v>40234</v>
      </c>
      <c r="HA1446">
        <v>12</v>
      </c>
      <c r="HB1446">
        <v>425</v>
      </c>
      <c r="HC1446">
        <v>7</v>
      </c>
      <c r="HD1446">
        <v>1</v>
      </c>
      <c r="HH1446" s="44" t="s">
        <v>5855</v>
      </c>
      <c r="HI1446">
        <v>1</v>
      </c>
      <c r="HJ1446">
        <v>18</v>
      </c>
      <c r="HK1446">
        <v>498</v>
      </c>
      <c r="HL1446">
        <v>4</v>
      </c>
      <c r="HM1446">
        <v>1</v>
      </c>
      <c r="IJ1446" s="1">
        <v>41465</v>
      </c>
      <c r="IK1446" s="14">
        <v>2</v>
      </c>
    </row>
    <row r="1447" spans="1:245" x14ac:dyDescent="0.25">
      <c r="A1447" s="1">
        <v>41465</v>
      </c>
      <c r="E1447" s="13" t="s">
        <v>3230</v>
      </c>
      <c r="F1447" s="4" t="s">
        <v>180</v>
      </c>
      <c r="G1447" s="45" t="s">
        <v>5639</v>
      </c>
      <c r="H1447" s="86"/>
      <c r="I1447" s="86"/>
      <c r="J1447" s="86"/>
      <c r="K1447" s="86"/>
      <c r="L1447" s="86"/>
      <c r="M1447" s="30" t="s">
        <v>575</v>
      </c>
      <c r="N1447" s="4" t="s">
        <v>498</v>
      </c>
      <c r="O1447" s="52" t="s">
        <v>7173</v>
      </c>
      <c r="P1447" s="20"/>
      <c r="Q1447" s="39" t="s">
        <v>575</v>
      </c>
      <c r="R1447" s="4" t="s">
        <v>498</v>
      </c>
      <c r="S1447" s="52" t="s">
        <v>7173</v>
      </c>
      <c r="T1447" s="39" t="s">
        <v>575</v>
      </c>
      <c r="U1447" s="4" t="s">
        <v>498</v>
      </c>
      <c r="V1447" s="20"/>
      <c r="W1447" s="20"/>
      <c r="X1447" s="20" t="s">
        <v>3722</v>
      </c>
      <c r="Y1447" s="20" t="s">
        <v>498</v>
      </c>
      <c r="Z1447" s="20" t="s">
        <v>3722</v>
      </c>
      <c r="AA1447" s="20" t="s">
        <v>498</v>
      </c>
      <c r="AD1447" s="20"/>
      <c r="AF1447" s="14">
        <v>0</v>
      </c>
      <c r="AG1447" s="14">
        <v>1</v>
      </c>
      <c r="AH1447" s="14">
        <v>0</v>
      </c>
      <c r="AI1447" s="14">
        <v>0</v>
      </c>
      <c r="AJ1447" s="14">
        <v>1</v>
      </c>
      <c r="AK1447" s="14">
        <v>0</v>
      </c>
      <c r="AL1447" s="14">
        <v>1</v>
      </c>
      <c r="AM1447" s="14">
        <v>0</v>
      </c>
      <c r="AO1447" s="1">
        <v>37523</v>
      </c>
      <c r="AP1447" s="1">
        <v>38645</v>
      </c>
      <c r="AQ1447" s="1">
        <v>36955</v>
      </c>
      <c r="AR1447" s="1">
        <v>39903</v>
      </c>
      <c r="BN1447" s="3">
        <v>0.1</v>
      </c>
      <c r="BP1447" s="14">
        <v>2483000</v>
      </c>
      <c r="BQ1447" s="3">
        <v>0.4</v>
      </c>
      <c r="BX1447" s="14">
        <v>1532000</v>
      </c>
      <c r="BY1447" s="3">
        <v>0.4</v>
      </c>
      <c r="CS1447">
        <v>1</v>
      </c>
      <c r="DA1447">
        <v>1</v>
      </c>
      <c r="DB1447" s="1">
        <v>40233</v>
      </c>
      <c r="DC1447" s="1">
        <v>41425</v>
      </c>
      <c r="DD1447" s="14">
        <v>177</v>
      </c>
      <c r="DE1447" s="14">
        <v>4</v>
      </c>
      <c r="DF1447" t="s">
        <v>513</v>
      </c>
      <c r="DG1447" t="s">
        <v>580</v>
      </c>
      <c r="DH1447">
        <v>1</v>
      </c>
      <c r="DJ1447">
        <v>1</v>
      </c>
      <c r="GY1447" s="44" t="s">
        <v>5721</v>
      </c>
      <c r="GZ1447" s="1">
        <v>40234</v>
      </c>
      <c r="HA1447">
        <v>12</v>
      </c>
      <c r="HB1447">
        <v>425</v>
      </c>
      <c r="HC1447">
        <v>7</v>
      </c>
      <c r="HD1447">
        <v>1</v>
      </c>
      <c r="HH1447" s="44" t="s">
        <v>5855</v>
      </c>
      <c r="HI1447">
        <v>1</v>
      </c>
      <c r="HJ1447">
        <v>18</v>
      </c>
      <c r="HK1447">
        <v>498</v>
      </c>
      <c r="HL1447">
        <v>4</v>
      </c>
      <c r="HM1447">
        <v>1</v>
      </c>
      <c r="IJ1447" s="1">
        <v>41465</v>
      </c>
      <c r="IK1447" s="14">
        <v>2</v>
      </c>
    </row>
    <row r="1448" spans="1:245" x14ac:dyDescent="0.25">
      <c r="A1448" s="1">
        <v>41465</v>
      </c>
      <c r="E1448" s="13" t="s">
        <v>3230</v>
      </c>
      <c r="F1448" s="4" t="s">
        <v>180</v>
      </c>
      <c r="G1448" s="45" t="s">
        <v>5639</v>
      </c>
      <c r="H1448" s="86"/>
      <c r="I1448" s="86"/>
      <c r="J1448" s="86"/>
      <c r="K1448" s="86"/>
      <c r="L1448" s="86"/>
      <c r="M1448" s="30" t="s">
        <v>576</v>
      </c>
      <c r="N1448" s="4" t="s">
        <v>474</v>
      </c>
      <c r="O1448" s="52" t="s">
        <v>7174</v>
      </c>
      <c r="P1448" s="20"/>
      <c r="Q1448" s="39" t="s">
        <v>577</v>
      </c>
      <c r="R1448" s="4" t="s">
        <v>479</v>
      </c>
      <c r="S1448" s="52" t="s">
        <v>7175</v>
      </c>
      <c r="T1448" s="39" t="s">
        <v>577</v>
      </c>
      <c r="U1448" s="4" t="s">
        <v>479</v>
      </c>
      <c r="V1448" s="20"/>
      <c r="W1448" s="20"/>
      <c r="X1448" s="20"/>
      <c r="Y1448" s="20"/>
      <c r="Z1448" s="20"/>
      <c r="AA1448" s="20"/>
      <c r="AD1448" s="20"/>
      <c r="AF1448" s="14">
        <v>0</v>
      </c>
      <c r="AG1448" s="14">
        <v>1</v>
      </c>
      <c r="AH1448" s="14">
        <v>0</v>
      </c>
      <c r="AI1448" s="14">
        <v>0</v>
      </c>
      <c r="AJ1448" s="14">
        <v>1</v>
      </c>
      <c r="AK1448" s="14">
        <v>0</v>
      </c>
      <c r="AL1448" s="14">
        <v>1</v>
      </c>
      <c r="AM1448" s="14">
        <v>0</v>
      </c>
      <c r="AU1448" s="1">
        <v>38258</v>
      </c>
      <c r="AV1448" s="1">
        <v>38789</v>
      </c>
      <c r="AW1448" s="1">
        <v>39959</v>
      </c>
      <c r="AX1448" s="1">
        <v>40169</v>
      </c>
      <c r="AY1448" s="1"/>
      <c r="BA1448" s="1"/>
      <c r="BC1448" s="1"/>
      <c r="BE1448" s="1"/>
      <c r="BG1448" s="1"/>
      <c r="BI1448" s="1"/>
      <c r="BK1448" s="1"/>
      <c r="BN1448" s="3">
        <v>0.1</v>
      </c>
      <c r="BT1448" s="14">
        <v>10123000</v>
      </c>
      <c r="BU1448" s="11">
        <v>0.45</v>
      </c>
      <c r="BX1448" s="14">
        <v>934000</v>
      </c>
      <c r="BY1448" s="3">
        <v>0.4</v>
      </c>
      <c r="CS1448">
        <v>1</v>
      </c>
      <c r="DA1448">
        <v>1</v>
      </c>
      <c r="DB1448" s="1">
        <v>40233</v>
      </c>
      <c r="DC1448" s="1">
        <v>41425</v>
      </c>
      <c r="DD1448" s="14">
        <v>177</v>
      </c>
      <c r="DE1448" s="14">
        <v>4</v>
      </c>
      <c r="DF1448" t="s">
        <v>513</v>
      </c>
      <c r="DG1448" t="s">
        <v>580</v>
      </c>
      <c r="DH1448">
        <v>1</v>
      </c>
      <c r="DJ1448">
        <v>1</v>
      </c>
      <c r="IJ1448" s="1">
        <v>41465</v>
      </c>
      <c r="IK1448" s="14">
        <v>2</v>
      </c>
    </row>
    <row r="1449" spans="1:245" x14ac:dyDescent="0.25">
      <c r="A1449" s="1">
        <v>41465</v>
      </c>
      <c r="E1449" s="13" t="s">
        <v>3230</v>
      </c>
      <c r="F1449" s="4" t="s">
        <v>180</v>
      </c>
      <c r="G1449" s="45" t="s">
        <v>5639</v>
      </c>
      <c r="H1449" s="86"/>
      <c r="I1449" s="86"/>
      <c r="J1449" s="86"/>
      <c r="K1449" s="86"/>
      <c r="L1449" s="86"/>
      <c r="M1449" s="30" t="s">
        <v>577</v>
      </c>
      <c r="N1449" s="4" t="s">
        <v>479</v>
      </c>
      <c r="O1449" s="52" t="s">
        <v>7175</v>
      </c>
      <c r="P1449" s="20"/>
      <c r="Q1449" s="39" t="s">
        <v>577</v>
      </c>
      <c r="R1449" s="4" t="s">
        <v>479</v>
      </c>
      <c r="S1449" s="52" t="s">
        <v>7175</v>
      </c>
      <c r="T1449" s="39" t="s">
        <v>577</v>
      </c>
      <c r="U1449" s="4" t="s">
        <v>479</v>
      </c>
      <c r="V1449" s="20"/>
      <c r="W1449" s="20"/>
      <c r="X1449" s="20"/>
      <c r="Y1449" s="20"/>
      <c r="Z1449" s="20"/>
      <c r="AA1449" s="20"/>
      <c r="AD1449" s="20"/>
      <c r="AF1449" s="14">
        <v>0</v>
      </c>
      <c r="AG1449" s="14">
        <v>1</v>
      </c>
      <c r="AH1449" s="14">
        <v>0</v>
      </c>
      <c r="AI1449" s="14">
        <v>0</v>
      </c>
      <c r="AJ1449" s="14">
        <v>1</v>
      </c>
      <c r="AK1449" s="14">
        <v>0</v>
      </c>
      <c r="AL1449" s="14">
        <v>1</v>
      </c>
      <c r="AM1449" s="14">
        <v>0</v>
      </c>
      <c r="AU1449" s="1">
        <v>38258</v>
      </c>
      <c r="AV1449" s="1">
        <v>38789</v>
      </c>
      <c r="AW1449" s="1">
        <v>39959</v>
      </c>
      <c r="AX1449" s="1">
        <v>40169</v>
      </c>
      <c r="AY1449" s="1"/>
      <c r="BA1449" s="1"/>
      <c r="BC1449" s="1"/>
      <c r="BE1449" s="1"/>
      <c r="BG1449" s="1"/>
      <c r="BI1449" s="1"/>
      <c r="BK1449" s="1"/>
      <c r="BN1449" s="3">
        <v>0.1</v>
      </c>
      <c r="BT1449" s="14">
        <v>10123000</v>
      </c>
      <c r="BU1449" s="11">
        <v>0.45</v>
      </c>
      <c r="BX1449" s="14">
        <v>934000</v>
      </c>
      <c r="BY1449" s="3">
        <v>0.4</v>
      </c>
      <c r="CS1449">
        <v>1</v>
      </c>
      <c r="DA1449">
        <v>1</v>
      </c>
      <c r="DB1449" s="1">
        <v>40233</v>
      </c>
      <c r="DC1449" s="1">
        <v>41425</v>
      </c>
      <c r="DD1449" s="14">
        <v>177</v>
      </c>
      <c r="DE1449" s="14">
        <v>4</v>
      </c>
      <c r="DF1449" t="s">
        <v>513</v>
      </c>
      <c r="DG1449" t="s">
        <v>580</v>
      </c>
      <c r="DH1449">
        <v>1</v>
      </c>
      <c r="DJ1449">
        <v>1</v>
      </c>
      <c r="IJ1449" s="1">
        <v>41465</v>
      </c>
      <c r="IK1449" s="14">
        <v>2</v>
      </c>
    </row>
    <row r="1450" spans="1:245" x14ac:dyDescent="0.25">
      <c r="A1450" s="1">
        <v>41465</v>
      </c>
      <c r="E1450" s="13" t="s">
        <v>3230</v>
      </c>
      <c r="F1450" s="4" t="s">
        <v>180</v>
      </c>
      <c r="G1450" s="45" t="s">
        <v>5639</v>
      </c>
      <c r="H1450" s="86"/>
      <c r="I1450" s="86"/>
      <c r="J1450" s="86"/>
      <c r="K1450" s="86"/>
      <c r="L1450" s="86"/>
      <c r="M1450" s="30" t="s">
        <v>578</v>
      </c>
      <c r="N1450" s="4" t="s">
        <v>474</v>
      </c>
      <c r="O1450" s="52" t="s">
        <v>7176</v>
      </c>
      <c r="P1450" s="20"/>
      <c r="Q1450" s="39" t="s">
        <v>579</v>
      </c>
      <c r="R1450" s="4" t="s">
        <v>479</v>
      </c>
      <c r="S1450" s="52" t="s">
        <v>7177</v>
      </c>
      <c r="T1450" s="39" t="s">
        <v>579</v>
      </c>
      <c r="U1450" s="4" t="s">
        <v>479</v>
      </c>
      <c r="V1450" s="20"/>
      <c r="W1450" s="20"/>
      <c r="X1450" s="20"/>
      <c r="Y1450" s="20"/>
      <c r="Z1450" s="20" t="s">
        <v>3371</v>
      </c>
      <c r="AA1450" s="20" t="s">
        <v>479</v>
      </c>
      <c r="AD1450" s="20"/>
      <c r="AF1450" s="14">
        <v>0</v>
      </c>
      <c r="AG1450" s="14">
        <v>1</v>
      </c>
      <c r="AH1450" s="14">
        <v>0</v>
      </c>
      <c r="AI1450" s="14">
        <v>0</v>
      </c>
      <c r="AJ1450" s="14">
        <v>1</v>
      </c>
      <c r="AK1450" s="14">
        <v>0</v>
      </c>
      <c r="AL1450" s="14">
        <v>1</v>
      </c>
      <c r="AM1450" s="14">
        <v>0</v>
      </c>
      <c r="AW1450" s="1">
        <v>39938</v>
      </c>
      <c r="AX1450" s="1">
        <v>40169</v>
      </c>
      <c r="AY1450" s="1"/>
      <c r="BA1450" s="1"/>
      <c r="BC1450" s="1"/>
      <c r="BE1450" s="1"/>
      <c r="BG1450" s="1"/>
      <c r="BI1450" s="1"/>
      <c r="BK1450" s="1"/>
      <c r="BN1450" s="3">
        <v>0.1</v>
      </c>
      <c r="BT1450" s="14">
        <v>1378000</v>
      </c>
      <c r="BU1450" s="3">
        <v>0.2</v>
      </c>
      <c r="CS1450">
        <v>1</v>
      </c>
      <c r="DA1450">
        <v>1</v>
      </c>
      <c r="DB1450" s="1">
        <v>40233</v>
      </c>
      <c r="DC1450" s="1">
        <v>41425</v>
      </c>
      <c r="DD1450" s="14">
        <v>177</v>
      </c>
      <c r="DE1450" s="14">
        <v>4</v>
      </c>
      <c r="DF1450" t="s">
        <v>513</v>
      </c>
      <c r="DG1450" t="s">
        <v>580</v>
      </c>
      <c r="DH1450">
        <v>1</v>
      </c>
      <c r="DJ1450">
        <v>1</v>
      </c>
      <c r="GY1450" s="44" t="s">
        <v>5721</v>
      </c>
      <c r="GZ1450" s="1">
        <v>40234</v>
      </c>
      <c r="HA1450">
        <v>12</v>
      </c>
      <c r="HB1450">
        <v>220</v>
      </c>
      <c r="HC1450">
        <v>7</v>
      </c>
      <c r="HD1450">
        <v>1</v>
      </c>
      <c r="HH1450" s="44" t="s">
        <v>5855</v>
      </c>
      <c r="HI1450">
        <v>1</v>
      </c>
      <c r="HJ1450">
        <v>18</v>
      </c>
      <c r="HK1450">
        <v>181</v>
      </c>
      <c r="HL1450">
        <v>2</v>
      </c>
      <c r="HM1450">
        <v>1</v>
      </c>
      <c r="IJ1450" s="1">
        <v>41465</v>
      </c>
      <c r="IK1450" s="14">
        <v>2</v>
      </c>
    </row>
    <row r="1451" spans="1:245" x14ac:dyDescent="0.25">
      <c r="A1451" s="1">
        <v>41465</v>
      </c>
      <c r="E1451" s="13" t="s">
        <v>3230</v>
      </c>
      <c r="F1451" s="4" t="s">
        <v>180</v>
      </c>
      <c r="G1451" s="45" t="s">
        <v>5639</v>
      </c>
      <c r="H1451" s="86"/>
      <c r="I1451" s="86"/>
      <c r="J1451" s="86"/>
      <c r="K1451" s="86"/>
      <c r="L1451" s="86"/>
      <c r="M1451" s="30" t="s">
        <v>579</v>
      </c>
      <c r="N1451" s="4" t="s">
        <v>479</v>
      </c>
      <c r="O1451" s="52" t="s">
        <v>7177</v>
      </c>
      <c r="P1451" s="20"/>
      <c r="Q1451" s="39" t="s">
        <v>579</v>
      </c>
      <c r="R1451" s="4" t="s">
        <v>479</v>
      </c>
      <c r="S1451" s="52" t="s">
        <v>7177</v>
      </c>
      <c r="T1451" s="39" t="s">
        <v>579</v>
      </c>
      <c r="U1451" s="4" t="s">
        <v>479</v>
      </c>
      <c r="V1451" s="20"/>
      <c r="W1451" s="20"/>
      <c r="X1451" s="20" t="s">
        <v>3371</v>
      </c>
      <c r="Y1451" s="20" t="s">
        <v>479</v>
      </c>
      <c r="Z1451" s="20" t="s">
        <v>3371</v>
      </c>
      <c r="AA1451" s="20" t="s">
        <v>479</v>
      </c>
      <c r="AD1451" s="20"/>
      <c r="AF1451" s="14">
        <v>0</v>
      </c>
      <c r="AG1451" s="14">
        <v>1</v>
      </c>
      <c r="AH1451" s="14">
        <v>0</v>
      </c>
      <c r="AI1451" s="14">
        <v>0</v>
      </c>
      <c r="AJ1451" s="14">
        <v>1</v>
      </c>
      <c r="AK1451" s="14">
        <v>0</v>
      </c>
      <c r="AL1451" s="14">
        <v>1</v>
      </c>
      <c r="AM1451" s="14">
        <v>0</v>
      </c>
      <c r="AW1451" s="1">
        <v>39938</v>
      </c>
      <c r="AX1451" s="1">
        <v>40169</v>
      </c>
      <c r="AY1451" s="1"/>
      <c r="BA1451" s="1"/>
      <c r="BC1451" s="1"/>
      <c r="BE1451" s="1"/>
      <c r="BG1451" s="1"/>
      <c r="BI1451" s="1"/>
      <c r="BK1451" s="1"/>
      <c r="BN1451" s="3">
        <v>0.1</v>
      </c>
      <c r="BT1451" s="14">
        <v>1378000</v>
      </c>
      <c r="BU1451" s="3">
        <v>0.2</v>
      </c>
      <c r="CS1451">
        <v>1</v>
      </c>
      <c r="DA1451">
        <v>1</v>
      </c>
      <c r="DB1451" s="1">
        <v>40233</v>
      </c>
      <c r="DC1451" s="1">
        <v>41425</v>
      </c>
      <c r="DD1451" s="14">
        <v>177</v>
      </c>
      <c r="DE1451" s="14">
        <v>4</v>
      </c>
      <c r="DF1451" t="s">
        <v>513</v>
      </c>
      <c r="DG1451" t="s">
        <v>580</v>
      </c>
      <c r="DH1451">
        <v>1</v>
      </c>
      <c r="DJ1451">
        <v>1</v>
      </c>
      <c r="GY1451" s="44" t="s">
        <v>5721</v>
      </c>
      <c r="GZ1451" s="1">
        <v>40234</v>
      </c>
      <c r="HA1451">
        <v>12</v>
      </c>
      <c r="HB1451">
        <v>220</v>
      </c>
      <c r="HC1451">
        <v>7</v>
      </c>
      <c r="HD1451">
        <v>1</v>
      </c>
      <c r="HH1451" s="44" t="s">
        <v>5855</v>
      </c>
      <c r="HI1451">
        <v>1</v>
      </c>
      <c r="HJ1451">
        <v>18</v>
      </c>
      <c r="HK1451">
        <v>181</v>
      </c>
      <c r="HL1451">
        <v>2</v>
      </c>
      <c r="HM1451">
        <v>1</v>
      </c>
      <c r="IJ1451" s="1">
        <v>41465</v>
      </c>
      <c r="IK1451" s="14">
        <v>2</v>
      </c>
    </row>
    <row r="1452" spans="1:245" x14ac:dyDescent="0.25">
      <c r="A1452" s="1">
        <v>41605</v>
      </c>
      <c r="C1452" t="s">
        <v>1809</v>
      </c>
      <c r="E1452" s="4" t="s">
        <v>3255</v>
      </c>
      <c r="F1452" s="4"/>
      <c r="G1452" s="45" t="s">
        <v>5664</v>
      </c>
      <c r="H1452" s="86"/>
      <c r="I1452" s="86"/>
      <c r="J1452" s="86"/>
      <c r="K1452" s="86"/>
      <c r="L1452" s="86"/>
      <c r="M1452" s="30" t="s">
        <v>1810</v>
      </c>
      <c r="N1452" s="4" t="s">
        <v>502</v>
      </c>
      <c r="O1452" s="4" t="s">
        <v>7372</v>
      </c>
      <c r="P1452" s="20"/>
      <c r="Q1452" s="39" t="s">
        <v>1811</v>
      </c>
      <c r="R1452" s="4" t="s">
        <v>502</v>
      </c>
      <c r="S1452" s="4" t="s">
        <v>7372</v>
      </c>
      <c r="T1452" s="39" t="s">
        <v>1811</v>
      </c>
      <c r="U1452" s="4" t="s">
        <v>502</v>
      </c>
      <c r="V1452" s="20"/>
      <c r="W1452" s="20"/>
      <c r="X1452" s="20"/>
      <c r="Y1452" s="20"/>
      <c r="Z1452" s="20"/>
      <c r="AA1452" s="20"/>
      <c r="AB1452" s="20"/>
      <c r="AC1452" s="20"/>
      <c r="AD1452" s="20"/>
      <c r="AF1452" s="14">
        <v>0</v>
      </c>
      <c r="AG1452" s="14">
        <v>1</v>
      </c>
      <c r="AH1452" s="14">
        <v>0</v>
      </c>
      <c r="AI1452" s="14">
        <v>0</v>
      </c>
      <c r="AJ1452" s="14">
        <v>1</v>
      </c>
      <c r="AK1452" s="14">
        <v>0</v>
      </c>
      <c r="AL1452" s="14">
        <v>1</v>
      </c>
      <c r="AM1452" s="14">
        <v>0</v>
      </c>
      <c r="AN1452" t="s">
        <v>1820</v>
      </c>
      <c r="AO1452" s="1">
        <v>36698</v>
      </c>
      <c r="AP1452" s="1">
        <v>39826</v>
      </c>
      <c r="BT1452" s="14">
        <v>14262000</v>
      </c>
      <c r="BX1452" s="14">
        <v>12820000</v>
      </c>
      <c r="DA1452" s="1">
        <v>39826</v>
      </c>
      <c r="DB1452" s="1">
        <v>39896</v>
      </c>
      <c r="DC1452" s="1">
        <v>41102</v>
      </c>
      <c r="DD1452" s="14">
        <v>562</v>
      </c>
      <c r="DE1452" s="14">
        <v>4</v>
      </c>
      <c r="DF1452" t="s">
        <v>513</v>
      </c>
      <c r="DG1452" t="s">
        <v>1821</v>
      </c>
      <c r="DK1452" s="1"/>
      <c r="DN1452" t="s">
        <v>1822</v>
      </c>
      <c r="DO1452" s="49" t="s">
        <v>4823</v>
      </c>
      <c r="DP1452" s="1"/>
      <c r="DQ1452" s="1"/>
      <c r="DR1452" s="1"/>
      <c r="DS1452" s="1"/>
      <c r="DT1452" s="1"/>
      <c r="DU1452" s="1"/>
      <c r="DV1452" s="1"/>
      <c r="DY1452" t="s">
        <v>2979</v>
      </c>
      <c r="DZ1452" s="1">
        <v>41662</v>
      </c>
      <c r="EA1452" s="1">
        <v>42621</v>
      </c>
      <c r="EC1452" s="7" t="s">
        <v>4055</v>
      </c>
      <c r="EF1452" s="7">
        <v>1</v>
      </c>
      <c r="EO1452" s="7">
        <v>170</v>
      </c>
      <c r="EP1452" s="7">
        <v>2</v>
      </c>
    </row>
    <row r="1453" spans="1:245" x14ac:dyDescent="0.25">
      <c r="A1453" s="1">
        <v>41605</v>
      </c>
      <c r="E1453" s="4" t="s">
        <v>3255</v>
      </c>
      <c r="F1453" s="4"/>
      <c r="G1453" s="45" t="s">
        <v>5664</v>
      </c>
      <c r="H1453" s="86"/>
      <c r="I1453" s="86"/>
      <c r="J1453" s="86"/>
      <c r="K1453" s="86"/>
      <c r="L1453" s="86"/>
      <c r="M1453" s="30" t="s">
        <v>1811</v>
      </c>
      <c r="N1453" s="4" t="s">
        <v>502</v>
      </c>
      <c r="O1453" s="4" t="s">
        <v>7372</v>
      </c>
      <c r="P1453" s="20"/>
      <c r="Q1453" s="39" t="s">
        <v>1811</v>
      </c>
      <c r="R1453" s="4" t="s">
        <v>502</v>
      </c>
      <c r="S1453" s="4" t="s">
        <v>7372</v>
      </c>
      <c r="T1453" s="39" t="s">
        <v>1811</v>
      </c>
      <c r="U1453" s="4" t="s">
        <v>502</v>
      </c>
      <c r="V1453" s="20"/>
      <c r="W1453" s="20"/>
      <c r="X1453" s="20"/>
      <c r="Y1453" s="20"/>
      <c r="Z1453" s="20"/>
      <c r="AA1453" s="20"/>
      <c r="AB1453" s="20"/>
      <c r="AC1453" s="20"/>
      <c r="AD1453" s="20"/>
      <c r="AE1453" s="33" t="s">
        <v>3778</v>
      </c>
      <c r="AF1453" s="14">
        <v>0</v>
      </c>
      <c r="AG1453" s="14">
        <v>1</v>
      </c>
      <c r="AH1453" s="14">
        <v>0</v>
      </c>
      <c r="AI1453" s="14">
        <v>0</v>
      </c>
      <c r="AJ1453" s="14">
        <v>1</v>
      </c>
      <c r="AK1453" s="14">
        <v>0</v>
      </c>
      <c r="AL1453" s="14">
        <v>1</v>
      </c>
      <c r="AM1453" s="14">
        <v>0</v>
      </c>
      <c r="AO1453" s="1">
        <v>36698</v>
      </c>
      <c r="AP1453" s="1">
        <v>39826</v>
      </c>
      <c r="BT1453" s="14">
        <v>14262000</v>
      </c>
      <c r="BX1453" s="14">
        <v>12820000</v>
      </c>
      <c r="DA1453" s="1">
        <v>39826</v>
      </c>
      <c r="DB1453" s="1">
        <v>39896</v>
      </c>
      <c r="DC1453" s="1">
        <v>41102</v>
      </c>
      <c r="DD1453" s="14">
        <v>562</v>
      </c>
      <c r="DE1453" s="14">
        <v>4</v>
      </c>
      <c r="DF1453" t="s">
        <v>513</v>
      </c>
      <c r="DG1453" t="s">
        <v>1821</v>
      </c>
      <c r="DO1453" s="49" t="s">
        <v>4823</v>
      </c>
      <c r="DP1453" s="1"/>
      <c r="DQ1453" s="1"/>
      <c r="DR1453" s="1"/>
      <c r="DS1453" s="1"/>
      <c r="DT1453" s="1"/>
      <c r="DU1453" s="1"/>
      <c r="DV1453" s="1"/>
      <c r="DY1453" t="s">
        <v>2979</v>
      </c>
      <c r="DZ1453" s="1">
        <v>41662</v>
      </c>
      <c r="EA1453" s="1">
        <v>42621</v>
      </c>
      <c r="EC1453" s="7" t="s">
        <v>4055</v>
      </c>
      <c r="EF1453" s="7">
        <v>1</v>
      </c>
      <c r="EO1453" s="7">
        <v>170</v>
      </c>
      <c r="EP1453" s="7">
        <v>2</v>
      </c>
    </row>
    <row r="1454" spans="1:245" x14ac:dyDescent="0.25">
      <c r="A1454" s="1">
        <v>41605</v>
      </c>
      <c r="E1454" s="4" t="s">
        <v>3255</v>
      </c>
      <c r="F1454" s="4"/>
      <c r="G1454" s="45" t="s">
        <v>5664</v>
      </c>
      <c r="H1454" s="86"/>
      <c r="I1454" s="86"/>
      <c r="J1454" s="86"/>
      <c r="K1454" s="86"/>
      <c r="L1454" s="86"/>
      <c r="M1454" s="30" t="s">
        <v>1812</v>
      </c>
      <c r="N1454" s="4" t="s">
        <v>502</v>
      </c>
      <c r="O1454" s="4" t="s">
        <v>7372</v>
      </c>
      <c r="P1454" s="20"/>
      <c r="Q1454" s="39" t="s">
        <v>1811</v>
      </c>
      <c r="R1454" s="4" t="s">
        <v>502</v>
      </c>
      <c r="S1454" s="4" t="s">
        <v>7372</v>
      </c>
      <c r="T1454" s="39" t="s">
        <v>1811</v>
      </c>
      <c r="U1454" s="4" t="s">
        <v>502</v>
      </c>
      <c r="V1454" s="20"/>
      <c r="W1454" s="20"/>
      <c r="X1454" s="20"/>
      <c r="Y1454" s="20"/>
      <c r="Z1454" s="20"/>
      <c r="AA1454" s="20"/>
      <c r="AB1454" s="20"/>
      <c r="AC1454" s="20"/>
      <c r="AD1454" s="20"/>
      <c r="AF1454" s="14">
        <v>0</v>
      </c>
      <c r="AG1454" s="14">
        <v>1</v>
      </c>
      <c r="AH1454" s="14">
        <v>0</v>
      </c>
      <c r="AI1454" s="14">
        <v>0</v>
      </c>
      <c r="AJ1454" s="14">
        <v>1</v>
      </c>
      <c r="AK1454" s="14">
        <v>0</v>
      </c>
      <c r="AL1454" s="14">
        <v>1</v>
      </c>
      <c r="AM1454" s="14">
        <v>0</v>
      </c>
      <c r="AO1454" s="1">
        <v>36698</v>
      </c>
      <c r="AP1454" s="1">
        <v>39826</v>
      </c>
      <c r="BT1454" s="14">
        <v>14262000</v>
      </c>
      <c r="BX1454" s="14">
        <v>12820000</v>
      </c>
      <c r="DA1454" s="1">
        <v>39826</v>
      </c>
      <c r="DB1454" s="1">
        <v>39896</v>
      </c>
      <c r="DC1454" s="1">
        <v>41102</v>
      </c>
      <c r="DD1454" s="14">
        <v>562</v>
      </c>
      <c r="DE1454" s="14">
        <v>4</v>
      </c>
      <c r="DF1454" t="s">
        <v>513</v>
      </c>
      <c r="DG1454" t="s">
        <v>1821</v>
      </c>
      <c r="DO1454" s="49" t="s">
        <v>4823</v>
      </c>
      <c r="DP1454" s="1"/>
      <c r="DQ1454" s="1"/>
      <c r="DR1454" s="1"/>
      <c r="DS1454" s="1"/>
      <c r="DT1454" s="1"/>
      <c r="DU1454" s="1"/>
      <c r="DV1454" s="1"/>
      <c r="DY1454" t="s">
        <v>2979</v>
      </c>
      <c r="DZ1454" s="1">
        <v>41662</v>
      </c>
      <c r="EA1454" s="1">
        <v>42621</v>
      </c>
      <c r="EC1454" s="7" t="s">
        <v>4055</v>
      </c>
      <c r="EF1454" s="7">
        <v>1</v>
      </c>
      <c r="EO1454" s="7">
        <v>170</v>
      </c>
      <c r="EP1454" s="7">
        <v>2</v>
      </c>
    </row>
    <row r="1455" spans="1:245" x14ac:dyDescent="0.25">
      <c r="A1455" s="1">
        <v>41605</v>
      </c>
      <c r="E1455" s="4" t="s">
        <v>3255</v>
      </c>
      <c r="F1455" s="4"/>
      <c r="G1455" s="45" t="s">
        <v>5664</v>
      </c>
      <c r="H1455" s="86"/>
      <c r="I1455" s="86"/>
      <c r="J1455" s="86"/>
      <c r="K1455" s="86"/>
      <c r="L1455" s="86"/>
      <c r="M1455" s="30" t="s">
        <v>1813</v>
      </c>
      <c r="N1455" s="4" t="s">
        <v>502</v>
      </c>
      <c r="O1455" s="4" t="s">
        <v>7372</v>
      </c>
      <c r="P1455" s="20"/>
      <c r="Q1455" s="39" t="s">
        <v>1811</v>
      </c>
      <c r="R1455" s="4" t="s">
        <v>502</v>
      </c>
      <c r="S1455" s="4" t="s">
        <v>7372</v>
      </c>
      <c r="T1455" s="39" t="s">
        <v>1811</v>
      </c>
      <c r="U1455" s="4" t="s">
        <v>502</v>
      </c>
      <c r="V1455" s="20"/>
      <c r="W1455" s="20"/>
      <c r="X1455" s="20"/>
      <c r="Y1455" s="20"/>
      <c r="Z1455" s="20"/>
      <c r="AA1455" s="20"/>
      <c r="AB1455" s="20"/>
      <c r="AC1455" s="20"/>
      <c r="AD1455" s="20"/>
      <c r="AF1455" s="14">
        <v>0</v>
      </c>
      <c r="AG1455" s="14">
        <v>1</v>
      </c>
      <c r="AH1455" s="14">
        <v>0</v>
      </c>
      <c r="AI1455" s="14">
        <v>0</v>
      </c>
      <c r="AJ1455" s="14">
        <v>1</v>
      </c>
      <c r="AK1455" s="14">
        <v>0</v>
      </c>
      <c r="AL1455" s="14">
        <v>1</v>
      </c>
      <c r="AM1455" s="14">
        <v>0</v>
      </c>
      <c r="AO1455" s="1">
        <v>36698</v>
      </c>
      <c r="AP1455" s="1">
        <v>39826</v>
      </c>
      <c r="BX1455" s="14">
        <v>12820000</v>
      </c>
      <c r="DA1455" s="1">
        <v>39826</v>
      </c>
      <c r="DB1455" s="1">
        <v>39896</v>
      </c>
      <c r="DC1455" s="1">
        <v>41102</v>
      </c>
      <c r="DD1455" s="14">
        <v>562</v>
      </c>
      <c r="DE1455" s="14">
        <v>4</v>
      </c>
      <c r="DF1455" t="s">
        <v>513</v>
      </c>
      <c r="DG1455" t="s">
        <v>1821</v>
      </c>
      <c r="DO1455" s="49" t="s">
        <v>4823</v>
      </c>
      <c r="DP1455" s="1"/>
      <c r="DQ1455" s="1"/>
      <c r="DR1455" s="1"/>
      <c r="DS1455" s="1"/>
      <c r="DT1455" s="1"/>
      <c r="DU1455" s="1"/>
      <c r="DV1455" s="1"/>
      <c r="DY1455" t="s">
        <v>2979</v>
      </c>
      <c r="DZ1455" s="1">
        <v>41662</v>
      </c>
      <c r="EA1455" s="1">
        <v>42621</v>
      </c>
      <c r="EC1455" s="7" t="s">
        <v>4055</v>
      </c>
      <c r="EF1455" s="7">
        <v>1</v>
      </c>
      <c r="EO1455" s="7">
        <v>170</v>
      </c>
      <c r="EP1455" s="7">
        <v>2</v>
      </c>
    </row>
    <row r="1456" spans="1:245" x14ac:dyDescent="0.25">
      <c r="A1456" s="1">
        <v>41605</v>
      </c>
      <c r="E1456" s="4" t="s">
        <v>3255</v>
      </c>
      <c r="F1456" s="4"/>
      <c r="G1456" s="45" t="s">
        <v>5664</v>
      </c>
      <c r="H1456" s="86"/>
      <c r="I1456" s="86"/>
      <c r="J1456" s="86"/>
      <c r="K1456" s="86"/>
      <c r="L1456" s="86"/>
      <c r="M1456" s="30" t="s">
        <v>1815</v>
      </c>
      <c r="N1456" s="4" t="s">
        <v>502</v>
      </c>
      <c r="O1456" s="52" t="s">
        <v>7373</v>
      </c>
      <c r="P1456" s="20"/>
      <c r="Q1456" s="39" t="s">
        <v>1815</v>
      </c>
      <c r="R1456" s="4" t="s">
        <v>502</v>
      </c>
      <c r="S1456" s="52" t="s">
        <v>7373</v>
      </c>
      <c r="T1456" s="39" t="s">
        <v>1815</v>
      </c>
      <c r="U1456" s="4" t="s">
        <v>502</v>
      </c>
      <c r="V1456" s="20"/>
      <c r="W1456" s="20"/>
      <c r="X1456" s="20"/>
      <c r="Y1456" s="20"/>
      <c r="Z1456" s="20"/>
      <c r="AA1456" s="20"/>
      <c r="AB1456" s="20"/>
      <c r="AC1456" s="20"/>
      <c r="AD1456" s="20"/>
      <c r="AF1456" s="14">
        <v>0</v>
      </c>
      <c r="AG1456" s="14">
        <v>1</v>
      </c>
      <c r="AH1456" s="14">
        <v>0</v>
      </c>
      <c r="AI1456" s="14">
        <v>0</v>
      </c>
      <c r="AJ1456" s="14">
        <v>1</v>
      </c>
      <c r="AK1456" s="14">
        <v>0</v>
      </c>
      <c r="AL1456" s="14">
        <v>1</v>
      </c>
      <c r="AM1456" s="14">
        <v>0</v>
      </c>
      <c r="AO1456" s="1">
        <v>36698</v>
      </c>
      <c r="AP1456" s="1">
        <v>39826</v>
      </c>
      <c r="BO1456" s="3">
        <v>1</v>
      </c>
      <c r="BT1456" s="14">
        <v>0</v>
      </c>
      <c r="BU1456" s="3">
        <v>1</v>
      </c>
      <c r="DA1456" s="1">
        <v>39826</v>
      </c>
      <c r="DB1456" s="1">
        <v>39896</v>
      </c>
      <c r="DC1456" s="1">
        <v>41102</v>
      </c>
      <c r="DD1456" s="14">
        <v>562</v>
      </c>
      <c r="DE1456" s="14">
        <v>4</v>
      </c>
      <c r="DF1456" t="s">
        <v>513</v>
      </c>
      <c r="DG1456" t="s">
        <v>1821</v>
      </c>
      <c r="DI1456" s="1">
        <v>39826</v>
      </c>
    </row>
    <row r="1457" spans="1:221" x14ac:dyDescent="0.25">
      <c r="A1457" s="1">
        <v>41605</v>
      </c>
      <c r="E1457" s="4" t="s">
        <v>3255</v>
      </c>
      <c r="F1457" s="4"/>
      <c r="G1457" s="45" t="s">
        <v>5664</v>
      </c>
      <c r="H1457" s="86"/>
      <c r="I1457" s="86"/>
      <c r="J1457" s="86"/>
      <c r="K1457" s="86"/>
      <c r="L1457" s="86"/>
      <c r="M1457" s="30" t="s">
        <v>1816</v>
      </c>
      <c r="N1457" s="4" t="s">
        <v>502</v>
      </c>
      <c r="O1457" s="52" t="s">
        <v>7373</v>
      </c>
      <c r="P1457" s="20"/>
      <c r="Q1457" s="39" t="s">
        <v>1815</v>
      </c>
      <c r="R1457" s="4" t="s">
        <v>502</v>
      </c>
      <c r="S1457" s="52" t="s">
        <v>7373</v>
      </c>
      <c r="T1457" s="39" t="s">
        <v>1815</v>
      </c>
      <c r="U1457" s="4" t="s">
        <v>502</v>
      </c>
      <c r="V1457" s="20"/>
      <c r="W1457" s="20"/>
      <c r="X1457" s="20"/>
      <c r="Y1457" s="20"/>
      <c r="Z1457" s="20"/>
      <c r="AA1457" s="20"/>
      <c r="AB1457" s="20"/>
      <c r="AC1457" s="20"/>
      <c r="AD1457" s="20"/>
      <c r="AF1457" s="14">
        <v>0</v>
      </c>
      <c r="AG1457" s="14">
        <v>1</v>
      </c>
      <c r="AH1457" s="14">
        <v>0</v>
      </c>
      <c r="AI1457" s="14">
        <v>0</v>
      </c>
      <c r="AJ1457" s="14">
        <v>1</v>
      </c>
      <c r="AK1457" s="14">
        <v>0</v>
      </c>
      <c r="AL1457" s="14">
        <v>1</v>
      </c>
      <c r="AM1457" s="14">
        <v>0</v>
      </c>
      <c r="AO1457" s="1">
        <v>36698</v>
      </c>
      <c r="AP1457" s="1">
        <v>39826</v>
      </c>
      <c r="BO1457" s="3">
        <v>1</v>
      </c>
      <c r="BT1457" s="14">
        <v>0</v>
      </c>
      <c r="BU1457" s="3">
        <v>1</v>
      </c>
      <c r="DA1457" s="1">
        <v>39826</v>
      </c>
      <c r="DB1457" s="1">
        <v>39896</v>
      </c>
      <c r="DC1457" s="1">
        <v>41102</v>
      </c>
      <c r="DD1457" s="14">
        <v>562</v>
      </c>
      <c r="DE1457" s="14">
        <v>4</v>
      </c>
      <c r="DF1457" t="s">
        <v>513</v>
      </c>
      <c r="DG1457" t="s">
        <v>1821</v>
      </c>
      <c r="DI1457" s="1">
        <v>39826</v>
      </c>
    </row>
    <row r="1458" spans="1:221" x14ac:dyDescent="0.25">
      <c r="A1458" s="1">
        <v>41605</v>
      </c>
      <c r="E1458" s="4" t="s">
        <v>3255</v>
      </c>
      <c r="F1458" s="4"/>
      <c r="G1458" s="45" t="s">
        <v>5664</v>
      </c>
      <c r="H1458" s="86"/>
      <c r="I1458" s="86"/>
      <c r="J1458" s="86"/>
      <c r="K1458" s="86"/>
      <c r="L1458" s="86"/>
      <c r="M1458" s="30" t="s">
        <v>1817</v>
      </c>
      <c r="N1458" s="4" t="s">
        <v>502</v>
      </c>
      <c r="O1458" s="52" t="s">
        <v>7373</v>
      </c>
      <c r="P1458" s="20"/>
      <c r="Q1458" s="39" t="s">
        <v>1815</v>
      </c>
      <c r="R1458" s="4" t="s">
        <v>502</v>
      </c>
      <c r="S1458" s="52" t="s">
        <v>7373</v>
      </c>
      <c r="T1458" s="39" t="s">
        <v>1815</v>
      </c>
      <c r="U1458" s="4" t="s">
        <v>502</v>
      </c>
      <c r="V1458" s="20"/>
      <c r="W1458" s="20"/>
      <c r="X1458" s="20"/>
      <c r="Y1458" s="20"/>
      <c r="Z1458" s="20"/>
      <c r="AA1458" s="20"/>
      <c r="AB1458" s="20"/>
      <c r="AC1458" s="20"/>
      <c r="AD1458" s="20"/>
      <c r="AF1458" s="14">
        <v>0</v>
      </c>
      <c r="AG1458" s="14">
        <v>1</v>
      </c>
      <c r="AH1458" s="14">
        <v>0</v>
      </c>
      <c r="AI1458" s="14">
        <v>0</v>
      </c>
      <c r="AJ1458" s="14">
        <v>1</v>
      </c>
      <c r="AK1458" s="14">
        <v>0</v>
      </c>
      <c r="AL1458" s="14">
        <v>1</v>
      </c>
      <c r="AM1458" s="14">
        <v>0</v>
      </c>
      <c r="AO1458" s="1">
        <v>36698</v>
      </c>
      <c r="AP1458" s="1">
        <v>39826</v>
      </c>
      <c r="BO1458" s="3">
        <v>1</v>
      </c>
      <c r="BT1458" s="14">
        <v>0</v>
      </c>
      <c r="BU1458" s="3">
        <v>1</v>
      </c>
      <c r="DA1458" s="1">
        <v>39826</v>
      </c>
      <c r="DB1458" s="1">
        <v>39896</v>
      </c>
      <c r="DC1458" s="1">
        <v>41102</v>
      </c>
      <c r="DD1458" s="14">
        <v>562</v>
      </c>
      <c r="DE1458" s="14">
        <v>4</v>
      </c>
      <c r="DF1458" t="s">
        <v>513</v>
      </c>
      <c r="DG1458" t="s">
        <v>1821</v>
      </c>
      <c r="DI1458" s="1">
        <v>39826</v>
      </c>
    </row>
    <row r="1459" spans="1:221" x14ac:dyDescent="0.25">
      <c r="A1459" s="1">
        <v>41605</v>
      </c>
      <c r="E1459" s="4" t="s">
        <v>3255</v>
      </c>
      <c r="F1459" s="4"/>
      <c r="G1459" s="45" t="s">
        <v>5664</v>
      </c>
      <c r="H1459" s="86"/>
      <c r="I1459" s="86"/>
      <c r="J1459" s="86"/>
      <c r="K1459" s="86"/>
      <c r="L1459" s="86"/>
      <c r="M1459" s="30" t="s">
        <v>1814</v>
      </c>
      <c r="N1459" s="4" t="s">
        <v>502</v>
      </c>
      <c r="O1459" s="4" t="s">
        <v>7374</v>
      </c>
      <c r="P1459" s="20"/>
      <c r="Q1459" s="39" t="s">
        <v>1814</v>
      </c>
      <c r="R1459" s="4" t="s">
        <v>502</v>
      </c>
      <c r="S1459" s="4" t="s">
        <v>7374</v>
      </c>
      <c r="T1459" s="39" t="s">
        <v>1814</v>
      </c>
      <c r="U1459" s="4" t="s">
        <v>502</v>
      </c>
      <c r="V1459" s="20"/>
      <c r="W1459" s="20"/>
      <c r="X1459" s="20"/>
      <c r="Y1459" s="20"/>
      <c r="Z1459" s="20"/>
      <c r="AA1459" s="20"/>
      <c r="AB1459" s="20"/>
      <c r="AC1459" s="20"/>
      <c r="AD1459" s="20"/>
      <c r="AF1459" s="14">
        <v>0</v>
      </c>
      <c r="AG1459" s="14">
        <v>1</v>
      </c>
      <c r="AH1459" s="14">
        <v>0</v>
      </c>
      <c r="AI1459" s="14">
        <v>0</v>
      </c>
      <c r="AJ1459" s="14">
        <v>1</v>
      </c>
      <c r="AK1459" s="14">
        <v>0</v>
      </c>
      <c r="AL1459" s="14">
        <v>1</v>
      </c>
      <c r="AM1459" s="14">
        <v>0</v>
      </c>
      <c r="AO1459" s="1">
        <v>38394</v>
      </c>
      <c r="AP1459" s="1">
        <v>39826</v>
      </c>
      <c r="BT1459" s="14">
        <v>502000</v>
      </c>
      <c r="DA1459" s="1">
        <v>39826</v>
      </c>
      <c r="DB1459" s="1">
        <v>39896</v>
      </c>
      <c r="DC1459" s="1">
        <v>41102</v>
      </c>
      <c r="DD1459" s="14">
        <v>562</v>
      </c>
      <c r="DE1459" s="14">
        <v>4</v>
      </c>
      <c r="DF1459" t="s">
        <v>513</v>
      </c>
      <c r="DG1459" t="s">
        <v>1821</v>
      </c>
    </row>
    <row r="1460" spans="1:221" x14ac:dyDescent="0.25">
      <c r="A1460" s="1">
        <v>41605</v>
      </c>
      <c r="E1460" s="4" t="s">
        <v>3255</v>
      </c>
      <c r="F1460" s="4"/>
      <c r="G1460" s="45" t="s">
        <v>5664</v>
      </c>
      <c r="H1460" s="86"/>
      <c r="I1460" s="86"/>
      <c r="J1460" s="86"/>
      <c r="K1460" s="86"/>
      <c r="L1460" s="86"/>
      <c r="M1460" s="30" t="s">
        <v>1818</v>
      </c>
      <c r="N1460" s="4" t="s">
        <v>502</v>
      </c>
      <c r="O1460" s="4" t="s">
        <v>7374</v>
      </c>
      <c r="P1460" s="20"/>
      <c r="Q1460" s="39" t="s">
        <v>1814</v>
      </c>
      <c r="R1460" s="4" t="s">
        <v>502</v>
      </c>
      <c r="S1460" s="4" t="s">
        <v>7374</v>
      </c>
      <c r="T1460" s="39" t="s">
        <v>1814</v>
      </c>
      <c r="U1460" s="4" t="s">
        <v>502</v>
      </c>
      <c r="V1460" s="20"/>
      <c r="W1460" s="20"/>
      <c r="X1460" s="20"/>
      <c r="Y1460" s="20"/>
      <c r="Z1460" s="20"/>
      <c r="AA1460" s="20"/>
      <c r="AB1460" s="20"/>
      <c r="AC1460" s="20"/>
      <c r="AD1460" s="20"/>
      <c r="AF1460" s="14">
        <v>0</v>
      </c>
      <c r="AG1460" s="14">
        <v>1</v>
      </c>
      <c r="AH1460" s="14">
        <v>0</v>
      </c>
      <c r="AI1460" s="14">
        <v>0</v>
      </c>
      <c r="AJ1460" s="14">
        <v>1</v>
      </c>
      <c r="AK1460" s="14">
        <v>0</v>
      </c>
      <c r="AL1460" s="14">
        <v>1</v>
      </c>
      <c r="AM1460" s="14">
        <v>0</v>
      </c>
      <c r="AO1460" s="1">
        <v>38394</v>
      </c>
      <c r="AP1460" s="1">
        <v>39826</v>
      </c>
      <c r="BT1460" s="14">
        <v>502000</v>
      </c>
      <c r="DA1460" s="1">
        <v>39826</v>
      </c>
      <c r="DB1460" s="1">
        <v>39896</v>
      </c>
      <c r="DC1460" s="1">
        <v>41102</v>
      </c>
      <c r="DD1460" s="14">
        <v>562</v>
      </c>
      <c r="DE1460" s="14">
        <v>4</v>
      </c>
      <c r="DF1460" t="s">
        <v>513</v>
      </c>
      <c r="DG1460" t="s">
        <v>1821</v>
      </c>
    </row>
    <row r="1461" spans="1:221" x14ac:dyDescent="0.25">
      <c r="A1461" s="1">
        <v>41605</v>
      </c>
      <c r="E1461" s="4" t="s">
        <v>3255</v>
      </c>
      <c r="F1461" s="4"/>
      <c r="G1461" s="45" t="s">
        <v>5664</v>
      </c>
      <c r="H1461" s="86"/>
      <c r="I1461" s="86"/>
      <c r="J1461" s="86"/>
      <c r="K1461" s="86"/>
      <c r="L1461" s="86"/>
      <c r="M1461" s="30" t="s">
        <v>1819</v>
      </c>
      <c r="N1461" s="4" t="s">
        <v>479</v>
      </c>
      <c r="O1461" s="52" t="s">
        <v>7375</v>
      </c>
      <c r="P1461" s="20"/>
      <c r="Q1461" s="30" t="s">
        <v>1819</v>
      </c>
      <c r="R1461" s="4" t="s">
        <v>479</v>
      </c>
      <c r="S1461" s="52" t="s">
        <v>7375</v>
      </c>
      <c r="T1461" s="20"/>
      <c r="U1461" s="20"/>
      <c r="V1461" s="20"/>
      <c r="W1461" s="20"/>
      <c r="X1461" s="20"/>
      <c r="Y1461" s="20"/>
      <c r="Z1461" s="20"/>
      <c r="AA1461" s="20"/>
      <c r="AB1461" s="20"/>
      <c r="AC1461" s="20"/>
      <c r="AD1461" s="20"/>
      <c r="AF1461" s="14">
        <v>0</v>
      </c>
      <c r="AG1461" s="14">
        <v>1</v>
      </c>
      <c r="AH1461" s="14">
        <v>0</v>
      </c>
      <c r="AI1461" s="14">
        <v>0</v>
      </c>
      <c r="AJ1461" s="14">
        <v>1</v>
      </c>
      <c r="AK1461" s="14">
        <v>0</v>
      </c>
      <c r="AL1461" s="14">
        <v>1</v>
      </c>
      <c r="AM1461" s="14">
        <v>0</v>
      </c>
      <c r="AO1461" s="1">
        <v>37694</v>
      </c>
      <c r="AP1461" s="1">
        <v>39391</v>
      </c>
      <c r="BP1461" s="14">
        <v>1132000</v>
      </c>
      <c r="BQ1461" s="3">
        <v>0</v>
      </c>
      <c r="BR1461" s="16">
        <v>0</v>
      </c>
      <c r="DA1461" s="1">
        <v>39826</v>
      </c>
      <c r="DB1461" s="1">
        <v>39896</v>
      </c>
      <c r="DC1461" s="1">
        <v>41102</v>
      </c>
      <c r="DD1461" s="14">
        <v>562</v>
      </c>
      <c r="DE1461" s="14">
        <v>4</v>
      </c>
      <c r="DF1461" t="s">
        <v>513</v>
      </c>
      <c r="DG1461" t="s">
        <v>1821</v>
      </c>
      <c r="DJ1461">
        <v>1</v>
      </c>
      <c r="DP1461" s="49" t="s">
        <v>4824</v>
      </c>
      <c r="DQ1461" s="49" t="s">
        <v>4825</v>
      </c>
      <c r="DR1461" s="1"/>
      <c r="DS1461" s="1"/>
      <c r="DT1461" s="1"/>
      <c r="DU1461" s="1"/>
      <c r="DV1461" s="1"/>
      <c r="DY1461" s="7" t="s">
        <v>3278</v>
      </c>
      <c r="DZ1461" s="1">
        <v>41666</v>
      </c>
      <c r="EA1461" s="1">
        <v>43294</v>
      </c>
      <c r="EC1461" s="7" t="s">
        <v>4188</v>
      </c>
      <c r="EL1461" s="7">
        <v>1</v>
      </c>
      <c r="EO1461" s="7">
        <v>336</v>
      </c>
      <c r="EP1461" s="7">
        <v>4</v>
      </c>
      <c r="EQ1461" s="7">
        <v>1</v>
      </c>
    </row>
    <row r="1462" spans="1:221" x14ac:dyDescent="0.25">
      <c r="A1462" s="1">
        <v>41612</v>
      </c>
      <c r="C1462" s="5" t="s">
        <v>1042</v>
      </c>
      <c r="D1462" s="5"/>
      <c r="E1462" s="27" t="s">
        <v>3239</v>
      </c>
      <c r="F1462" s="4"/>
      <c r="G1462" s="45" t="s">
        <v>5648</v>
      </c>
      <c r="H1462" s="86"/>
      <c r="I1462" s="86"/>
      <c r="J1462" s="86"/>
      <c r="K1462" s="86"/>
      <c r="L1462" s="86"/>
      <c r="M1462" s="32" t="s">
        <v>1043</v>
      </c>
      <c r="N1462" s="27" t="s">
        <v>537</v>
      </c>
      <c r="O1462" s="27" t="s">
        <v>7261</v>
      </c>
      <c r="P1462" s="33"/>
      <c r="Q1462" s="41" t="s">
        <v>1043</v>
      </c>
      <c r="R1462" s="27" t="s">
        <v>537</v>
      </c>
      <c r="S1462" s="27" t="s">
        <v>7261</v>
      </c>
      <c r="T1462" s="41" t="s">
        <v>1043</v>
      </c>
      <c r="U1462" s="27" t="s">
        <v>537</v>
      </c>
      <c r="V1462" s="33"/>
      <c r="W1462" s="33"/>
      <c r="X1462" s="20" t="s">
        <v>3736</v>
      </c>
      <c r="Y1462" s="20" t="s">
        <v>537</v>
      </c>
      <c r="Z1462" s="20" t="s">
        <v>3736</v>
      </c>
      <c r="AA1462" s="20" t="s">
        <v>537</v>
      </c>
      <c r="AD1462" s="20"/>
      <c r="AF1462" s="14">
        <v>0</v>
      </c>
      <c r="AG1462" s="14">
        <v>1</v>
      </c>
      <c r="AH1462" s="14">
        <v>0</v>
      </c>
      <c r="AI1462" s="14">
        <v>0</v>
      </c>
      <c r="AJ1462" s="14">
        <v>1</v>
      </c>
      <c r="AK1462" s="14">
        <v>0</v>
      </c>
      <c r="AL1462" s="14">
        <v>1</v>
      </c>
      <c r="AM1462" s="14">
        <v>0</v>
      </c>
      <c r="AO1462" s="1">
        <v>38624</v>
      </c>
      <c r="AP1462" s="1">
        <v>39598</v>
      </c>
      <c r="BN1462" s="3">
        <v>0.1</v>
      </c>
      <c r="BO1462" s="3">
        <v>1</v>
      </c>
      <c r="BT1462" s="14">
        <v>0</v>
      </c>
      <c r="BU1462" s="3">
        <v>1</v>
      </c>
      <c r="CS1462">
        <v>1</v>
      </c>
      <c r="DA1462" s="1">
        <v>40708</v>
      </c>
      <c r="DB1462" s="6">
        <v>40834</v>
      </c>
      <c r="DC1462" s="1">
        <v>41576</v>
      </c>
      <c r="DD1462" s="14">
        <v>109</v>
      </c>
      <c r="DE1462" s="14">
        <v>4</v>
      </c>
      <c r="DF1462" s="5" t="s">
        <v>513</v>
      </c>
      <c r="DG1462" s="5" t="s">
        <v>1055</v>
      </c>
      <c r="DH1462">
        <v>1</v>
      </c>
      <c r="DI1462" s="1">
        <v>40708</v>
      </c>
      <c r="GY1462" s="44" t="s">
        <v>5724</v>
      </c>
      <c r="GZ1462" s="1">
        <v>40835</v>
      </c>
      <c r="HA1462">
        <v>14</v>
      </c>
      <c r="HB1462">
        <v>6320</v>
      </c>
      <c r="HC1462">
        <v>315</v>
      </c>
      <c r="HD1462">
        <v>1</v>
      </c>
      <c r="HH1462" s="44" t="s">
        <v>5860</v>
      </c>
      <c r="HI1462">
        <v>1</v>
      </c>
      <c r="HJ1462">
        <v>95</v>
      </c>
      <c r="HK1462">
        <v>1051</v>
      </c>
      <c r="HL1462">
        <v>93</v>
      </c>
      <c r="HM1462">
        <v>1</v>
      </c>
    </row>
    <row r="1463" spans="1:221" x14ac:dyDescent="0.25">
      <c r="A1463" s="1">
        <v>41612</v>
      </c>
      <c r="E1463" s="27" t="s">
        <v>3239</v>
      </c>
      <c r="F1463" s="4"/>
      <c r="G1463" s="45" t="s">
        <v>5648</v>
      </c>
      <c r="H1463" s="86"/>
      <c r="I1463" s="86"/>
      <c r="J1463" s="86"/>
      <c r="K1463" s="86"/>
      <c r="L1463" s="86"/>
      <c r="M1463" s="32" t="s">
        <v>1044</v>
      </c>
      <c r="N1463" s="27" t="s">
        <v>537</v>
      </c>
      <c r="O1463" s="27" t="s">
        <v>7261</v>
      </c>
      <c r="P1463" s="33"/>
      <c r="Q1463" s="41" t="s">
        <v>1043</v>
      </c>
      <c r="R1463" s="27" t="s">
        <v>537</v>
      </c>
      <c r="S1463" s="27" t="s">
        <v>7261</v>
      </c>
      <c r="T1463" s="41" t="s">
        <v>1043</v>
      </c>
      <c r="U1463" s="27" t="s">
        <v>537</v>
      </c>
      <c r="V1463" s="33"/>
      <c r="W1463" s="33"/>
      <c r="X1463" s="20"/>
      <c r="Y1463" s="20"/>
      <c r="Z1463" s="20" t="s">
        <v>3736</v>
      </c>
      <c r="AA1463" s="20" t="s">
        <v>537</v>
      </c>
      <c r="AD1463" s="20"/>
      <c r="AF1463" s="14">
        <v>0</v>
      </c>
      <c r="AG1463" s="14">
        <v>1</v>
      </c>
      <c r="AH1463" s="14">
        <v>0</v>
      </c>
      <c r="AI1463" s="14">
        <v>0</v>
      </c>
      <c r="AJ1463" s="14">
        <v>1</v>
      </c>
      <c r="AK1463" s="14">
        <v>0</v>
      </c>
      <c r="AL1463" s="14">
        <v>1</v>
      </c>
      <c r="AM1463" s="14">
        <v>0</v>
      </c>
      <c r="AO1463" s="1">
        <v>38624</v>
      </c>
      <c r="AP1463" s="1">
        <v>39598</v>
      </c>
      <c r="BN1463" s="3">
        <v>0.1</v>
      </c>
      <c r="BO1463" s="3">
        <v>1</v>
      </c>
      <c r="BT1463" s="14">
        <v>0</v>
      </c>
      <c r="BU1463" s="3">
        <v>1</v>
      </c>
      <c r="CS1463">
        <v>1</v>
      </c>
      <c r="DA1463" s="1">
        <v>40708</v>
      </c>
      <c r="DB1463" s="6">
        <v>40834</v>
      </c>
      <c r="DC1463" s="1">
        <v>41576</v>
      </c>
      <c r="DD1463" s="14">
        <v>109</v>
      </c>
      <c r="DE1463" s="14">
        <v>4</v>
      </c>
      <c r="DF1463" s="5" t="s">
        <v>513</v>
      </c>
      <c r="DG1463" s="5" t="s">
        <v>1055</v>
      </c>
      <c r="DH1463">
        <v>1</v>
      </c>
      <c r="DI1463" s="1">
        <v>40708</v>
      </c>
      <c r="GY1463" s="44" t="s">
        <v>5724</v>
      </c>
      <c r="GZ1463" s="1">
        <v>40835</v>
      </c>
      <c r="HA1463">
        <v>14</v>
      </c>
      <c r="HB1463">
        <v>6320</v>
      </c>
      <c r="HC1463">
        <v>315</v>
      </c>
      <c r="HD1463">
        <v>1</v>
      </c>
      <c r="HH1463" s="44" t="s">
        <v>5860</v>
      </c>
      <c r="HI1463">
        <v>1</v>
      </c>
      <c r="HJ1463">
        <v>95</v>
      </c>
      <c r="HK1463">
        <v>1051</v>
      </c>
      <c r="HL1463">
        <v>93</v>
      </c>
      <c r="HM1463">
        <v>1</v>
      </c>
    </row>
    <row r="1464" spans="1:221" x14ac:dyDescent="0.25">
      <c r="A1464" s="1">
        <v>41612</v>
      </c>
      <c r="E1464" s="27" t="s">
        <v>3239</v>
      </c>
      <c r="F1464" s="4"/>
      <c r="G1464" s="45" t="s">
        <v>5648</v>
      </c>
      <c r="H1464" s="86"/>
      <c r="I1464" s="86"/>
      <c r="J1464" s="86"/>
      <c r="K1464" s="86"/>
      <c r="L1464" s="86"/>
      <c r="M1464" s="32" t="s">
        <v>1045</v>
      </c>
      <c r="N1464" s="27" t="s">
        <v>537</v>
      </c>
      <c r="O1464" s="27" t="s">
        <v>7261</v>
      </c>
      <c r="P1464" s="33"/>
      <c r="Q1464" s="41" t="s">
        <v>1043</v>
      </c>
      <c r="R1464" s="27" t="s">
        <v>537</v>
      </c>
      <c r="S1464" s="27" t="s">
        <v>7261</v>
      </c>
      <c r="T1464" s="41" t="s">
        <v>1043</v>
      </c>
      <c r="U1464" s="27" t="s">
        <v>537</v>
      </c>
      <c r="V1464" s="33"/>
      <c r="W1464" s="33"/>
      <c r="X1464" s="20"/>
      <c r="Y1464" s="20"/>
      <c r="Z1464" s="20" t="s">
        <v>3736</v>
      </c>
      <c r="AA1464" s="20" t="s">
        <v>537</v>
      </c>
      <c r="AD1464" s="20"/>
      <c r="AF1464" s="14">
        <v>0</v>
      </c>
      <c r="AG1464" s="14">
        <v>1</v>
      </c>
      <c r="AH1464" s="14">
        <v>0</v>
      </c>
      <c r="AI1464" s="14">
        <v>0</v>
      </c>
      <c r="AJ1464" s="14">
        <v>1</v>
      </c>
      <c r="AK1464" s="14">
        <v>0</v>
      </c>
      <c r="AL1464" s="14">
        <v>1</v>
      </c>
      <c r="AM1464" s="14">
        <v>0</v>
      </c>
      <c r="AO1464" s="1">
        <v>38624</v>
      </c>
      <c r="AP1464" s="1">
        <v>39598</v>
      </c>
      <c r="BN1464" s="3">
        <v>0.1</v>
      </c>
      <c r="BO1464" s="3">
        <v>1</v>
      </c>
      <c r="BT1464" s="14">
        <v>0</v>
      </c>
      <c r="BU1464" s="3">
        <v>1</v>
      </c>
      <c r="CS1464">
        <v>1</v>
      </c>
      <c r="DA1464" s="1">
        <v>40708</v>
      </c>
      <c r="DB1464" s="6">
        <v>40834</v>
      </c>
      <c r="DC1464" s="1">
        <v>41576</v>
      </c>
      <c r="DD1464" s="14">
        <v>109</v>
      </c>
      <c r="DE1464" s="14">
        <v>4</v>
      </c>
      <c r="DF1464" s="5" t="s">
        <v>513</v>
      </c>
      <c r="DG1464" s="5" t="s">
        <v>1055</v>
      </c>
      <c r="DH1464">
        <v>1</v>
      </c>
      <c r="DI1464" s="1">
        <v>40708</v>
      </c>
      <c r="GY1464" s="44" t="s">
        <v>5724</v>
      </c>
      <c r="GZ1464" s="1">
        <v>40835</v>
      </c>
      <c r="HA1464">
        <v>14</v>
      </c>
      <c r="HB1464">
        <v>6320</v>
      </c>
      <c r="HC1464">
        <v>315</v>
      </c>
      <c r="HD1464">
        <v>1</v>
      </c>
      <c r="HH1464" s="44" t="s">
        <v>5860</v>
      </c>
      <c r="HI1464">
        <v>1</v>
      </c>
      <c r="HJ1464">
        <v>95</v>
      </c>
      <c r="HK1464">
        <v>1051</v>
      </c>
      <c r="HL1464">
        <v>93</v>
      </c>
      <c r="HM1464">
        <v>1</v>
      </c>
    </row>
    <row r="1465" spans="1:221" x14ac:dyDescent="0.25">
      <c r="A1465" s="1">
        <v>41612</v>
      </c>
      <c r="E1465" s="27" t="s">
        <v>3239</v>
      </c>
      <c r="F1465" s="4"/>
      <c r="G1465" s="45" t="s">
        <v>5648</v>
      </c>
      <c r="H1465" s="86"/>
      <c r="I1465" s="86"/>
      <c r="J1465" s="86"/>
      <c r="K1465" s="86"/>
      <c r="L1465" s="86"/>
      <c r="M1465" s="32" t="s">
        <v>1046</v>
      </c>
      <c r="N1465" s="27" t="s">
        <v>537</v>
      </c>
      <c r="O1465" s="27" t="s">
        <v>7261</v>
      </c>
      <c r="P1465" s="33"/>
      <c r="Q1465" s="41" t="s">
        <v>1043</v>
      </c>
      <c r="R1465" s="27" t="s">
        <v>537</v>
      </c>
      <c r="S1465" s="27" t="s">
        <v>7261</v>
      </c>
      <c r="T1465" s="41" t="s">
        <v>1043</v>
      </c>
      <c r="U1465" s="27" t="s">
        <v>537</v>
      </c>
      <c r="V1465" s="33"/>
      <c r="W1465" s="33"/>
      <c r="X1465" s="20"/>
      <c r="Y1465" s="20"/>
      <c r="Z1465" s="20" t="s">
        <v>3736</v>
      </c>
      <c r="AA1465" s="20" t="s">
        <v>537</v>
      </c>
      <c r="AD1465" s="20"/>
      <c r="AF1465" s="14">
        <v>0</v>
      </c>
      <c r="AG1465" s="14">
        <v>1</v>
      </c>
      <c r="AH1465" s="14">
        <v>0</v>
      </c>
      <c r="AI1465" s="14">
        <v>0</v>
      </c>
      <c r="AJ1465" s="14">
        <v>1</v>
      </c>
      <c r="AK1465" s="14">
        <v>0</v>
      </c>
      <c r="AL1465" s="14">
        <v>1</v>
      </c>
      <c r="AM1465" s="14">
        <v>0</v>
      </c>
      <c r="AO1465" s="1">
        <v>38624</v>
      </c>
      <c r="AP1465" s="1">
        <v>39598</v>
      </c>
      <c r="BN1465" s="3">
        <v>0.1</v>
      </c>
      <c r="BO1465" s="3">
        <v>1</v>
      </c>
      <c r="BT1465" s="14">
        <v>0</v>
      </c>
      <c r="BU1465" s="3">
        <v>1</v>
      </c>
      <c r="CS1465">
        <v>1</v>
      </c>
      <c r="DA1465" s="1">
        <v>40708</v>
      </c>
      <c r="DB1465" s="6">
        <v>40834</v>
      </c>
      <c r="DC1465" s="1">
        <v>41576</v>
      </c>
      <c r="DD1465" s="14">
        <v>109</v>
      </c>
      <c r="DE1465" s="14">
        <v>4</v>
      </c>
      <c r="DF1465" s="5" t="s">
        <v>513</v>
      </c>
      <c r="DG1465" s="5" t="s">
        <v>1055</v>
      </c>
      <c r="DH1465">
        <v>1</v>
      </c>
      <c r="DI1465" s="1">
        <v>40708</v>
      </c>
      <c r="GY1465" s="44" t="s">
        <v>5724</v>
      </c>
      <c r="GZ1465" s="1">
        <v>40835</v>
      </c>
      <c r="HA1465">
        <v>14</v>
      </c>
      <c r="HB1465">
        <v>6320</v>
      </c>
      <c r="HC1465">
        <v>315</v>
      </c>
      <c r="HD1465">
        <v>1</v>
      </c>
      <c r="HH1465" s="44" t="s">
        <v>5860</v>
      </c>
      <c r="HI1465">
        <v>1</v>
      </c>
      <c r="HJ1465">
        <v>95</v>
      </c>
      <c r="HK1465">
        <v>1051</v>
      </c>
      <c r="HL1465">
        <v>93</v>
      </c>
      <c r="HM1465">
        <v>1</v>
      </c>
    </row>
    <row r="1466" spans="1:221" x14ac:dyDescent="0.25">
      <c r="A1466" s="1">
        <v>41612</v>
      </c>
      <c r="E1466" s="27" t="s">
        <v>3239</v>
      </c>
      <c r="F1466" s="4"/>
      <c r="G1466" s="45" t="s">
        <v>5648</v>
      </c>
      <c r="H1466" s="86"/>
      <c r="I1466" s="86"/>
      <c r="J1466" s="86"/>
      <c r="K1466" s="86"/>
      <c r="L1466" s="86"/>
      <c r="M1466" s="32" t="s">
        <v>1047</v>
      </c>
      <c r="N1466" s="27" t="s">
        <v>537</v>
      </c>
      <c r="O1466" s="27" t="s">
        <v>7261</v>
      </c>
      <c r="P1466" s="33"/>
      <c r="Q1466" s="41" t="s">
        <v>1043</v>
      </c>
      <c r="R1466" s="27" t="s">
        <v>537</v>
      </c>
      <c r="S1466" s="27" t="s">
        <v>7261</v>
      </c>
      <c r="T1466" s="41" t="s">
        <v>1043</v>
      </c>
      <c r="U1466" s="27" t="s">
        <v>537</v>
      </c>
      <c r="V1466" s="33"/>
      <c r="W1466" s="33"/>
      <c r="X1466" s="20"/>
      <c r="Y1466" s="20"/>
      <c r="Z1466" s="20" t="s">
        <v>3736</v>
      </c>
      <c r="AA1466" s="20" t="s">
        <v>537</v>
      </c>
      <c r="AD1466" s="20"/>
      <c r="AF1466" s="14">
        <v>0</v>
      </c>
      <c r="AG1466" s="14">
        <v>1</v>
      </c>
      <c r="AH1466" s="14">
        <v>0</v>
      </c>
      <c r="AI1466" s="14">
        <v>0</v>
      </c>
      <c r="AJ1466" s="14">
        <v>1</v>
      </c>
      <c r="AK1466" s="14">
        <v>0</v>
      </c>
      <c r="AL1466" s="14">
        <v>1</v>
      </c>
      <c r="AM1466" s="14">
        <v>0</v>
      </c>
      <c r="AO1466" s="1">
        <v>38624</v>
      </c>
      <c r="AP1466" s="1">
        <v>39598</v>
      </c>
      <c r="BN1466" s="3">
        <v>0.1</v>
      </c>
      <c r="BO1466" s="3">
        <v>1</v>
      </c>
      <c r="BT1466" s="14">
        <v>0</v>
      </c>
      <c r="BU1466" s="3">
        <v>1</v>
      </c>
      <c r="CS1466">
        <v>1</v>
      </c>
      <c r="DA1466" s="1">
        <v>40708</v>
      </c>
      <c r="DB1466" s="6">
        <v>40834</v>
      </c>
      <c r="DC1466" s="1">
        <v>41576</v>
      </c>
      <c r="DD1466" s="14">
        <v>109</v>
      </c>
      <c r="DE1466" s="14">
        <v>4</v>
      </c>
      <c r="DF1466" s="5" t="s">
        <v>513</v>
      </c>
      <c r="DG1466" s="5" t="s">
        <v>1055</v>
      </c>
      <c r="DH1466">
        <v>1</v>
      </c>
      <c r="DI1466" s="1">
        <v>40708</v>
      </c>
      <c r="GY1466" s="44" t="s">
        <v>5724</v>
      </c>
      <c r="GZ1466" s="1">
        <v>40835</v>
      </c>
      <c r="HA1466">
        <v>14</v>
      </c>
      <c r="HB1466">
        <v>6320</v>
      </c>
      <c r="HC1466">
        <v>315</v>
      </c>
      <c r="HD1466">
        <v>1</v>
      </c>
      <c r="HH1466" s="44" t="s">
        <v>5860</v>
      </c>
      <c r="HI1466">
        <v>1</v>
      </c>
      <c r="HJ1466">
        <v>95</v>
      </c>
      <c r="HK1466">
        <v>1051</v>
      </c>
      <c r="HL1466">
        <v>93</v>
      </c>
      <c r="HM1466">
        <v>1</v>
      </c>
    </row>
    <row r="1467" spans="1:221" x14ac:dyDescent="0.25">
      <c r="A1467" s="1">
        <v>41612</v>
      </c>
      <c r="E1467" s="27" t="s">
        <v>3239</v>
      </c>
      <c r="F1467" s="4"/>
      <c r="G1467" s="45" t="s">
        <v>5648</v>
      </c>
      <c r="H1467" s="86"/>
      <c r="I1467" s="86"/>
      <c r="J1467" s="86"/>
      <c r="K1467" s="86"/>
      <c r="L1467" s="86"/>
      <c r="M1467" s="32" t="s">
        <v>1048</v>
      </c>
      <c r="N1467" s="27" t="s">
        <v>1049</v>
      </c>
      <c r="O1467" s="27" t="s">
        <v>7262</v>
      </c>
      <c r="P1467" s="33"/>
      <c r="Q1467" s="41" t="s">
        <v>1043</v>
      </c>
      <c r="R1467" s="27" t="s">
        <v>537</v>
      </c>
      <c r="S1467" s="27" t="s">
        <v>7261</v>
      </c>
      <c r="T1467" s="41" t="s">
        <v>1043</v>
      </c>
      <c r="U1467" s="27" t="s">
        <v>537</v>
      </c>
      <c r="V1467" s="33"/>
      <c r="W1467" s="33"/>
      <c r="X1467" s="20"/>
      <c r="Y1467" s="20"/>
      <c r="Z1467" s="20" t="s">
        <v>3736</v>
      </c>
      <c r="AA1467" s="20" t="s">
        <v>537</v>
      </c>
      <c r="AD1467" s="20"/>
      <c r="AF1467" s="14">
        <v>0</v>
      </c>
      <c r="AG1467" s="14">
        <v>1</v>
      </c>
      <c r="AH1467" s="14">
        <v>0</v>
      </c>
      <c r="AI1467" s="14">
        <v>0</v>
      </c>
      <c r="AJ1467" s="14">
        <v>1</v>
      </c>
      <c r="AK1467" s="14">
        <v>0</v>
      </c>
      <c r="AL1467" s="14">
        <v>1</v>
      </c>
      <c r="AM1467" s="14">
        <v>0</v>
      </c>
      <c r="AO1467" s="1">
        <v>38624</v>
      </c>
      <c r="AP1467" s="1">
        <v>39598</v>
      </c>
      <c r="BN1467" s="3">
        <v>0.1</v>
      </c>
      <c r="BO1467" s="3">
        <v>1</v>
      </c>
      <c r="BT1467" s="14">
        <v>0</v>
      </c>
      <c r="BU1467" s="3">
        <v>1</v>
      </c>
      <c r="CS1467">
        <v>1</v>
      </c>
      <c r="DA1467" s="1">
        <v>40708</v>
      </c>
      <c r="DB1467" s="6">
        <v>40834</v>
      </c>
      <c r="DC1467" s="1">
        <v>41576</v>
      </c>
      <c r="DD1467" s="14">
        <v>109</v>
      </c>
      <c r="DE1467" s="14">
        <v>4</v>
      </c>
      <c r="DF1467" s="5" t="s">
        <v>513</v>
      </c>
      <c r="DG1467" s="5" t="s">
        <v>1055</v>
      </c>
      <c r="DH1467">
        <v>1</v>
      </c>
      <c r="DI1467" s="1">
        <v>40708</v>
      </c>
      <c r="GY1467" s="44" t="s">
        <v>5724</v>
      </c>
      <c r="GZ1467" s="1">
        <v>40835</v>
      </c>
      <c r="HA1467">
        <v>14</v>
      </c>
      <c r="HB1467">
        <v>6320</v>
      </c>
      <c r="HC1467">
        <v>315</v>
      </c>
      <c r="HD1467">
        <v>1</v>
      </c>
      <c r="HH1467" s="44" t="s">
        <v>5860</v>
      </c>
      <c r="HI1467">
        <v>1</v>
      </c>
      <c r="HJ1467">
        <v>95</v>
      </c>
      <c r="HK1467">
        <v>1051</v>
      </c>
      <c r="HL1467">
        <v>93</v>
      </c>
      <c r="HM1467">
        <v>1</v>
      </c>
    </row>
    <row r="1468" spans="1:221" x14ac:dyDescent="0.25">
      <c r="A1468" s="1">
        <v>41612</v>
      </c>
      <c r="E1468" s="27" t="s">
        <v>3239</v>
      </c>
      <c r="F1468" s="4"/>
      <c r="G1468" s="45" t="s">
        <v>5648</v>
      </c>
      <c r="H1468" s="86"/>
      <c r="I1468" s="86"/>
      <c r="J1468" s="86"/>
      <c r="K1468" s="86"/>
      <c r="L1468" s="86"/>
      <c r="M1468" s="32" t="s">
        <v>1050</v>
      </c>
      <c r="N1468" s="27" t="s">
        <v>479</v>
      </c>
      <c r="O1468" s="27" t="s">
        <v>7263</v>
      </c>
      <c r="P1468" s="33"/>
      <c r="Q1468" s="41" t="s">
        <v>1050</v>
      </c>
      <c r="R1468" s="27" t="s">
        <v>479</v>
      </c>
      <c r="S1468" s="52" t="s">
        <v>7263</v>
      </c>
      <c r="T1468" s="41" t="s">
        <v>1050</v>
      </c>
      <c r="U1468" s="27" t="s">
        <v>479</v>
      </c>
      <c r="V1468" s="33"/>
      <c r="W1468" s="33"/>
      <c r="X1468" s="20" t="s">
        <v>3737</v>
      </c>
      <c r="Y1468" s="20" t="s">
        <v>479</v>
      </c>
      <c r="Z1468" s="20" t="s">
        <v>3737</v>
      </c>
      <c r="AA1468" s="20" t="s">
        <v>479</v>
      </c>
      <c r="AD1468" s="20"/>
      <c r="AF1468" s="14">
        <v>0</v>
      </c>
      <c r="AG1468" s="14">
        <v>1</v>
      </c>
      <c r="AH1468" s="14">
        <v>0</v>
      </c>
      <c r="AI1468" s="14">
        <v>0</v>
      </c>
      <c r="AJ1468" s="14">
        <v>1</v>
      </c>
      <c r="AK1468" s="14">
        <v>0</v>
      </c>
      <c r="AL1468" s="14">
        <v>1</v>
      </c>
      <c r="AM1468" s="14">
        <v>0</v>
      </c>
      <c r="AO1468" s="1">
        <v>38624</v>
      </c>
      <c r="AP1468" s="1">
        <v>39598</v>
      </c>
      <c r="BN1468" s="3">
        <v>0.1</v>
      </c>
      <c r="BT1468" s="14">
        <v>465861000</v>
      </c>
      <c r="BU1468" s="3">
        <v>0.3</v>
      </c>
      <c r="CS1468">
        <v>1</v>
      </c>
      <c r="DA1468" s="1">
        <v>40708</v>
      </c>
      <c r="DB1468" s="6">
        <v>40834</v>
      </c>
      <c r="DC1468" s="1">
        <v>41576</v>
      </c>
      <c r="DD1468" s="14">
        <v>109</v>
      </c>
      <c r="DE1468" s="14">
        <v>4</v>
      </c>
      <c r="DF1468" s="5" t="s">
        <v>513</v>
      </c>
      <c r="DG1468" s="5" t="s">
        <v>1055</v>
      </c>
      <c r="DH1468">
        <v>1</v>
      </c>
      <c r="DJ1468">
        <v>1</v>
      </c>
      <c r="DK1468" s="6">
        <v>40834</v>
      </c>
      <c r="GY1468" s="44" t="s">
        <v>5724</v>
      </c>
      <c r="GZ1468" s="1">
        <v>40835</v>
      </c>
      <c r="HA1468">
        <v>14</v>
      </c>
      <c r="HB1468">
        <v>12895</v>
      </c>
      <c r="HC1468">
        <v>211</v>
      </c>
      <c r="HD1468">
        <v>1</v>
      </c>
      <c r="HH1468" s="44" t="s">
        <v>5860</v>
      </c>
      <c r="HI1468">
        <v>1</v>
      </c>
      <c r="HJ1468">
        <v>95</v>
      </c>
      <c r="HK1468">
        <v>11082</v>
      </c>
      <c r="HL1468">
        <v>98</v>
      </c>
      <c r="HM1468">
        <v>1</v>
      </c>
    </row>
    <row r="1469" spans="1:221" x14ac:dyDescent="0.25">
      <c r="A1469" s="1">
        <v>41612</v>
      </c>
      <c r="E1469" s="27" t="s">
        <v>3239</v>
      </c>
      <c r="F1469" s="4"/>
      <c r="G1469" s="45" t="s">
        <v>5648</v>
      </c>
      <c r="H1469" s="86"/>
      <c r="I1469" s="86"/>
      <c r="J1469" s="86"/>
      <c r="K1469" s="86"/>
      <c r="L1469" s="86"/>
      <c r="M1469" s="32" t="s">
        <v>5217</v>
      </c>
      <c r="N1469" s="27" t="s">
        <v>1049</v>
      </c>
      <c r="O1469" s="52" t="s">
        <v>7264</v>
      </c>
      <c r="P1469" s="33"/>
      <c r="Q1469" s="41" t="s">
        <v>1050</v>
      </c>
      <c r="R1469" s="27" t="s">
        <v>479</v>
      </c>
      <c r="S1469" s="52" t="s">
        <v>7263</v>
      </c>
      <c r="T1469" s="41" t="s">
        <v>1050</v>
      </c>
      <c r="U1469" s="27" t="s">
        <v>479</v>
      </c>
      <c r="V1469" s="33"/>
      <c r="W1469" s="33"/>
      <c r="X1469" s="20"/>
      <c r="Y1469" s="20"/>
      <c r="Z1469" s="20" t="s">
        <v>3737</v>
      </c>
      <c r="AA1469" s="20" t="s">
        <v>479</v>
      </c>
      <c r="AD1469" s="20"/>
      <c r="AF1469" s="14">
        <v>0</v>
      </c>
      <c r="AG1469" s="14">
        <v>1</v>
      </c>
      <c r="AH1469" s="14">
        <v>0</v>
      </c>
      <c r="AI1469" s="14">
        <v>0</v>
      </c>
      <c r="AJ1469" s="14">
        <v>1</v>
      </c>
      <c r="AK1469" s="14">
        <v>0</v>
      </c>
      <c r="AL1469" s="14">
        <v>1</v>
      </c>
      <c r="AM1469" s="14">
        <v>0</v>
      </c>
      <c r="AO1469" s="1">
        <v>38624</v>
      </c>
      <c r="AP1469" s="1">
        <v>39598</v>
      </c>
      <c r="BN1469" s="3">
        <v>0.1</v>
      </c>
      <c r="BT1469" s="14">
        <v>465861000</v>
      </c>
      <c r="BU1469" s="3">
        <v>0.3</v>
      </c>
      <c r="CS1469">
        <v>1</v>
      </c>
      <c r="DA1469" s="1">
        <v>40708</v>
      </c>
      <c r="DB1469" s="6">
        <v>40834</v>
      </c>
      <c r="DC1469" s="1">
        <v>41576</v>
      </c>
      <c r="DD1469" s="14">
        <v>109</v>
      </c>
      <c r="DE1469" s="14">
        <v>4</v>
      </c>
      <c r="DF1469" s="5" t="s">
        <v>513</v>
      </c>
      <c r="DG1469" s="5" t="s">
        <v>1055</v>
      </c>
      <c r="DH1469">
        <v>1</v>
      </c>
      <c r="DJ1469">
        <v>1</v>
      </c>
      <c r="DK1469" s="6">
        <v>40834</v>
      </c>
      <c r="GY1469" s="44" t="s">
        <v>5724</v>
      </c>
      <c r="GZ1469" s="1">
        <v>40835</v>
      </c>
      <c r="HA1469">
        <v>14</v>
      </c>
      <c r="HB1469">
        <v>12895</v>
      </c>
      <c r="HC1469">
        <v>211</v>
      </c>
      <c r="HD1469">
        <v>1</v>
      </c>
      <c r="HH1469" s="44" t="s">
        <v>5860</v>
      </c>
      <c r="HI1469">
        <v>1</v>
      </c>
      <c r="HJ1469">
        <v>95</v>
      </c>
      <c r="HK1469">
        <v>11082</v>
      </c>
      <c r="HL1469">
        <v>98</v>
      </c>
      <c r="HM1469">
        <v>1</v>
      </c>
    </row>
    <row r="1470" spans="1:221" x14ac:dyDescent="0.25">
      <c r="A1470" s="1">
        <v>41612</v>
      </c>
      <c r="E1470" s="27" t="s">
        <v>3239</v>
      </c>
      <c r="F1470" s="4"/>
      <c r="G1470" s="45" t="s">
        <v>5648</v>
      </c>
      <c r="H1470" s="86"/>
      <c r="I1470" s="86"/>
      <c r="J1470" s="86"/>
      <c r="K1470" s="86"/>
      <c r="L1470" s="86"/>
      <c r="M1470" s="32" t="s">
        <v>1051</v>
      </c>
      <c r="N1470" s="27" t="s">
        <v>537</v>
      </c>
      <c r="O1470" s="52" t="s">
        <v>7265</v>
      </c>
      <c r="P1470" s="33"/>
      <c r="Q1470" s="41" t="s">
        <v>1050</v>
      </c>
      <c r="R1470" s="27" t="s">
        <v>479</v>
      </c>
      <c r="S1470" s="52" t="s">
        <v>7263</v>
      </c>
      <c r="T1470" s="41" t="s">
        <v>1050</v>
      </c>
      <c r="U1470" s="27" t="s">
        <v>479</v>
      </c>
      <c r="V1470" s="33"/>
      <c r="W1470" s="33"/>
      <c r="X1470" s="20"/>
      <c r="Y1470" s="20"/>
      <c r="Z1470" s="20" t="s">
        <v>3737</v>
      </c>
      <c r="AA1470" s="20" t="s">
        <v>479</v>
      </c>
      <c r="AD1470" s="20"/>
      <c r="AF1470" s="14">
        <v>0</v>
      </c>
      <c r="AG1470" s="14">
        <v>1</v>
      </c>
      <c r="AH1470" s="14">
        <v>0</v>
      </c>
      <c r="AI1470" s="14">
        <v>0</v>
      </c>
      <c r="AJ1470" s="14">
        <v>1</v>
      </c>
      <c r="AK1470" s="14">
        <v>0</v>
      </c>
      <c r="AL1470" s="14">
        <v>1</v>
      </c>
      <c r="AM1470" s="14">
        <v>0</v>
      </c>
      <c r="AO1470" s="1">
        <v>38624</v>
      </c>
      <c r="AP1470" s="1">
        <v>39598</v>
      </c>
      <c r="BN1470" s="3">
        <v>0.1</v>
      </c>
      <c r="BT1470" s="14">
        <v>465861000</v>
      </c>
      <c r="BU1470" s="3">
        <v>0.3</v>
      </c>
      <c r="CS1470">
        <v>1</v>
      </c>
      <c r="DA1470" s="1">
        <v>40708</v>
      </c>
      <c r="DB1470" s="6">
        <v>40834</v>
      </c>
      <c r="DC1470" s="1">
        <v>41576</v>
      </c>
      <c r="DD1470" s="14">
        <v>109</v>
      </c>
      <c r="DE1470" s="14">
        <v>4</v>
      </c>
      <c r="DF1470" s="5" t="s">
        <v>513</v>
      </c>
      <c r="DG1470" s="5" t="s">
        <v>1055</v>
      </c>
      <c r="DH1470">
        <v>1</v>
      </c>
      <c r="DJ1470">
        <v>1</v>
      </c>
      <c r="DK1470" s="6">
        <v>40834</v>
      </c>
      <c r="GY1470" s="44" t="s">
        <v>5724</v>
      </c>
      <c r="GZ1470" s="1">
        <v>40835</v>
      </c>
      <c r="HA1470">
        <v>14</v>
      </c>
      <c r="HB1470">
        <v>12895</v>
      </c>
      <c r="HC1470">
        <v>211</v>
      </c>
      <c r="HD1470">
        <v>1</v>
      </c>
      <c r="HH1470" s="44" t="s">
        <v>5860</v>
      </c>
      <c r="HI1470">
        <v>1</v>
      </c>
      <c r="HJ1470">
        <v>95</v>
      </c>
      <c r="HK1470">
        <v>11082</v>
      </c>
      <c r="HL1470">
        <v>98</v>
      </c>
      <c r="HM1470">
        <v>1</v>
      </c>
    </row>
    <row r="1471" spans="1:221" x14ac:dyDescent="0.25">
      <c r="A1471" s="1">
        <v>41612</v>
      </c>
      <c r="E1471" s="27" t="s">
        <v>3239</v>
      </c>
      <c r="F1471" s="4"/>
      <c r="G1471" s="45" t="s">
        <v>5648</v>
      </c>
      <c r="H1471" s="86"/>
      <c r="I1471" s="86"/>
      <c r="J1471" s="86"/>
      <c r="K1471" s="86"/>
      <c r="L1471" s="86"/>
      <c r="M1471" s="32" t="s">
        <v>1052</v>
      </c>
      <c r="N1471" s="27" t="s">
        <v>474</v>
      </c>
      <c r="O1471" s="27" t="s">
        <v>7266</v>
      </c>
      <c r="P1471" s="33"/>
      <c r="Q1471" s="32" t="s">
        <v>1052</v>
      </c>
      <c r="R1471" s="27" t="s">
        <v>474</v>
      </c>
      <c r="S1471" s="52" t="s">
        <v>7266</v>
      </c>
      <c r="T1471" s="33"/>
      <c r="U1471" s="33"/>
      <c r="V1471" s="33"/>
      <c r="W1471" s="33"/>
      <c r="X1471" s="20" t="s">
        <v>3738</v>
      </c>
      <c r="Y1471" s="20" t="s">
        <v>474</v>
      </c>
      <c r="Z1471" s="20" t="s">
        <v>3738</v>
      </c>
      <c r="AA1471" s="20" t="s">
        <v>474</v>
      </c>
      <c r="AD1471" s="20"/>
      <c r="AF1471" s="14">
        <v>0</v>
      </c>
      <c r="AG1471" s="14">
        <v>1</v>
      </c>
      <c r="AH1471" s="14">
        <v>0</v>
      </c>
      <c r="AI1471" s="14">
        <v>0</v>
      </c>
      <c r="AJ1471" s="14">
        <v>1</v>
      </c>
      <c r="AK1471" s="14">
        <v>0</v>
      </c>
      <c r="AL1471" s="14">
        <v>1</v>
      </c>
      <c r="AM1471" s="14">
        <v>0</v>
      </c>
      <c r="AO1471" s="1">
        <v>38807</v>
      </c>
      <c r="AP1471" s="1">
        <v>39598</v>
      </c>
      <c r="BN1471" s="3">
        <v>0.1</v>
      </c>
      <c r="BT1471" s="14">
        <v>445884000</v>
      </c>
      <c r="BU1471" s="3">
        <v>0.05</v>
      </c>
      <c r="CS1471">
        <v>1</v>
      </c>
      <c r="DA1471" s="1">
        <v>40708</v>
      </c>
      <c r="DB1471" s="6">
        <v>40834</v>
      </c>
      <c r="DC1471" s="1">
        <v>41576</v>
      </c>
      <c r="DD1471" s="14">
        <v>109</v>
      </c>
      <c r="DE1471" s="14">
        <v>4</v>
      </c>
      <c r="DF1471" s="5" t="s">
        <v>513</v>
      </c>
      <c r="DG1471" s="5" t="s">
        <v>1055</v>
      </c>
      <c r="DH1471">
        <v>1</v>
      </c>
      <c r="DJ1471">
        <v>1</v>
      </c>
      <c r="DK1471" s="6">
        <v>40834</v>
      </c>
      <c r="GY1471" s="44" t="s">
        <v>5724</v>
      </c>
      <c r="GZ1471" s="1">
        <v>40835</v>
      </c>
      <c r="HA1471">
        <v>14</v>
      </c>
      <c r="HB1471">
        <v>7473</v>
      </c>
      <c r="HC1471">
        <v>281</v>
      </c>
      <c r="HD1471">
        <v>1</v>
      </c>
      <c r="HH1471" s="44" t="s">
        <v>5860</v>
      </c>
      <c r="HI1471">
        <v>1</v>
      </c>
      <c r="HJ1471">
        <v>95</v>
      </c>
      <c r="HK1471">
        <v>3494</v>
      </c>
      <c r="HL1471">
        <v>44</v>
      </c>
      <c r="HM1471">
        <v>1</v>
      </c>
    </row>
    <row r="1472" spans="1:221" x14ac:dyDescent="0.25">
      <c r="A1472" s="1">
        <v>41612</v>
      </c>
      <c r="E1472" s="27" t="s">
        <v>3239</v>
      </c>
      <c r="F1472" s="4"/>
      <c r="G1472" s="45" t="s">
        <v>5648</v>
      </c>
      <c r="H1472" s="86"/>
      <c r="I1472" s="86"/>
      <c r="J1472" s="86"/>
      <c r="K1472" s="86"/>
      <c r="L1472" s="86"/>
      <c r="M1472" s="32" t="s">
        <v>1053</v>
      </c>
      <c r="N1472" s="27" t="s">
        <v>537</v>
      </c>
      <c r="O1472" s="27" t="s">
        <v>7198</v>
      </c>
      <c r="P1472" s="33"/>
      <c r="Q1472" s="41" t="s">
        <v>1053</v>
      </c>
      <c r="R1472" s="27" t="s">
        <v>537</v>
      </c>
      <c r="S1472" s="27" t="s">
        <v>7198</v>
      </c>
      <c r="T1472" s="41" t="s">
        <v>1053</v>
      </c>
      <c r="U1472" s="27" t="s">
        <v>537</v>
      </c>
      <c r="V1472" s="20"/>
      <c r="W1472" s="20"/>
      <c r="X1472" s="39" t="s">
        <v>3727</v>
      </c>
      <c r="Y1472" s="20" t="s">
        <v>537</v>
      </c>
      <c r="Z1472" s="39" t="s">
        <v>3727</v>
      </c>
      <c r="AA1472" s="20" t="s">
        <v>537</v>
      </c>
      <c r="AD1472" s="20"/>
      <c r="AF1472" s="14">
        <v>0</v>
      </c>
      <c r="AG1472" s="14">
        <v>1</v>
      </c>
      <c r="AH1472" s="14">
        <v>0</v>
      </c>
      <c r="AI1472" s="14">
        <v>0</v>
      </c>
      <c r="AJ1472" s="14">
        <v>1</v>
      </c>
      <c r="AK1472" s="14">
        <v>0</v>
      </c>
      <c r="AL1472" s="14">
        <v>1</v>
      </c>
      <c r="AM1472" s="14">
        <v>0</v>
      </c>
      <c r="AO1472" s="1">
        <v>39351</v>
      </c>
      <c r="AP1472" s="1">
        <v>39598</v>
      </c>
      <c r="BN1472" s="3">
        <v>0.1</v>
      </c>
      <c r="BT1472" s="14">
        <v>131004000</v>
      </c>
      <c r="BU1472" s="3">
        <v>0.5</v>
      </c>
      <c r="CS1472">
        <v>1</v>
      </c>
      <c r="DA1472" s="1">
        <v>40708</v>
      </c>
      <c r="DB1472" s="6">
        <v>40834</v>
      </c>
      <c r="DC1472" s="1">
        <v>41576</v>
      </c>
      <c r="DD1472" s="14">
        <v>109</v>
      </c>
      <c r="DE1472" s="14">
        <v>4</v>
      </c>
      <c r="DF1472" s="5" t="s">
        <v>513</v>
      </c>
      <c r="DG1472" s="5" t="s">
        <v>1055</v>
      </c>
      <c r="DH1472">
        <v>1</v>
      </c>
      <c r="DJ1472">
        <v>1</v>
      </c>
      <c r="DK1472" s="6">
        <v>40834</v>
      </c>
      <c r="GY1472" s="44" t="s">
        <v>5724</v>
      </c>
      <c r="GZ1472" s="1">
        <v>40835</v>
      </c>
      <c r="HA1472">
        <v>14</v>
      </c>
      <c r="HB1472">
        <v>6027</v>
      </c>
      <c r="HC1472">
        <v>242</v>
      </c>
      <c r="HD1472">
        <v>1</v>
      </c>
      <c r="HH1472" s="44" t="s">
        <v>5860</v>
      </c>
      <c r="HI1472">
        <v>1</v>
      </c>
      <c r="HJ1472">
        <v>95</v>
      </c>
      <c r="HK1472">
        <v>4562</v>
      </c>
      <c r="HL1472">
        <v>69</v>
      </c>
      <c r="HM1472">
        <v>1</v>
      </c>
    </row>
    <row r="1473" spans="1:245" x14ac:dyDescent="0.25">
      <c r="A1473" s="1">
        <v>41612</v>
      </c>
      <c r="E1473" s="27" t="s">
        <v>3239</v>
      </c>
      <c r="F1473" s="4"/>
      <c r="G1473" s="45" t="s">
        <v>5648</v>
      </c>
      <c r="H1473" s="86"/>
      <c r="I1473" s="86"/>
      <c r="J1473" s="86"/>
      <c r="K1473" s="86"/>
      <c r="L1473" s="86"/>
      <c r="M1473" s="32" t="s">
        <v>1054</v>
      </c>
      <c r="N1473" s="27" t="s">
        <v>537</v>
      </c>
      <c r="O1473" s="27" t="s">
        <v>7198</v>
      </c>
      <c r="P1473" s="33"/>
      <c r="Q1473" s="41" t="s">
        <v>1053</v>
      </c>
      <c r="R1473" s="27" t="s">
        <v>537</v>
      </c>
      <c r="S1473" s="27" t="s">
        <v>7198</v>
      </c>
      <c r="T1473" s="41" t="s">
        <v>1053</v>
      </c>
      <c r="U1473" s="27" t="s">
        <v>537</v>
      </c>
      <c r="V1473" s="33"/>
      <c r="W1473" s="33"/>
      <c r="X1473" s="20"/>
      <c r="Y1473" s="20"/>
      <c r="Z1473" s="39" t="s">
        <v>3727</v>
      </c>
      <c r="AA1473" s="20" t="s">
        <v>537</v>
      </c>
      <c r="AD1473" s="20"/>
      <c r="AF1473" s="14">
        <v>0</v>
      </c>
      <c r="AG1473" s="14">
        <v>1</v>
      </c>
      <c r="AH1473" s="14">
        <v>0</v>
      </c>
      <c r="AI1473" s="14">
        <v>0</v>
      </c>
      <c r="AJ1473" s="14">
        <v>1</v>
      </c>
      <c r="AK1473" s="14">
        <v>0</v>
      </c>
      <c r="AL1473" s="14">
        <v>1</v>
      </c>
      <c r="AM1473" s="14">
        <v>0</v>
      </c>
      <c r="AO1473" s="1">
        <v>39351</v>
      </c>
      <c r="AP1473" s="1">
        <v>39598</v>
      </c>
      <c r="BN1473" s="3">
        <v>0.1</v>
      </c>
      <c r="BT1473" s="14">
        <v>131004000</v>
      </c>
      <c r="BU1473" s="3">
        <v>0.5</v>
      </c>
      <c r="CS1473">
        <v>1</v>
      </c>
      <c r="DA1473" s="1">
        <v>40708</v>
      </c>
      <c r="DB1473" s="6">
        <v>40834</v>
      </c>
      <c r="DC1473" s="1">
        <v>41576</v>
      </c>
      <c r="DD1473" s="14">
        <v>109</v>
      </c>
      <c r="DE1473" s="14">
        <v>4</v>
      </c>
      <c r="DF1473" s="5" t="s">
        <v>513</v>
      </c>
      <c r="DG1473" s="5" t="s">
        <v>1055</v>
      </c>
      <c r="DH1473">
        <v>1</v>
      </c>
      <c r="DJ1473">
        <v>1</v>
      </c>
      <c r="DK1473" s="6">
        <v>40834</v>
      </c>
      <c r="GY1473" s="44" t="s">
        <v>5724</v>
      </c>
      <c r="GZ1473" s="1">
        <v>40835</v>
      </c>
      <c r="HA1473">
        <v>14</v>
      </c>
      <c r="HB1473">
        <v>6027</v>
      </c>
      <c r="HC1473">
        <v>242</v>
      </c>
      <c r="HD1473">
        <v>1</v>
      </c>
      <c r="HH1473" s="44" t="s">
        <v>5860</v>
      </c>
      <c r="HI1473">
        <v>1</v>
      </c>
      <c r="HJ1473">
        <v>95</v>
      </c>
      <c r="HK1473">
        <v>4562</v>
      </c>
      <c r="HL1473">
        <v>69</v>
      </c>
      <c r="HM1473">
        <v>1</v>
      </c>
    </row>
    <row r="1474" spans="1:245" x14ac:dyDescent="0.25">
      <c r="A1474" s="1">
        <v>41612</v>
      </c>
      <c r="C1474" s="5" t="s">
        <v>2041</v>
      </c>
      <c r="D1474" s="5"/>
      <c r="E1474" s="27" t="s">
        <v>2046</v>
      </c>
      <c r="F1474" s="4"/>
      <c r="G1474" s="45" t="s">
        <v>5673</v>
      </c>
      <c r="H1474" s="86"/>
      <c r="I1474" s="86"/>
      <c r="J1474" s="86"/>
      <c r="K1474" s="86"/>
      <c r="L1474" s="86"/>
      <c r="M1474" s="30" t="s">
        <v>1892</v>
      </c>
      <c r="N1474" s="4" t="s">
        <v>501</v>
      </c>
      <c r="O1474" s="4" t="s">
        <v>7201</v>
      </c>
      <c r="P1474" s="20"/>
      <c r="Q1474" s="39" t="s">
        <v>1892</v>
      </c>
      <c r="R1474" s="4" t="s">
        <v>501</v>
      </c>
      <c r="S1474" s="4" t="s">
        <v>7201</v>
      </c>
      <c r="T1474" s="39" t="s">
        <v>1892</v>
      </c>
      <c r="U1474" s="4" t="s">
        <v>501</v>
      </c>
      <c r="V1474" s="20"/>
      <c r="W1474" s="20"/>
      <c r="X1474" s="20"/>
      <c r="Y1474" s="20"/>
      <c r="Z1474" s="20"/>
      <c r="AA1474" s="20"/>
      <c r="AB1474" s="20"/>
      <c r="AC1474" s="20"/>
      <c r="AD1474" s="20"/>
      <c r="AF1474" s="14">
        <v>0</v>
      </c>
      <c r="AG1474" s="14">
        <v>1</v>
      </c>
      <c r="AH1474" s="14">
        <v>0</v>
      </c>
      <c r="AI1474" s="14">
        <v>0</v>
      </c>
      <c r="AJ1474" s="14">
        <v>1</v>
      </c>
      <c r="AK1474" s="14">
        <v>0</v>
      </c>
      <c r="AL1474" s="14">
        <v>1</v>
      </c>
      <c r="AM1474" s="14">
        <v>0</v>
      </c>
      <c r="AN1474" s="5" t="s">
        <v>2047</v>
      </c>
      <c r="AO1474" s="1">
        <v>39101</v>
      </c>
      <c r="AP1474" s="1">
        <v>39134</v>
      </c>
      <c r="AQ1474" s="1">
        <v>39121</v>
      </c>
      <c r="AR1474" s="1">
        <v>39387</v>
      </c>
      <c r="AS1474" s="1">
        <v>39575</v>
      </c>
      <c r="AT1474" s="1">
        <v>39755</v>
      </c>
      <c r="AU1474" s="1">
        <v>39709</v>
      </c>
      <c r="AV1474" s="1">
        <v>40035</v>
      </c>
      <c r="BA1474" s="1">
        <v>40296</v>
      </c>
      <c r="BB1474" s="1">
        <v>40332</v>
      </c>
      <c r="BN1474" s="3">
        <v>0.1</v>
      </c>
      <c r="BO1474" s="3">
        <v>1</v>
      </c>
      <c r="BT1474" s="14">
        <v>0</v>
      </c>
      <c r="BU1474" s="3">
        <v>1</v>
      </c>
      <c r="CS1474">
        <v>1</v>
      </c>
      <c r="DA1474" s="1">
        <v>40529</v>
      </c>
      <c r="DC1474" s="1">
        <v>41576</v>
      </c>
      <c r="DD1474" s="14">
        <v>169</v>
      </c>
      <c r="DE1474" s="14">
        <v>4</v>
      </c>
      <c r="DF1474" s="5" t="s">
        <v>508</v>
      </c>
      <c r="DG1474" t="s">
        <v>2046</v>
      </c>
      <c r="DH1474">
        <v>1</v>
      </c>
      <c r="DI1474" s="1">
        <v>40529</v>
      </c>
      <c r="IJ1474" s="1">
        <v>41612</v>
      </c>
      <c r="IK1474" s="14">
        <v>3</v>
      </c>
    </row>
    <row r="1475" spans="1:245" x14ac:dyDescent="0.25">
      <c r="A1475" s="1">
        <v>41612</v>
      </c>
      <c r="E1475" s="27" t="s">
        <v>2046</v>
      </c>
      <c r="F1475" s="4"/>
      <c r="G1475" s="45" t="s">
        <v>5673</v>
      </c>
      <c r="H1475" s="86"/>
      <c r="I1475" s="86"/>
      <c r="J1475" s="86"/>
      <c r="K1475" s="86"/>
      <c r="L1475" s="86"/>
      <c r="M1475" s="32" t="s">
        <v>2708</v>
      </c>
      <c r="N1475" s="27" t="s">
        <v>498</v>
      </c>
      <c r="O1475" s="52" t="s">
        <v>7406</v>
      </c>
      <c r="P1475" s="33"/>
      <c r="Q1475" s="39" t="s">
        <v>1892</v>
      </c>
      <c r="R1475" s="4" t="s">
        <v>501</v>
      </c>
      <c r="S1475" s="4" t="s">
        <v>7201</v>
      </c>
      <c r="T1475" s="39" t="s">
        <v>1892</v>
      </c>
      <c r="U1475" s="4" t="s">
        <v>501</v>
      </c>
      <c r="V1475" s="33"/>
      <c r="W1475" s="33"/>
      <c r="X1475" s="20"/>
      <c r="Y1475" s="20"/>
      <c r="Z1475" s="20"/>
      <c r="AA1475" s="20"/>
      <c r="AB1475" s="20"/>
      <c r="AC1475" s="20"/>
      <c r="AD1475" s="20"/>
      <c r="AF1475" s="14">
        <v>0</v>
      </c>
      <c r="AG1475" s="14">
        <v>1</v>
      </c>
      <c r="AH1475" s="14">
        <v>0</v>
      </c>
      <c r="AI1475" s="14">
        <v>0</v>
      </c>
      <c r="AJ1475" s="14">
        <v>1</v>
      </c>
      <c r="AK1475" s="14">
        <v>0</v>
      </c>
      <c r="AL1475" s="14">
        <v>1</v>
      </c>
      <c r="AM1475" s="14">
        <v>0</v>
      </c>
      <c r="AO1475" s="1">
        <v>39101</v>
      </c>
      <c r="AP1475" s="1">
        <v>39134</v>
      </c>
      <c r="AQ1475" s="1">
        <v>39121</v>
      </c>
      <c r="AR1475" s="1">
        <v>39387</v>
      </c>
      <c r="AS1475" s="1">
        <v>39575</v>
      </c>
      <c r="AT1475" s="1">
        <v>39755</v>
      </c>
      <c r="AU1475" s="1">
        <v>39709</v>
      </c>
      <c r="AV1475" s="1">
        <v>40035</v>
      </c>
      <c r="BA1475" s="1">
        <v>40296</v>
      </c>
      <c r="BB1475" s="1">
        <v>40332</v>
      </c>
      <c r="BN1475" s="3">
        <v>0.1</v>
      </c>
      <c r="BO1475" s="3">
        <v>1</v>
      </c>
      <c r="BT1475" s="14">
        <v>0</v>
      </c>
      <c r="BU1475" s="3">
        <v>1</v>
      </c>
      <c r="CS1475">
        <v>1</v>
      </c>
      <c r="DA1475" s="1">
        <v>40529</v>
      </c>
      <c r="DC1475" s="1">
        <v>41576</v>
      </c>
      <c r="DD1475" s="14">
        <v>169</v>
      </c>
      <c r="DE1475" s="14">
        <v>4</v>
      </c>
      <c r="DF1475" s="5" t="s">
        <v>508</v>
      </c>
      <c r="DG1475" t="s">
        <v>2046</v>
      </c>
      <c r="DH1475">
        <v>1</v>
      </c>
      <c r="DI1475" s="1">
        <v>40529</v>
      </c>
      <c r="IJ1475" s="1">
        <v>41612</v>
      </c>
      <c r="IK1475" s="14">
        <v>3</v>
      </c>
    </row>
    <row r="1476" spans="1:245" x14ac:dyDescent="0.25">
      <c r="A1476" s="1">
        <v>41612</v>
      </c>
      <c r="E1476" s="27" t="s">
        <v>2046</v>
      </c>
      <c r="F1476" s="4"/>
      <c r="G1476" s="45" t="s">
        <v>5673</v>
      </c>
      <c r="H1476" s="86"/>
      <c r="I1476" s="86"/>
      <c r="J1476" s="86"/>
      <c r="K1476" s="86"/>
      <c r="L1476" s="86"/>
      <c r="M1476" s="32" t="s">
        <v>1053</v>
      </c>
      <c r="N1476" s="27" t="s">
        <v>537</v>
      </c>
      <c r="O1476" s="27" t="s">
        <v>7198</v>
      </c>
      <c r="P1476" s="33"/>
      <c r="Q1476" s="41" t="s">
        <v>1053</v>
      </c>
      <c r="R1476" s="27" t="s">
        <v>537</v>
      </c>
      <c r="S1476" s="27" t="s">
        <v>7198</v>
      </c>
      <c r="T1476" s="41" t="s">
        <v>1053</v>
      </c>
      <c r="U1476" s="27" t="s">
        <v>537</v>
      </c>
      <c r="V1476" s="33"/>
      <c r="W1476" s="33"/>
      <c r="X1476" s="39" t="s">
        <v>3727</v>
      </c>
      <c r="Y1476" s="20" t="s">
        <v>537</v>
      </c>
      <c r="Z1476" s="39" t="s">
        <v>3727</v>
      </c>
      <c r="AA1476" s="20" t="s">
        <v>537</v>
      </c>
      <c r="AB1476" s="20"/>
      <c r="AC1476" s="20"/>
      <c r="AD1476" s="20"/>
      <c r="AF1476" s="14">
        <v>0</v>
      </c>
      <c r="AG1476" s="14">
        <v>1</v>
      </c>
      <c r="AH1476" s="14">
        <v>0</v>
      </c>
      <c r="AI1476" s="14">
        <v>0</v>
      </c>
      <c r="AJ1476" s="14">
        <v>1</v>
      </c>
      <c r="AK1476" s="14">
        <v>0</v>
      </c>
      <c r="AL1476" s="14">
        <v>1</v>
      </c>
      <c r="AM1476" s="14">
        <v>0</v>
      </c>
      <c r="AO1476" s="1"/>
      <c r="AQ1476" s="1">
        <v>39121</v>
      </c>
      <c r="AR1476" s="1">
        <v>39387</v>
      </c>
      <c r="AS1476" s="1">
        <v>39575</v>
      </c>
      <c r="AT1476" s="1">
        <v>39755</v>
      </c>
      <c r="AW1476" s="1">
        <v>40240</v>
      </c>
      <c r="AX1476" s="1">
        <v>40351</v>
      </c>
      <c r="BN1476" s="3">
        <v>0.1</v>
      </c>
      <c r="BT1476" s="14">
        <f>24154000</f>
        <v>24154000</v>
      </c>
      <c r="BU1476" s="11">
        <v>0</v>
      </c>
      <c r="BX1476" s="14">
        <v>38452000</v>
      </c>
      <c r="BY1476" s="11">
        <v>0</v>
      </c>
      <c r="CB1476" s="14">
        <v>197450000</v>
      </c>
      <c r="CC1476" s="11">
        <v>0.25</v>
      </c>
      <c r="CS1476">
        <v>1</v>
      </c>
      <c r="DA1476" s="1">
        <v>40529</v>
      </c>
      <c r="DC1476" s="1">
        <v>41576</v>
      </c>
      <c r="DD1476" s="14">
        <v>169</v>
      </c>
      <c r="DE1476" s="14">
        <v>4</v>
      </c>
      <c r="DF1476" s="5" t="s">
        <v>508</v>
      </c>
      <c r="DG1476" t="s">
        <v>2046</v>
      </c>
      <c r="DH1476">
        <v>1</v>
      </c>
      <c r="HH1476" s="44" t="s">
        <v>5875</v>
      </c>
      <c r="HI1476">
        <v>1</v>
      </c>
      <c r="HJ1476">
        <v>80</v>
      </c>
      <c r="HK1476">
        <v>4562</v>
      </c>
      <c r="HL1476">
        <v>69</v>
      </c>
      <c r="HM1476">
        <v>1</v>
      </c>
      <c r="IJ1476" s="1">
        <v>41612</v>
      </c>
      <c r="IK1476" s="14">
        <v>3</v>
      </c>
    </row>
    <row r="1477" spans="1:245" x14ac:dyDescent="0.25">
      <c r="A1477" s="1">
        <v>41612</v>
      </c>
      <c r="E1477" s="27" t="s">
        <v>2046</v>
      </c>
      <c r="F1477" s="4"/>
      <c r="G1477" s="45" t="s">
        <v>5673</v>
      </c>
      <c r="H1477" s="86"/>
      <c r="I1477" s="86"/>
      <c r="J1477" s="86"/>
      <c r="K1477" s="86"/>
      <c r="L1477" s="86"/>
      <c r="M1477" s="30" t="s">
        <v>1054</v>
      </c>
      <c r="N1477" s="27" t="s">
        <v>537</v>
      </c>
      <c r="O1477" s="27" t="s">
        <v>7198</v>
      </c>
      <c r="P1477" s="20"/>
      <c r="Q1477" s="41" t="s">
        <v>1053</v>
      </c>
      <c r="R1477" s="27" t="s">
        <v>537</v>
      </c>
      <c r="S1477" s="27" t="s">
        <v>7198</v>
      </c>
      <c r="T1477" s="41" t="s">
        <v>1053</v>
      </c>
      <c r="U1477" s="27" t="s">
        <v>537</v>
      </c>
      <c r="V1477" s="20"/>
      <c r="W1477" s="20"/>
      <c r="X1477" s="20"/>
      <c r="Y1477" s="20"/>
      <c r="Z1477" s="39" t="s">
        <v>3727</v>
      </c>
      <c r="AA1477" s="20" t="s">
        <v>537</v>
      </c>
      <c r="AD1477" s="20"/>
      <c r="AF1477" s="14">
        <v>0</v>
      </c>
      <c r="AG1477" s="14">
        <v>1</v>
      </c>
      <c r="AH1477" s="14">
        <v>0</v>
      </c>
      <c r="AI1477" s="14">
        <v>0</v>
      </c>
      <c r="AJ1477" s="14">
        <v>1</v>
      </c>
      <c r="AK1477" s="14">
        <v>0</v>
      </c>
      <c r="AL1477" s="14">
        <v>1</v>
      </c>
      <c r="AM1477" s="14">
        <v>0</v>
      </c>
      <c r="AQ1477" s="1">
        <v>39121</v>
      </c>
      <c r="AR1477" s="1">
        <v>39387</v>
      </c>
      <c r="AS1477" s="1">
        <v>39575</v>
      </c>
      <c r="AT1477" s="1">
        <v>39755</v>
      </c>
      <c r="AW1477" s="1">
        <v>40240</v>
      </c>
      <c r="AX1477" s="1">
        <v>40351</v>
      </c>
      <c r="BN1477" s="3">
        <v>0.1</v>
      </c>
      <c r="BT1477" s="14">
        <f>24154000</f>
        <v>24154000</v>
      </c>
      <c r="BU1477" s="11">
        <v>0</v>
      </c>
      <c r="BX1477" s="14">
        <v>38452000</v>
      </c>
      <c r="BY1477" s="11">
        <v>0</v>
      </c>
      <c r="CB1477" s="14">
        <v>197450000</v>
      </c>
      <c r="CC1477" s="11">
        <v>0.25</v>
      </c>
      <c r="CS1477">
        <v>1</v>
      </c>
      <c r="DA1477" s="1">
        <v>40529</v>
      </c>
      <c r="DC1477" s="1">
        <v>41576</v>
      </c>
      <c r="DD1477" s="14">
        <v>169</v>
      </c>
      <c r="DE1477" s="14">
        <v>4</v>
      </c>
      <c r="DF1477" s="5" t="s">
        <v>508</v>
      </c>
      <c r="DG1477" t="s">
        <v>2046</v>
      </c>
      <c r="DH1477">
        <v>1</v>
      </c>
      <c r="HH1477" s="44" t="s">
        <v>5875</v>
      </c>
      <c r="HI1477">
        <v>1</v>
      </c>
      <c r="HJ1477">
        <v>80</v>
      </c>
      <c r="HK1477">
        <v>4562</v>
      </c>
      <c r="HL1477">
        <v>69</v>
      </c>
      <c r="HM1477">
        <v>1</v>
      </c>
      <c r="IJ1477" s="1">
        <v>41612</v>
      </c>
      <c r="IK1477" s="14">
        <v>3</v>
      </c>
    </row>
    <row r="1478" spans="1:245" x14ac:dyDescent="0.25">
      <c r="A1478" s="1">
        <v>41612</v>
      </c>
      <c r="E1478" s="27" t="s">
        <v>2046</v>
      </c>
      <c r="F1478" s="4"/>
      <c r="G1478" s="45" t="s">
        <v>5673</v>
      </c>
      <c r="H1478" s="86"/>
      <c r="I1478" s="86"/>
      <c r="J1478" s="86"/>
      <c r="K1478" s="86"/>
      <c r="L1478" s="86"/>
      <c r="M1478" s="32" t="s">
        <v>1050</v>
      </c>
      <c r="N1478" s="27" t="s">
        <v>479</v>
      </c>
      <c r="O1478" s="27" t="s">
        <v>7263</v>
      </c>
      <c r="P1478" s="33"/>
      <c r="Q1478" s="32" t="s">
        <v>1050</v>
      </c>
      <c r="R1478" s="27" t="s">
        <v>479</v>
      </c>
      <c r="S1478" s="27" t="s">
        <v>7263</v>
      </c>
      <c r="T1478" s="33"/>
      <c r="U1478" s="33"/>
      <c r="V1478" s="33"/>
      <c r="W1478" s="33"/>
      <c r="X1478" s="20" t="s">
        <v>3737</v>
      </c>
      <c r="Y1478" s="20" t="s">
        <v>479</v>
      </c>
      <c r="Z1478" s="20" t="s">
        <v>3737</v>
      </c>
      <c r="AA1478" s="20" t="s">
        <v>479</v>
      </c>
      <c r="AD1478" s="20"/>
      <c r="AF1478" s="14">
        <v>0</v>
      </c>
      <c r="AG1478" s="14">
        <v>1</v>
      </c>
      <c r="AH1478" s="14">
        <v>0</v>
      </c>
      <c r="AI1478" s="14">
        <v>0</v>
      </c>
      <c r="AJ1478" s="14">
        <v>1</v>
      </c>
      <c r="AK1478" s="14">
        <v>0</v>
      </c>
      <c r="AL1478" s="14">
        <v>1</v>
      </c>
      <c r="AM1478" s="14">
        <v>0</v>
      </c>
      <c r="AU1478" s="1">
        <v>39709</v>
      </c>
      <c r="AV1478" s="1">
        <v>40035</v>
      </c>
      <c r="AY1478" s="1">
        <v>40263</v>
      </c>
      <c r="AZ1478" s="1">
        <v>40347</v>
      </c>
      <c r="BN1478" s="3">
        <v>0.1</v>
      </c>
      <c r="BP1478" s="14">
        <v>259499000</v>
      </c>
      <c r="BQ1478" s="3">
        <v>0.35</v>
      </c>
      <c r="CS1478">
        <v>1</v>
      </c>
      <c r="DA1478" s="1">
        <v>40529</v>
      </c>
      <c r="DC1478" s="1">
        <v>41576</v>
      </c>
      <c r="DD1478" s="14">
        <v>169</v>
      </c>
      <c r="DE1478" s="14">
        <v>4</v>
      </c>
      <c r="DF1478" s="5" t="s">
        <v>508</v>
      </c>
      <c r="DG1478" t="s">
        <v>2046</v>
      </c>
      <c r="DH1478">
        <v>1</v>
      </c>
      <c r="DJ1478">
        <v>1</v>
      </c>
      <c r="HH1478" s="44" t="s">
        <v>5875</v>
      </c>
      <c r="HI1478">
        <v>1</v>
      </c>
      <c r="HJ1478">
        <v>80</v>
      </c>
      <c r="HK1478">
        <v>11082</v>
      </c>
      <c r="HL1478">
        <v>98</v>
      </c>
      <c r="HM1478">
        <v>1</v>
      </c>
      <c r="IJ1478" s="1">
        <v>41612</v>
      </c>
      <c r="IK1478" s="14">
        <v>3</v>
      </c>
    </row>
    <row r="1479" spans="1:245" x14ac:dyDescent="0.25">
      <c r="A1479" s="1">
        <v>41612</v>
      </c>
      <c r="E1479" s="27" t="s">
        <v>2046</v>
      </c>
      <c r="F1479" s="4"/>
      <c r="G1479" s="45" t="s">
        <v>5673</v>
      </c>
      <c r="H1479" s="86"/>
      <c r="I1479" s="86"/>
      <c r="J1479" s="86"/>
      <c r="K1479" s="86"/>
      <c r="L1479" s="86"/>
      <c r="M1479" s="32" t="s">
        <v>2042</v>
      </c>
      <c r="N1479" s="27" t="s">
        <v>500</v>
      </c>
      <c r="O1479" s="52" t="s">
        <v>7407</v>
      </c>
      <c r="P1479" s="33"/>
      <c r="Q1479" s="41" t="s">
        <v>2042</v>
      </c>
      <c r="R1479" s="27" t="s">
        <v>500</v>
      </c>
      <c r="S1479" s="52" t="s">
        <v>7407</v>
      </c>
      <c r="T1479" s="41" t="s">
        <v>2042</v>
      </c>
      <c r="U1479" s="27" t="s">
        <v>500</v>
      </c>
      <c r="V1479" s="33"/>
      <c r="W1479" s="33"/>
      <c r="X1479" s="33" t="s">
        <v>3769</v>
      </c>
      <c r="Y1479" s="33" t="s">
        <v>500</v>
      </c>
      <c r="Z1479" s="33" t="s">
        <v>3769</v>
      </c>
      <c r="AA1479" s="33" t="s">
        <v>500</v>
      </c>
      <c r="AD1479" s="20"/>
      <c r="AF1479" s="14">
        <v>0</v>
      </c>
      <c r="AG1479" s="14">
        <v>1</v>
      </c>
      <c r="AH1479" s="14">
        <v>0</v>
      </c>
      <c r="AI1479" s="14">
        <v>0</v>
      </c>
      <c r="AJ1479" s="14">
        <v>1</v>
      </c>
      <c r="AK1479" s="14">
        <v>0</v>
      </c>
      <c r="AL1479" s="14">
        <v>1</v>
      </c>
      <c r="AM1479" s="14">
        <v>0</v>
      </c>
      <c r="AW1479" s="1">
        <v>40240</v>
      </c>
      <c r="AX1479" s="1">
        <v>40351</v>
      </c>
      <c r="AY1479" s="1">
        <v>40263</v>
      </c>
      <c r="AZ1479" s="1">
        <v>40347</v>
      </c>
      <c r="BA1479" s="1">
        <v>40296</v>
      </c>
      <c r="BB1479" s="1">
        <v>40332</v>
      </c>
      <c r="BN1479" s="3">
        <v>0.1</v>
      </c>
      <c r="BT1479" s="14">
        <v>47795000</v>
      </c>
      <c r="BU1479" s="11">
        <v>0.4</v>
      </c>
      <c r="BX1479" s="14">
        <v>22225000</v>
      </c>
      <c r="BY1479" s="11">
        <v>0.35</v>
      </c>
      <c r="CS1479">
        <v>1</v>
      </c>
      <c r="DA1479" s="1">
        <v>40529</v>
      </c>
      <c r="DC1479" s="1">
        <v>41576</v>
      </c>
      <c r="DD1479" s="14">
        <v>169</v>
      </c>
      <c r="DE1479" s="14">
        <v>4</v>
      </c>
      <c r="DF1479" s="5" t="s">
        <v>508</v>
      </c>
      <c r="DG1479" t="s">
        <v>2046</v>
      </c>
      <c r="DH1479">
        <v>1</v>
      </c>
      <c r="DJ1479">
        <v>1</v>
      </c>
      <c r="HH1479" s="44" t="s">
        <v>5875</v>
      </c>
      <c r="HI1479">
        <v>1</v>
      </c>
      <c r="HJ1479">
        <v>80</v>
      </c>
      <c r="HK1479">
        <v>4348</v>
      </c>
      <c r="HL1479">
        <v>75</v>
      </c>
      <c r="HM1479">
        <v>1</v>
      </c>
      <c r="IJ1479" s="1">
        <v>41612</v>
      </c>
      <c r="IK1479" s="14">
        <v>3</v>
      </c>
    </row>
    <row r="1480" spans="1:245" x14ac:dyDescent="0.25">
      <c r="A1480" s="1">
        <v>41612</v>
      </c>
      <c r="E1480" s="27" t="s">
        <v>2046</v>
      </c>
      <c r="F1480" s="4"/>
      <c r="G1480" s="45" t="s">
        <v>5673</v>
      </c>
      <c r="H1480" s="86"/>
      <c r="I1480" s="86"/>
      <c r="J1480" s="86"/>
      <c r="K1480" s="86"/>
      <c r="L1480" s="86"/>
      <c r="M1480" s="32" t="s">
        <v>2043</v>
      </c>
      <c r="N1480" s="27" t="s">
        <v>498</v>
      </c>
      <c r="O1480" s="52" t="s">
        <v>7408</v>
      </c>
      <c r="P1480" s="33"/>
      <c r="Q1480" s="41" t="s">
        <v>2042</v>
      </c>
      <c r="R1480" s="27" t="s">
        <v>500</v>
      </c>
      <c r="S1480" s="52" t="s">
        <v>7407</v>
      </c>
      <c r="T1480" s="41" t="s">
        <v>2042</v>
      </c>
      <c r="U1480" s="27" t="s">
        <v>500</v>
      </c>
      <c r="V1480" s="33"/>
      <c r="W1480" s="33"/>
      <c r="X1480" s="20"/>
      <c r="Y1480" s="20"/>
      <c r="Z1480" s="33" t="s">
        <v>3769</v>
      </c>
      <c r="AA1480" s="33" t="s">
        <v>500</v>
      </c>
      <c r="AD1480" s="20"/>
      <c r="AF1480" s="14">
        <v>0</v>
      </c>
      <c r="AG1480" s="14">
        <v>1</v>
      </c>
      <c r="AH1480" s="14">
        <v>0</v>
      </c>
      <c r="AI1480" s="14">
        <v>0</v>
      </c>
      <c r="AJ1480" s="14">
        <v>1</v>
      </c>
      <c r="AK1480" s="14">
        <v>0</v>
      </c>
      <c r="AL1480" s="14">
        <v>1</v>
      </c>
      <c r="AM1480" s="14">
        <v>0</v>
      </c>
      <c r="AW1480" s="1">
        <v>40240</v>
      </c>
      <c r="AX1480" s="1">
        <v>40351</v>
      </c>
      <c r="AY1480" s="1">
        <v>40263</v>
      </c>
      <c r="AZ1480" s="1">
        <v>40347</v>
      </c>
      <c r="BA1480" s="1">
        <v>40296</v>
      </c>
      <c r="BB1480" s="1">
        <v>40332</v>
      </c>
      <c r="BN1480" s="3">
        <v>0.1</v>
      </c>
      <c r="BT1480" s="14">
        <v>47795000</v>
      </c>
      <c r="BU1480" s="11">
        <v>0.4</v>
      </c>
      <c r="BX1480" s="14">
        <v>22225000</v>
      </c>
      <c r="BY1480" s="11">
        <v>0.35</v>
      </c>
      <c r="CS1480">
        <v>1</v>
      </c>
      <c r="DA1480" s="1">
        <v>40529</v>
      </c>
      <c r="DC1480" s="1">
        <v>41576</v>
      </c>
      <c r="DD1480" s="14">
        <v>169</v>
      </c>
      <c r="DE1480" s="14">
        <v>4</v>
      </c>
      <c r="DF1480" s="5" t="s">
        <v>508</v>
      </c>
      <c r="DG1480" t="s">
        <v>2046</v>
      </c>
      <c r="DH1480">
        <v>1</v>
      </c>
      <c r="DJ1480">
        <v>1</v>
      </c>
      <c r="HH1480" s="44" t="s">
        <v>5875</v>
      </c>
      <c r="HI1480">
        <v>1</v>
      </c>
      <c r="HJ1480">
        <v>80</v>
      </c>
      <c r="HK1480">
        <v>4348</v>
      </c>
      <c r="HL1480">
        <v>75</v>
      </c>
      <c r="HM1480">
        <v>1</v>
      </c>
      <c r="IJ1480" s="1">
        <v>41612</v>
      </c>
      <c r="IK1480" s="14">
        <v>3</v>
      </c>
    </row>
    <row r="1481" spans="1:245" x14ac:dyDescent="0.25">
      <c r="A1481" s="1">
        <v>41612</v>
      </c>
      <c r="E1481" s="27" t="s">
        <v>2046</v>
      </c>
      <c r="F1481" s="4"/>
      <c r="G1481" s="45" t="s">
        <v>5673</v>
      </c>
      <c r="H1481" s="86"/>
      <c r="I1481" s="86"/>
      <c r="J1481" s="86"/>
      <c r="K1481" s="86"/>
      <c r="L1481" s="86"/>
      <c r="M1481" s="30" t="s">
        <v>1893</v>
      </c>
      <c r="N1481" s="27" t="s">
        <v>500</v>
      </c>
      <c r="O1481" s="4" t="s">
        <v>7199</v>
      </c>
      <c r="P1481" s="20"/>
      <c r="Q1481" s="39" t="s">
        <v>1893</v>
      </c>
      <c r="R1481" s="27" t="s">
        <v>500</v>
      </c>
      <c r="S1481" s="4" t="s">
        <v>7199</v>
      </c>
      <c r="T1481" s="39" t="s">
        <v>1893</v>
      </c>
      <c r="U1481" s="27" t="s">
        <v>500</v>
      </c>
      <c r="V1481" s="20"/>
      <c r="W1481" s="20"/>
      <c r="X1481" s="39" t="s">
        <v>3728</v>
      </c>
      <c r="Y1481" s="20" t="s">
        <v>500</v>
      </c>
      <c r="Z1481" s="39" t="s">
        <v>3728</v>
      </c>
      <c r="AA1481" s="20" t="s">
        <v>500</v>
      </c>
      <c r="AD1481" s="20"/>
      <c r="AF1481" s="14">
        <v>0</v>
      </c>
      <c r="AG1481" s="14">
        <v>1</v>
      </c>
      <c r="AH1481" s="14">
        <v>0</v>
      </c>
      <c r="AI1481" s="14">
        <v>0</v>
      </c>
      <c r="AJ1481" s="14">
        <v>1</v>
      </c>
      <c r="AK1481" s="14">
        <v>0</v>
      </c>
      <c r="AL1481" s="14">
        <v>1</v>
      </c>
      <c r="AM1481" s="14">
        <v>0</v>
      </c>
      <c r="AO1481" s="1">
        <v>39101</v>
      </c>
      <c r="AP1481" s="1">
        <v>39134</v>
      </c>
      <c r="BN1481" s="3">
        <v>0.1</v>
      </c>
      <c r="BT1481" s="14">
        <v>79897000</v>
      </c>
      <c r="CS1481">
        <v>1</v>
      </c>
      <c r="DA1481" s="1">
        <v>40529</v>
      </c>
      <c r="DC1481" s="1">
        <v>41576</v>
      </c>
      <c r="DD1481" s="14">
        <v>169</v>
      </c>
      <c r="DE1481" s="14">
        <v>4</v>
      </c>
      <c r="DF1481" s="5" t="s">
        <v>508</v>
      </c>
      <c r="DG1481" t="s">
        <v>2046</v>
      </c>
      <c r="DH1481">
        <v>1</v>
      </c>
      <c r="HH1481" s="44" t="s">
        <v>5875</v>
      </c>
      <c r="HI1481">
        <v>1</v>
      </c>
      <c r="HJ1481">
        <v>80</v>
      </c>
      <c r="HK1481">
        <v>7032</v>
      </c>
      <c r="HL1481">
        <v>219</v>
      </c>
      <c r="HM1481">
        <v>1</v>
      </c>
      <c r="IJ1481" s="1">
        <v>41612</v>
      </c>
      <c r="IK1481" s="14">
        <v>3</v>
      </c>
    </row>
    <row r="1482" spans="1:245" x14ac:dyDescent="0.25">
      <c r="A1482" s="1">
        <v>41612</v>
      </c>
      <c r="E1482" s="27" t="s">
        <v>2046</v>
      </c>
      <c r="F1482" s="4"/>
      <c r="G1482" s="45" t="s">
        <v>5673</v>
      </c>
      <c r="H1482" s="86"/>
      <c r="I1482" s="86"/>
      <c r="J1482" s="86"/>
      <c r="K1482" s="86"/>
      <c r="L1482" s="86"/>
      <c r="M1482" s="30" t="s">
        <v>1896</v>
      </c>
      <c r="N1482" s="27" t="s">
        <v>500</v>
      </c>
      <c r="O1482" s="52" t="s">
        <v>7200</v>
      </c>
      <c r="P1482" s="20"/>
      <c r="Q1482" s="39" t="s">
        <v>1893</v>
      </c>
      <c r="R1482" s="27" t="s">
        <v>500</v>
      </c>
      <c r="S1482" s="4" t="s">
        <v>7199</v>
      </c>
      <c r="T1482" s="39" t="s">
        <v>1893</v>
      </c>
      <c r="U1482" s="27" t="s">
        <v>500</v>
      </c>
      <c r="V1482" s="20"/>
      <c r="W1482" s="20"/>
      <c r="X1482" s="20"/>
      <c r="Y1482" s="20"/>
      <c r="Z1482" s="39" t="s">
        <v>3728</v>
      </c>
      <c r="AA1482" s="20" t="s">
        <v>500</v>
      </c>
      <c r="AD1482" s="20"/>
      <c r="AF1482" s="14">
        <v>0</v>
      </c>
      <c r="AG1482" s="14">
        <v>1</v>
      </c>
      <c r="AH1482" s="14">
        <v>0</v>
      </c>
      <c r="AI1482" s="14">
        <v>0</v>
      </c>
      <c r="AJ1482" s="14">
        <v>1</v>
      </c>
      <c r="AK1482" s="14">
        <v>0</v>
      </c>
      <c r="AL1482" s="14">
        <v>1</v>
      </c>
      <c r="AM1482" s="14">
        <v>0</v>
      </c>
      <c r="AO1482" s="1">
        <v>39101</v>
      </c>
      <c r="AP1482" s="1">
        <v>39134</v>
      </c>
      <c r="BN1482" s="3">
        <v>0.1</v>
      </c>
      <c r="BT1482" s="14">
        <v>79897000</v>
      </c>
      <c r="CS1482">
        <v>1</v>
      </c>
      <c r="DA1482" s="1">
        <v>40529</v>
      </c>
      <c r="DC1482" s="1">
        <v>41576</v>
      </c>
      <c r="DD1482" s="14">
        <v>169</v>
      </c>
      <c r="DE1482" s="14">
        <v>4</v>
      </c>
      <c r="DF1482" s="5" t="s">
        <v>508</v>
      </c>
      <c r="DG1482" t="s">
        <v>2046</v>
      </c>
      <c r="DH1482">
        <v>1</v>
      </c>
      <c r="HH1482" s="44" t="s">
        <v>5875</v>
      </c>
      <c r="HI1482">
        <v>1</v>
      </c>
      <c r="HJ1482">
        <v>80</v>
      </c>
      <c r="HK1482">
        <v>7032</v>
      </c>
      <c r="HL1482">
        <v>219</v>
      </c>
      <c r="HM1482">
        <v>1</v>
      </c>
      <c r="IJ1482" s="1">
        <v>41612</v>
      </c>
      <c r="IK1482" s="14">
        <v>3</v>
      </c>
    </row>
    <row r="1483" spans="1:245" x14ac:dyDescent="0.25">
      <c r="A1483" s="1">
        <v>41612</v>
      </c>
      <c r="E1483" s="27" t="s">
        <v>2046</v>
      </c>
      <c r="F1483" s="4"/>
      <c r="G1483" s="45" t="s">
        <v>5673</v>
      </c>
      <c r="H1483" s="86"/>
      <c r="I1483" s="86"/>
      <c r="J1483" s="86"/>
      <c r="K1483" s="86"/>
      <c r="L1483" s="86"/>
      <c r="M1483" s="30" t="s">
        <v>5232</v>
      </c>
      <c r="N1483" s="27" t="s">
        <v>537</v>
      </c>
      <c r="O1483" s="52" t="s">
        <v>7409</v>
      </c>
      <c r="P1483" s="20"/>
      <c r="Q1483" s="39" t="s">
        <v>1893</v>
      </c>
      <c r="R1483" s="27" t="s">
        <v>500</v>
      </c>
      <c r="S1483" s="4" t="s">
        <v>7199</v>
      </c>
      <c r="T1483" s="39" t="s">
        <v>1893</v>
      </c>
      <c r="U1483" s="27" t="s">
        <v>500</v>
      </c>
      <c r="V1483" s="20"/>
      <c r="W1483" s="20"/>
      <c r="X1483" s="20"/>
      <c r="Y1483" s="20"/>
      <c r="Z1483" s="39" t="s">
        <v>3728</v>
      </c>
      <c r="AA1483" s="20" t="s">
        <v>500</v>
      </c>
      <c r="AD1483" s="20"/>
      <c r="AF1483" s="14">
        <v>0</v>
      </c>
      <c r="AG1483" s="14">
        <v>1</v>
      </c>
      <c r="AH1483" s="14">
        <v>0</v>
      </c>
      <c r="AI1483" s="14">
        <v>0</v>
      </c>
      <c r="AJ1483" s="14">
        <v>1</v>
      </c>
      <c r="AK1483" s="14">
        <v>0</v>
      </c>
      <c r="AL1483" s="14">
        <v>1</v>
      </c>
      <c r="AM1483" s="14">
        <v>0</v>
      </c>
      <c r="AO1483" s="1">
        <v>39101</v>
      </c>
      <c r="AP1483" s="1">
        <v>39134</v>
      </c>
      <c r="BN1483" s="3">
        <v>0.1</v>
      </c>
      <c r="BT1483" s="14">
        <v>79897000</v>
      </c>
      <c r="CS1483">
        <v>1</v>
      </c>
      <c r="DA1483" s="1">
        <v>40529</v>
      </c>
      <c r="DC1483" s="1">
        <v>41576</v>
      </c>
      <c r="DD1483" s="14">
        <v>169</v>
      </c>
      <c r="DE1483" s="14">
        <v>4</v>
      </c>
      <c r="DF1483" s="5" t="s">
        <v>508</v>
      </c>
      <c r="DG1483" t="s">
        <v>2046</v>
      </c>
      <c r="DH1483">
        <v>1</v>
      </c>
      <c r="HH1483" s="44" t="s">
        <v>5875</v>
      </c>
      <c r="HI1483">
        <v>1</v>
      </c>
      <c r="HJ1483">
        <v>80</v>
      </c>
      <c r="HK1483">
        <v>7032</v>
      </c>
      <c r="HL1483">
        <v>219</v>
      </c>
      <c r="HM1483">
        <v>1</v>
      </c>
      <c r="IJ1483" s="1">
        <v>41612</v>
      </c>
      <c r="IK1483" s="14">
        <v>3</v>
      </c>
    </row>
    <row r="1484" spans="1:245" x14ac:dyDescent="0.25">
      <c r="A1484" s="1">
        <v>41612</v>
      </c>
      <c r="E1484" s="27" t="s">
        <v>2046</v>
      </c>
      <c r="F1484" s="4"/>
      <c r="G1484" s="45" t="s">
        <v>5673</v>
      </c>
      <c r="H1484" s="86"/>
      <c r="I1484" s="86"/>
      <c r="J1484" s="86"/>
      <c r="K1484" s="86"/>
      <c r="L1484" s="86"/>
      <c r="M1484" s="30" t="s">
        <v>2044</v>
      </c>
      <c r="N1484" s="27" t="s">
        <v>537</v>
      </c>
      <c r="O1484" s="52" t="s">
        <v>7410</v>
      </c>
      <c r="P1484" s="20"/>
      <c r="Q1484" s="39" t="s">
        <v>2044</v>
      </c>
      <c r="R1484" s="27" t="s">
        <v>537</v>
      </c>
      <c r="S1484" s="52" t="s">
        <v>7410</v>
      </c>
      <c r="T1484" s="39" t="s">
        <v>2044</v>
      </c>
      <c r="U1484" s="27" t="s">
        <v>537</v>
      </c>
      <c r="V1484" s="20"/>
      <c r="W1484" s="20"/>
      <c r="X1484" s="20"/>
      <c r="Y1484" s="20"/>
      <c r="Z1484" s="20"/>
      <c r="AA1484" s="20"/>
      <c r="AB1484" s="20"/>
      <c r="AC1484" s="20"/>
      <c r="AD1484" s="20"/>
      <c r="AF1484" s="14">
        <v>0</v>
      </c>
      <c r="AG1484" s="14">
        <v>1</v>
      </c>
      <c r="AH1484" s="14">
        <v>0</v>
      </c>
      <c r="AI1484" s="14">
        <v>0</v>
      </c>
      <c r="AJ1484" s="14">
        <v>1</v>
      </c>
      <c r="AK1484" s="14">
        <v>0</v>
      </c>
      <c r="AL1484" s="14">
        <v>1</v>
      </c>
      <c r="AM1484" s="14">
        <v>0</v>
      </c>
      <c r="AU1484" s="1">
        <v>39993</v>
      </c>
      <c r="AV1484" s="1">
        <v>40035</v>
      </c>
      <c r="BN1484" s="3">
        <v>0.1</v>
      </c>
      <c r="BT1484" s="14">
        <v>247000</v>
      </c>
      <c r="BU1484" s="3">
        <v>0.25</v>
      </c>
      <c r="CS1484">
        <v>1</v>
      </c>
      <c r="DA1484" s="1">
        <v>40529</v>
      </c>
      <c r="DC1484" s="1">
        <v>41576</v>
      </c>
      <c r="DD1484" s="14">
        <v>169</v>
      </c>
      <c r="DE1484" s="14">
        <v>4</v>
      </c>
      <c r="DF1484" s="5" t="s">
        <v>508</v>
      </c>
      <c r="DG1484" t="s">
        <v>2046</v>
      </c>
      <c r="DH1484">
        <v>1</v>
      </c>
      <c r="DJ1484">
        <v>1</v>
      </c>
      <c r="IJ1484" s="1">
        <v>41612</v>
      </c>
      <c r="IK1484" s="14">
        <v>3</v>
      </c>
    </row>
    <row r="1485" spans="1:245" x14ac:dyDescent="0.25">
      <c r="A1485" s="1">
        <v>41612</v>
      </c>
      <c r="E1485" s="27" t="s">
        <v>2046</v>
      </c>
      <c r="F1485" s="4"/>
      <c r="G1485" s="45" t="s">
        <v>5673</v>
      </c>
      <c r="H1485" s="86"/>
      <c r="I1485" s="86"/>
      <c r="J1485" s="86"/>
      <c r="K1485" s="86"/>
      <c r="L1485" s="86"/>
      <c r="M1485" s="30" t="s">
        <v>2045</v>
      </c>
      <c r="N1485" s="27" t="s">
        <v>537</v>
      </c>
      <c r="O1485" s="52" t="s">
        <v>7410</v>
      </c>
      <c r="P1485" s="20"/>
      <c r="Q1485" s="39" t="s">
        <v>2044</v>
      </c>
      <c r="R1485" s="27" t="s">
        <v>537</v>
      </c>
      <c r="S1485" s="52" t="s">
        <v>7410</v>
      </c>
      <c r="T1485" s="39" t="s">
        <v>2044</v>
      </c>
      <c r="U1485" s="27" t="s">
        <v>537</v>
      </c>
      <c r="V1485" s="20"/>
      <c r="W1485" s="20"/>
      <c r="X1485" s="20"/>
      <c r="Y1485" s="20"/>
      <c r="Z1485" s="20"/>
      <c r="AA1485" s="20"/>
      <c r="AB1485" s="20"/>
      <c r="AC1485" s="20"/>
      <c r="AD1485" s="20"/>
      <c r="AF1485" s="14">
        <v>0</v>
      </c>
      <c r="AG1485" s="14">
        <v>1</v>
      </c>
      <c r="AH1485" s="14">
        <v>0</v>
      </c>
      <c r="AI1485" s="14">
        <v>0</v>
      </c>
      <c r="AJ1485" s="14">
        <v>1</v>
      </c>
      <c r="AK1485" s="14">
        <v>0</v>
      </c>
      <c r="AL1485" s="14">
        <v>1</v>
      </c>
      <c r="AM1485" s="14">
        <v>0</v>
      </c>
      <c r="AU1485" s="1">
        <v>39993</v>
      </c>
      <c r="AV1485" s="1">
        <v>40035</v>
      </c>
      <c r="BN1485" s="3">
        <v>0.1</v>
      </c>
      <c r="BT1485" s="14">
        <v>247000</v>
      </c>
      <c r="BU1485" s="3">
        <v>0.25</v>
      </c>
      <c r="CS1485">
        <v>1</v>
      </c>
      <c r="DA1485" s="1">
        <v>40529</v>
      </c>
      <c r="DC1485" s="1">
        <v>41576</v>
      </c>
      <c r="DD1485" s="14">
        <v>169</v>
      </c>
      <c r="DE1485" s="14">
        <v>4</v>
      </c>
      <c r="DF1485" s="5" t="s">
        <v>508</v>
      </c>
      <c r="DG1485" t="s">
        <v>2046</v>
      </c>
      <c r="DH1485">
        <v>1</v>
      </c>
      <c r="DJ1485">
        <v>1</v>
      </c>
      <c r="IJ1485" s="1">
        <v>41612</v>
      </c>
      <c r="IK1485" s="14">
        <v>3</v>
      </c>
    </row>
    <row r="1486" spans="1:245" x14ac:dyDescent="0.25">
      <c r="A1486" s="1">
        <v>41618</v>
      </c>
      <c r="C1486" t="s">
        <v>1122</v>
      </c>
      <c r="E1486" s="4" t="s">
        <v>3231</v>
      </c>
      <c r="F1486" s="4"/>
      <c r="G1486" s="45" t="s">
        <v>5640</v>
      </c>
      <c r="H1486" s="86"/>
      <c r="I1486" s="86"/>
      <c r="J1486" s="86"/>
      <c r="K1486" s="86"/>
      <c r="L1486" s="86"/>
      <c r="M1486" s="30" t="s">
        <v>1123</v>
      </c>
      <c r="N1486" s="4" t="s">
        <v>500</v>
      </c>
      <c r="O1486" s="52" t="s">
        <v>7178</v>
      </c>
      <c r="P1486" s="20"/>
      <c r="Q1486" s="39" t="s">
        <v>1123</v>
      </c>
      <c r="R1486" s="4" t="s">
        <v>500</v>
      </c>
      <c r="S1486" s="52" t="s">
        <v>7178</v>
      </c>
      <c r="T1486" s="39" t="s">
        <v>1123</v>
      </c>
      <c r="U1486" s="4" t="s">
        <v>500</v>
      </c>
      <c r="V1486" s="20"/>
      <c r="W1486" s="20"/>
      <c r="X1486" s="20" t="s">
        <v>3723</v>
      </c>
      <c r="Y1486" s="20" t="s">
        <v>500</v>
      </c>
      <c r="Z1486" s="20" t="s">
        <v>3723</v>
      </c>
      <c r="AA1486" s="20" t="s">
        <v>500</v>
      </c>
      <c r="AD1486" s="20"/>
      <c r="AF1486" s="14">
        <v>0</v>
      </c>
      <c r="AG1486" s="14">
        <v>1</v>
      </c>
      <c r="AH1486" s="14">
        <v>0</v>
      </c>
      <c r="AI1486" s="14">
        <v>0</v>
      </c>
      <c r="AJ1486" s="14">
        <v>1</v>
      </c>
      <c r="AK1486" s="14">
        <v>0</v>
      </c>
      <c r="AL1486" s="14">
        <v>1</v>
      </c>
      <c r="AM1486" s="14">
        <v>0</v>
      </c>
      <c r="AN1486" t="s">
        <v>1126</v>
      </c>
      <c r="AO1486" s="1">
        <v>38544</v>
      </c>
      <c r="AP1486" s="1">
        <v>39066</v>
      </c>
      <c r="AW1486" s="1"/>
      <c r="AX1486" s="1"/>
      <c r="AY1486" s="1"/>
      <c r="BA1486" s="1"/>
      <c r="BC1486" s="1"/>
      <c r="BE1486" s="1"/>
      <c r="BG1486" s="1"/>
      <c r="BI1486" s="1"/>
      <c r="BK1486" s="1"/>
      <c r="BT1486" s="14">
        <v>10798000</v>
      </c>
      <c r="CS1486">
        <v>1</v>
      </c>
      <c r="CV1486" s="1">
        <v>40837</v>
      </c>
      <c r="DB1486" s="1">
        <v>40374</v>
      </c>
      <c r="DC1486" s="1">
        <v>41305</v>
      </c>
      <c r="DD1486" s="14">
        <v>526</v>
      </c>
      <c r="DE1486" s="14">
        <v>4</v>
      </c>
      <c r="DF1486" t="s">
        <v>562</v>
      </c>
      <c r="DG1486" t="s">
        <v>1125</v>
      </c>
      <c r="DK1486" s="1"/>
      <c r="GY1486" s="44"/>
      <c r="HH1486" s="44" t="s">
        <v>5856</v>
      </c>
      <c r="HI1486">
        <v>1</v>
      </c>
      <c r="HJ1486">
        <v>34</v>
      </c>
      <c r="HK1486">
        <v>2007</v>
      </c>
      <c r="HL1486">
        <v>34</v>
      </c>
      <c r="HM1486">
        <v>1</v>
      </c>
    </row>
    <row r="1487" spans="1:245" x14ac:dyDescent="0.25">
      <c r="A1487" s="1">
        <v>41618</v>
      </c>
      <c r="E1487" s="4" t="s">
        <v>3231</v>
      </c>
      <c r="F1487" s="4"/>
      <c r="G1487" s="45" t="s">
        <v>5640</v>
      </c>
      <c r="H1487" s="86"/>
      <c r="I1487" s="86"/>
      <c r="J1487" s="86"/>
      <c r="K1487" s="86"/>
      <c r="L1487" s="86"/>
      <c r="M1487" s="30" t="s">
        <v>2646</v>
      </c>
      <c r="N1487" s="4" t="s">
        <v>502</v>
      </c>
      <c r="O1487" s="52" t="s">
        <v>7179</v>
      </c>
      <c r="P1487" s="20"/>
      <c r="Q1487" s="39" t="s">
        <v>1123</v>
      </c>
      <c r="R1487" s="4" t="s">
        <v>500</v>
      </c>
      <c r="S1487" s="52" t="s">
        <v>7178</v>
      </c>
      <c r="T1487" s="39" t="s">
        <v>1123</v>
      </c>
      <c r="U1487" s="4" t="s">
        <v>500</v>
      </c>
      <c r="V1487" s="20"/>
      <c r="W1487" s="20"/>
      <c r="X1487" s="20"/>
      <c r="Y1487" s="20"/>
      <c r="Z1487" s="20" t="s">
        <v>3723</v>
      </c>
      <c r="AA1487" s="20" t="s">
        <v>500</v>
      </c>
      <c r="AD1487" s="20"/>
      <c r="AF1487" s="14">
        <v>0</v>
      </c>
      <c r="AG1487" s="14">
        <v>1</v>
      </c>
      <c r="AH1487" s="14">
        <v>0</v>
      </c>
      <c r="AI1487" s="14">
        <v>0</v>
      </c>
      <c r="AJ1487" s="14">
        <v>1</v>
      </c>
      <c r="AK1487" s="14">
        <v>0</v>
      </c>
      <c r="AL1487" s="14">
        <v>1</v>
      </c>
      <c r="AM1487" s="14">
        <v>0</v>
      </c>
      <c r="AO1487" s="1">
        <v>38544</v>
      </c>
      <c r="AP1487" s="1">
        <v>39066</v>
      </c>
      <c r="AW1487" s="1"/>
      <c r="AX1487" s="1"/>
      <c r="AY1487" s="1"/>
      <c r="BA1487" s="1"/>
      <c r="BC1487" s="1"/>
      <c r="BE1487" s="1"/>
      <c r="BG1487" s="1"/>
      <c r="BI1487" s="1"/>
      <c r="BK1487" s="1"/>
      <c r="BT1487" s="14">
        <v>10798000</v>
      </c>
      <c r="CS1487">
        <v>1</v>
      </c>
      <c r="CV1487" s="1">
        <v>40837</v>
      </c>
      <c r="DB1487" s="1">
        <v>40374</v>
      </c>
      <c r="DC1487" s="1">
        <v>41305</v>
      </c>
      <c r="DD1487" s="14">
        <v>526</v>
      </c>
      <c r="DE1487" s="14">
        <v>4</v>
      </c>
      <c r="DF1487" t="s">
        <v>562</v>
      </c>
      <c r="DG1487" t="s">
        <v>1125</v>
      </c>
      <c r="GY1487" s="44"/>
      <c r="HH1487" s="44" t="s">
        <v>5856</v>
      </c>
      <c r="HI1487">
        <v>1</v>
      </c>
      <c r="HJ1487">
        <v>34</v>
      </c>
      <c r="HK1487">
        <v>2007</v>
      </c>
      <c r="HL1487">
        <v>34</v>
      </c>
      <c r="HM1487">
        <v>1</v>
      </c>
    </row>
    <row r="1488" spans="1:245" x14ac:dyDescent="0.25">
      <c r="A1488" s="1">
        <v>41618</v>
      </c>
      <c r="E1488" s="4" t="s">
        <v>3231</v>
      </c>
      <c r="F1488" s="4"/>
      <c r="G1488" s="45" t="s">
        <v>5640</v>
      </c>
      <c r="H1488" s="86"/>
      <c r="I1488" s="86"/>
      <c r="J1488" s="86"/>
      <c r="K1488" s="86"/>
      <c r="L1488" s="86"/>
      <c r="M1488" s="30" t="s">
        <v>1124</v>
      </c>
      <c r="N1488" s="4" t="s">
        <v>501</v>
      </c>
      <c r="O1488" s="52" t="s">
        <v>7180</v>
      </c>
      <c r="P1488" s="20"/>
      <c r="Q1488" s="39" t="s">
        <v>1124</v>
      </c>
      <c r="R1488" s="4" t="s">
        <v>501</v>
      </c>
      <c r="S1488" s="52" t="s">
        <v>7180</v>
      </c>
      <c r="T1488" s="39" t="s">
        <v>1124</v>
      </c>
      <c r="U1488" s="4" t="s">
        <v>501</v>
      </c>
      <c r="V1488" s="20"/>
      <c r="W1488" s="20"/>
      <c r="X1488" s="20" t="s">
        <v>3724</v>
      </c>
      <c r="Y1488" s="20" t="s">
        <v>501</v>
      </c>
      <c r="Z1488" s="20" t="s">
        <v>3724</v>
      </c>
      <c r="AA1488" s="20" t="s">
        <v>501</v>
      </c>
      <c r="AD1488" s="20"/>
      <c r="AF1488" s="14">
        <v>0</v>
      </c>
      <c r="AG1488" s="14">
        <v>1</v>
      </c>
      <c r="AH1488" s="14">
        <v>0</v>
      </c>
      <c r="AI1488" s="14">
        <v>0</v>
      </c>
      <c r="AJ1488" s="14">
        <v>1</v>
      </c>
      <c r="AK1488" s="14">
        <v>0</v>
      </c>
      <c r="AL1488" s="14">
        <v>1</v>
      </c>
      <c r="AM1488" s="14">
        <v>0</v>
      </c>
      <c r="AO1488" s="1">
        <v>38544</v>
      </c>
      <c r="AP1488" s="1">
        <v>39066</v>
      </c>
      <c r="AW1488" s="1"/>
      <c r="AX1488" s="1"/>
      <c r="AY1488" s="1"/>
      <c r="BA1488" s="1"/>
      <c r="BC1488" s="1"/>
      <c r="BE1488" s="1"/>
      <c r="BG1488" s="1"/>
      <c r="BI1488" s="1"/>
      <c r="BK1488" s="1"/>
      <c r="BT1488" s="14">
        <v>5493000</v>
      </c>
      <c r="CS1488">
        <v>1</v>
      </c>
      <c r="CV1488" s="1">
        <v>40837</v>
      </c>
      <c r="DB1488" s="1">
        <v>40374</v>
      </c>
      <c r="DC1488" s="1">
        <v>41305</v>
      </c>
      <c r="DD1488" s="14">
        <v>526</v>
      </c>
      <c r="DE1488" s="14">
        <v>4</v>
      </c>
      <c r="DF1488" t="s">
        <v>562</v>
      </c>
      <c r="DG1488" t="s">
        <v>1125</v>
      </c>
      <c r="GY1488" s="44"/>
      <c r="HH1488" s="44" t="s">
        <v>5856</v>
      </c>
      <c r="HI1488">
        <v>1</v>
      </c>
      <c r="HJ1488">
        <v>34</v>
      </c>
      <c r="HK1488">
        <v>2897</v>
      </c>
      <c r="HL1488">
        <v>43</v>
      </c>
      <c r="HM1488">
        <v>1</v>
      </c>
    </row>
    <row r="1489" spans="1:245" x14ac:dyDescent="0.25">
      <c r="A1489" s="1">
        <v>41618</v>
      </c>
      <c r="E1489" s="4" t="s">
        <v>3231</v>
      </c>
      <c r="F1489" s="4"/>
      <c r="G1489" s="45" t="s">
        <v>5640</v>
      </c>
      <c r="H1489" s="86"/>
      <c r="I1489" s="86"/>
      <c r="J1489" s="86"/>
      <c r="K1489" s="86"/>
      <c r="L1489" s="86"/>
      <c r="M1489" s="30" t="s">
        <v>2647</v>
      </c>
      <c r="N1489" s="4" t="s">
        <v>502</v>
      </c>
      <c r="O1489" s="52" t="s">
        <v>7181</v>
      </c>
      <c r="P1489" s="20"/>
      <c r="Q1489" s="39" t="s">
        <v>1124</v>
      </c>
      <c r="R1489" s="4" t="s">
        <v>501</v>
      </c>
      <c r="S1489" s="52" t="s">
        <v>7180</v>
      </c>
      <c r="T1489" s="39" t="s">
        <v>1124</v>
      </c>
      <c r="U1489" s="4" t="s">
        <v>501</v>
      </c>
      <c r="V1489" s="20"/>
      <c r="W1489" s="20"/>
      <c r="X1489" s="20"/>
      <c r="Y1489" s="20"/>
      <c r="Z1489" s="20" t="s">
        <v>3724</v>
      </c>
      <c r="AA1489" s="20" t="s">
        <v>501</v>
      </c>
      <c r="AD1489" s="20"/>
      <c r="AF1489" s="14">
        <v>0</v>
      </c>
      <c r="AG1489" s="14">
        <v>1</v>
      </c>
      <c r="AH1489" s="14">
        <v>0</v>
      </c>
      <c r="AI1489" s="14">
        <v>0</v>
      </c>
      <c r="AJ1489" s="14">
        <v>1</v>
      </c>
      <c r="AK1489" s="14">
        <v>0</v>
      </c>
      <c r="AL1489" s="14">
        <v>1</v>
      </c>
      <c r="AM1489" s="14">
        <v>0</v>
      </c>
      <c r="AO1489" s="1">
        <v>38544</v>
      </c>
      <c r="AP1489" s="1">
        <v>39066</v>
      </c>
      <c r="AW1489" s="1"/>
      <c r="AX1489" s="1"/>
      <c r="AY1489" s="1"/>
      <c r="BA1489" s="1"/>
      <c r="BC1489" s="1"/>
      <c r="BE1489" s="1"/>
      <c r="BG1489" s="1"/>
      <c r="BI1489" s="1"/>
      <c r="BK1489" s="1"/>
      <c r="BT1489" s="14">
        <v>5493000</v>
      </c>
      <c r="CS1489">
        <v>1</v>
      </c>
      <c r="CV1489" s="1">
        <v>40837</v>
      </c>
      <c r="DB1489" s="1">
        <v>40374</v>
      </c>
      <c r="DC1489" s="1">
        <v>41305</v>
      </c>
      <c r="DD1489" s="14">
        <v>526</v>
      </c>
      <c r="DE1489" s="14">
        <v>4</v>
      </c>
      <c r="DF1489" t="s">
        <v>562</v>
      </c>
      <c r="DG1489" t="s">
        <v>1125</v>
      </c>
      <c r="GY1489" s="44"/>
      <c r="HH1489" s="44" t="s">
        <v>5856</v>
      </c>
      <c r="HI1489">
        <v>1</v>
      </c>
      <c r="HJ1489">
        <v>34</v>
      </c>
      <c r="HK1489">
        <v>2897</v>
      </c>
      <c r="HL1489">
        <v>43</v>
      </c>
      <c r="HM1489">
        <v>1</v>
      </c>
    </row>
    <row r="1490" spans="1:245" x14ac:dyDescent="0.25">
      <c r="A1490" s="1">
        <v>41668</v>
      </c>
      <c r="C1490" t="s">
        <v>1577</v>
      </c>
      <c r="E1490" s="4" t="s">
        <v>3250</v>
      </c>
      <c r="F1490" s="4"/>
      <c r="G1490" s="45" t="s">
        <v>5659</v>
      </c>
      <c r="H1490" s="86"/>
      <c r="I1490" s="86"/>
      <c r="J1490" s="86"/>
      <c r="K1490" s="86"/>
      <c r="L1490" s="86"/>
      <c r="M1490" s="30" t="s">
        <v>1578</v>
      </c>
      <c r="N1490" s="4" t="s">
        <v>500</v>
      </c>
      <c r="O1490" s="52" t="s">
        <v>7312</v>
      </c>
      <c r="P1490" s="20"/>
      <c r="Q1490" s="39" t="s">
        <v>1578</v>
      </c>
      <c r="R1490" s="4" t="s">
        <v>500</v>
      </c>
      <c r="S1490" s="52" t="s">
        <v>7312</v>
      </c>
      <c r="T1490" s="39" t="s">
        <v>1578</v>
      </c>
      <c r="U1490" s="4" t="s">
        <v>500</v>
      </c>
      <c r="V1490" s="20"/>
      <c r="W1490" s="20"/>
      <c r="X1490" s="20"/>
      <c r="Y1490" s="20"/>
      <c r="Z1490" s="20"/>
      <c r="AA1490" s="20"/>
      <c r="AB1490" s="20"/>
      <c r="AC1490" s="20"/>
      <c r="AD1490" s="20"/>
      <c r="AF1490" s="14">
        <v>0</v>
      </c>
      <c r="AG1490" s="14">
        <v>1</v>
      </c>
      <c r="AH1490" s="14">
        <v>0</v>
      </c>
      <c r="AI1490" s="14">
        <v>0</v>
      </c>
      <c r="AJ1490" s="14">
        <v>1</v>
      </c>
      <c r="AK1490" s="14">
        <v>0</v>
      </c>
      <c r="AL1490" s="14">
        <v>1</v>
      </c>
      <c r="AM1490" s="14">
        <v>0</v>
      </c>
      <c r="AN1490" t="s">
        <v>1598</v>
      </c>
      <c r="AO1490" s="1">
        <v>38651</v>
      </c>
      <c r="AP1490" s="1">
        <v>40386</v>
      </c>
      <c r="BN1490" s="3">
        <v>0.1</v>
      </c>
      <c r="BT1490" s="14">
        <v>71800000</v>
      </c>
      <c r="CS1490" s="7">
        <v>1</v>
      </c>
      <c r="DA1490" s="1">
        <v>40298</v>
      </c>
      <c r="DB1490" s="1">
        <v>40386</v>
      </c>
      <c r="DC1490" s="1">
        <v>41570</v>
      </c>
      <c r="DD1490" s="14">
        <v>105</v>
      </c>
      <c r="DE1490" s="14">
        <v>4</v>
      </c>
      <c r="DF1490" t="s">
        <v>513</v>
      </c>
      <c r="DG1490" t="s">
        <v>1597</v>
      </c>
      <c r="DH1490">
        <v>1</v>
      </c>
      <c r="DK1490" s="1"/>
      <c r="II1490" s="1">
        <v>40386</v>
      </c>
      <c r="IJ1490" s="1">
        <v>41668</v>
      </c>
      <c r="IK1490" s="14">
        <v>1</v>
      </c>
    </row>
    <row r="1491" spans="1:245" x14ac:dyDescent="0.25">
      <c r="A1491" s="1">
        <v>41668</v>
      </c>
      <c r="E1491" s="4" t="s">
        <v>3250</v>
      </c>
      <c r="F1491" s="4"/>
      <c r="G1491" s="45" t="s">
        <v>5659</v>
      </c>
      <c r="H1491" s="86"/>
      <c r="I1491" s="86"/>
      <c r="J1491" s="86"/>
      <c r="K1491" s="86"/>
      <c r="L1491" s="86"/>
      <c r="M1491" s="58" t="s">
        <v>7313</v>
      </c>
      <c r="N1491" s="4" t="s">
        <v>474</v>
      </c>
      <c r="O1491" s="52" t="s">
        <v>7314</v>
      </c>
      <c r="P1491" s="20"/>
      <c r="Q1491" s="39" t="s">
        <v>1578</v>
      </c>
      <c r="R1491" s="4" t="s">
        <v>500</v>
      </c>
      <c r="S1491" s="52" t="s">
        <v>7312</v>
      </c>
      <c r="T1491" s="39" t="s">
        <v>1578</v>
      </c>
      <c r="U1491" s="4" t="s">
        <v>500</v>
      </c>
      <c r="V1491" s="20"/>
      <c r="W1491" s="20"/>
      <c r="X1491" s="20"/>
      <c r="Y1491" s="20"/>
      <c r="Z1491" s="20"/>
      <c r="AA1491" s="20"/>
      <c r="AB1491" s="20"/>
      <c r="AC1491" s="20"/>
      <c r="AD1491" s="20"/>
      <c r="AF1491" s="14">
        <v>0</v>
      </c>
      <c r="AG1491" s="14">
        <v>1</v>
      </c>
      <c r="AH1491" s="14">
        <v>0</v>
      </c>
      <c r="AI1491" s="14">
        <v>0</v>
      </c>
      <c r="AJ1491" s="14">
        <v>1</v>
      </c>
      <c r="AK1491" s="14">
        <v>0</v>
      </c>
      <c r="AL1491" s="14">
        <v>1</v>
      </c>
      <c r="AM1491" s="14">
        <v>0</v>
      </c>
      <c r="AO1491" s="1">
        <v>38651</v>
      </c>
      <c r="AP1491" s="1">
        <v>40386</v>
      </c>
      <c r="BN1491" s="3">
        <v>0.1</v>
      </c>
      <c r="BT1491" s="14">
        <v>71800000</v>
      </c>
      <c r="CS1491" s="7">
        <v>1</v>
      </c>
      <c r="DA1491" s="1">
        <v>40298</v>
      </c>
      <c r="DB1491" s="1">
        <v>40386</v>
      </c>
      <c r="DC1491" s="1">
        <v>41570</v>
      </c>
      <c r="DD1491" s="14">
        <v>105</v>
      </c>
      <c r="DE1491" s="14">
        <v>4</v>
      </c>
      <c r="DF1491" t="s">
        <v>513</v>
      </c>
      <c r="DG1491" t="s">
        <v>1597</v>
      </c>
      <c r="DH1491">
        <v>1</v>
      </c>
      <c r="II1491" s="1">
        <v>40386</v>
      </c>
      <c r="IJ1491" s="1">
        <v>41668</v>
      </c>
      <c r="IK1491" s="14">
        <v>1</v>
      </c>
    </row>
    <row r="1492" spans="1:245" x14ac:dyDescent="0.25">
      <c r="A1492" s="1">
        <v>41668</v>
      </c>
      <c r="E1492" s="4" t="s">
        <v>3250</v>
      </c>
      <c r="F1492" s="4"/>
      <c r="G1492" s="45" t="s">
        <v>5659</v>
      </c>
      <c r="H1492" s="86"/>
      <c r="I1492" s="86"/>
      <c r="J1492" s="86"/>
      <c r="K1492" s="86"/>
      <c r="L1492" s="86"/>
      <c r="M1492" s="30" t="s">
        <v>1579</v>
      </c>
      <c r="N1492" s="4" t="s">
        <v>479</v>
      </c>
      <c r="O1492" s="52" t="s">
        <v>7315</v>
      </c>
      <c r="P1492" s="20"/>
      <c r="Q1492" s="39" t="s">
        <v>1578</v>
      </c>
      <c r="R1492" s="4" t="s">
        <v>500</v>
      </c>
      <c r="S1492" s="52" t="s">
        <v>7312</v>
      </c>
      <c r="T1492" s="39" t="s">
        <v>1578</v>
      </c>
      <c r="U1492" s="4" t="s">
        <v>500</v>
      </c>
      <c r="V1492" s="20"/>
      <c r="W1492" s="20"/>
      <c r="X1492" s="20"/>
      <c r="Y1492" s="20"/>
      <c r="Z1492" s="20"/>
      <c r="AA1492" s="20"/>
      <c r="AB1492" s="20"/>
      <c r="AC1492" s="20"/>
      <c r="AD1492" s="20"/>
      <c r="AF1492" s="14">
        <v>0</v>
      </c>
      <c r="AG1492" s="14">
        <v>1</v>
      </c>
      <c r="AH1492" s="14">
        <v>0</v>
      </c>
      <c r="AI1492" s="14">
        <v>0</v>
      </c>
      <c r="AJ1492" s="14">
        <v>1</v>
      </c>
      <c r="AK1492" s="14">
        <v>0</v>
      </c>
      <c r="AL1492" s="14">
        <v>1</v>
      </c>
      <c r="AM1492" s="14">
        <v>0</v>
      </c>
      <c r="AO1492" s="1">
        <v>38651</v>
      </c>
      <c r="AP1492" s="1">
        <v>40386</v>
      </c>
      <c r="BN1492" s="3">
        <v>0.1</v>
      </c>
      <c r="BT1492" s="14">
        <v>71800000</v>
      </c>
      <c r="CS1492" s="7">
        <v>1</v>
      </c>
      <c r="DA1492" s="1">
        <v>40298</v>
      </c>
      <c r="DB1492" s="1">
        <v>40386</v>
      </c>
      <c r="DC1492" s="1">
        <v>41570</v>
      </c>
      <c r="DD1492" s="14">
        <v>105</v>
      </c>
      <c r="DE1492" s="14">
        <v>4</v>
      </c>
      <c r="DF1492" t="s">
        <v>513</v>
      </c>
      <c r="DG1492" t="s">
        <v>1597</v>
      </c>
      <c r="DH1492">
        <v>1</v>
      </c>
      <c r="II1492" s="1">
        <v>40386</v>
      </c>
      <c r="IJ1492" s="1">
        <v>41668</v>
      </c>
      <c r="IK1492" s="14">
        <v>1</v>
      </c>
    </row>
    <row r="1493" spans="1:245" x14ac:dyDescent="0.25">
      <c r="A1493" s="1">
        <v>41668</v>
      </c>
      <c r="E1493" s="4" t="s">
        <v>3250</v>
      </c>
      <c r="F1493" s="4"/>
      <c r="G1493" s="45" t="s">
        <v>5659</v>
      </c>
      <c r="H1493" s="86"/>
      <c r="I1493" s="86"/>
      <c r="J1493" s="86"/>
      <c r="K1493" s="86"/>
      <c r="L1493" s="86"/>
      <c r="M1493" s="30" t="s">
        <v>1580</v>
      </c>
      <c r="N1493" s="4" t="s">
        <v>517</v>
      </c>
      <c r="O1493" s="52" t="s">
        <v>7316</v>
      </c>
      <c r="P1493" s="20"/>
      <c r="Q1493" s="39" t="s">
        <v>1578</v>
      </c>
      <c r="R1493" s="4" t="s">
        <v>500</v>
      </c>
      <c r="S1493" s="52" t="s">
        <v>7312</v>
      </c>
      <c r="T1493" s="39" t="s">
        <v>1578</v>
      </c>
      <c r="U1493" s="4" t="s">
        <v>500</v>
      </c>
      <c r="V1493" s="20"/>
      <c r="W1493" s="20"/>
      <c r="X1493" s="20"/>
      <c r="Y1493" s="20"/>
      <c r="Z1493" s="20"/>
      <c r="AA1493" s="20"/>
      <c r="AB1493" s="20"/>
      <c r="AC1493" s="20"/>
      <c r="AD1493" s="20"/>
      <c r="AF1493" s="14">
        <v>0</v>
      </c>
      <c r="AG1493" s="14">
        <v>1</v>
      </c>
      <c r="AH1493" s="14">
        <v>0</v>
      </c>
      <c r="AI1493" s="14">
        <v>0</v>
      </c>
      <c r="AJ1493" s="14">
        <v>1</v>
      </c>
      <c r="AK1493" s="14">
        <v>0</v>
      </c>
      <c r="AL1493" s="14">
        <v>1</v>
      </c>
      <c r="AM1493" s="14">
        <v>0</v>
      </c>
      <c r="AO1493" s="1">
        <v>38651</v>
      </c>
      <c r="AP1493" s="1">
        <v>40386</v>
      </c>
      <c r="BN1493" s="3">
        <v>0.1</v>
      </c>
      <c r="BP1493" s="14">
        <v>3209000</v>
      </c>
      <c r="BT1493" s="14">
        <v>71800000</v>
      </c>
      <c r="CS1493" s="7">
        <v>1</v>
      </c>
      <c r="DA1493" s="1">
        <v>40298</v>
      </c>
      <c r="DB1493" s="1">
        <v>40386</v>
      </c>
      <c r="DC1493" s="1">
        <v>41570</v>
      </c>
      <c r="DD1493" s="14">
        <v>105</v>
      </c>
      <c r="DE1493" s="14">
        <v>4</v>
      </c>
      <c r="DF1493" t="s">
        <v>513</v>
      </c>
      <c r="DG1493" t="s">
        <v>1597</v>
      </c>
      <c r="DH1493">
        <v>1</v>
      </c>
      <c r="II1493" s="1">
        <v>40386</v>
      </c>
      <c r="IJ1493" s="1">
        <v>41668</v>
      </c>
      <c r="IK1493" s="14">
        <v>1</v>
      </c>
    </row>
    <row r="1494" spans="1:245" x14ac:dyDescent="0.25">
      <c r="A1494" s="1">
        <v>41668</v>
      </c>
      <c r="E1494" s="4" t="s">
        <v>3250</v>
      </c>
      <c r="F1494" s="4"/>
      <c r="G1494" s="45" t="s">
        <v>5659</v>
      </c>
      <c r="H1494" s="86"/>
      <c r="I1494" s="86"/>
      <c r="J1494" s="86"/>
      <c r="K1494" s="86"/>
      <c r="L1494" s="86"/>
      <c r="M1494" s="30" t="s">
        <v>5224</v>
      </c>
      <c r="N1494" s="4" t="s">
        <v>537</v>
      </c>
      <c r="O1494" s="52" t="s">
        <v>7317</v>
      </c>
      <c r="P1494" s="20"/>
      <c r="Q1494" s="39" t="s">
        <v>1578</v>
      </c>
      <c r="R1494" s="4" t="s">
        <v>500</v>
      </c>
      <c r="S1494" s="52" t="s">
        <v>7312</v>
      </c>
      <c r="T1494" s="39" t="s">
        <v>1578</v>
      </c>
      <c r="U1494" s="4" t="s">
        <v>500</v>
      </c>
      <c r="V1494" s="20"/>
      <c r="W1494" s="20"/>
      <c r="X1494" s="20"/>
      <c r="Y1494" s="20"/>
      <c r="Z1494" s="20"/>
      <c r="AA1494" s="20"/>
      <c r="AB1494" s="20"/>
      <c r="AC1494" s="20"/>
      <c r="AD1494" s="20"/>
      <c r="AF1494" s="14">
        <v>0</v>
      </c>
      <c r="AG1494" s="14">
        <v>1</v>
      </c>
      <c r="AH1494" s="14">
        <v>0</v>
      </c>
      <c r="AI1494" s="14">
        <v>0</v>
      </c>
      <c r="AJ1494" s="14">
        <v>1</v>
      </c>
      <c r="AK1494" s="14">
        <v>0</v>
      </c>
      <c r="AL1494" s="14">
        <v>1</v>
      </c>
      <c r="AM1494" s="14">
        <v>0</v>
      </c>
      <c r="AO1494" s="1">
        <v>38651</v>
      </c>
      <c r="AP1494" s="1">
        <v>40386</v>
      </c>
      <c r="BN1494" s="3">
        <v>0.1</v>
      </c>
      <c r="BT1494" s="14">
        <v>71800000</v>
      </c>
      <c r="CS1494" s="7">
        <v>1</v>
      </c>
      <c r="DA1494" s="1">
        <v>40298</v>
      </c>
      <c r="DB1494" s="1">
        <v>40386</v>
      </c>
      <c r="DC1494" s="1">
        <v>41570</v>
      </c>
      <c r="DD1494" s="14">
        <v>105</v>
      </c>
      <c r="DE1494" s="14">
        <v>4</v>
      </c>
      <c r="DF1494" t="s">
        <v>513</v>
      </c>
      <c r="DG1494" t="s">
        <v>1597</v>
      </c>
      <c r="DH1494">
        <v>1</v>
      </c>
      <c r="II1494" s="1">
        <v>40386</v>
      </c>
      <c r="IJ1494" s="1">
        <v>41668</v>
      </c>
      <c r="IK1494" s="14">
        <v>1</v>
      </c>
    </row>
    <row r="1495" spans="1:245" x14ac:dyDescent="0.25">
      <c r="A1495" s="1">
        <v>41668</v>
      </c>
      <c r="E1495" s="4" t="s">
        <v>3250</v>
      </c>
      <c r="F1495" s="4"/>
      <c r="G1495" s="45" t="s">
        <v>5659</v>
      </c>
      <c r="H1495" s="86"/>
      <c r="I1495" s="86"/>
      <c r="J1495" s="86"/>
      <c r="K1495" s="86"/>
      <c r="L1495" s="86"/>
      <c r="M1495" s="30" t="s">
        <v>5225</v>
      </c>
      <c r="N1495" s="4" t="s">
        <v>1581</v>
      </c>
      <c r="O1495" s="52" t="s">
        <v>7318</v>
      </c>
      <c r="P1495" s="20"/>
      <c r="Q1495" s="39" t="s">
        <v>5225</v>
      </c>
      <c r="R1495" s="4" t="s">
        <v>1581</v>
      </c>
      <c r="S1495" s="52" t="s">
        <v>7318</v>
      </c>
      <c r="T1495" s="39" t="s">
        <v>5225</v>
      </c>
      <c r="U1495" s="4" t="s">
        <v>1581</v>
      </c>
      <c r="V1495" s="20"/>
      <c r="W1495" s="20"/>
      <c r="X1495" s="20"/>
      <c r="Y1495" s="20"/>
      <c r="Z1495" s="20"/>
      <c r="AA1495" s="20"/>
      <c r="AB1495" s="20"/>
      <c r="AC1495" s="20"/>
      <c r="AD1495" s="20"/>
      <c r="AF1495" s="14">
        <v>0</v>
      </c>
      <c r="AG1495" s="14">
        <v>1</v>
      </c>
      <c r="AH1495" s="14">
        <v>0</v>
      </c>
      <c r="AI1495" s="14">
        <v>0</v>
      </c>
      <c r="AJ1495" s="14">
        <v>1</v>
      </c>
      <c r="AK1495" s="14">
        <v>0</v>
      </c>
      <c r="AL1495" s="14">
        <v>1</v>
      </c>
      <c r="AM1495" s="14">
        <v>0</v>
      </c>
      <c r="AO1495" s="1">
        <v>38651</v>
      </c>
      <c r="AP1495" s="1">
        <v>40298</v>
      </c>
      <c r="BN1495" s="3">
        <v>0.1</v>
      </c>
      <c r="BO1495" s="3">
        <v>1</v>
      </c>
      <c r="BT1495" s="14">
        <v>0</v>
      </c>
      <c r="BU1495" s="3">
        <v>1</v>
      </c>
      <c r="CS1495" s="7">
        <v>1</v>
      </c>
      <c r="DA1495" s="1">
        <v>40298</v>
      </c>
      <c r="DB1495" s="1">
        <v>40386</v>
      </c>
      <c r="DC1495" s="1">
        <v>41570</v>
      </c>
      <c r="DD1495" s="14">
        <v>105</v>
      </c>
      <c r="DE1495" s="14">
        <v>4</v>
      </c>
      <c r="DF1495" t="s">
        <v>513</v>
      </c>
      <c r="DG1495" t="s">
        <v>1597</v>
      </c>
      <c r="DH1495">
        <v>1</v>
      </c>
      <c r="DI1495" s="1">
        <v>40298</v>
      </c>
      <c r="II1495" s="1">
        <v>40386</v>
      </c>
      <c r="IJ1495" s="1">
        <v>41668</v>
      </c>
      <c r="IK1495" s="14">
        <v>1</v>
      </c>
    </row>
    <row r="1496" spans="1:245" x14ac:dyDescent="0.25">
      <c r="A1496" s="1">
        <v>41668</v>
      </c>
      <c r="E1496" s="4" t="s">
        <v>3250</v>
      </c>
      <c r="F1496" s="4"/>
      <c r="G1496" s="45" t="s">
        <v>5659</v>
      </c>
      <c r="H1496" s="86"/>
      <c r="I1496" s="86"/>
      <c r="J1496" s="86"/>
      <c r="K1496" s="86"/>
      <c r="L1496" s="86"/>
      <c r="M1496" s="30" t="s">
        <v>1582</v>
      </c>
      <c r="N1496" s="4" t="s">
        <v>502</v>
      </c>
      <c r="O1496" s="52" t="s">
        <v>7319</v>
      </c>
      <c r="P1496" s="20"/>
      <c r="Q1496" s="39" t="s">
        <v>5225</v>
      </c>
      <c r="R1496" s="4" t="s">
        <v>1581</v>
      </c>
      <c r="S1496" s="52" t="s">
        <v>7318</v>
      </c>
      <c r="T1496" s="39" t="s">
        <v>5225</v>
      </c>
      <c r="U1496" s="4" t="s">
        <v>1581</v>
      </c>
      <c r="V1496" s="20"/>
      <c r="W1496" s="20"/>
      <c r="X1496" s="20"/>
      <c r="Y1496" s="20"/>
      <c r="Z1496" s="20"/>
      <c r="AA1496" s="20"/>
      <c r="AB1496" s="20"/>
      <c r="AC1496" s="20"/>
      <c r="AD1496" s="20"/>
      <c r="AF1496" s="14">
        <v>0</v>
      </c>
      <c r="AG1496" s="14">
        <v>1</v>
      </c>
      <c r="AH1496" s="14">
        <v>0</v>
      </c>
      <c r="AI1496" s="14">
        <v>0</v>
      </c>
      <c r="AJ1496" s="14">
        <v>1</v>
      </c>
      <c r="AK1496" s="14">
        <v>0</v>
      </c>
      <c r="AL1496" s="14">
        <v>1</v>
      </c>
      <c r="AM1496" s="14">
        <v>0</v>
      </c>
      <c r="AO1496" s="1">
        <v>38651</v>
      </c>
      <c r="AP1496" s="1">
        <v>40298</v>
      </c>
      <c r="BN1496" s="3">
        <v>0.1</v>
      </c>
      <c r="BO1496" s="3">
        <v>1</v>
      </c>
      <c r="BT1496" s="14">
        <v>0</v>
      </c>
      <c r="BU1496" s="3">
        <v>1</v>
      </c>
      <c r="CS1496" s="7">
        <v>1</v>
      </c>
      <c r="DA1496" s="1">
        <v>40298</v>
      </c>
      <c r="DB1496" s="1">
        <v>40386</v>
      </c>
      <c r="DC1496" s="1">
        <v>41570</v>
      </c>
      <c r="DD1496" s="14">
        <v>105</v>
      </c>
      <c r="DE1496" s="14">
        <v>4</v>
      </c>
      <c r="DF1496" t="s">
        <v>513</v>
      </c>
      <c r="DG1496" t="s">
        <v>1597</v>
      </c>
      <c r="DH1496">
        <v>1</v>
      </c>
      <c r="DI1496" s="1">
        <v>40298</v>
      </c>
      <c r="II1496" s="1">
        <v>40386</v>
      </c>
      <c r="IJ1496" s="1">
        <v>41668</v>
      </c>
      <c r="IK1496" s="14">
        <v>1</v>
      </c>
    </row>
    <row r="1497" spans="1:245" x14ac:dyDescent="0.25">
      <c r="A1497" s="1">
        <v>41668</v>
      </c>
      <c r="E1497" s="4" t="s">
        <v>3250</v>
      </c>
      <c r="F1497" s="4"/>
      <c r="G1497" s="45" t="s">
        <v>5659</v>
      </c>
      <c r="H1497" s="86"/>
      <c r="I1497" s="86"/>
      <c r="J1497" s="86"/>
      <c r="K1497" s="86"/>
      <c r="L1497" s="86"/>
      <c r="M1497" s="30" t="s">
        <v>2655</v>
      </c>
      <c r="N1497" s="4" t="s">
        <v>502</v>
      </c>
      <c r="O1497" s="52" t="s">
        <v>7320</v>
      </c>
      <c r="P1497" s="20"/>
      <c r="Q1497" s="39" t="s">
        <v>5225</v>
      </c>
      <c r="R1497" s="4" t="s">
        <v>1581</v>
      </c>
      <c r="S1497" s="52" t="s">
        <v>7318</v>
      </c>
      <c r="T1497" s="39" t="s">
        <v>5225</v>
      </c>
      <c r="U1497" s="4" t="s">
        <v>1581</v>
      </c>
      <c r="V1497" s="20"/>
      <c r="W1497" s="20"/>
      <c r="X1497" s="20"/>
      <c r="Y1497" s="20"/>
      <c r="Z1497" s="20"/>
      <c r="AA1497" s="20"/>
      <c r="AB1497" s="20"/>
      <c r="AC1497" s="20"/>
      <c r="AD1497" s="20"/>
      <c r="AF1497" s="14">
        <v>0</v>
      </c>
      <c r="AG1497" s="14">
        <v>1</v>
      </c>
      <c r="AH1497" s="14">
        <v>0</v>
      </c>
      <c r="AI1497" s="14">
        <v>0</v>
      </c>
      <c r="AJ1497" s="14">
        <v>1</v>
      </c>
      <c r="AK1497" s="14">
        <v>0</v>
      </c>
      <c r="AL1497" s="14">
        <v>1</v>
      </c>
      <c r="AM1497" s="14">
        <v>0</v>
      </c>
      <c r="AO1497" s="1">
        <v>38651</v>
      </c>
      <c r="AP1497" s="1">
        <v>40298</v>
      </c>
      <c r="BN1497" s="3">
        <v>0.1</v>
      </c>
      <c r="BO1497" s="3">
        <v>1</v>
      </c>
      <c r="BT1497" s="14">
        <v>0</v>
      </c>
      <c r="BU1497" s="3">
        <v>1</v>
      </c>
      <c r="CS1497" s="7">
        <v>1</v>
      </c>
      <c r="DA1497" s="1">
        <v>40298</v>
      </c>
      <c r="DB1497" s="1">
        <v>40386</v>
      </c>
      <c r="DC1497" s="1">
        <v>41570</v>
      </c>
      <c r="DD1497" s="14">
        <v>105</v>
      </c>
      <c r="DE1497" s="14">
        <v>4</v>
      </c>
      <c r="DF1497" t="s">
        <v>513</v>
      </c>
      <c r="DG1497" t="s">
        <v>1597</v>
      </c>
      <c r="DH1497">
        <v>1</v>
      </c>
      <c r="DI1497" s="1">
        <v>40298</v>
      </c>
      <c r="II1497" s="1">
        <v>40386</v>
      </c>
      <c r="IJ1497" s="1">
        <v>41668</v>
      </c>
      <c r="IK1497" s="14">
        <v>1</v>
      </c>
    </row>
    <row r="1498" spans="1:245" x14ac:dyDescent="0.25">
      <c r="A1498" s="1">
        <v>41668</v>
      </c>
      <c r="E1498" s="4" t="s">
        <v>3250</v>
      </c>
      <c r="F1498" s="4"/>
      <c r="G1498" s="45" t="s">
        <v>5659</v>
      </c>
      <c r="H1498" s="86"/>
      <c r="I1498" s="86"/>
      <c r="J1498" s="86"/>
      <c r="K1498" s="86"/>
      <c r="L1498" s="86"/>
      <c r="M1498" s="30" t="s">
        <v>2554</v>
      </c>
      <c r="N1498" s="4" t="s">
        <v>474</v>
      </c>
      <c r="O1498" s="52" t="s">
        <v>7321</v>
      </c>
      <c r="P1498" s="20"/>
      <c r="Q1498" s="39" t="s">
        <v>5225</v>
      </c>
      <c r="R1498" s="4" t="s">
        <v>1581</v>
      </c>
      <c r="S1498" s="52" t="s">
        <v>7318</v>
      </c>
      <c r="T1498" s="39" t="s">
        <v>5225</v>
      </c>
      <c r="U1498" s="4" t="s">
        <v>1581</v>
      </c>
      <c r="V1498" s="20"/>
      <c r="W1498" s="20"/>
      <c r="X1498" s="20"/>
      <c r="Y1498" s="20"/>
      <c r="Z1498" s="20"/>
      <c r="AA1498" s="20"/>
      <c r="AB1498" s="20"/>
      <c r="AC1498" s="20"/>
      <c r="AD1498" s="20"/>
      <c r="AF1498" s="14">
        <v>0</v>
      </c>
      <c r="AG1498" s="14">
        <v>1</v>
      </c>
      <c r="AH1498" s="14">
        <v>0</v>
      </c>
      <c r="AI1498" s="14">
        <v>0</v>
      </c>
      <c r="AJ1498" s="14">
        <v>1</v>
      </c>
      <c r="AK1498" s="14">
        <v>0</v>
      </c>
      <c r="AL1498" s="14">
        <v>1</v>
      </c>
      <c r="AM1498" s="14">
        <v>0</v>
      </c>
      <c r="AO1498" s="1">
        <v>38651</v>
      </c>
      <c r="AP1498" s="1">
        <v>40298</v>
      </c>
      <c r="BN1498" s="3">
        <v>0.1</v>
      </c>
      <c r="BO1498" s="3">
        <v>1</v>
      </c>
      <c r="BT1498" s="14">
        <v>0</v>
      </c>
      <c r="BU1498" s="3">
        <v>1</v>
      </c>
      <c r="CS1498" s="7">
        <v>1</v>
      </c>
      <c r="DA1498" s="1">
        <v>40298</v>
      </c>
      <c r="DB1498" s="1">
        <v>40386</v>
      </c>
      <c r="DC1498" s="1">
        <v>41570</v>
      </c>
      <c r="DD1498" s="14">
        <v>105</v>
      </c>
      <c r="DE1498" s="14">
        <v>4</v>
      </c>
      <c r="DF1498" t="s">
        <v>513</v>
      </c>
      <c r="DG1498" t="s">
        <v>1597</v>
      </c>
      <c r="DH1498">
        <v>1</v>
      </c>
      <c r="DI1498" s="1">
        <v>40298</v>
      </c>
      <c r="II1498" s="1">
        <v>40386</v>
      </c>
      <c r="IJ1498" s="1">
        <v>41668</v>
      </c>
      <c r="IK1498" s="14">
        <v>1</v>
      </c>
    </row>
    <row r="1499" spans="1:245" x14ac:dyDescent="0.25">
      <c r="A1499" s="1">
        <v>41668</v>
      </c>
      <c r="E1499" s="4" t="s">
        <v>3250</v>
      </c>
      <c r="F1499" s="4"/>
      <c r="G1499" s="45" t="s">
        <v>5659</v>
      </c>
      <c r="H1499" s="86"/>
      <c r="I1499" s="86"/>
      <c r="J1499" s="86"/>
      <c r="K1499" s="86"/>
      <c r="L1499" s="86"/>
      <c r="M1499" s="30" t="s">
        <v>1583</v>
      </c>
      <c r="N1499" s="4" t="s">
        <v>479</v>
      </c>
      <c r="O1499" s="52" t="s">
        <v>7322</v>
      </c>
      <c r="P1499" s="20"/>
      <c r="Q1499" s="39" t="s">
        <v>5225</v>
      </c>
      <c r="R1499" s="4" t="s">
        <v>1581</v>
      </c>
      <c r="S1499" s="52" t="s">
        <v>7318</v>
      </c>
      <c r="T1499" s="39" t="s">
        <v>5225</v>
      </c>
      <c r="U1499" s="4" t="s">
        <v>1581</v>
      </c>
      <c r="V1499" s="20"/>
      <c r="W1499" s="20"/>
      <c r="X1499" s="20"/>
      <c r="Y1499" s="20"/>
      <c r="Z1499" s="20"/>
      <c r="AA1499" s="20"/>
      <c r="AB1499" s="20"/>
      <c r="AC1499" s="20"/>
      <c r="AD1499" s="20"/>
      <c r="AF1499" s="14">
        <v>0</v>
      </c>
      <c r="AG1499" s="14">
        <v>1</v>
      </c>
      <c r="AH1499" s="14">
        <v>0</v>
      </c>
      <c r="AI1499" s="14">
        <v>0</v>
      </c>
      <c r="AJ1499" s="14">
        <v>1</v>
      </c>
      <c r="AK1499" s="14">
        <v>0</v>
      </c>
      <c r="AL1499" s="14">
        <v>1</v>
      </c>
      <c r="AM1499" s="14">
        <v>0</v>
      </c>
      <c r="AO1499" s="1">
        <v>38651</v>
      </c>
      <c r="AP1499" s="1">
        <v>40298</v>
      </c>
      <c r="BN1499" s="3">
        <v>0.1</v>
      </c>
      <c r="BO1499" s="3">
        <v>1</v>
      </c>
      <c r="BT1499" s="14">
        <v>0</v>
      </c>
      <c r="BU1499" s="3">
        <v>1</v>
      </c>
      <c r="CS1499" s="7">
        <v>1</v>
      </c>
      <c r="DA1499" s="1">
        <v>40298</v>
      </c>
      <c r="DB1499" s="1">
        <v>40386</v>
      </c>
      <c r="DC1499" s="1">
        <v>41570</v>
      </c>
      <c r="DD1499" s="14">
        <v>105</v>
      </c>
      <c r="DE1499" s="14">
        <v>4</v>
      </c>
      <c r="DF1499" t="s">
        <v>513</v>
      </c>
      <c r="DG1499" t="s">
        <v>1597</v>
      </c>
      <c r="DH1499">
        <v>1</v>
      </c>
      <c r="DI1499" s="1">
        <v>40298</v>
      </c>
      <c r="II1499" s="1">
        <v>40386</v>
      </c>
      <c r="IJ1499" s="1">
        <v>41668</v>
      </c>
      <c r="IK1499" s="14">
        <v>1</v>
      </c>
    </row>
    <row r="1500" spans="1:245" x14ac:dyDescent="0.25">
      <c r="A1500" s="1">
        <v>41668</v>
      </c>
      <c r="E1500" s="4" t="s">
        <v>3250</v>
      </c>
      <c r="F1500" s="4"/>
      <c r="G1500" s="45" t="s">
        <v>5659</v>
      </c>
      <c r="H1500" s="86"/>
      <c r="I1500" s="86"/>
      <c r="J1500" s="86"/>
      <c r="K1500" s="86"/>
      <c r="L1500" s="86"/>
      <c r="M1500" s="30" t="s">
        <v>1584</v>
      </c>
      <c r="N1500" s="4" t="s">
        <v>479</v>
      </c>
      <c r="O1500" s="52" t="s">
        <v>7323</v>
      </c>
      <c r="P1500" s="20"/>
      <c r="Q1500" s="39" t="s">
        <v>5225</v>
      </c>
      <c r="R1500" s="4" t="s">
        <v>1581</v>
      </c>
      <c r="S1500" s="52" t="s">
        <v>7318</v>
      </c>
      <c r="T1500" s="39" t="s">
        <v>5225</v>
      </c>
      <c r="U1500" s="4" t="s">
        <v>1581</v>
      </c>
      <c r="V1500" s="20"/>
      <c r="W1500" s="20"/>
      <c r="X1500" s="20"/>
      <c r="Y1500" s="20"/>
      <c r="Z1500" s="20"/>
      <c r="AA1500" s="20"/>
      <c r="AB1500" s="20"/>
      <c r="AC1500" s="20"/>
      <c r="AD1500" s="20"/>
      <c r="AF1500" s="14">
        <v>0</v>
      </c>
      <c r="AG1500" s="14">
        <v>1</v>
      </c>
      <c r="AH1500" s="14">
        <v>0</v>
      </c>
      <c r="AI1500" s="14">
        <v>0</v>
      </c>
      <c r="AJ1500" s="14">
        <v>1</v>
      </c>
      <c r="AK1500" s="14">
        <v>0</v>
      </c>
      <c r="AL1500" s="14">
        <v>1</v>
      </c>
      <c r="AM1500" s="14">
        <v>0</v>
      </c>
      <c r="AO1500" s="1">
        <v>38651</v>
      </c>
      <c r="AP1500" s="1">
        <v>40298</v>
      </c>
      <c r="BN1500" s="3">
        <v>0.1</v>
      </c>
      <c r="BO1500" s="3">
        <v>1</v>
      </c>
      <c r="BT1500" s="14">
        <v>0</v>
      </c>
      <c r="BU1500" s="3">
        <v>1</v>
      </c>
      <c r="CS1500" s="7">
        <v>1</v>
      </c>
      <c r="DA1500" s="1">
        <v>40298</v>
      </c>
      <c r="DB1500" s="1">
        <v>40386</v>
      </c>
      <c r="DC1500" s="1">
        <v>41570</v>
      </c>
      <c r="DD1500" s="14">
        <v>105</v>
      </c>
      <c r="DE1500" s="14">
        <v>4</v>
      </c>
      <c r="DF1500" t="s">
        <v>513</v>
      </c>
      <c r="DG1500" t="s">
        <v>1597</v>
      </c>
      <c r="DH1500">
        <v>1</v>
      </c>
      <c r="DI1500" s="1">
        <v>40298</v>
      </c>
      <c r="II1500" s="1">
        <v>40386</v>
      </c>
      <c r="IJ1500" s="1">
        <v>41668</v>
      </c>
      <c r="IK1500" s="14">
        <v>1</v>
      </c>
    </row>
    <row r="1501" spans="1:245" x14ac:dyDescent="0.25">
      <c r="A1501" s="1">
        <v>41668</v>
      </c>
      <c r="E1501" s="4" t="s">
        <v>3250</v>
      </c>
      <c r="F1501" s="4"/>
      <c r="G1501" s="45" t="s">
        <v>5659</v>
      </c>
      <c r="H1501" s="86"/>
      <c r="I1501" s="86"/>
      <c r="J1501" s="86"/>
      <c r="K1501" s="86"/>
      <c r="L1501" s="86"/>
      <c r="M1501" s="30" t="s">
        <v>2555</v>
      </c>
      <c r="N1501" s="4" t="s">
        <v>474</v>
      </c>
      <c r="O1501" s="52" t="s">
        <v>7324</v>
      </c>
      <c r="P1501" s="20"/>
      <c r="Q1501" s="39" t="s">
        <v>5225</v>
      </c>
      <c r="R1501" s="4" t="s">
        <v>1581</v>
      </c>
      <c r="S1501" s="52" t="s">
        <v>7318</v>
      </c>
      <c r="T1501" s="39" t="s">
        <v>5225</v>
      </c>
      <c r="U1501" s="4" t="s">
        <v>1581</v>
      </c>
      <c r="V1501" s="20"/>
      <c r="W1501" s="20"/>
      <c r="X1501" s="20"/>
      <c r="Y1501" s="20"/>
      <c r="Z1501" s="20"/>
      <c r="AA1501" s="20"/>
      <c r="AB1501" s="20"/>
      <c r="AC1501" s="20"/>
      <c r="AD1501" s="20"/>
      <c r="AF1501" s="14">
        <v>0</v>
      </c>
      <c r="AG1501" s="14">
        <v>1</v>
      </c>
      <c r="AH1501" s="14">
        <v>0</v>
      </c>
      <c r="AI1501" s="14">
        <v>0</v>
      </c>
      <c r="AJ1501" s="14">
        <v>1</v>
      </c>
      <c r="AK1501" s="14">
        <v>0</v>
      </c>
      <c r="AL1501" s="14">
        <v>1</v>
      </c>
      <c r="AM1501" s="14">
        <v>0</v>
      </c>
      <c r="AO1501" s="1">
        <v>38651</v>
      </c>
      <c r="AP1501" s="1">
        <v>40298</v>
      </c>
      <c r="BN1501" s="3">
        <v>0.1</v>
      </c>
      <c r="BO1501" s="3">
        <v>1</v>
      </c>
      <c r="BT1501" s="14">
        <v>0</v>
      </c>
      <c r="BU1501" s="3">
        <v>1</v>
      </c>
      <c r="CS1501" s="7">
        <v>1</v>
      </c>
      <c r="DA1501" s="1">
        <v>40298</v>
      </c>
      <c r="DB1501" s="1">
        <v>40386</v>
      </c>
      <c r="DC1501" s="1">
        <v>41570</v>
      </c>
      <c r="DD1501" s="14">
        <v>105</v>
      </c>
      <c r="DE1501" s="14">
        <v>4</v>
      </c>
      <c r="DF1501" t="s">
        <v>513</v>
      </c>
      <c r="DG1501" t="s">
        <v>1597</v>
      </c>
      <c r="DH1501">
        <v>1</v>
      </c>
      <c r="DI1501" s="1">
        <v>40298</v>
      </c>
      <c r="II1501" s="1">
        <v>40386</v>
      </c>
      <c r="IJ1501" s="1">
        <v>41668</v>
      </c>
      <c r="IK1501" s="14">
        <v>1</v>
      </c>
    </row>
    <row r="1502" spans="1:245" x14ac:dyDescent="0.25">
      <c r="A1502" s="1">
        <v>41668</v>
      </c>
      <c r="E1502" s="4" t="s">
        <v>3250</v>
      </c>
      <c r="F1502" s="4"/>
      <c r="G1502" s="45" t="s">
        <v>5659</v>
      </c>
      <c r="H1502" s="86"/>
      <c r="I1502" s="86"/>
      <c r="J1502" s="86"/>
      <c r="K1502" s="86"/>
      <c r="L1502" s="86"/>
      <c r="M1502" s="30" t="s">
        <v>1585</v>
      </c>
      <c r="N1502" s="4" t="s">
        <v>890</v>
      </c>
      <c r="O1502" s="52" t="s">
        <v>7325</v>
      </c>
      <c r="P1502" s="20"/>
      <c r="Q1502" s="39" t="s">
        <v>5225</v>
      </c>
      <c r="R1502" s="4" t="s">
        <v>1581</v>
      </c>
      <c r="S1502" s="52" t="s">
        <v>7318</v>
      </c>
      <c r="T1502" s="39" t="s">
        <v>5225</v>
      </c>
      <c r="U1502" s="4" t="s">
        <v>1581</v>
      </c>
      <c r="V1502" s="20"/>
      <c r="W1502" s="20"/>
      <c r="X1502" s="20"/>
      <c r="Y1502" s="20"/>
      <c r="Z1502" s="20"/>
      <c r="AA1502" s="20"/>
      <c r="AB1502" s="20"/>
      <c r="AC1502" s="20"/>
      <c r="AD1502" s="20"/>
      <c r="AF1502" s="14">
        <v>0</v>
      </c>
      <c r="AG1502" s="14">
        <v>1</v>
      </c>
      <c r="AH1502" s="14">
        <v>0</v>
      </c>
      <c r="AI1502" s="14">
        <v>0</v>
      </c>
      <c r="AJ1502" s="14">
        <v>1</v>
      </c>
      <c r="AK1502" s="14">
        <v>0</v>
      </c>
      <c r="AL1502" s="14">
        <v>1</v>
      </c>
      <c r="AM1502" s="14">
        <v>0</v>
      </c>
      <c r="AO1502" s="1">
        <v>38651</v>
      </c>
      <c r="AP1502" s="1">
        <v>40298</v>
      </c>
      <c r="BN1502" s="3">
        <v>0.1</v>
      </c>
      <c r="BO1502" s="3">
        <v>1</v>
      </c>
      <c r="BT1502" s="14">
        <v>0</v>
      </c>
      <c r="BU1502" s="3">
        <v>1</v>
      </c>
      <c r="CS1502" s="7">
        <v>1</v>
      </c>
      <c r="DA1502" s="1">
        <v>40298</v>
      </c>
      <c r="DB1502" s="1">
        <v>40386</v>
      </c>
      <c r="DC1502" s="1">
        <v>41570</v>
      </c>
      <c r="DD1502" s="14">
        <v>105</v>
      </c>
      <c r="DE1502" s="14">
        <v>4</v>
      </c>
      <c r="DF1502" t="s">
        <v>513</v>
      </c>
      <c r="DG1502" t="s">
        <v>1597</v>
      </c>
      <c r="DH1502">
        <v>1</v>
      </c>
      <c r="DI1502" s="1">
        <v>40298</v>
      </c>
      <c r="II1502" s="1">
        <v>40386</v>
      </c>
      <c r="IJ1502" s="1">
        <v>41668</v>
      </c>
      <c r="IK1502" s="14">
        <v>1</v>
      </c>
    </row>
    <row r="1503" spans="1:245" x14ac:dyDescent="0.25">
      <c r="A1503" s="1">
        <v>41668</v>
      </c>
      <c r="E1503" s="4" t="s">
        <v>3250</v>
      </c>
      <c r="F1503" s="4"/>
      <c r="G1503" s="45" t="s">
        <v>5659</v>
      </c>
      <c r="H1503" s="86"/>
      <c r="I1503" s="86"/>
      <c r="J1503" s="86"/>
      <c r="K1503" s="86"/>
      <c r="L1503" s="86"/>
      <c r="M1503" s="30" t="s">
        <v>1586</v>
      </c>
      <c r="N1503" s="4" t="s">
        <v>906</v>
      </c>
      <c r="O1503" s="52" t="s">
        <v>7326</v>
      </c>
      <c r="P1503" s="20"/>
      <c r="Q1503" s="39" t="s">
        <v>5225</v>
      </c>
      <c r="R1503" s="4" t="s">
        <v>1581</v>
      </c>
      <c r="S1503" s="52" t="s">
        <v>7318</v>
      </c>
      <c r="T1503" s="39" t="s">
        <v>5225</v>
      </c>
      <c r="U1503" s="4" t="s">
        <v>1581</v>
      </c>
      <c r="V1503" s="20"/>
      <c r="W1503" s="20"/>
      <c r="X1503" s="20"/>
      <c r="Y1503" s="20"/>
      <c r="Z1503" s="20"/>
      <c r="AA1503" s="20"/>
      <c r="AB1503" s="20"/>
      <c r="AC1503" s="20"/>
      <c r="AD1503" s="20"/>
      <c r="AF1503" s="14">
        <v>0</v>
      </c>
      <c r="AG1503" s="14">
        <v>1</v>
      </c>
      <c r="AH1503" s="14">
        <v>0</v>
      </c>
      <c r="AI1503" s="14">
        <v>0</v>
      </c>
      <c r="AJ1503" s="14">
        <v>1</v>
      </c>
      <c r="AK1503" s="14">
        <v>0</v>
      </c>
      <c r="AL1503" s="14">
        <v>1</v>
      </c>
      <c r="AM1503" s="14">
        <v>0</v>
      </c>
      <c r="AO1503" s="1">
        <v>38651</v>
      </c>
      <c r="AP1503" s="1">
        <v>40298</v>
      </c>
      <c r="BN1503" s="3">
        <v>0.1</v>
      </c>
      <c r="BO1503" s="3">
        <v>1</v>
      </c>
      <c r="BT1503" s="14">
        <v>0</v>
      </c>
      <c r="BU1503" s="3">
        <v>1</v>
      </c>
      <c r="CS1503" s="7">
        <v>1</v>
      </c>
      <c r="DA1503" s="1">
        <v>40298</v>
      </c>
      <c r="DB1503" s="1">
        <v>40386</v>
      </c>
      <c r="DC1503" s="1">
        <v>41570</v>
      </c>
      <c r="DD1503" s="14">
        <v>105</v>
      </c>
      <c r="DE1503" s="14">
        <v>4</v>
      </c>
      <c r="DF1503" t="s">
        <v>513</v>
      </c>
      <c r="DG1503" t="s">
        <v>1597</v>
      </c>
      <c r="DH1503">
        <v>1</v>
      </c>
      <c r="DI1503" s="1">
        <v>40298</v>
      </c>
      <c r="II1503" s="1">
        <v>40386</v>
      </c>
      <c r="IJ1503" s="1">
        <v>41668</v>
      </c>
      <c r="IK1503" s="14">
        <v>1</v>
      </c>
    </row>
    <row r="1504" spans="1:245" x14ac:dyDescent="0.25">
      <c r="A1504" s="1">
        <v>41668</v>
      </c>
      <c r="E1504" s="4" t="s">
        <v>3250</v>
      </c>
      <c r="F1504" s="4"/>
      <c r="G1504" s="45" t="s">
        <v>5659</v>
      </c>
      <c r="H1504" s="86"/>
      <c r="I1504" s="86"/>
      <c r="J1504" s="86"/>
      <c r="K1504" s="86"/>
      <c r="L1504" s="86"/>
      <c r="M1504" s="30" t="s">
        <v>1587</v>
      </c>
      <c r="N1504" s="4" t="s">
        <v>479</v>
      </c>
      <c r="O1504" s="52" t="s">
        <v>7327</v>
      </c>
      <c r="P1504" s="20"/>
      <c r="Q1504" s="39" t="s">
        <v>5225</v>
      </c>
      <c r="R1504" s="4" t="s">
        <v>1581</v>
      </c>
      <c r="S1504" s="52" t="s">
        <v>7318</v>
      </c>
      <c r="T1504" s="39" t="s">
        <v>5225</v>
      </c>
      <c r="U1504" s="4" t="s">
        <v>1581</v>
      </c>
      <c r="V1504" s="20"/>
      <c r="W1504" s="20"/>
      <c r="X1504" s="20"/>
      <c r="Y1504" s="20"/>
      <c r="Z1504" s="20"/>
      <c r="AA1504" s="20"/>
      <c r="AB1504" s="20"/>
      <c r="AC1504" s="20"/>
      <c r="AD1504" s="20"/>
      <c r="AF1504" s="14">
        <v>0</v>
      </c>
      <c r="AG1504" s="14">
        <v>1</v>
      </c>
      <c r="AH1504" s="14">
        <v>0</v>
      </c>
      <c r="AI1504" s="14">
        <v>0</v>
      </c>
      <c r="AJ1504" s="14">
        <v>1</v>
      </c>
      <c r="AK1504" s="14">
        <v>0</v>
      </c>
      <c r="AL1504" s="14">
        <v>1</v>
      </c>
      <c r="AM1504" s="14">
        <v>0</v>
      </c>
      <c r="AO1504" s="1">
        <v>38651</v>
      </c>
      <c r="AP1504" s="1">
        <v>40298</v>
      </c>
      <c r="BN1504" s="3">
        <v>0.1</v>
      </c>
      <c r="BO1504" s="3">
        <v>1</v>
      </c>
      <c r="BT1504" s="14">
        <v>0</v>
      </c>
      <c r="BU1504" s="3">
        <v>1</v>
      </c>
      <c r="CS1504" s="7">
        <v>1</v>
      </c>
      <c r="DA1504" s="1">
        <v>40298</v>
      </c>
      <c r="DB1504" s="1">
        <v>40386</v>
      </c>
      <c r="DC1504" s="1">
        <v>41570</v>
      </c>
      <c r="DD1504" s="14">
        <v>105</v>
      </c>
      <c r="DE1504" s="14">
        <v>4</v>
      </c>
      <c r="DF1504" t="s">
        <v>513</v>
      </c>
      <c r="DG1504" t="s">
        <v>1597</v>
      </c>
      <c r="DH1504">
        <v>1</v>
      </c>
      <c r="DI1504" s="1">
        <v>40298</v>
      </c>
      <c r="II1504" s="1">
        <v>40386</v>
      </c>
      <c r="IJ1504" s="1">
        <v>41668</v>
      </c>
      <c r="IK1504" s="14">
        <v>1</v>
      </c>
    </row>
    <row r="1505" spans="1:245" x14ac:dyDescent="0.25">
      <c r="A1505" s="1">
        <v>41668</v>
      </c>
      <c r="E1505" s="4" t="s">
        <v>3250</v>
      </c>
      <c r="F1505" s="4"/>
      <c r="G1505" s="45" t="s">
        <v>5659</v>
      </c>
      <c r="H1505" s="86"/>
      <c r="I1505" s="86"/>
      <c r="J1505" s="86"/>
      <c r="K1505" s="86"/>
      <c r="L1505" s="86"/>
      <c r="M1505" s="30" t="s">
        <v>5226</v>
      </c>
      <c r="N1505" s="4" t="s">
        <v>537</v>
      </c>
      <c r="O1505" s="52" t="s">
        <v>7328</v>
      </c>
      <c r="P1505" s="20"/>
      <c r="Q1505" s="39" t="s">
        <v>5225</v>
      </c>
      <c r="R1505" s="4" t="s">
        <v>1581</v>
      </c>
      <c r="S1505" s="52" t="s">
        <v>7318</v>
      </c>
      <c r="T1505" s="39" t="s">
        <v>5225</v>
      </c>
      <c r="U1505" s="4" t="s">
        <v>1581</v>
      </c>
      <c r="V1505" s="20"/>
      <c r="W1505" s="20"/>
      <c r="X1505" s="20"/>
      <c r="Y1505" s="20"/>
      <c r="Z1505" s="20"/>
      <c r="AA1505" s="20"/>
      <c r="AB1505" s="20"/>
      <c r="AC1505" s="20"/>
      <c r="AD1505" s="20"/>
      <c r="AF1505" s="14">
        <v>0</v>
      </c>
      <c r="AG1505" s="14">
        <v>1</v>
      </c>
      <c r="AH1505" s="14">
        <v>0</v>
      </c>
      <c r="AI1505" s="14">
        <v>0</v>
      </c>
      <c r="AJ1505" s="14">
        <v>1</v>
      </c>
      <c r="AK1505" s="14">
        <v>0</v>
      </c>
      <c r="AL1505" s="14">
        <v>1</v>
      </c>
      <c r="AM1505" s="14">
        <v>0</v>
      </c>
      <c r="AO1505" s="1">
        <v>38651</v>
      </c>
      <c r="AP1505" s="1">
        <v>40298</v>
      </c>
      <c r="BN1505" s="3">
        <v>0.1</v>
      </c>
      <c r="BO1505" s="3">
        <v>1</v>
      </c>
      <c r="BT1505" s="14">
        <v>0</v>
      </c>
      <c r="BU1505" s="3">
        <v>1</v>
      </c>
      <c r="CS1505" s="7">
        <v>1</v>
      </c>
      <c r="DA1505" s="1">
        <v>40298</v>
      </c>
      <c r="DB1505" s="1">
        <v>40386</v>
      </c>
      <c r="DC1505" s="1">
        <v>41570</v>
      </c>
      <c r="DD1505" s="14">
        <v>105</v>
      </c>
      <c r="DE1505" s="14">
        <v>4</v>
      </c>
      <c r="DF1505" t="s">
        <v>513</v>
      </c>
      <c r="DG1505" t="s">
        <v>1597</v>
      </c>
      <c r="DH1505">
        <v>1</v>
      </c>
      <c r="DI1505" s="1">
        <v>40298</v>
      </c>
      <c r="II1505" s="1">
        <v>40386</v>
      </c>
      <c r="IJ1505" s="1">
        <v>41668</v>
      </c>
      <c r="IK1505" s="14">
        <v>1</v>
      </c>
    </row>
    <row r="1506" spans="1:245" x14ac:dyDescent="0.25">
      <c r="A1506" s="1">
        <v>41668</v>
      </c>
      <c r="E1506" s="4" t="s">
        <v>3250</v>
      </c>
      <c r="F1506" s="4"/>
      <c r="G1506" s="45" t="s">
        <v>5659</v>
      </c>
      <c r="H1506" s="86"/>
      <c r="I1506" s="86"/>
      <c r="J1506" s="86"/>
      <c r="K1506" s="86"/>
      <c r="L1506" s="86"/>
      <c r="M1506" s="30" t="s">
        <v>5227</v>
      </c>
      <c r="N1506" s="4" t="s">
        <v>537</v>
      </c>
      <c r="O1506" s="52" t="s">
        <v>7328</v>
      </c>
      <c r="P1506" s="20"/>
      <c r="Q1506" s="39" t="s">
        <v>5225</v>
      </c>
      <c r="R1506" s="4" t="s">
        <v>1581</v>
      </c>
      <c r="S1506" s="52" t="s">
        <v>7318</v>
      </c>
      <c r="T1506" s="39" t="s">
        <v>5225</v>
      </c>
      <c r="U1506" s="4" t="s">
        <v>1581</v>
      </c>
      <c r="V1506" s="20"/>
      <c r="W1506" s="20"/>
      <c r="X1506" s="20"/>
      <c r="Y1506" s="20"/>
      <c r="Z1506" s="20"/>
      <c r="AA1506" s="20"/>
      <c r="AB1506" s="20"/>
      <c r="AC1506" s="20"/>
      <c r="AD1506" s="20"/>
      <c r="AF1506" s="14">
        <v>0</v>
      </c>
      <c r="AG1506" s="14">
        <v>1</v>
      </c>
      <c r="AH1506" s="14">
        <v>0</v>
      </c>
      <c r="AI1506" s="14">
        <v>0</v>
      </c>
      <c r="AJ1506" s="14">
        <v>1</v>
      </c>
      <c r="AK1506" s="14">
        <v>0</v>
      </c>
      <c r="AL1506" s="14">
        <v>1</v>
      </c>
      <c r="AM1506" s="14">
        <v>0</v>
      </c>
      <c r="AO1506" s="1">
        <v>38651</v>
      </c>
      <c r="AP1506" s="1">
        <v>40298</v>
      </c>
      <c r="BN1506" s="3">
        <v>0.1</v>
      </c>
      <c r="BO1506" s="3">
        <v>1</v>
      </c>
      <c r="BT1506" s="14">
        <v>0</v>
      </c>
      <c r="BU1506" s="3">
        <v>1</v>
      </c>
      <c r="CS1506" s="7">
        <v>1</v>
      </c>
      <c r="DA1506" s="1">
        <v>40298</v>
      </c>
      <c r="DB1506" s="1">
        <v>40386</v>
      </c>
      <c r="DC1506" s="1">
        <v>41570</v>
      </c>
      <c r="DD1506" s="14">
        <v>105</v>
      </c>
      <c r="DE1506" s="14">
        <v>4</v>
      </c>
      <c r="DF1506" t="s">
        <v>513</v>
      </c>
      <c r="DG1506" t="s">
        <v>1597</v>
      </c>
      <c r="DH1506">
        <v>1</v>
      </c>
      <c r="DI1506" s="1">
        <v>40298</v>
      </c>
      <c r="II1506" s="1">
        <v>40386</v>
      </c>
      <c r="IJ1506" s="1">
        <v>41668</v>
      </c>
      <c r="IK1506" s="14">
        <v>1</v>
      </c>
    </row>
    <row r="1507" spans="1:245" x14ac:dyDescent="0.25">
      <c r="A1507" s="1">
        <v>41668</v>
      </c>
      <c r="E1507" s="4" t="s">
        <v>3250</v>
      </c>
      <c r="F1507" s="4"/>
      <c r="G1507" s="45" t="s">
        <v>5659</v>
      </c>
      <c r="H1507" s="86"/>
      <c r="I1507" s="86"/>
      <c r="J1507" s="86"/>
      <c r="K1507" s="86"/>
      <c r="L1507" s="86"/>
      <c r="M1507" s="30" t="s">
        <v>1588</v>
      </c>
      <c r="N1507" s="4" t="s">
        <v>570</v>
      </c>
      <c r="O1507" s="52" t="s">
        <v>7329</v>
      </c>
      <c r="P1507" s="20"/>
      <c r="Q1507" s="39" t="s">
        <v>1588</v>
      </c>
      <c r="R1507" s="4" t="s">
        <v>570</v>
      </c>
      <c r="S1507" s="52" t="s">
        <v>7329</v>
      </c>
      <c r="T1507" s="39" t="s">
        <v>1588</v>
      </c>
      <c r="U1507" s="4" t="s">
        <v>570</v>
      </c>
      <c r="V1507" s="54" t="s">
        <v>5125</v>
      </c>
      <c r="W1507" s="52" t="s">
        <v>5124</v>
      </c>
      <c r="X1507" s="20"/>
      <c r="Y1507" s="20"/>
      <c r="AB1507" s="89" t="s">
        <v>3760</v>
      </c>
      <c r="AC1507" s="89" t="s">
        <v>517</v>
      </c>
      <c r="AD1507" s="20"/>
      <c r="AE1507" s="53" t="s">
        <v>3759</v>
      </c>
      <c r="AF1507" s="14">
        <v>0</v>
      </c>
      <c r="AG1507" s="14">
        <v>1</v>
      </c>
      <c r="AH1507" s="14">
        <v>0</v>
      </c>
      <c r="AI1507" s="14">
        <v>0</v>
      </c>
      <c r="AJ1507" s="14">
        <v>1</v>
      </c>
      <c r="AK1507" s="14">
        <v>0</v>
      </c>
      <c r="AL1507" s="14">
        <v>1</v>
      </c>
      <c r="AM1507" s="14">
        <v>0</v>
      </c>
      <c r="AO1507" s="1">
        <v>38651</v>
      </c>
      <c r="AP1507" s="1">
        <v>40386</v>
      </c>
      <c r="BN1507" s="3">
        <v>0.1</v>
      </c>
      <c r="BT1507" s="14">
        <v>14819000</v>
      </c>
      <c r="BU1507" s="3">
        <v>0.5</v>
      </c>
      <c r="CS1507" s="7">
        <v>1</v>
      </c>
      <c r="DA1507" s="1">
        <v>40298</v>
      </c>
      <c r="DB1507" s="1">
        <v>40386</v>
      </c>
      <c r="DC1507" s="1">
        <v>41570</v>
      </c>
      <c r="DD1507" s="14">
        <v>105</v>
      </c>
      <c r="DE1507" s="14">
        <v>4</v>
      </c>
      <c r="DF1507" t="s">
        <v>513</v>
      </c>
      <c r="DG1507" t="s">
        <v>1597</v>
      </c>
      <c r="DH1507">
        <v>1</v>
      </c>
      <c r="DJ1507">
        <v>1</v>
      </c>
      <c r="GY1507" s="44" t="s">
        <v>5726</v>
      </c>
      <c r="GZ1507" s="1">
        <v>40393</v>
      </c>
      <c r="HA1507">
        <v>8</v>
      </c>
      <c r="HB1507">
        <v>78</v>
      </c>
      <c r="HC1507">
        <v>3</v>
      </c>
      <c r="HD1507">
        <v>1</v>
      </c>
      <c r="HH1507" s="44" t="s">
        <v>5867</v>
      </c>
      <c r="HI1507">
        <v>0</v>
      </c>
      <c r="HJ1507">
        <v>20</v>
      </c>
      <c r="HK1507">
        <v>25</v>
      </c>
      <c r="HL1507">
        <v>5</v>
      </c>
      <c r="HN1507">
        <v>1</v>
      </c>
      <c r="II1507" s="1">
        <v>40386</v>
      </c>
      <c r="IJ1507" s="1">
        <v>41668</v>
      </c>
      <c r="IK1507" s="14">
        <v>1</v>
      </c>
    </row>
    <row r="1508" spans="1:245" x14ac:dyDescent="0.25">
      <c r="A1508" s="1">
        <v>41668</v>
      </c>
      <c r="E1508" s="4" t="s">
        <v>3250</v>
      </c>
      <c r="F1508" s="4"/>
      <c r="G1508" s="45" t="s">
        <v>5659</v>
      </c>
      <c r="H1508" s="86"/>
      <c r="I1508" s="86"/>
      <c r="J1508" s="86"/>
      <c r="K1508" s="86"/>
      <c r="L1508" s="86"/>
      <c r="M1508" s="30" t="s">
        <v>1589</v>
      </c>
      <c r="N1508" s="4" t="s">
        <v>479</v>
      </c>
      <c r="O1508" s="52" t="s">
        <v>7330</v>
      </c>
      <c r="P1508" s="20"/>
      <c r="Q1508" s="39" t="s">
        <v>1588</v>
      </c>
      <c r="R1508" s="4" t="s">
        <v>570</v>
      </c>
      <c r="S1508" s="52" t="s">
        <v>7335</v>
      </c>
      <c r="T1508" s="39" t="s">
        <v>1588</v>
      </c>
      <c r="U1508" s="4" t="s">
        <v>570</v>
      </c>
      <c r="V1508" s="54" t="s">
        <v>5125</v>
      </c>
      <c r="W1508" s="52" t="s">
        <v>5124</v>
      </c>
      <c r="X1508" s="20"/>
      <c r="Y1508" s="20"/>
      <c r="AB1508" s="89" t="s">
        <v>3760</v>
      </c>
      <c r="AC1508" s="89" t="s">
        <v>517</v>
      </c>
      <c r="AD1508" s="20"/>
      <c r="AE1508" s="33" t="s">
        <v>3759</v>
      </c>
      <c r="AF1508" s="14">
        <v>0</v>
      </c>
      <c r="AG1508" s="14">
        <v>1</v>
      </c>
      <c r="AH1508" s="14">
        <v>0</v>
      </c>
      <c r="AI1508" s="14">
        <v>0</v>
      </c>
      <c r="AJ1508" s="14">
        <v>1</v>
      </c>
      <c r="AK1508" s="14">
        <v>0</v>
      </c>
      <c r="AL1508" s="14">
        <v>1</v>
      </c>
      <c r="AM1508" s="14">
        <v>0</v>
      </c>
      <c r="AO1508" s="1">
        <v>38651</v>
      </c>
      <c r="AP1508" s="1">
        <v>40386</v>
      </c>
      <c r="BN1508" s="3">
        <v>0.1</v>
      </c>
      <c r="BT1508" s="14">
        <v>14819000</v>
      </c>
      <c r="BU1508" s="3">
        <v>0.5</v>
      </c>
      <c r="CS1508" s="7">
        <v>1</v>
      </c>
      <c r="DA1508" s="1">
        <v>40298</v>
      </c>
      <c r="DB1508" s="1">
        <v>40386</v>
      </c>
      <c r="DC1508" s="1">
        <v>41570</v>
      </c>
      <c r="DD1508" s="14">
        <v>105</v>
      </c>
      <c r="DE1508" s="14">
        <v>4</v>
      </c>
      <c r="DF1508" t="s">
        <v>513</v>
      </c>
      <c r="DG1508" t="s">
        <v>1597</v>
      </c>
      <c r="DH1508">
        <v>1</v>
      </c>
      <c r="DJ1508">
        <v>1</v>
      </c>
      <c r="GY1508" s="44" t="s">
        <v>5726</v>
      </c>
      <c r="GZ1508" s="1">
        <v>40393</v>
      </c>
      <c r="HA1508">
        <v>8</v>
      </c>
      <c r="HB1508">
        <v>78</v>
      </c>
      <c r="HC1508">
        <v>3</v>
      </c>
      <c r="HD1508">
        <v>1</v>
      </c>
      <c r="HH1508" s="44" t="s">
        <v>5867</v>
      </c>
      <c r="HI1508">
        <v>0</v>
      </c>
      <c r="HJ1508">
        <v>20</v>
      </c>
      <c r="HK1508">
        <v>25</v>
      </c>
      <c r="HL1508">
        <v>5</v>
      </c>
      <c r="HN1508">
        <v>1</v>
      </c>
      <c r="II1508" s="1">
        <v>40386</v>
      </c>
      <c r="IJ1508" s="1">
        <v>41668</v>
      </c>
      <c r="IK1508" s="14">
        <v>1</v>
      </c>
    </row>
    <row r="1509" spans="1:245" x14ac:dyDescent="0.25">
      <c r="A1509" s="1">
        <v>41668</v>
      </c>
      <c r="E1509" s="4" t="s">
        <v>3250</v>
      </c>
      <c r="F1509" s="4"/>
      <c r="G1509" s="45" t="s">
        <v>5659</v>
      </c>
      <c r="H1509" s="86"/>
      <c r="I1509" s="86"/>
      <c r="J1509" s="86"/>
      <c r="K1509" s="86"/>
      <c r="L1509" s="86"/>
      <c r="M1509" s="30" t="s">
        <v>1590</v>
      </c>
      <c r="N1509" s="4" t="s">
        <v>479</v>
      </c>
      <c r="O1509" s="52" t="s">
        <v>7331</v>
      </c>
      <c r="P1509" s="20"/>
      <c r="Q1509" s="39" t="s">
        <v>1588</v>
      </c>
      <c r="R1509" s="4" t="s">
        <v>570</v>
      </c>
      <c r="S1509" s="52" t="s">
        <v>7335</v>
      </c>
      <c r="T1509" s="39" t="s">
        <v>1588</v>
      </c>
      <c r="U1509" s="4" t="s">
        <v>570</v>
      </c>
      <c r="V1509" s="54" t="s">
        <v>5125</v>
      </c>
      <c r="W1509" s="52" t="s">
        <v>5124</v>
      </c>
      <c r="X1509" s="20"/>
      <c r="Y1509" s="20"/>
      <c r="AB1509" s="89" t="s">
        <v>3760</v>
      </c>
      <c r="AC1509" s="89" t="s">
        <v>517</v>
      </c>
      <c r="AD1509" s="20"/>
      <c r="AE1509" s="33" t="s">
        <v>3759</v>
      </c>
      <c r="AF1509" s="14">
        <v>0</v>
      </c>
      <c r="AG1509" s="14">
        <v>1</v>
      </c>
      <c r="AH1509" s="14">
        <v>0</v>
      </c>
      <c r="AI1509" s="14">
        <v>0</v>
      </c>
      <c r="AJ1509" s="14">
        <v>1</v>
      </c>
      <c r="AK1509" s="14">
        <v>0</v>
      </c>
      <c r="AL1509" s="14">
        <v>1</v>
      </c>
      <c r="AM1509" s="14">
        <v>0</v>
      </c>
      <c r="AO1509" s="1">
        <v>38651</v>
      </c>
      <c r="AP1509" s="1">
        <v>40386</v>
      </c>
      <c r="BN1509" s="3">
        <v>0.1</v>
      </c>
      <c r="BT1509" s="14">
        <v>14819000</v>
      </c>
      <c r="BU1509" s="3">
        <v>0.5</v>
      </c>
      <c r="CS1509" s="7">
        <v>1</v>
      </c>
      <c r="DA1509" s="1">
        <v>40298</v>
      </c>
      <c r="DB1509" s="1">
        <v>40386</v>
      </c>
      <c r="DC1509" s="1">
        <v>41570</v>
      </c>
      <c r="DD1509" s="14">
        <v>105</v>
      </c>
      <c r="DE1509" s="14">
        <v>4</v>
      </c>
      <c r="DF1509" t="s">
        <v>513</v>
      </c>
      <c r="DG1509" t="s">
        <v>1597</v>
      </c>
      <c r="DH1509">
        <v>1</v>
      </c>
      <c r="DJ1509">
        <v>1</v>
      </c>
      <c r="GY1509" s="44" t="s">
        <v>5726</v>
      </c>
      <c r="GZ1509" s="1">
        <v>40393</v>
      </c>
      <c r="HA1509">
        <v>8</v>
      </c>
      <c r="HB1509">
        <v>78</v>
      </c>
      <c r="HC1509">
        <v>3</v>
      </c>
      <c r="HD1509">
        <v>1</v>
      </c>
      <c r="HH1509" s="44" t="s">
        <v>5867</v>
      </c>
      <c r="HI1509">
        <v>0</v>
      </c>
      <c r="HJ1509">
        <v>20</v>
      </c>
      <c r="HK1509">
        <v>25</v>
      </c>
      <c r="HL1509">
        <v>5</v>
      </c>
      <c r="HN1509">
        <v>1</v>
      </c>
      <c r="II1509" s="1">
        <v>40386</v>
      </c>
      <c r="IJ1509" s="1">
        <v>41668</v>
      </c>
      <c r="IK1509" s="14">
        <v>1</v>
      </c>
    </row>
    <row r="1510" spans="1:245" x14ac:dyDescent="0.25">
      <c r="A1510" s="1">
        <v>41668</v>
      </c>
      <c r="E1510" s="4" t="s">
        <v>3250</v>
      </c>
      <c r="F1510" s="4"/>
      <c r="G1510" s="45" t="s">
        <v>5659</v>
      </c>
      <c r="H1510" s="86"/>
      <c r="I1510" s="86"/>
      <c r="J1510" s="86"/>
      <c r="K1510" s="86"/>
      <c r="L1510" s="86"/>
      <c r="M1510" s="30" t="s">
        <v>1591</v>
      </c>
      <c r="N1510" s="4" t="s">
        <v>792</v>
      </c>
      <c r="O1510" s="52" t="s">
        <v>7333</v>
      </c>
      <c r="P1510" s="20"/>
      <c r="Q1510" s="39" t="s">
        <v>1588</v>
      </c>
      <c r="R1510" s="4" t="s">
        <v>570</v>
      </c>
      <c r="S1510" s="52" t="s">
        <v>7335</v>
      </c>
      <c r="T1510" s="39" t="s">
        <v>1588</v>
      </c>
      <c r="U1510" s="4" t="s">
        <v>570</v>
      </c>
      <c r="V1510" s="54" t="s">
        <v>5125</v>
      </c>
      <c r="W1510" s="52" t="s">
        <v>5124</v>
      </c>
      <c r="X1510" s="20"/>
      <c r="Y1510" s="20"/>
      <c r="AB1510" s="89" t="s">
        <v>3760</v>
      </c>
      <c r="AC1510" s="89" t="s">
        <v>517</v>
      </c>
      <c r="AD1510" s="20"/>
      <c r="AE1510" s="33" t="s">
        <v>3759</v>
      </c>
      <c r="AF1510" s="14">
        <v>0</v>
      </c>
      <c r="AG1510" s="14">
        <v>1</v>
      </c>
      <c r="AH1510" s="14">
        <v>0</v>
      </c>
      <c r="AI1510" s="14">
        <v>0</v>
      </c>
      <c r="AJ1510" s="14">
        <v>1</v>
      </c>
      <c r="AK1510" s="14">
        <v>0</v>
      </c>
      <c r="AL1510" s="14">
        <v>1</v>
      </c>
      <c r="AM1510" s="14">
        <v>0</v>
      </c>
      <c r="AO1510" s="1">
        <v>38651</v>
      </c>
      <c r="AP1510" s="1">
        <v>40386</v>
      </c>
      <c r="BN1510" s="3">
        <v>0.1</v>
      </c>
      <c r="BT1510" s="14">
        <v>14819000</v>
      </c>
      <c r="BU1510" s="3">
        <v>0.5</v>
      </c>
      <c r="CS1510" s="7">
        <v>1</v>
      </c>
      <c r="DA1510" s="1">
        <v>40298</v>
      </c>
      <c r="DB1510" s="1">
        <v>40386</v>
      </c>
      <c r="DC1510" s="1">
        <v>41570</v>
      </c>
      <c r="DD1510" s="14">
        <v>105</v>
      </c>
      <c r="DE1510" s="14">
        <v>4</v>
      </c>
      <c r="DF1510" t="s">
        <v>513</v>
      </c>
      <c r="DG1510" t="s">
        <v>1597</v>
      </c>
      <c r="DH1510">
        <v>1</v>
      </c>
      <c r="DJ1510">
        <v>1</v>
      </c>
      <c r="GY1510" s="44" t="s">
        <v>5726</v>
      </c>
      <c r="GZ1510" s="1">
        <v>40393</v>
      </c>
      <c r="HA1510">
        <v>8</v>
      </c>
      <c r="HB1510">
        <v>78</v>
      </c>
      <c r="HC1510">
        <v>3</v>
      </c>
      <c r="HD1510">
        <v>1</v>
      </c>
      <c r="HH1510" s="44" t="s">
        <v>5867</v>
      </c>
      <c r="HI1510">
        <v>0</v>
      </c>
      <c r="HJ1510">
        <v>20</v>
      </c>
      <c r="HK1510">
        <v>25</v>
      </c>
      <c r="HL1510">
        <v>5</v>
      </c>
      <c r="HN1510">
        <v>1</v>
      </c>
      <c r="II1510" s="1">
        <v>40386</v>
      </c>
      <c r="IJ1510" s="1">
        <v>41668</v>
      </c>
      <c r="IK1510" s="14">
        <v>1</v>
      </c>
    </row>
    <row r="1511" spans="1:245" x14ac:dyDescent="0.25">
      <c r="A1511" s="1">
        <v>41668</v>
      </c>
      <c r="E1511" s="4" t="s">
        <v>3250</v>
      </c>
      <c r="F1511" s="4"/>
      <c r="G1511" s="45" t="s">
        <v>5659</v>
      </c>
      <c r="H1511" s="86"/>
      <c r="I1511" s="86"/>
      <c r="J1511" s="86"/>
      <c r="K1511" s="86"/>
      <c r="L1511" s="86"/>
      <c r="M1511" s="30" t="s">
        <v>1592</v>
      </c>
      <c r="N1511" s="4" t="s">
        <v>906</v>
      </c>
      <c r="O1511" s="52" t="s">
        <v>7332</v>
      </c>
      <c r="P1511" s="20"/>
      <c r="Q1511" s="39" t="s">
        <v>1588</v>
      </c>
      <c r="R1511" s="4" t="s">
        <v>570</v>
      </c>
      <c r="S1511" s="52" t="s">
        <v>7335</v>
      </c>
      <c r="T1511" s="39" t="s">
        <v>1588</v>
      </c>
      <c r="U1511" s="4" t="s">
        <v>570</v>
      </c>
      <c r="V1511" s="54" t="s">
        <v>5125</v>
      </c>
      <c r="W1511" s="52" t="s">
        <v>5124</v>
      </c>
      <c r="X1511" s="20"/>
      <c r="Y1511" s="20"/>
      <c r="AB1511" s="89" t="s">
        <v>3760</v>
      </c>
      <c r="AC1511" s="89" t="s">
        <v>517</v>
      </c>
      <c r="AD1511" s="20"/>
      <c r="AE1511" s="33" t="s">
        <v>3759</v>
      </c>
      <c r="AF1511" s="14">
        <v>0</v>
      </c>
      <c r="AG1511" s="14">
        <v>1</v>
      </c>
      <c r="AH1511" s="14">
        <v>0</v>
      </c>
      <c r="AI1511" s="14">
        <v>0</v>
      </c>
      <c r="AJ1511" s="14">
        <v>1</v>
      </c>
      <c r="AK1511" s="14">
        <v>0</v>
      </c>
      <c r="AL1511" s="14">
        <v>1</v>
      </c>
      <c r="AM1511" s="14">
        <v>0</v>
      </c>
      <c r="AO1511" s="1">
        <v>38651</v>
      </c>
      <c r="AP1511" s="1">
        <v>40386</v>
      </c>
      <c r="BN1511" s="3">
        <v>0.1</v>
      </c>
      <c r="BT1511" s="14">
        <v>14819000</v>
      </c>
      <c r="BU1511" s="3">
        <v>0.5</v>
      </c>
      <c r="CS1511" s="7">
        <v>1</v>
      </c>
      <c r="DA1511" s="1">
        <v>40298</v>
      </c>
      <c r="DB1511" s="1">
        <v>40386</v>
      </c>
      <c r="DC1511" s="1">
        <v>41570</v>
      </c>
      <c r="DD1511" s="14">
        <v>105</v>
      </c>
      <c r="DE1511" s="14">
        <v>4</v>
      </c>
      <c r="DF1511" t="s">
        <v>513</v>
      </c>
      <c r="DG1511" t="s">
        <v>1597</v>
      </c>
      <c r="DH1511">
        <v>1</v>
      </c>
      <c r="DJ1511">
        <v>1</v>
      </c>
      <c r="GY1511" s="44" t="s">
        <v>5726</v>
      </c>
      <c r="GZ1511" s="1">
        <v>40393</v>
      </c>
      <c r="HA1511">
        <v>8</v>
      </c>
      <c r="HB1511">
        <v>78</v>
      </c>
      <c r="HC1511">
        <v>3</v>
      </c>
      <c r="HD1511">
        <v>1</v>
      </c>
      <c r="HH1511" s="44" t="s">
        <v>5867</v>
      </c>
      <c r="HI1511">
        <v>0</v>
      </c>
      <c r="HJ1511">
        <v>20</v>
      </c>
      <c r="HK1511">
        <v>25</v>
      </c>
      <c r="HL1511">
        <v>5</v>
      </c>
      <c r="HN1511">
        <v>1</v>
      </c>
      <c r="II1511" s="1">
        <v>40386</v>
      </c>
      <c r="IJ1511" s="1">
        <v>41668</v>
      </c>
      <c r="IK1511" s="14">
        <v>1</v>
      </c>
    </row>
    <row r="1512" spans="1:245" x14ac:dyDescent="0.25">
      <c r="A1512" s="1">
        <v>41668</v>
      </c>
      <c r="E1512" s="4" t="s">
        <v>3250</v>
      </c>
      <c r="F1512" s="4"/>
      <c r="G1512" s="45" t="s">
        <v>5659</v>
      </c>
      <c r="H1512" s="86"/>
      <c r="I1512" s="86"/>
      <c r="J1512" s="86"/>
      <c r="K1512" s="86"/>
      <c r="L1512" s="86"/>
      <c r="M1512" s="30" t="s">
        <v>3055</v>
      </c>
      <c r="N1512" s="4" t="s">
        <v>1593</v>
      </c>
      <c r="O1512" s="52" t="s">
        <v>7334</v>
      </c>
      <c r="P1512" s="20"/>
      <c r="Q1512" s="39" t="s">
        <v>1588</v>
      </c>
      <c r="R1512" s="4" t="s">
        <v>570</v>
      </c>
      <c r="S1512" s="52" t="s">
        <v>7335</v>
      </c>
      <c r="T1512" s="39" t="s">
        <v>1588</v>
      </c>
      <c r="U1512" s="4" t="s">
        <v>570</v>
      </c>
      <c r="V1512" s="54" t="s">
        <v>5125</v>
      </c>
      <c r="W1512" s="52" t="s">
        <v>5124</v>
      </c>
      <c r="X1512" s="20"/>
      <c r="Y1512" s="20"/>
      <c r="AB1512" s="89" t="s">
        <v>3760</v>
      </c>
      <c r="AC1512" s="89" t="s">
        <v>517</v>
      </c>
      <c r="AD1512" s="20"/>
      <c r="AE1512" s="33" t="s">
        <v>3759</v>
      </c>
      <c r="AF1512" s="14">
        <v>0</v>
      </c>
      <c r="AG1512" s="14">
        <v>1</v>
      </c>
      <c r="AH1512" s="14">
        <v>0</v>
      </c>
      <c r="AI1512" s="14">
        <v>0</v>
      </c>
      <c r="AJ1512" s="14">
        <v>1</v>
      </c>
      <c r="AK1512" s="14">
        <v>0</v>
      </c>
      <c r="AL1512" s="14">
        <v>1</v>
      </c>
      <c r="AM1512" s="14">
        <v>0</v>
      </c>
      <c r="AO1512" s="1">
        <v>38651</v>
      </c>
      <c r="AP1512" s="1">
        <v>40386</v>
      </c>
      <c r="BN1512" s="3">
        <v>0.1</v>
      </c>
      <c r="BT1512" s="14">
        <v>14819000</v>
      </c>
      <c r="BU1512" s="3">
        <v>0.5</v>
      </c>
      <c r="CS1512" s="7">
        <v>1</v>
      </c>
      <c r="DA1512" s="1">
        <v>40298</v>
      </c>
      <c r="DB1512" s="1">
        <v>40386</v>
      </c>
      <c r="DC1512" s="1">
        <v>41570</v>
      </c>
      <c r="DD1512" s="14">
        <v>105</v>
      </c>
      <c r="DE1512" s="14">
        <v>4</v>
      </c>
      <c r="DF1512" t="s">
        <v>513</v>
      </c>
      <c r="DG1512" t="s">
        <v>1597</v>
      </c>
      <c r="DH1512">
        <v>1</v>
      </c>
      <c r="DJ1512">
        <v>1</v>
      </c>
      <c r="GY1512" s="44" t="s">
        <v>5726</v>
      </c>
      <c r="GZ1512" s="1">
        <v>40393</v>
      </c>
      <c r="HA1512">
        <v>8</v>
      </c>
      <c r="HB1512">
        <v>78</v>
      </c>
      <c r="HC1512">
        <v>3</v>
      </c>
      <c r="HD1512">
        <v>1</v>
      </c>
      <c r="HH1512" s="44" t="s">
        <v>5867</v>
      </c>
      <c r="HI1512">
        <v>0</v>
      </c>
      <c r="HJ1512">
        <v>20</v>
      </c>
      <c r="HK1512">
        <v>25</v>
      </c>
      <c r="HL1512">
        <v>5</v>
      </c>
      <c r="HN1512">
        <v>1</v>
      </c>
      <c r="II1512" s="1">
        <v>40386</v>
      </c>
      <c r="IJ1512" s="1">
        <v>41668</v>
      </c>
      <c r="IK1512" s="14">
        <v>1</v>
      </c>
    </row>
    <row r="1513" spans="1:245" x14ac:dyDescent="0.25">
      <c r="A1513" s="1">
        <v>41668</v>
      </c>
      <c r="E1513" s="4" t="s">
        <v>3250</v>
      </c>
      <c r="F1513" s="4"/>
      <c r="G1513" s="45" t="s">
        <v>5659</v>
      </c>
      <c r="H1513" s="86"/>
      <c r="I1513" s="86"/>
      <c r="J1513" s="86"/>
      <c r="K1513" s="86"/>
      <c r="L1513" s="86"/>
      <c r="M1513" s="32" t="s">
        <v>1596</v>
      </c>
      <c r="N1513" s="4" t="s">
        <v>570</v>
      </c>
      <c r="O1513" s="52" t="s">
        <v>7335</v>
      </c>
      <c r="P1513" s="20"/>
      <c r="Q1513" s="32" t="s">
        <v>1596</v>
      </c>
      <c r="R1513" s="4" t="s">
        <v>570</v>
      </c>
      <c r="S1513" s="52" t="s">
        <v>7335</v>
      </c>
      <c r="T1513" s="20"/>
      <c r="U1513" s="20"/>
      <c r="V1513" s="20"/>
      <c r="W1513" s="20"/>
      <c r="X1513" s="20"/>
      <c r="Y1513" s="20"/>
      <c r="Z1513" s="33"/>
      <c r="AA1513" s="33"/>
      <c r="AD1513" s="20"/>
      <c r="AF1513" s="14">
        <v>0</v>
      </c>
      <c r="AG1513" s="14">
        <v>1</v>
      </c>
      <c r="AH1513" s="14">
        <v>0</v>
      </c>
      <c r="AI1513" s="14">
        <v>0</v>
      </c>
      <c r="AJ1513" s="14">
        <v>1</v>
      </c>
      <c r="AK1513" s="14">
        <v>0</v>
      </c>
      <c r="AL1513" s="14">
        <v>1</v>
      </c>
      <c r="AM1513" s="14">
        <v>0</v>
      </c>
      <c r="AO1513" s="1">
        <v>38651</v>
      </c>
      <c r="AP1513" s="1">
        <v>40386</v>
      </c>
      <c r="BN1513" s="3">
        <v>0.1</v>
      </c>
      <c r="BT1513" s="14">
        <v>14819000</v>
      </c>
      <c r="BU1513" s="3">
        <v>0.5</v>
      </c>
      <c r="BX1513" s="14">
        <v>9364000</v>
      </c>
      <c r="BY1513" s="3">
        <v>0.5</v>
      </c>
      <c r="CS1513" s="7">
        <v>1</v>
      </c>
      <c r="DA1513" s="1">
        <v>40298</v>
      </c>
      <c r="DB1513" s="1">
        <v>40386</v>
      </c>
      <c r="DC1513" s="1">
        <v>41570</v>
      </c>
      <c r="DD1513" s="14">
        <v>105</v>
      </c>
      <c r="DE1513" s="14">
        <v>4</v>
      </c>
      <c r="DF1513" t="s">
        <v>513</v>
      </c>
      <c r="DG1513" t="s">
        <v>1597</v>
      </c>
      <c r="DH1513">
        <v>1</v>
      </c>
      <c r="DJ1513">
        <v>1</v>
      </c>
      <c r="II1513" s="1">
        <v>40386</v>
      </c>
      <c r="IJ1513" s="1">
        <v>41668</v>
      </c>
      <c r="IK1513" s="14">
        <v>1</v>
      </c>
    </row>
    <row r="1514" spans="1:245" x14ac:dyDescent="0.25">
      <c r="A1514" s="1">
        <v>41668</v>
      </c>
      <c r="E1514" s="4" t="s">
        <v>3250</v>
      </c>
      <c r="F1514" s="4"/>
      <c r="G1514" s="45" t="s">
        <v>5659</v>
      </c>
      <c r="H1514" s="86"/>
      <c r="I1514" s="86"/>
      <c r="J1514" s="86"/>
      <c r="K1514" s="86"/>
      <c r="L1514" s="86"/>
      <c r="M1514" s="30" t="s">
        <v>4246</v>
      </c>
      <c r="N1514" s="4" t="s">
        <v>517</v>
      </c>
      <c r="O1514" s="52" t="s">
        <v>7336</v>
      </c>
      <c r="P1514" s="20"/>
      <c r="Q1514" s="30" t="s">
        <v>4246</v>
      </c>
      <c r="R1514" s="4" t="s">
        <v>517</v>
      </c>
      <c r="S1514" s="52" t="s">
        <v>7336</v>
      </c>
      <c r="T1514" s="30" t="s">
        <v>4246</v>
      </c>
      <c r="U1514" s="4" t="s">
        <v>517</v>
      </c>
      <c r="V1514" s="20"/>
      <c r="W1514" s="20"/>
      <c r="X1514" s="33" t="s">
        <v>3760</v>
      </c>
      <c r="Y1514" s="33" t="s">
        <v>517</v>
      </c>
      <c r="Z1514" s="33" t="s">
        <v>3760</v>
      </c>
      <c r="AA1514" s="33" t="s">
        <v>517</v>
      </c>
      <c r="AD1514" s="20"/>
      <c r="AF1514" s="14">
        <v>0</v>
      </c>
      <c r="AG1514" s="14">
        <v>1</v>
      </c>
      <c r="AH1514" s="14">
        <v>0</v>
      </c>
      <c r="AI1514" s="14">
        <v>0</v>
      </c>
      <c r="AJ1514" s="14">
        <v>1</v>
      </c>
      <c r="AK1514" s="14">
        <v>0</v>
      </c>
      <c r="AL1514" s="14">
        <v>1</v>
      </c>
      <c r="AM1514" s="14">
        <v>0</v>
      </c>
      <c r="AO1514" s="1">
        <v>38651</v>
      </c>
      <c r="AP1514" s="1">
        <v>40386</v>
      </c>
      <c r="BN1514" s="3">
        <v>0.1</v>
      </c>
      <c r="BT1514" s="14">
        <v>14819000</v>
      </c>
      <c r="BU1514" s="3">
        <v>0.5</v>
      </c>
      <c r="BX1514" s="14">
        <v>9364000</v>
      </c>
      <c r="BY1514" s="3">
        <v>0.5</v>
      </c>
      <c r="CB1514" s="14">
        <v>7443000</v>
      </c>
      <c r="CC1514" s="3">
        <v>0.5</v>
      </c>
      <c r="CF1514" s="14">
        <v>7116000</v>
      </c>
      <c r="CG1514" s="3">
        <v>0.5</v>
      </c>
      <c r="CI1514" s="14">
        <v>326000</v>
      </c>
      <c r="CS1514" s="7">
        <v>1</v>
      </c>
      <c r="DA1514" s="1">
        <v>40298</v>
      </c>
      <c r="DB1514" s="1">
        <v>40386</v>
      </c>
      <c r="DC1514" s="1">
        <v>41570</v>
      </c>
      <c r="DD1514" s="14">
        <v>105</v>
      </c>
      <c r="DE1514" s="14">
        <v>4</v>
      </c>
      <c r="DF1514" t="s">
        <v>513</v>
      </c>
      <c r="DG1514" t="s">
        <v>1597</v>
      </c>
      <c r="DH1514">
        <v>1</v>
      </c>
      <c r="DJ1514">
        <v>1</v>
      </c>
      <c r="GY1514" s="44" t="s">
        <v>5726</v>
      </c>
      <c r="GZ1514" s="1">
        <v>40393</v>
      </c>
      <c r="HA1514">
        <v>8</v>
      </c>
      <c r="HB1514">
        <v>78</v>
      </c>
      <c r="HC1514">
        <v>3</v>
      </c>
      <c r="HD1514">
        <v>1</v>
      </c>
      <c r="HH1514" s="44" t="s">
        <v>5867</v>
      </c>
      <c r="HI1514">
        <v>0</v>
      </c>
      <c r="HJ1514">
        <v>20</v>
      </c>
      <c r="HK1514">
        <v>25</v>
      </c>
      <c r="HL1514">
        <v>5</v>
      </c>
      <c r="HN1514">
        <v>1</v>
      </c>
      <c r="II1514" s="1">
        <v>40386</v>
      </c>
      <c r="IJ1514" s="1">
        <v>41668</v>
      </c>
      <c r="IK1514" s="14">
        <v>1</v>
      </c>
    </row>
    <row r="1515" spans="1:245" x14ac:dyDescent="0.25">
      <c r="A1515" s="1">
        <v>41668</v>
      </c>
      <c r="E1515" s="4" t="s">
        <v>3250</v>
      </c>
      <c r="F1515" s="4"/>
      <c r="G1515" s="45" t="s">
        <v>5659</v>
      </c>
      <c r="H1515" s="86"/>
      <c r="I1515" s="86"/>
      <c r="J1515" s="86"/>
      <c r="K1515" s="86"/>
      <c r="L1515" s="86"/>
      <c r="M1515" s="58" t="s">
        <v>5237</v>
      </c>
      <c r="N1515" s="4" t="s">
        <v>474</v>
      </c>
      <c r="O1515" s="52" t="s">
        <v>7337</v>
      </c>
      <c r="P1515" s="20"/>
      <c r="Q1515" s="30" t="s">
        <v>4246</v>
      </c>
      <c r="R1515" s="4" t="s">
        <v>517</v>
      </c>
      <c r="S1515" s="52" t="s">
        <v>7336</v>
      </c>
      <c r="T1515" s="30" t="s">
        <v>4246</v>
      </c>
      <c r="U1515" s="4" t="s">
        <v>517</v>
      </c>
      <c r="V1515" s="20"/>
      <c r="W1515" s="20"/>
      <c r="X1515" s="20"/>
      <c r="Y1515" s="20"/>
      <c r="Z1515" s="33" t="s">
        <v>3760</v>
      </c>
      <c r="AA1515" s="33" t="s">
        <v>517</v>
      </c>
      <c r="AD1515" s="20"/>
      <c r="AF1515" s="14">
        <v>0</v>
      </c>
      <c r="AG1515" s="14">
        <v>1</v>
      </c>
      <c r="AH1515" s="14">
        <v>0</v>
      </c>
      <c r="AI1515" s="14">
        <v>0</v>
      </c>
      <c r="AJ1515" s="14">
        <v>1</v>
      </c>
      <c r="AK1515" s="14">
        <v>0</v>
      </c>
      <c r="AL1515" s="14">
        <v>1</v>
      </c>
      <c r="AM1515" s="14">
        <v>0</v>
      </c>
      <c r="AO1515" s="1">
        <v>38651</v>
      </c>
      <c r="AP1515" s="1">
        <v>40386</v>
      </c>
      <c r="BN1515" s="3">
        <v>0.1</v>
      </c>
      <c r="CF1515" s="14">
        <v>7116000</v>
      </c>
      <c r="CG1515" s="3">
        <v>0.5</v>
      </c>
      <c r="CS1515" s="7">
        <v>1</v>
      </c>
      <c r="DA1515" s="1">
        <v>40298</v>
      </c>
      <c r="DB1515" s="1">
        <v>40386</v>
      </c>
      <c r="DC1515" s="1">
        <v>41570</v>
      </c>
      <c r="DD1515" s="14">
        <v>105</v>
      </c>
      <c r="DE1515" s="14">
        <v>4</v>
      </c>
      <c r="DF1515" t="s">
        <v>513</v>
      </c>
      <c r="DG1515" t="s">
        <v>1597</v>
      </c>
      <c r="DH1515">
        <v>1</v>
      </c>
      <c r="DJ1515">
        <v>1</v>
      </c>
      <c r="GY1515" s="44" t="s">
        <v>5726</v>
      </c>
      <c r="GZ1515" s="1">
        <v>40393</v>
      </c>
      <c r="HA1515">
        <v>8</v>
      </c>
      <c r="HB1515">
        <v>78</v>
      </c>
      <c r="HC1515">
        <v>3</v>
      </c>
      <c r="HD1515">
        <v>1</v>
      </c>
      <c r="HH1515" s="44" t="s">
        <v>5867</v>
      </c>
      <c r="HI1515">
        <v>0</v>
      </c>
      <c r="HJ1515">
        <v>20</v>
      </c>
      <c r="HK1515">
        <v>25</v>
      </c>
      <c r="HL1515">
        <v>5</v>
      </c>
      <c r="HN1515">
        <v>1</v>
      </c>
      <c r="II1515" s="1">
        <v>40386</v>
      </c>
      <c r="IJ1515" s="1">
        <v>41668</v>
      </c>
      <c r="IK1515" s="14">
        <v>1</v>
      </c>
    </row>
    <row r="1516" spans="1:245" x14ac:dyDescent="0.25">
      <c r="A1516" s="1">
        <v>41668</v>
      </c>
      <c r="E1516" s="4" t="s">
        <v>3250</v>
      </c>
      <c r="F1516" s="4"/>
      <c r="G1516" s="45" t="s">
        <v>5659</v>
      </c>
      <c r="H1516" s="86"/>
      <c r="I1516" s="86"/>
      <c r="J1516" s="86"/>
      <c r="K1516" s="86"/>
      <c r="L1516" s="86"/>
      <c r="M1516" s="30" t="s">
        <v>1594</v>
      </c>
      <c r="N1516" s="4" t="s">
        <v>884</v>
      </c>
      <c r="O1516" s="52" t="s">
        <v>7338</v>
      </c>
      <c r="P1516" s="20"/>
      <c r="Q1516" s="30" t="s">
        <v>4246</v>
      </c>
      <c r="R1516" s="4" t="s">
        <v>517</v>
      </c>
      <c r="S1516" s="52" t="s">
        <v>7336</v>
      </c>
      <c r="T1516" s="30" t="s">
        <v>4246</v>
      </c>
      <c r="U1516" s="4" t="s">
        <v>517</v>
      </c>
      <c r="V1516" s="20"/>
      <c r="W1516" s="20"/>
      <c r="X1516" s="20"/>
      <c r="Y1516" s="20"/>
      <c r="Z1516" s="33" t="s">
        <v>3760</v>
      </c>
      <c r="AA1516" s="33" t="s">
        <v>517</v>
      </c>
      <c r="AD1516" s="20"/>
      <c r="AF1516" s="14">
        <v>0</v>
      </c>
      <c r="AG1516" s="14">
        <v>1</v>
      </c>
      <c r="AH1516" s="14">
        <v>0</v>
      </c>
      <c r="AI1516" s="14">
        <v>0</v>
      </c>
      <c r="AJ1516" s="14">
        <v>1</v>
      </c>
      <c r="AK1516" s="14">
        <v>0</v>
      </c>
      <c r="AL1516" s="14">
        <v>1</v>
      </c>
      <c r="AM1516" s="14">
        <v>0</v>
      </c>
      <c r="AO1516" s="1">
        <v>38651</v>
      </c>
      <c r="AP1516" s="1">
        <v>40386</v>
      </c>
      <c r="BN1516" s="3">
        <v>0.1</v>
      </c>
      <c r="CI1516" s="14">
        <v>326000</v>
      </c>
      <c r="CS1516" s="7">
        <v>1</v>
      </c>
      <c r="DA1516" s="1">
        <v>40298</v>
      </c>
      <c r="DB1516" s="1">
        <v>40386</v>
      </c>
      <c r="DC1516" s="1">
        <v>41570</v>
      </c>
      <c r="DD1516" s="14">
        <v>105</v>
      </c>
      <c r="DE1516" s="14">
        <v>4</v>
      </c>
      <c r="DF1516" t="s">
        <v>513</v>
      </c>
      <c r="DG1516" t="s">
        <v>1597</v>
      </c>
      <c r="DH1516">
        <v>1</v>
      </c>
      <c r="DJ1516">
        <v>1</v>
      </c>
      <c r="GY1516" s="44" t="s">
        <v>5726</v>
      </c>
      <c r="GZ1516" s="1">
        <v>40393</v>
      </c>
      <c r="HA1516">
        <v>8</v>
      </c>
      <c r="HB1516">
        <v>78</v>
      </c>
      <c r="HC1516">
        <v>3</v>
      </c>
      <c r="HD1516">
        <v>1</v>
      </c>
      <c r="HH1516" s="44" t="s">
        <v>5867</v>
      </c>
      <c r="HI1516">
        <v>0</v>
      </c>
      <c r="HJ1516">
        <v>20</v>
      </c>
      <c r="HK1516">
        <v>25</v>
      </c>
      <c r="HL1516">
        <v>5</v>
      </c>
      <c r="HN1516">
        <v>1</v>
      </c>
      <c r="II1516" s="1">
        <v>40386</v>
      </c>
      <c r="IJ1516" s="1">
        <v>41668</v>
      </c>
      <c r="IK1516" s="14">
        <v>1</v>
      </c>
    </row>
    <row r="1517" spans="1:245" x14ac:dyDescent="0.25">
      <c r="A1517" s="1">
        <v>41668</v>
      </c>
      <c r="E1517" s="4" t="s">
        <v>3250</v>
      </c>
      <c r="F1517" s="4"/>
      <c r="G1517" s="45" t="s">
        <v>5659</v>
      </c>
      <c r="H1517" s="86"/>
      <c r="I1517" s="86"/>
      <c r="J1517" s="86"/>
      <c r="K1517" s="86"/>
      <c r="L1517" s="86"/>
      <c r="M1517" s="30" t="s">
        <v>5228</v>
      </c>
      <c r="N1517" s="4" t="s">
        <v>537</v>
      </c>
      <c r="O1517" s="52" t="s">
        <v>7339</v>
      </c>
      <c r="P1517" s="20"/>
      <c r="Q1517" s="30" t="s">
        <v>4246</v>
      </c>
      <c r="R1517" s="4" t="s">
        <v>517</v>
      </c>
      <c r="S1517" s="52" t="s">
        <v>7336</v>
      </c>
      <c r="T1517" s="30" t="s">
        <v>4246</v>
      </c>
      <c r="U1517" s="4" t="s">
        <v>517</v>
      </c>
      <c r="V1517" s="20"/>
      <c r="W1517" s="20"/>
      <c r="X1517" s="20"/>
      <c r="Y1517" s="20"/>
      <c r="Z1517" s="33" t="s">
        <v>3760</v>
      </c>
      <c r="AA1517" s="33" t="s">
        <v>517</v>
      </c>
      <c r="AD1517" s="20"/>
      <c r="AF1517" s="14">
        <v>0</v>
      </c>
      <c r="AG1517" s="14">
        <v>1</v>
      </c>
      <c r="AH1517" s="14">
        <v>0</v>
      </c>
      <c r="AI1517" s="14">
        <v>0</v>
      </c>
      <c r="AJ1517" s="14">
        <v>1</v>
      </c>
      <c r="AK1517" s="14">
        <v>0</v>
      </c>
      <c r="AL1517" s="14">
        <v>1</v>
      </c>
      <c r="AM1517" s="14">
        <v>0</v>
      </c>
      <c r="AO1517" s="1">
        <v>38651</v>
      </c>
      <c r="AP1517" s="1">
        <v>40386</v>
      </c>
      <c r="BN1517" s="3">
        <v>0.1</v>
      </c>
      <c r="CF1517" s="14">
        <v>7116000</v>
      </c>
      <c r="CG1517" s="3">
        <v>0.5</v>
      </c>
      <c r="CS1517" s="7">
        <v>1</v>
      </c>
      <c r="DA1517" s="1">
        <v>40298</v>
      </c>
      <c r="DB1517" s="1">
        <v>40386</v>
      </c>
      <c r="DC1517" s="1">
        <v>41570</v>
      </c>
      <c r="DD1517" s="14">
        <v>105</v>
      </c>
      <c r="DE1517" s="14">
        <v>4</v>
      </c>
      <c r="DF1517" t="s">
        <v>513</v>
      </c>
      <c r="DG1517" t="s">
        <v>1597</v>
      </c>
      <c r="DH1517">
        <v>1</v>
      </c>
      <c r="DJ1517">
        <v>1</v>
      </c>
      <c r="GY1517" s="44" t="s">
        <v>5726</v>
      </c>
      <c r="GZ1517" s="1">
        <v>40393</v>
      </c>
      <c r="HA1517">
        <v>8</v>
      </c>
      <c r="HB1517">
        <v>78</v>
      </c>
      <c r="HC1517">
        <v>3</v>
      </c>
      <c r="HD1517">
        <v>1</v>
      </c>
      <c r="HH1517" s="44" t="s">
        <v>5867</v>
      </c>
      <c r="HI1517">
        <v>0</v>
      </c>
      <c r="HJ1517">
        <v>20</v>
      </c>
      <c r="HK1517">
        <v>25</v>
      </c>
      <c r="HL1517">
        <v>5</v>
      </c>
      <c r="HN1517">
        <v>1</v>
      </c>
      <c r="II1517" s="1">
        <v>40386</v>
      </c>
      <c r="IJ1517" s="1">
        <v>41668</v>
      </c>
      <c r="IK1517" s="14">
        <v>1</v>
      </c>
    </row>
    <row r="1518" spans="1:245" x14ac:dyDescent="0.25">
      <c r="A1518" s="1">
        <v>41668</v>
      </c>
      <c r="E1518" s="4" t="s">
        <v>3250</v>
      </c>
      <c r="F1518" s="4"/>
      <c r="G1518" s="45" t="s">
        <v>5659</v>
      </c>
      <c r="H1518" s="86"/>
      <c r="I1518" s="86"/>
      <c r="J1518" s="86"/>
      <c r="K1518" s="86"/>
      <c r="L1518" s="86"/>
      <c r="M1518" s="30" t="s">
        <v>1595</v>
      </c>
      <c r="N1518" s="4" t="s">
        <v>479</v>
      </c>
      <c r="O1518" s="52" t="s">
        <v>7340</v>
      </c>
      <c r="P1518" s="20"/>
      <c r="Q1518" s="30" t="s">
        <v>4246</v>
      </c>
      <c r="R1518" s="4" t="s">
        <v>517</v>
      </c>
      <c r="S1518" s="52" t="s">
        <v>7336</v>
      </c>
      <c r="T1518" s="30" t="s">
        <v>4246</v>
      </c>
      <c r="U1518" s="4" t="s">
        <v>517</v>
      </c>
      <c r="V1518" s="20"/>
      <c r="W1518" s="20"/>
      <c r="X1518" s="20"/>
      <c r="Y1518" s="20"/>
      <c r="Z1518" s="33" t="s">
        <v>3760</v>
      </c>
      <c r="AA1518" s="33" t="s">
        <v>517</v>
      </c>
      <c r="AD1518" s="20"/>
      <c r="AF1518" s="14">
        <v>0</v>
      </c>
      <c r="AG1518" s="14">
        <v>1</v>
      </c>
      <c r="AH1518" s="14">
        <v>0</v>
      </c>
      <c r="AI1518" s="14">
        <v>0</v>
      </c>
      <c r="AJ1518" s="14">
        <v>1</v>
      </c>
      <c r="AK1518" s="14">
        <v>0</v>
      </c>
      <c r="AL1518" s="14">
        <v>1</v>
      </c>
      <c r="AM1518" s="14">
        <v>0</v>
      </c>
      <c r="AO1518" s="1">
        <v>38651</v>
      </c>
      <c r="AP1518" s="1">
        <v>40386</v>
      </c>
      <c r="BN1518" s="3">
        <v>0.1</v>
      </c>
      <c r="BT1518" s="14">
        <v>14819000</v>
      </c>
      <c r="BU1518" s="3">
        <v>0.5</v>
      </c>
      <c r="BX1518" s="14">
        <v>9364000</v>
      </c>
      <c r="BY1518" s="3">
        <v>0.5</v>
      </c>
      <c r="CB1518" s="14">
        <v>7443000</v>
      </c>
      <c r="CC1518" s="3">
        <v>0.5</v>
      </c>
      <c r="CS1518" s="7">
        <v>1</v>
      </c>
      <c r="DA1518" s="1">
        <v>40298</v>
      </c>
      <c r="DB1518" s="1">
        <v>40386</v>
      </c>
      <c r="DC1518" s="1">
        <v>41570</v>
      </c>
      <c r="DD1518" s="14">
        <v>105</v>
      </c>
      <c r="DE1518" s="14">
        <v>4</v>
      </c>
      <c r="DF1518" t="s">
        <v>513</v>
      </c>
      <c r="DG1518" t="s">
        <v>1597</v>
      </c>
      <c r="DH1518">
        <v>1</v>
      </c>
      <c r="DJ1518">
        <v>1</v>
      </c>
      <c r="GY1518" s="44" t="s">
        <v>5726</v>
      </c>
      <c r="GZ1518" s="1">
        <v>40393</v>
      </c>
      <c r="HA1518">
        <v>8</v>
      </c>
      <c r="HB1518">
        <v>78</v>
      </c>
      <c r="HC1518">
        <v>3</v>
      </c>
      <c r="HD1518">
        <v>1</v>
      </c>
      <c r="HH1518" s="44" t="s">
        <v>5867</v>
      </c>
      <c r="HI1518">
        <v>0</v>
      </c>
      <c r="HJ1518">
        <v>20</v>
      </c>
      <c r="HK1518">
        <v>25</v>
      </c>
      <c r="HL1518">
        <v>5</v>
      </c>
      <c r="HN1518">
        <v>1</v>
      </c>
      <c r="II1518" s="1">
        <v>40386</v>
      </c>
      <c r="IJ1518" s="1">
        <v>41668</v>
      </c>
      <c r="IK1518" s="14">
        <v>1</v>
      </c>
    </row>
    <row r="1519" spans="1:245" x14ac:dyDescent="0.25">
      <c r="A1519" s="1">
        <v>41668</v>
      </c>
      <c r="E1519" s="4" t="s">
        <v>3250</v>
      </c>
      <c r="F1519" s="4"/>
      <c r="G1519" s="45" t="s">
        <v>5659</v>
      </c>
      <c r="H1519" s="86"/>
      <c r="I1519" s="86"/>
      <c r="J1519" s="86"/>
      <c r="K1519" s="86"/>
      <c r="L1519" s="86"/>
      <c r="M1519" s="30" t="s">
        <v>2656</v>
      </c>
      <c r="N1519" s="4" t="s">
        <v>502</v>
      </c>
      <c r="O1519" s="52" t="s">
        <v>7341</v>
      </c>
      <c r="P1519" s="20"/>
      <c r="Q1519" s="30" t="s">
        <v>4246</v>
      </c>
      <c r="R1519" s="4" t="s">
        <v>517</v>
      </c>
      <c r="S1519" s="52" t="s">
        <v>7336</v>
      </c>
      <c r="T1519" s="30" t="s">
        <v>4246</v>
      </c>
      <c r="U1519" s="4" t="s">
        <v>517</v>
      </c>
      <c r="V1519" s="20"/>
      <c r="W1519" s="20"/>
      <c r="X1519" s="20"/>
      <c r="Y1519" s="20"/>
      <c r="Z1519" s="33" t="s">
        <v>3760</v>
      </c>
      <c r="AA1519" s="33" t="s">
        <v>517</v>
      </c>
      <c r="AD1519" s="20"/>
      <c r="AF1519" s="14">
        <v>0</v>
      </c>
      <c r="AG1519" s="14">
        <v>1</v>
      </c>
      <c r="AH1519" s="14">
        <v>0</v>
      </c>
      <c r="AI1519" s="14">
        <v>0</v>
      </c>
      <c r="AJ1519" s="14">
        <v>1</v>
      </c>
      <c r="AK1519" s="14">
        <v>0</v>
      </c>
      <c r="AL1519" s="14">
        <v>1</v>
      </c>
      <c r="AM1519" s="14">
        <v>0</v>
      </c>
      <c r="AO1519" s="1">
        <v>38651</v>
      </c>
      <c r="AP1519" s="1">
        <v>40386</v>
      </c>
      <c r="BN1519" s="3">
        <v>0.1</v>
      </c>
      <c r="CF1519" s="14">
        <v>7116000</v>
      </c>
      <c r="CG1519" s="3">
        <v>0.5</v>
      </c>
      <c r="CS1519" s="7">
        <v>1</v>
      </c>
      <c r="DA1519" s="1">
        <v>40298</v>
      </c>
      <c r="DB1519" s="1">
        <v>40386</v>
      </c>
      <c r="DC1519" s="1">
        <v>41570</v>
      </c>
      <c r="DD1519" s="14">
        <v>105</v>
      </c>
      <c r="DE1519" s="14">
        <v>4</v>
      </c>
      <c r="DF1519" t="s">
        <v>513</v>
      </c>
      <c r="DG1519" t="s">
        <v>1597</v>
      </c>
      <c r="DH1519">
        <v>1</v>
      </c>
      <c r="DJ1519">
        <v>1</v>
      </c>
      <c r="GY1519" s="44" t="s">
        <v>5726</v>
      </c>
      <c r="GZ1519" s="1">
        <v>40393</v>
      </c>
      <c r="HA1519">
        <v>8</v>
      </c>
      <c r="HB1519">
        <v>78</v>
      </c>
      <c r="HC1519">
        <v>3</v>
      </c>
      <c r="HD1519">
        <v>1</v>
      </c>
      <c r="HH1519" s="44" t="s">
        <v>5867</v>
      </c>
      <c r="HI1519">
        <v>0</v>
      </c>
      <c r="HJ1519">
        <v>20</v>
      </c>
      <c r="HK1519">
        <v>25</v>
      </c>
      <c r="HL1519">
        <v>5</v>
      </c>
      <c r="HN1519">
        <v>1</v>
      </c>
      <c r="II1519" s="1">
        <v>40386</v>
      </c>
      <c r="IJ1519" s="1">
        <v>41668</v>
      </c>
      <c r="IK1519" s="14">
        <v>1</v>
      </c>
    </row>
    <row r="1520" spans="1:245" x14ac:dyDescent="0.25">
      <c r="A1520" s="1">
        <v>41703</v>
      </c>
      <c r="C1520" t="s">
        <v>1622</v>
      </c>
      <c r="E1520" s="4" t="s">
        <v>3252</v>
      </c>
      <c r="F1520" s="4"/>
      <c r="G1520" s="45" t="s">
        <v>5661</v>
      </c>
      <c r="H1520" s="86"/>
      <c r="I1520" s="86"/>
      <c r="J1520" s="86"/>
      <c r="K1520" s="86"/>
      <c r="L1520" s="86"/>
      <c r="M1520" s="30" t="s">
        <v>1623</v>
      </c>
      <c r="N1520" s="4" t="s">
        <v>474</v>
      </c>
      <c r="O1520" s="52" t="s">
        <v>7363</v>
      </c>
      <c r="P1520" s="20"/>
      <c r="Q1520" s="30" t="s">
        <v>1623</v>
      </c>
      <c r="R1520" s="4" t="s">
        <v>474</v>
      </c>
      <c r="S1520" s="52" t="s">
        <v>7363</v>
      </c>
      <c r="T1520" s="20"/>
      <c r="U1520" s="20"/>
      <c r="V1520" s="20"/>
      <c r="W1520" s="20"/>
      <c r="X1520" s="20"/>
      <c r="Y1520" s="20"/>
      <c r="Z1520" s="20"/>
      <c r="AA1520" s="20"/>
      <c r="AB1520" s="20"/>
      <c r="AC1520" s="20"/>
      <c r="AD1520" s="20"/>
      <c r="AF1520" s="14">
        <v>0</v>
      </c>
      <c r="AG1520" s="14">
        <v>1</v>
      </c>
      <c r="AH1520" s="14">
        <v>0</v>
      </c>
      <c r="AI1520" s="14">
        <v>0</v>
      </c>
      <c r="AJ1520" s="14">
        <v>1</v>
      </c>
      <c r="AK1520" s="14">
        <v>0</v>
      </c>
      <c r="AL1520" s="14">
        <v>1</v>
      </c>
      <c r="AM1520" s="14">
        <v>0</v>
      </c>
      <c r="AN1520" t="s">
        <v>1625</v>
      </c>
      <c r="AO1520" s="1">
        <v>40715</v>
      </c>
      <c r="AP1520" s="1">
        <v>40946</v>
      </c>
      <c r="BN1520" s="3">
        <v>0.1</v>
      </c>
      <c r="BP1520" s="14">
        <v>3651000</v>
      </c>
      <c r="CS1520">
        <v>1</v>
      </c>
      <c r="CV1520">
        <v>1</v>
      </c>
      <c r="DB1520" s="1">
        <v>40946</v>
      </c>
      <c r="DC1520" s="1">
        <v>41619</v>
      </c>
      <c r="DD1520" s="14">
        <v>90</v>
      </c>
      <c r="DE1520" s="14">
        <v>4</v>
      </c>
      <c r="DF1520" t="s">
        <v>513</v>
      </c>
      <c r="DG1520" t="s">
        <v>1626</v>
      </c>
      <c r="DH1520">
        <v>1</v>
      </c>
      <c r="DK1520" s="1"/>
    </row>
    <row r="1521" spans="1:224" x14ac:dyDescent="0.25">
      <c r="A1521" s="1">
        <v>41703</v>
      </c>
      <c r="E1521" s="4" t="s">
        <v>3252</v>
      </c>
      <c r="F1521" s="4"/>
      <c r="G1521" s="45" t="s">
        <v>5661</v>
      </c>
      <c r="H1521" s="86"/>
      <c r="I1521" s="86"/>
      <c r="J1521" s="86"/>
      <c r="K1521" s="86"/>
      <c r="L1521" s="86"/>
      <c r="M1521" s="30" t="s">
        <v>1624</v>
      </c>
      <c r="N1521" s="4" t="s">
        <v>526</v>
      </c>
      <c r="O1521" s="52" t="s">
        <v>7364</v>
      </c>
      <c r="P1521" s="20"/>
      <c r="Q1521" s="30" t="s">
        <v>1624</v>
      </c>
      <c r="R1521" s="4" t="s">
        <v>526</v>
      </c>
      <c r="S1521" s="52" t="s">
        <v>7364</v>
      </c>
      <c r="T1521" s="20"/>
      <c r="U1521" s="20"/>
      <c r="V1521" s="20"/>
      <c r="W1521" s="20"/>
      <c r="X1521" s="20"/>
      <c r="Y1521" s="20"/>
      <c r="Z1521" s="20"/>
      <c r="AA1521" s="20"/>
      <c r="AB1521" s="20"/>
      <c r="AC1521" s="20"/>
      <c r="AD1521" s="20"/>
      <c r="AF1521" s="14">
        <v>0</v>
      </c>
      <c r="AG1521" s="14">
        <v>1</v>
      </c>
      <c r="AH1521" s="14">
        <v>0</v>
      </c>
      <c r="AI1521" s="14">
        <v>0</v>
      </c>
      <c r="AJ1521" s="14">
        <v>1</v>
      </c>
      <c r="AK1521" s="14">
        <v>0</v>
      </c>
      <c r="AL1521" s="14">
        <v>1</v>
      </c>
      <c r="AM1521" s="14">
        <v>0</v>
      </c>
      <c r="AO1521" s="1">
        <v>40715</v>
      </c>
      <c r="AP1521" s="1">
        <v>40946</v>
      </c>
      <c r="BN1521" s="3">
        <v>0.1</v>
      </c>
      <c r="BP1521" s="14">
        <v>2328000</v>
      </c>
      <c r="CS1521">
        <v>1</v>
      </c>
      <c r="CV1521">
        <v>1</v>
      </c>
      <c r="DB1521" s="1">
        <v>40946</v>
      </c>
      <c r="DC1521" s="1">
        <v>41619</v>
      </c>
      <c r="DD1521" s="14">
        <v>90</v>
      </c>
      <c r="DE1521" s="14">
        <v>4</v>
      </c>
      <c r="DF1521" t="s">
        <v>513</v>
      </c>
      <c r="DG1521" t="s">
        <v>1626</v>
      </c>
      <c r="DH1521">
        <v>1</v>
      </c>
    </row>
    <row r="1522" spans="1:224" x14ac:dyDescent="0.25">
      <c r="A1522" s="1">
        <v>41717</v>
      </c>
      <c r="C1522" t="s">
        <v>652</v>
      </c>
      <c r="E1522" s="4" t="s">
        <v>3232</v>
      </c>
      <c r="F1522" s="4" t="s">
        <v>153</v>
      </c>
      <c r="G1522" s="45" t="s">
        <v>5641</v>
      </c>
      <c r="H1522" s="86"/>
      <c r="I1522" s="86"/>
      <c r="J1522" s="86"/>
      <c r="K1522" s="86"/>
      <c r="L1522" s="86"/>
      <c r="M1522" s="30" t="s">
        <v>653</v>
      </c>
      <c r="N1522" s="4" t="s">
        <v>498</v>
      </c>
      <c r="O1522" s="52" t="s">
        <v>7182</v>
      </c>
      <c r="P1522" s="20"/>
      <c r="Q1522" s="39" t="s">
        <v>653</v>
      </c>
      <c r="R1522" s="4" t="s">
        <v>498</v>
      </c>
      <c r="S1522" s="52" t="s">
        <v>7182</v>
      </c>
      <c r="T1522" s="39" t="s">
        <v>653</v>
      </c>
      <c r="U1522" s="4" t="s">
        <v>498</v>
      </c>
      <c r="V1522" s="20"/>
      <c r="W1522" s="20"/>
      <c r="X1522" s="20" t="s">
        <v>3725</v>
      </c>
      <c r="Y1522" s="20" t="s">
        <v>498</v>
      </c>
      <c r="Z1522" s="20" t="s">
        <v>3725</v>
      </c>
      <c r="AA1522" s="20" t="s">
        <v>498</v>
      </c>
      <c r="AD1522" s="20"/>
      <c r="AF1522" s="14">
        <v>0</v>
      </c>
      <c r="AG1522" s="14">
        <v>1</v>
      </c>
      <c r="AH1522" s="14">
        <v>0</v>
      </c>
      <c r="AI1522" s="14">
        <v>0</v>
      </c>
      <c r="AJ1522" s="14">
        <v>1</v>
      </c>
      <c r="AK1522" s="14">
        <v>0</v>
      </c>
      <c r="AL1522" s="14">
        <v>1</v>
      </c>
      <c r="AM1522" s="14">
        <v>0</v>
      </c>
      <c r="AO1522" s="1">
        <v>38085</v>
      </c>
      <c r="AP1522" s="1">
        <v>40749</v>
      </c>
      <c r="AW1522" s="1"/>
      <c r="AX1522" s="1"/>
      <c r="AY1522" s="1"/>
      <c r="BA1522" s="1"/>
      <c r="BC1522" s="1"/>
      <c r="BE1522" s="1"/>
      <c r="BG1522" s="1"/>
      <c r="BI1522" s="1"/>
      <c r="BK1522" s="1"/>
      <c r="BN1522" s="3">
        <v>0.1</v>
      </c>
      <c r="BO1522" s="3">
        <v>1</v>
      </c>
      <c r="BT1522" s="14">
        <v>0</v>
      </c>
      <c r="BU1522" s="3">
        <v>1</v>
      </c>
      <c r="CS1522">
        <v>1</v>
      </c>
      <c r="DA1522" s="1">
        <v>40854</v>
      </c>
      <c r="DB1522" s="1">
        <v>40855</v>
      </c>
      <c r="DD1522" s="14">
        <v>110</v>
      </c>
      <c r="DE1522" s="14">
        <v>4</v>
      </c>
      <c r="DF1522" t="s">
        <v>513</v>
      </c>
      <c r="DG1522" t="s">
        <v>668</v>
      </c>
      <c r="DH1522">
        <v>1</v>
      </c>
      <c r="DI1522">
        <v>1</v>
      </c>
      <c r="DK1522" s="1"/>
      <c r="DL1522" s="1">
        <v>40749</v>
      </c>
      <c r="DM1522" s="7">
        <v>1</v>
      </c>
      <c r="GY1522" s="44" t="s">
        <v>5722</v>
      </c>
      <c r="GZ1522" s="1">
        <v>40855</v>
      </c>
      <c r="HA1522">
        <v>10</v>
      </c>
      <c r="HB1522">
        <v>164</v>
      </c>
      <c r="HC1522">
        <v>1</v>
      </c>
      <c r="HD1522">
        <v>1</v>
      </c>
      <c r="HH1522" s="44" t="s">
        <v>5722</v>
      </c>
      <c r="HI1522">
        <v>0</v>
      </c>
      <c r="HJ1522">
        <v>53</v>
      </c>
      <c r="HK1522">
        <v>243</v>
      </c>
      <c r="HL1522">
        <v>3</v>
      </c>
      <c r="HP1522">
        <v>1</v>
      </c>
    </row>
    <row r="1523" spans="1:224" x14ac:dyDescent="0.25">
      <c r="A1523" s="1">
        <v>41717</v>
      </c>
      <c r="E1523" s="4" t="s">
        <v>3232</v>
      </c>
      <c r="F1523" s="4" t="s">
        <v>153</v>
      </c>
      <c r="G1523" s="45" t="s">
        <v>5641</v>
      </c>
      <c r="H1523" s="86"/>
      <c r="I1523" s="86"/>
      <c r="J1523" s="86"/>
      <c r="K1523" s="86"/>
      <c r="L1523" s="86"/>
      <c r="M1523" s="30" t="s">
        <v>2648</v>
      </c>
      <c r="N1523" s="4" t="s">
        <v>502</v>
      </c>
      <c r="O1523" s="52" t="s">
        <v>7183</v>
      </c>
      <c r="P1523" s="20"/>
      <c r="Q1523" s="39" t="s">
        <v>653</v>
      </c>
      <c r="R1523" s="4" t="s">
        <v>498</v>
      </c>
      <c r="S1523" s="52" t="s">
        <v>7182</v>
      </c>
      <c r="T1523" s="39" t="s">
        <v>653</v>
      </c>
      <c r="U1523" s="4" t="s">
        <v>498</v>
      </c>
      <c r="V1523" s="20"/>
      <c r="W1523" s="20"/>
      <c r="X1523" s="20"/>
      <c r="Y1523" s="20"/>
      <c r="Z1523" s="20" t="s">
        <v>3725</v>
      </c>
      <c r="AA1523" s="20" t="s">
        <v>498</v>
      </c>
      <c r="AD1523" s="20"/>
      <c r="AF1523" s="14">
        <v>0</v>
      </c>
      <c r="AG1523" s="14">
        <v>1</v>
      </c>
      <c r="AH1523" s="14">
        <v>0</v>
      </c>
      <c r="AI1523" s="14">
        <v>0</v>
      </c>
      <c r="AJ1523" s="14">
        <v>1</v>
      </c>
      <c r="AK1523" s="14">
        <v>0</v>
      </c>
      <c r="AL1523" s="14">
        <v>1</v>
      </c>
      <c r="AM1523" s="14">
        <v>0</v>
      </c>
      <c r="AO1523" s="1">
        <v>38085</v>
      </c>
      <c r="AP1523" s="1">
        <v>40749</v>
      </c>
      <c r="BN1523" s="3">
        <v>0.1</v>
      </c>
      <c r="BO1523" s="3">
        <v>1</v>
      </c>
      <c r="BT1523" s="14">
        <v>0</v>
      </c>
      <c r="BU1523" s="3">
        <v>1</v>
      </c>
      <c r="CS1523">
        <v>1</v>
      </c>
      <c r="DA1523" s="1">
        <v>40854</v>
      </c>
      <c r="DB1523" s="1">
        <v>40855</v>
      </c>
      <c r="DD1523" s="14">
        <v>110</v>
      </c>
      <c r="DE1523" s="14">
        <v>4</v>
      </c>
      <c r="DF1523" t="s">
        <v>513</v>
      </c>
      <c r="DG1523" t="s">
        <v>668</v>
      </c>
      <c r="DH1523">
        <v>1</v>
      </c>
      <c r="DI1523">
        <v>1</v>
      </c>
      <c r="DM1523" s="7">
        <v>1</v>
      </c>
      <c r="GY1523" s="44" t="s">
        <v>5722</v>
      </c>
      <c r="GZ1523" s="1">
        <v>40855</v>
      </c>
      <c r="HA1523">
        <v>10</v>
      </c>
      <c r="HB1523">
        <v>164</v>
      </c>
      <c r="HC1523">
        <v>1</v>
      </c>
      <c r="HD1523">
        <v>1</v>
      </c>
      <c r="HH1523" s="44" t="s">
        <v>5722</v>
      </c>
      <c r="HI1523">
        <v>0</v>
      </c>
      <c r="HJ1523">
        <v>53</v>
      </c>
      <c r="HK1523">
        <v>243</v>
      </c>
      <c r="HL1523">
        <v>3</v>
      </c>
      <c r="HP1523">
        <v>1</v>
      </c>
    </row>
    <row r="1524" spans="1:224" x14ac:dyDescent="0.25">
      <c r="A1524" s="1">
        <v>41717</v>
      </c>
      <c r="E1524" s="4" t="s">
        <v>3232</v>
      </c>
      <c r="F1524" s="4" t="s">
        <v>153</v>
      </c>
      <c r="G1524" s="45" t="s">
        <v>5641</v>
      </c>
      <c r="H1524" s="86"/>
      <c r="I1524" s="86"/>
      <c r="J1524" s="86"/>
      <c r="K1524" s="86"/>
      <c r="L1524" s="86"/>
      <c r="M1524" s="30" t="s">
        <v>654</v>
      </c>
      <c r="N1524" s="4" t="s">
        <v>474</v>
      </c>
      <c r="O1524" s="52" t="s">
        <v>7184</v>
      </c>
      <c r="P1524" s="20"/>
      <c r="Q1524" s="39" t="s">
        <v>653</v>
      </c>
      <c r="R1524" s="4" t="s">
        <v>498</v>
      </c>
      <c r="S1524" s="52" t="s">
        <v>7182</v>
      </c>
      <c r="T1524" s="39" t="s">
        <v>653</v>
      </c>
      <c r="U1524" s="4" t="s">
        <v>498</v>
      </c>
      <c r="V1524" s="20"/>
      <c r="W1524" s="20"/>
      <c r="X1524" s="20"/>
      <c r="Y1524" s="20"/>
      <c r="Z1524" s="20" t="s">
        <v>3725</v>
      </c>
      <c r="AA1524" s="20" t="s">
        <v>498</v>
      </c>
      <c r="AD1524" s="20"/>
      <c r="AF1524" s="14">
        <v>0</v>
      </c>
      <c r="AG1524" s="14">
        <v>1</v>
      </c>
      <c r="AH1524" s="14">
        <v>0</v>
      </c>
      <c r="AI1524" s="14">
        <v>0</v>
      </c>
      <c r="AJ1524" s="14">
        <v>1</v>
      </c>
      <c r="AK1524" s="14">
        <v>0</v>
      </c>
      <c r="AL1524" s="14">
        <v>1</v>
      </c>
      <c r="AM1524" s="14">
        <v>0</v>
      </c>
      <c r="AO1524" s="1">
        <v>38085</v>
      </c>
      <c r="AP1524" s="1">
        <v>40749</v>
      </c>
      <c r="BN1524" s="3">
        <v>0.1</v>
      </c>
      <c r="BO1524" s="3">
        <v>1</v>
      </c>
      <c r="BT1524" s="14">
        <v>0</v>
      </c>
      <c r="BU1524" s="3">
        <v>1</v>
      </c>
      <c r="CS1524">
        <v>1</v>
      </c>
      <c r="DA1524" s="1">
        <v>40854</v>
      </c>
      <c r="DB1524" s="1">
        <v>40855</v>
      </c>
      <c r="DD1524" s="14">
        <v>110</v>
      </c>
      <c r="DE1524" s="14">
        <v>4</v>
      </c>
      <c r="DF1524" t="s">
        <v>513</v>
      </c>
      <c r="DG1524" t="s">
        <v>668</v>
      </c>
      <c r="DH1524">
        <v>1</v>
      </c>
      <c r="DI1524">
        <v>1</v>
      </c>
      <c r="DM1524" s="7">
        <v>1</v>
      </c>
      <c r="GY1524" s="44" t="s">
        <v>5722</v>
      </c>
      <c r="GZ1524" s="1">
        <v>40855</v>
      </c>
      <c r="HA1524">
        <v>10</v>
      </c>
      <c r="HB1524">
        <v>164</v>
      </c>
      <c r="HC1524">
        <v>1</v>
      </c>
      <c r="HD1524">
        <v>1</v>
      </c>
      <c r="HH1524" s="44" t="s">
        <v>5722</v>
      </c>
      <c r="HI1524">
        <v>0</v>
      </c>
      <c r="HJ1524">
        <v>53</v>
      </c>
      <c r="HK1524">
        <v>243</v>
      </c>
      <c r="HL1524">
        <v>3</v>
      </c>
      <c r="HP1524">
        <v>1</v>
      </c>
    </row>
    <row r="1525" spans="1:224" x14ac:dyDescent="0.25">
      <c r="A1525" s="1">
        <v>41717</v>
      </c>
      <c r="E1525" s="4" t="s">
        <v>3232</v>
      </c>
      <c r="F1525" s="4" t="s">
        <v>153</v>
      </c>
      <c r="G1525" s="45" t="s">
        <v>5641</v>
      </c>
      <c r="H1525" s="86"/>
      <c r="I1525" s="86"/>
      <c r="J1525" s="86"/>
      <c r="K1525" s="86"/>
      <c r="L1525" s="86"/>
      <c r="M1525" s="30" t="s">
        <v>655</v>
      </c>
      <c r="N1525" s="4" t="s">
        <v>479</v>
      </c>
      <c r="O1525" s="52" t="s">
        <v>7185</v>
      </c>
      <c r="P1525" s="20"/>
      <c r="Q1525" s="39" t="s">
        <v>653</v>
      </c>
      <c r="R1525" s="4" t="s">
        <v>498</v>
      </c>
      <c r="S1525" s="52" t="s">
        <v>7182</v>
      </c>
      <c r="T1525" s="39" t="s">
        <v>653</v>
      </c>
      <c r="U1525" s="4" t="s">
        <v>498</v>
      </c>
      <c r="V1525" s="20"/>
      <c r="W1525" s="20"/>
      <c r="X1525" s="20"/>
      <c r="Y1525" s="20"/>
      <c r="Z1525" s="20" t="s">
        <v>3725</v>
      </c>
      <c r="AA1525" s="20" t="s">
        <v>498</v>
      </c>
      <c r="AD1525" s="20"/>
      <c r="AF1525" s="14">
        <v>0</v>
      </c>
      <c r="AG1525" s="14">
        <v>1</v>
      </c>
      <c r="AH1525" s="14">
        <v>0</v>
      </c>
      <c r="AI1525" s="14">
        <v>0</v>
      </c>
      <c r="AJ1525" s="14">
        <v>1</v>
      </c>
      <c r="AK1525" s="14">
        <v>0</v>
      </c>
      <c r="AL1525" s="14">
        <v>1</v>
      </c>
      <c r="AM1525" s="14">
        <v>0</v>
      </c>
      <c r="AO1525" s="1">
        <v>38085</v>
      </c>
      <c r="AP1525" s="1">
        <v>40749</v>
      </c>
      <c r="BN1525" s="3">
        <v>0.1</v>
      </c>
      <c r="BO1525" s="3">
        <v>1</v>
      </c>
      <c r="BT1525" s="14">
        <v>0</v>
      </c>
      <c r="BU1525" s="3">
        <v>1</v>
      </c>
      <c r="CS1525">
        <v>1</v>
      </c>
      <c r="DA1525" s="1">
        <v>40854</v>
      </c>
      <c r="DB1525" s="1">
        <v>40855</v>
      </c>
      <c r="DD1525" s="14">
        <v>110</v>
      </c>
      <c r="DE1525" s="14">
        <v>4</v>
      </c>
      <c r="DF1525" t="s">
        <v>513</v>
      </c>
      <c r="DG1525" t="s">
        <v>668</v>
      </c>
      <c r="DH1525">
        <v>1</v>
      </c>
      <c r="DI1525">
        <v>1</v>
      </c>
      <c r="DM1525" s="7">
        <v>1</v>
      </c>
      <c r="GY1525" s="44" t="s">
        <v>5722</v>
      </c>
      <c r="GZ1525" s="1">
        <v>40855</v>
      </c>
      <c r="HA1525">
        <v>10</v>
      </c>
      <c r="HB1525">
        <v>164</v>
      </c>
      <c r="HC1525">
        <v>1</v>
      </c>
      <c r="HD1525">
        <v>1</v>
      </c>
      <c r="HH1525" s="44" t="s">
        <v>5722</v>
      </c>
      <c r="HI1525">
        <v>0</v>
      </c>
      <c r="HJ1525">
        <v>53</v>
      </c>
      <c r="HK1525">
        <v>243</v>
      </c>
      <c r="HL1525">
        <v>3</v>
      </c>
      <c r="HP1525">
        <v>1</v>
      </c>
    </row>
    <row r="1526" spans="1:224" x14ac:dyDescent="0.25">
      <c r="A1526" s="1">
        <v>41717</v>
      </c>
      <c r="E1526" s="4" t="s">
        <v>3232</v>
      </c>
      <c r="F1526" s="4" t="s">
        <v>153</v>
      </c>
      <c r="G1526" s="45" t="s">
        <v>5641</v>
      </c>
      <c r="H1526" s="86"/>
      <c r="I1526" s="86"/>
      <c r="J1526" s="86"/>
      <c r="K1526" s="86"/>
      <c r="L1526" s="86"/>
      <c r="M1526" s="30" t="s">
        <v>2700</v>
      </c>
      <c r="N1526" s="4" t="s">
        <v>498</v>
      </c>
      <c r="O1526" s="52" t="s">
        <v>7186</v>
      </c>
      <c r="P1526" s="20"/>
      <c r="Q1526" s="39" t="s">
        <v>2700</v>
      </c>
      <c r="R1526" s="4" t="s">
        <v>498</v>
      </c>
      <c r="S1526" s="52" t="s">
        <v>7186</v>
      </c>
      <c r="T1526" s="39" t="s">
        <v>2700</v>
      </c>
      <c r="U1526" s="4" t="s">
        <v>498</v>
      </c>
      <c r="V1526" s="20"/>
      <c r="W1526" s="20"/>
      <c r="X1526" s="20" t="s">
        <v>3367</v>
      </c>
      <c r="Y1526" s="20" t="s">
        <v>498</v>
      </c>
      <c r="Z1526" s="20" t="s">
        <v>3367</v>
      </c>
      <c r="AA1526" s="20" t="s">
        <v>498</v>
      </c>
      <c r="AD1526" s="20"/>
      <c r="AF1526" s="14">
        <v>0</v>
      </c>
      <c r="AG1526" s="14">
        <v>1</v>
      </c>
      <c r="AH1526" s="14">
        <v>0</v>
      </c>
      <c r="AI1526" s="14">
        <v>0</v>
      </c>
      <c r="AJ1526" s="14">
        <v>1</v>
      </c>
      <c r="AK1526" s="14">
        <v>0</v>
      </c>
      <c r="AL1526" s="14">
        <v>1</v>
      </c>
      <c r="AM1526" s="14">
        <v>0</v>
      </c>
      <c r="AO1526" s="1">
        <v>38085</v>
      </c>
      <c r="AP1526" s="1">
        <v>40749</v>
      </c>
      <c r="BN1526" s="3">
        <v>0.1</v>
      </c>
      <c r="BT1526" s="14">
        <v>62406000</v>
      </c>
      <c r="BU1526" s="3">
        <v>0.4</v>
      </c>
      <c r="CS1526">
        <v>1</v>
      </c>
      <c r="DA1526" s="1">
        <v>40854</v>
      </c>
      <c r="DB1526" s="1">
        <v>40855</v>
      </c>
      <c r="DD1526" s="14">
        <v>110</v>
      </c>
      <c r="DE1526" s="14">
        <v>4</v>
      </c>
      <c r="DF1526" t="s">
        <v>513</v>
      </c>
      <c r="DG1526" t="s">
        <v>668</v>
      </c>
      <c r="DH1526">
        <v>1</v>
      </c>
      <c r="DJ1526">
        <v>1</v>
      </c>
      <c r="DM1526" s="7">
        <v>1</v>
      </c>
      <c r="GY1526" s="44" t="s">
        <v>5722</v>
      </c>
      <c r="GZ1526" s="1">
        <v>40855</v>
      </c>
      <c r="HA1526">
        <v>10</v>
      </c>
      <c r="HB1526">
        <v>134</v>
      </c>
      <c r="HC1526">
        <v>0</v>
      </c>
      <c r="HH1526" s="44" t="s">
        <v>5722</v>
      </c>
      <c r="HI1526">
        <v>0</v>
      </c>
      <c r="HJ1526">
        <v>53</v>
      </c>
      <c r="HK1526">
        <v>155</v>
      </c>
      <c r="HL1526">
        <v>3</v>
      </c>
      <c r="HP1526">
        <v>1</v>
      </c>
    </row>
    <row r="1527" spans="1:224" x14ac:dyDescent="0.25">
      <c r="A1527" s="1">
        <v>41717</v>
      </c>
      <c r="E1527" s="4" t="s">
        <v>3232</v>
      </c>
      <c r="F1527" s="4" t="s">
        <v>153</v>
      </c>
      <c r="G1527" s="45" t="s">
        <v>5641</v>
      </c>
      <c r="H1527" s="86"/>
      <c r="I1527" s="86"/>
      <c r="J1527" s="86"/>
      <c r="K1527" s="86"/>
      <c r="L1527" s="86"/>
      <c r="M1527" s="30" t="s">
        <v>2701</v>
      </c>
      <c r="N1527" s="4" t="s">
        <v>537</v>
      </c>
      <c r="O1527" s="52" t="s">
        <v>7187</v>
      </c>
      <c r="P1527" s="20"/>
      <c r="Q1527" s="39" t="s">
        <v>2700</v>
      </c>
      <c r="R1527" s="4" t="s">
        <v>498</v>
      </c>
      <c r="S1527" s="52" t="s">
        <v>7186</v>
      </c>
      <c r="T1527" s="39" t="s">
        <v>2700</v>
      </c>
      <c r="U1527" s="4" t="s">
        <v>498</v>
      </c>
      <c r="V1527" s="20"/>
      <c r="W1527" s="20"/>
      <c r="X1527" s="20"/>
      <c r="Y1527" s="20"/>
      <c r="Z1527" s="20" t="s">
        <v>3367</v>
      </c>
      <c r="AA1527" s="20" t="s">
        <v>498</v>
      </c>
      <c r="AD1527" s="20"/>
      <c r="AF1527" s="14">
        <v>0</v>
      </c>
      <c r="AG1527" s="14">
        <v>1</v>
      </c>
      <c r="AH1527" s="14">
        <v>0</v>
      </c>
      <c r="AI1527" s="14">
        <v>0</v>
      </c>
      <c r="AJ1527" s="14">
        <v>1</v>
      </c>
      <c r="AK1527" s="14">
        <v>0</v>
      </c>
      <c r="AL1527" s="14">
        <v>1</v>
      </c>
      <c r="AM1527" s="14">
        <v>0</v>
      </c>
      <c r="AO1527" s="1">
        <v>38085</v>
      </c>
      <c r="AP1527" s="1">
        <v>40749</v>
      </c>
      <c r="BN1527" s="3">
        <v>0.1</v>
      </c>
      <c r="BT1527" s="14">
        <v>62406000</v>
      </c>
      <c r="BU1527" s="3">
        <v>0.4</v>
      </c>
      <c r="CS1527">
        <v>1</v>
      </c>
      <c r="DA1527" s="1">
        <v>40854</v>
      </c>
      <c r="DB1527" s="1">
        <v>40855</v>
      </c>
      <c r="DD1527" s="14">
        <v>110</v>
      </c>
      <c r="DE1527" s="14">
        <v>4</v>
      </c>
      <c r="DF1527" t="s">
        <v>513</v>
      </c>
      <c r="DG1527" t="s">
        <v>668</v>
      </c>
      <c r="DH1527">
        <v>1</v>
      </c>
      <c r="DJ1527">
        <v>1</v>
      </c>
      <c r="DM1527" s="7">
        <v>1</v>
      </c>
      <c r="GY1527" s="44" t="s">
        <v>5722</v>
      </c>
      <c r="GZ1527" s="1">
        <v>40855</v>
      </c>
      <c r="HA1527">
        <v>10</v>
      </c>
      <c r="HB1527">
        <v>134</v>
      </c>
      <c r="HC1527">
        <v>0</v>
      </c>
      <c r="HH1527" s="44" t="s">
        <v>5722</v>
      </c>
      <c r="HI1527">
        <v>0</v>
      </c>
      <c r="HJ1527">
        <v>53</v>
      </c>
      <c r="HK1527">
        <v>155</v>
      </c>
      <c r="HL1527">
        <v>3</v>
      </c>
      <c r="HP1527">
        <v>1</v>
      </c>
    </row>
    <row r="1528" spans="1:224" x14ac:dyDescent="0.25">
      <c r="A1528" s="1">
        <v>41717</v>
      </c>
      <c r="E1528" s="4" t="s">
        <v>3232</v>
      </c>
      <c r="F1528" s="4" t="s">
        <v>153</v>
      </c>
      <c r="G1528" s="45" t="s">
        <v>5641</v>
      </c>
      <c r="H1528" s="86"/>
      <c r="I1528" s="86"/>
      <c r="J1528" s="86"/>
      <c r="K1528" s="86"/>
      <c r="L1528" s="86"/>
      <c r="M1528" s="30" t="s">
        <v>656</v>
      </c>
      <c r="N1528" s="4" t="s">
        <v>479</v>
      </c>
      <c r="O1528" s="52" t="s">
        <v>7188</v>
      </c>
      <c r="P1528" s="20"/>
      <c r="Q1528" s="39" t="s">
        <v>2700</v>
      </c>
      <c r="R1528" s="4" t="s">
        <v>498</v>
      </c>
      <c r="S1528" s="52" t="s">
        <v>7186</v>
      </c>
      <c r="T1528" s="39" t="s">
        <v>2700</v>
      </c>
      <c r="U1528" s="4" t="s">
        <v>498</v>
      </c>
      <c r="V1528" s="20"/>
      <c r="W1528" s="20"/>
      <c r="X1528" s="20"/>
      <c r="Y1528" s="20"/>
      <c r="Z1528" s="20" t="s">
        <v>3367</v>
      </c>
      <c r="AA1528" s="20" t="s">
        <v>498</v>
      </c>
      <c r="AD1528" s="20"/>
      <c r="AF1528" s="14">
        <v>0</v>
      </c>
      <c r="AG1528" s="14">
        <v>1</v>
      </c>
      <c r="AH1528" s="14">
        <v>0</v>
      </c>
      <c r="AI1528" s="14">
        <v>0</v>
      </c>
      <c r="AJ1528" s="14">
        <v>1</v>
      </c>
      <c r="AK1528" s="14">
        <v>0</v>
      </c>
      <c r="AL1528" s="14">
        <v>1</v>
      </c>
      <c r="AM1528" s="14">
        <v>0</v>
      </c>
      <c r="AO1528" s="1">
        <v>38085</v>
      </c>
      <c r="AP1528" s="1">
        <v>40749</v>
      </c>
      <c r="BN1528" s="3">
        <v>0.1</v>
      </c>
      <c r="BT1528" s="14">
        <v>62406000</v>
      </c>
      <c r="BU1528" s="3">
        <v>0.4</v>
      </c>
      <c r="CS1528">
        <v>1</v>
      </c>
      <c r="DA1528" s="1">
        <v>40854</v>
      </c>
      <c r="DB1528" s="1">
        <v>40855</v>
      </c>
      <c r="DD1528" s="14">
        <v>110</v>
      </c>
      <c r="DE1528" s="14">
        <v>4</v>
      </c>
      <c r="DF1528" t="s">
        <v>513</v>
      </c>
      <c r="DG1528" t="s">
        <v>668</v>
      </c>
      <c r="DH1528">
        <v>1</v>
      </c>
      <c r="DJ1528">
        <v>1</v>
      </c>
      <c r="DM1528" s="7">
        <v>1</v>
      </c>
      <c r="GY1528" s="44" t="s">
        <v>5722</v>
      </c>
      <c r="GZ1528" s="1">
        <v>40855</v>
      </c>
      <c r="HA1528">
        <v>10</v>
      </c>
      <c r="HB1528">
        <v>134</v>
      </c>
      <c r="HC1528">
        <v>0</v>
      </c>
      <c r="HH1528" s="44" t="s">
        <v>5722</v>
      </c>
      <c r="HI1528">
        <v>0</v>
      </c>
      <c r="HJ1528">
        <v>53</v>
      </c>
      <c r="HK1528">
        <v>155</v>
      </c>
      <c r="HL1528">
        <v>3</v>
      </c>
      <c r="HP1528">
        <v>1</v>
      </c>
    </row>
    <row r="1529" spans="1:224" x14ac:dyDescent="0.25">
      <c r="A1529" s="1">
        <v>41717</v>
      </c>
      <c r="E1529" s="4" t="s">
        <v>3232</v>
      </c>
      <c r="F1529" s="4" t="s">
        <v>153</v>
      </c>
      <c r="G1529" s="45" t="s">
        <v>5641</v>
      </c>
      <c r="H1529" s="86"/>
      <c r="I1529" s="86"/>
      <c r="J1529" s="86"/>
      <c r="K1529" s="86"/>
      <c r="L1529" s="86"/>
      <c r="M1529" s="30" t="s">
        <v>657</v>
      </c>
      <c r="N1529" s="4" t="s">
        <v>498</v>
      </c>
      <c r="O1529" s="52" t="s">
        <v>7189</v>
      </c>
      <c r="P1529" s="20"/>
      <c r="Q1529" s="39" t="s">
        <v>657</v>
      </c>
      <c r="R1529" s="4" t="s">
        <v>498</v>
      </c>
      <c r="S1529" s="52" t="s">
        <v>7189</v>
      </c>
      <c r="T1529" s="39" t="s">
        <v>657</v>
      </c>
      <c r="U1529" s="4" t="s">
        <v>498</v>
      </c>
      <c r="V1529" s="20"/>
      <c r="W1529" s="20"/>
      <c r="X1529" s="20" t="s">
        <v>3726</v>
      </c>
      <c r="Y1529" s="20" t="s">
        <v>498</v>
      </c>
      <c r="Z1529" s="20" t="s">
        <v>3726</v>
      </c>
      <c r="AA1529" s="20" t="s">
        <v>498</v>
      </c>
      <c r="AD1529" s="20"/>
      <c r="AF1529" s="14">
        <v>0</v>
      </c>
      <c r="AG1529" s="14">
        <v>1</v>
      </c>
      <c r="AH1529" s="14">
        <v>0</v>
      </c>
      <c r="AI1529" s="14">
        <v>0</v>
      </c>
      <c r="AJ1529" s="14">
        <v>1</v>
      </c>
      <c r="AK1529" s="14">
        <v>0</v>
      </c>
      <c r="AL1529" s="14">
        <v>1</v>
      </c>
      <c r="AM1529" s="14">
        <v>0</v>
      </c>
      <c r="AO1529" s="1">
        <v>38113</v>
      </c>
      <c r="AP1529" s="1">
        <v>40749</v>
      </c>
      <c r="BN1529" s="3">
        <v>0.1</v>
      </c>
      <c r="BT1529" s="14">
        <v>3956000</v>
      </c>
      <c r="BU1529" s="3">
        <v>0.3</v>
      </c>
      <c r="CS1529">
        <v>1</v>
      </c>
      <c r="DA1529" s="1">
        <v>40854</v>
      </c>
      <c r="DB1529" s="1">
        <v>40855</v>
      </c>
      <c r="DD1529" s="14">
        <v>110</v>
      </c>
      <c r="DE1529" s="14">
        <v>4</v>
      </c>
      <c r="DF1529" t="s">
        <v>513</v>
      </c>
      <c r="DG1529" t="s">
        <v>668</v>
      </c>
      <c r="DH1529">
        <v>1</v>
      </c>
      <c r="DJ1529">
        <v>1</v>
      </c>
      <c r="DM1529" s="7">
        <v>1</v>
      </c>
      <c r="GY1529" s="44" t="s">
        <v>5722</v>
      </c>
      <c r="GZ1529" s="1">
        <v>40855</v>
      </c>
      <c r="HA1529">
        <v>10</v>
      </c>
      <c r="HB1529">
        <v>98</v>
      </c>
      <c r="HC1529">
        <v>0</v>
      </c>
      <c r="HH1529" s="44" t="s">
        <v>5722</v>
      </c>
      <c r="HI1529">
        <v>0</v>
      </c>
      <c r="HJ1529">
        <v>53</v>
      </c>
      <c r="HK1529">
        <v>81</v>
      </c>
      <c r="HL1529">
        <v>0</v>
      </c>
    </row>
    <row r="1530" spans="1:224" x14ac:dyDescent="0.25">
      <c r="A1530" s="1">
        <v>41717</v>
      </c>
      <c r="E1530" s="4" t="s">
        <v>3232</v>
      </c>
      <c r="F1530" s="4" t="s">
        <v>153</v>
      </c>
      <c r="G1530" s="45" t="s">
        <v>5641</v>
      </c>
      <c r="H1530" s="86"/>
      <c r="I1530" s="86"/>
      <c r="J1530" s="86"/>
      <c r="K1530" s="86"/>
      <c r="L1530" s="86"/>
      <c r="M1530" s="30" t="s">
        <v>658</v>
      </c>
      <c r="N1530" s="4" t="s">
        <v>479</v>
      </c>
      <c r="O1530" s="52" t="s">
        <v>7190</v>
      </c>
      <c r="P1530" s="20"/>
      <c r="Q1530" s="39" t="s">
        <v>657</v>
      </c>
      <c r="R1530" s="4" t="s">
        <v>498</v>
      </c>
      <c r="S1530" s="52" t="s">
        <v>7189</v>
      </c>
      <c r="T1530" s="39" t="s">
        <v>657</v>
      </c>
      <c r="U1530" s="4" t="s">
        <v>498</v>
      </c>
      <c r="V1530" s="20"/>
      <c r="W1530" s="20"/>
      <c r="X1530" s="20"/>
      <c r="Y1530" s="20"/>
      <c r="Z1530" s="20" t="s">
        <v>3726</v>
      </c>
      <c r="AA1530" s="20" t="s">
        <v>498</v>
      </c>
      <c r="AD1530" s="20"/>
      <c r="AF1530" s="14">
        <v>0</v>
      </c>
      <c r="AG1530" s="14">
        <v>1</v>
      </c>
      <c r="AH1530" s="14">
        <v>0</v>
      </c>
      <c r="AI1530" s="14">
        <v>0</v>
      </c>
      <c r="AJ1530" s="14">
        <v>1</v>
      </c>
      <c r="AK1530" s="14">
        <v>0</v>
      </c>
      <c r="AL1530" s="14">
        <v>1</v>
      </c>
      <c r="AM1530" s="14">
        <v>0</v>
      </c>
      <c r="AO1530" s="1">
        <v>38113</v>
      </c>
      <c r="AP1530" s="1">
        <v>40749</v>
      </c>
      <c r="BN1530" s="3">
        <v>0.1</v>
      </c>
      <c r="BT1530" s="14">
        <v>3956000</v>
      </c>
      <c r="BU1530" s="3">
        <v>0.3</v>
      </c>
      <c r="CS1530">
        <v>1</v>
      </c>
      <c r="DA1530" s="1">
        <v>40854</v>
      </c>
      <c r="DB1530" s="1">
        <v>40855</v>
      </c>
      <c r="DD1530" s="14">
        <v>110</v>
      </c>
      <c r="DE1530" s="14">
        <v>4</v>
      </c>
      <c r="DF1530" t="s">
        <v>513</v>
      </c>
      <c r="DG1530" t="s">
        <v>668</v>
      </c>
      <c r="DH1530">
        <v>1</v>
      </c>
      <c r="DJ1530">
        <v>1</v>
      </c>
      <c r="DM1530" s="7">
        <v>1</v>
      </c>
      <c r="GY1530" s="44" t="s">
        <v>5722</v>
      </c>
      <c r="GZ1530" s="1">
        <v>40855</v>
      </c>
      <c r="HA1530">
        <v>10</v>
      </c>
      <c r="HB1530">
        <v>98</v>
      </c>
      <c r="HC1530">
        <v>0</v>
      </c>
      <c r="HH1530" s="44" t="s">
        <v>5722</v>
      </c>
      <c r="HI1530">
        <v>0</v>
      </c>
      <c r="HJ1530">
        <v>53</v>
      </c>
      <c r="HK1530">
        <v>81</v>
      </c>
      <c r="HL1530">
        <v>0</v>
      </c>
    </row>
    <row r="1531" spans="1:224" ht="13.5" customHeight="1" x14ac:dyDescent="0.25">
      <c r="A1531" s="1">
        <v>41717</v>
      </c>
      <c r="E1531" s="4" t="s">
        <v>3232</v>
      </c>
      <c r="F1531" s="4" t="s">
        <v>153</v>
      </c>
      <c r="G1531" s="45" t="s">
        <v>5641</v>
      </c>
      <c r="H1531" s="86"/>
      <c r="I1531" s="86"/>
      <c r="J1531" s="86"/>
      <c r="K1531" s="86"/>
      <c r="L1531" s="86"/>
      <c r="M1531" s="30" t="s">
        <v>4203</v>
      </c>
      <c r="N1531" s="4" t="s">
        <v>504</v>
      </c>
      <c r="O1531" s="52" t="s">
        <v>7191</v>
      </c>
      <c r="P1531" s="20"/>
      <c r="Q1531" s="30" t="s">
        <v>4203</v>
      </c>
      <c r="R1531" s="4" t="s">
        <v>504</v>
      </c>
      <c r="S1531" s="52" t="s">
        <v>7191</v>
      </c>
      <c r="T1531" s="30" t="s">
        <v>4203</v>
      </c>
      <c r="U1531" s="4" t="s">
        <v>504</v>
      </c>
      <c r="V1531" s="20"/>
      <c r="W1531" s="20"/>
      <c r="X1531" s="20" t="s">
        <v>3368</v>
      </c>
      <c r="Y1531" s="20" t="s">
        <v>504</v>
      </c>
      <c r="Z1531" s="20" t="s">
        <v>3368</v>
      </c>
      <c r="AA1531" s="20" t="s">
        <v>504</v>
      </c>
      <c r="AD1531" s="20"/>
      <c r="AF1531" s="14">
        <v>0</v>
      </c>
      <c r="AG1531" s="14">
        <v>1</v>
      </c>
      <c r="AH1531" s="14">
        <v>0</v>
      </c>
      <c r="AI1531" s="14">
        <v>0</v>
      </c>
      <c r="AJ1531" s="14">
        <v>1</v>
      </c>
      <c r="AK1531" s="14">
        <v>0</v>
      </c>
      <c r="AL1531" s="14">
        <v>1</v>
      </c>
      <c r="AM1531" s="14">
        <v>0</v>
      </c>
      <c r="AO1531" s="1">
        <v>38085</v>
      </c>
      <c r="AP1531" s="1">
        <v>40749</v>
      </c>
      <c r="BN1531" s="3">
        <v>0.1</v>
      </c>
      <c r="BT1531" s="14">
        <v>315109000</v>
      </c>
      <c r="BU1531" s="3">
        <v>0.2</v>
      </c>
      <c r="CS1531">
        <v>1</v>
      </c>
      <c r="DA1531" s="1">
        <v>40854</v>
      </c>
      <c r="DB1531" s="1">
        <v>40855</v>
      </c>
      <c r="DD1531" s="14">
        <v>110</v>
      </c>
      <c r="DE1531" s="14">
        <v>4</v>
      </c>
      <c r="DF1531" t="s">
        <v>513</v>
      </c>
      <c r="DG1531" t="s">
        <v>668</v>
      </c>
      <c r="DH1531">
        <v>1</v>
      </c>
      <c r="DJ1531">
        <v>1</v>
      </c>
      <c r="DM1531" s="7">
        <v>1</v>
      </c>
      <c r="GY1531" s="44" t="s">
        <v>5722</v>
      </c>
      <c r="GZ1531" s="1">
        <v>40855</v>
      </c>
      <c r="HA1531">
        <v>10</v>
      </c>
      <c r="HB1531">
        <v>312</v>
      </c>
      <c r="HC1531">
        <v>6</v>
      </c>
      <c r="HD1531">
        <v>1</v>
      </c>
      <c r="HH1531" s="44" t="s">
        <v>5722</v>
      </c>
      <c r="HI1531">
        <v>0</v>
      </c>
      <c r="HJ1531">
        <v>53</v>
      </c>
      <c r="HK1531">
        <v>322</v>
      </c>
      <c r="HL1531">
        <v>13</v>
      </c>
      <c r="HM1531">
        <v>1</v>
      </c>
    </row>
    <row r="1532" spans="1:224" x14ac:dyDescent="0.25">
      <c r="A1532" s="1">
        <v>41717</v>
      </c>
      <c r="E1532" s="4" t="s">
        <v>3232</v>
      </c>
      <c r="F1532" s="4" t="s">
        <v>153</v>
      </c>
      <c r="G1532" s="45" t="s">
        <v>5641</v>
      </c>
      <c r="H1532" s="86"/>
      <c r="I1532" s="86"/>
      <c r="J1532" s="86"/>
      <c r="K1532" s="86"/>
      <c r="L1532" s="86"/>
      <c r="M1532" s="30" t="s">
        <v>659</v>
      </c>
      <c r="N1532" s="4" t="s">
        <v>479</v>
      </c>
      <c r="O1532" s="52" t="s">
        <v>7192</v>
      </c>
      <c r="P1532" s="20"/>
      <c r="Q1532" s="30" t="s">
        <v>4203</v>
      </c>
      <c r="R1532" s="4" t="s">
        <v>504</v>
      </c>
      <c r="S1532" s="52" t="s">
        <v>7191</v>
      </c>
      <c r="T1532" s="30" t="s">
        <v>4203</v>
      </c>
      <c r="U1532" s="4" t="s">
        <v>504</v>
      </c>
      <c r="V1532" s="20"/>
      <c r="W1532" s="20"/>
      <c r="X1532" s="20"/>
      <c r="Y1532" s="20"/>
      <c r="Z1532" s="20" t="s">
        <v>3368</v>
      </c>
      <c r="AA1532" s="20" t="s">
        <v>504</v>
      </c>
      <c r="AD1532" s="20"/>
      <c r="AF1532" s="14">
        <v>0</v>
      </c>
      <c r="AG1532" s="14">
        <v>1</v>
      </c>
      <c r="AH1532" s="14">
        <v>0</v>
      </c>
      <c r="AI1532" s="14">
        <v>0</v>
      </c>
      <c r="AJ1532" s="14">
        <v>1</v>
      </c>
      <c r="AK1532" s="14">
        <v>0</v>
      </c>
      <c r="AL1532" s="14">
        <v>1</v>
      </c>
      <c r="AM1532" s="14">
        <v>0</v>
      </c>
      <c r="AO1532" s="1">
        <v>38085</v>
      </c>
      <c r="AP1532" s="1">
        <v>40749</v>
      </c>
      <c r="BN1532" s="3">
        <v>0.1</v>
      </c>
      <c r="BT1532" s="14">
        <v>315109000</v>
      </c>
      <c r="BU1532" s="3">
        <v>0.2</v>
      </c>
      <c r="CS1532">
        <v>1</v>
      </c>
      <c r="DA1532" s="1">
        <v>40854</v>
      </c>
      <c r="DB1532" s="1">
        <v>40855</v>
      </c>
      <c r="DD1532" s="14">
        <v>110</v>
      </c>
      <c r="DE1532" s="14">
        <v>4</v>
      </c>
      <c r="DF1532" t="s">
        <v>513</v>
      </c>
      <c r="DG1532" t="s">
        <v>668</v>
      </c>
      <c r="DH1532">
        <v>1</v>
      </c>
      <c r="DJ1532">
        <v>1</v>
      </c>
      <c r="DM1532" s="7">
        <v>1</v>
      </c>
      <c r="GY1532" s="44" t="s">
        <v>5722</v>
      </c>
      <c r="GZ1532" s="1">
        <v>40855</v>
      </c>
      <c r="HA1532">
        <v>10</v>
      </c>
      <c r="HB1532">
        <v>312</v>
      </c>
      <c r="HC1532">
        <v>6</v>
      </c>
      <c r="HD1532">
        <v>1</v>
      </c>
      <c r="HH1532" s="44" t="s">
        <v>5722</v>
      </c>
      <c r="HI1532">
        <v>0</v>
      </c>
      <c r="HJ1532">
        <v>53</v>
      </c>
      <c r="HK1532">
        <v>322</v>
      </c>
      <c r="HL1532">
        <v>13</v>
      </c>
      <c r="HM1532">
        <v>1</v>
      </c>
    </row>
    <row r="1533" spans="1:224" x14ac:dyDescent="0.25">
      <c r="A1533" s="1">
        <v>41717</v>
      </c>
      <c r="E1533" s="4" t="s">
        <v>3232</v>
      </c>
      <c r="F1533" s="4" t="s">
        <v>153</v>
      </c>
      <c r="G1533" s="45" t="s">
        <v>5641</v>
      </c>
      <c r="H1533" s="86"/>
      <c r="I1533" s="86"/>
      <c r="J1533" s="86"/>
      <c r="K1533" s="86"/>
      <c r="L1533" s="86"/>
      <c r="M1533" s="30" t="s">
        <v>660</v>
      </c>
      <c r="N1533" s="4" t="s">
        <v>479</v>
      </c>
      <c r="O1533" s="52" t="s">
        <v>7193</v>
      </c>
      <c r="P1533" s="20"/>
      <c r="Q1533" s="39" t="s">
        <v>660</v>
      </c>
      <c r="R1533" s="4" t="s">
        <v>479</v>
      </c>
      <c r="S1533" s="52" t="s">
        <v>7193</v>
      </c>
      <c r="T1533" s="39" t="s">
        <v>660</v>
      </c>
      <c r="U1533" s="4" t="s">
        <v>479</v>
      </c>
      <c r="V1533" s="20"/>
      <c r="W1533" s="20"/>
      <c r="X1533" s="20"/>
      <c r="Y1533" s="20"/>
      <c r="Z1533" s="20"/>
      <c r="AA1533" s="20"/>
      <c r="AB1533" s="20"/>
      <c r="AC1533" s="20"/>
      <c r="AD1533" s="20"/>
      <c r="AF1533" s="14">
        <v>0</v>
      </c>
      <c r="AG1533" s="14">
        <v>1</v>
      </c>
      <c r="AH1533" s="14">
        <v>0</v>
      </c>
      <c r="AI1533" s="14">
        <v>0</v>
      </c>
      <c r="AJ1533" s="14">
        <v>1</v>
      </c>
      <c r="AK1533" s="14">
        <v>0</v>
      </c>
      <c r="AL1533" s="14">
        <v>1</v>
      </c>
      <c r="AM1533" s="14">
        <v>0</v>
      </c>
      <c r="AO1533" s="1">
        <v>38085</v>
      </c>
      <c r="AP1533" s="1">
        <v>40749</v>
      </c>
      <c r="BN1533" s="3">
        <v>0.1</v>
      </c>
      <c r="BT1533" s="14">
        <v>370481000</v>
      </c>
      <c r="BU1533" s="3">
        <v>0.2</v>
      </c>
      <c r="CS1533">
        <v>1</v>
      </c>
      <c r="DA1533" s="1">
        <v>40854</v>
      </c>
      <c r="DB1533" s="1">
        <v>40855</v>
      </c>
      <c r="DD1533" s="14">
        <v>110</v>
      </c>
      <c r="DE1533" s="14">
        <v>4</v>
      </c>
      <c r="DF1533" t="s">
        <v>513</v>
      </c>
      <c r="DG1533" t="s">
        <v>668</v>
      </c>
      <c r="DH1533">
        <v>1</v>
      </c>
      <c r="DJ1533">
        <v>1</v>
      </c>
      <c r="DM1533" s="7">
        <v>1</v>
      </c>
    </row>
    <row r="1534" spans="1:224" x14ac:dyDescent="0.25">
      <c r="A1534" s="1">
        <v>41717</v>
      </c>
      <c r="E1534" s="4" t="s">
        <v>3232</v>
      </c>
      <c r="F1534" s="4" t="s">
        <v>153</v>
      </c>
      <c r="G1534" s="45" t="s">
        <v>5641</v>
      </c>
      <c r="H1534" s="86"/>
      <c r="I1534" s="86"/>
      <c r="J1534" s="86"/>
      <c r="K1534" s="86"/>
      <c r="L1534" s="86"/>
      <c r="M1534" s="30" t="s">
        <v>661</v>
      </c>
      <c r="N1534" s="4" t="s">
        <v>479</v>
      </c>
      <c r="O1534" s="52" t="s">
        <v>7193</v>
      </c>
      <c r="P1534" s="20"/>
      <c r="Q1534" s="39" t="s">
        <v>660</v>
      </c>
      <c r="R1534" s="4" t="s">
        <v>479</v>
      </c>
      <c r="S1534" s="52" t="s">
        <v>7193</v>
      </c>
      <c r="T1534" s="39" t="s">
        <v>660</v>
      </c>
      <c r="U1534" s="4" t="s">
        <v>479</v>
      </c>
      <c r="V1534" s="20"/>
      <c r="W1534" s="20"/>
      <c r="X1534" s="20"/>
      <c r="Y1534" s="20"/>
      <c r="Z1534" s="20"/>
      <c r="AA1534" s="20"/>
      <c r="AB1534" s="20"/>
      <c r="AC1534" s="20"/>
      <c r="AD1534" s="20"/>
      <c r="AF1534" s="14">
        <v>0</v>
      </c>
      <c r="AG1534" s="14">
        <v>1</v>
      </c>
      <c r="AH1534" s="14">
        <v>0</v>
      </c>
      <c r="AI1534" s="14">
        <v>0</v>
      </c>
      <c r="AJ1534" s="14">
        <v>1</v>
      </c>
      <c r="AK1534" s="14">
        <v>0</v>
      </c>
      <c r="AL1534" s="14">
        <v>1</v>
      </c>
      <c r="AM1534" s="14">
        <v>0</v>
      </c>
      <c r="AO1534" s="1">
        <v>38085</v>
      </c>
      <c r="AP1534" s="1">
        <v>40749</v>
      </c>
      <c r="BN1534" s="3">
        <v>0.1</v>
      </c>
      <c r="BT1534" s="14">
        <v>370481000</v>
      </c>
      <c r="BU1534" s="3">
        <v>0.2</v>
      </c>
      <c r="CS1534">
        <v>1</v>
      </c>
      <c r="DA1534" s="1">
        <v>40854</v>
      </c>
      <c r="DB1534" s="1">
        <v>40855</v>
      </c>
      <c r="DD1534" s="14">
        <v>110</v>
      </c>
      <c r="DE1534" s="14">
        <v>4</v>
      </c>
      <c r="DF1534" t="s">
        <v>513</v>
      </c>
      <c r="DG1534" t="s">
        <v>668</v>
      </c>
      <c r="DH1534">
        <v>1</v>
      </c>
      <c r="DJ1534">
        <v>1</v>
      </c>
      <c r="DM1534" s="7">
        <v>1</v>
      </c>
    </row>
    <row r="1535" spans="1:224" x14ac:dyDescent="0.25">
      <c r="A1535" s="1">
        <v>41717</v>
      </c>
      <c r="E1535" s="4" t="s">
        <v>3232</v>
      </c>
      <c r="F1535" s="4" t="s">
        <v>153</v>
      </c>
      <c r="G1535" s="45" t="s">
        <v>5641</v>
      </c>
      <c r="H1535" s="86"/>
      <c r="I1535" s="86"/>
      <c r="J1535" s="86"/>
      <c r="K1535" s="86"/>
      <c r="L1535" s="86"/>
      <c r="M1535" s="30" t="s">
        <v>662</v>
      </c>
      <c r="N1535" s="4" t="s">
        <v>479</v>
      </c>
      <c r="O1535" s="52" t="s">
        <v>7193</v>
      </c>
      <c r="P1535" s="20"/>
      <c r="Q1535" s="39" t="s">
        <v>660</v>
      </c>
      <c r="R1535" s="4" t="s">
        <v>479</v>
      </c>
      <c r="S1535" s="52" t="s">
        <v>7193</v>
      </c>
      <c r="T1535" s="39" t="s">
        <v>660</v>
      </c>
      <c r="U1535" s="4" t="s">
        <v>479</v>
      </c>
      <c r="V1535" s="20"/>
      <c r="W1535" s="20"/>
      <c r="X1535" s="20"/>
      <c r="Y1535" s="20"/>
      <c r="Z1535" s="20"/>
      <c r="AA1535" s="20"/>
      <c r="AB1535" s="20"/>
      <c r="AC1535" s="20"/>
      <c r="AD1535" s="20"/>
      <c r="AF1535" s="14">
        <v>0</v>
      </c>
      <c r="AG1535" s="14">
        <v>1</v>
      </c>
      <c r="AH1535" s="14">
        <v>0</v>
      </c>
      <c r="AI1535" s="14">
        <v>0</v>
      </c>
      <c r="AJ1535" s="14">
        <v>1</v>
      </c>
      <c r="AK1535" s="14">
        <v>0</v>
      </c>
      <c r="AL1535" s="14">
        <v>1</v>
      </c>
      <c r="AM1535" s="14">
        <v>0</v>
      </c>
      <c r="AO1535" s="1">
        <v>38085</v>
      </c>
      <c r="AP1535" s="1">
        <v>40749</v>
      </c>
      <c r="BN1535" s="3">
        <v>0.1</v>
      </c>
      <c r="BT1535" s="14">
        <v>370481000</v>
      </c>
      <c r="BU1535" s="3">
        <v>0.2</v>
      </c>
      <c r="CS1535">
        <v>1</v>
      </c>
      <c r="DA1535" s="1">
        <v>40854</v>
      </c>
      <c r="DB1535" s="1">
        <v>40855</v>
      </c>
      <c r="DD1535" s="14">
        <v>110</v>
      </c>
      <c r="DE1535" s="14">
        <v>4</v>
      </c>
      <c r="DF1535" t="s">
        <v>513</v>
      </c>
      <c r="DG1535" t="s">
        <v>668</v>
      </c>
      <c r="DH1535">
        <v>1</v>
      </c>
      <c r="DJ1535">
        <v>1</v>
      </c>
      <c r="DM1535" s="7">
        <v>1</v>
      </c>
    </row>
    <row r="1536" spans="1:224" ht="12" customHeight="1" x14ac:dyDescent="0.25">
      <c r="A1536" s="1">
        <v>41717</v>
      </c>
      <c r="E1536" s="4" t="s">
        <v>3232</v>
      </c>
      <c r="F1536" s="4" t="s">
        <v>153</v>
      </c>
      <c r="G1536" s="45" t="s">
        <v>5641</v>
      </c>
      <c r="H1536" s="86"/>
      <c r="I1536" s="86"/>
      <c r="J1536" s="86"/>
      <c r="K1536" s="86"/>
      <c r="L1536" s="86"/>
      <c r="M1536" s="30" t="s">
        <v>663</v>
      </c>
      <c r="N1536" s="4" t="s">
        <v>479</v>
      </c>
      <c r="O1536" s="52" t="s">
        <v>7193</v>
      </c>
      <c r="P1536" s="20"/>
      <c r="Q1536" s="39" t="s">
        <v>660</v>
      </c>
      <c r="R1536" s="4" t="s">
        <v>479</v>
      </c>
      <c r="S1536" s="52" t="s">
        <v>7193</v>
      </c>
      <c r="T1536" s="39" t="s">
        <v>660</v>
      </c>
      <c r="U1536" s="4" t="s">
        <v>479</v>
      </c>
      <c r="V1536" s="20"/>
      <c r="W1536" s="20"/>
      <c r="X1536" s="20"/>
      <c r="Y1536" s="20"/>
      <c r="Z1536" s="20"/>
      <c r="AA1536" s="20"/>
      <c r="AB1536" s="20"/>
      <c r="AC1536" s="20"/>
      <c r="AD1536" s="20"/>
      <c r="AF1536" s="14">
        <v>0</v>
      </c>
      <c r="AG1536" s="14">
        <v>1</v>
      </c>
      <c r="AH1536" s="14">
        <v>0</v>
      </c>
      <c r="AI1536" s="14">
        <v>0</v>
      </c>
      <c r="AJ1536" s="14">
        <v>1</v>
      </c>
      <c r="AK1536" s="14">
        <v>0</v>
      </c>
      <c r="AL1536" s="14">
        <v>1</v>
      </c>
      <c r="AM1536" s="14">
        <v>0</v>
      </c>
      <c r="AO1536" s="1">
        <v>38085</v>
      </c>
      <c r="AP1536" s="1">
        <v>40749</v>
      </c>
      <c r="BN1536" s="3">
        <v>0.1</v>
      </c>
      <c r="BT1536" s="14">
        <v>370481000</v>
      </c>
      <c r="BU1536" s="3">
        <v>0.2</v>
      </c>
      <c r="CS1536">
        <v>1</v>
      </c>
      <c r="DA1536" s="1">
        <v>40854</v>
      </c>
      <c r="DB1536" s="1">
        <v>40855</v>
      </c>
      <c r="DD1536" s="14">
        <v>110</v>
      </c>
      <c r="DE1536" s="14">
        <v>4</v>
      </c>
      <c r="DF1536" t="s">
        <v>513</v>
      </c>
      <c r="DG1536" t="s">
        <v>668</v>
      </c>
      <c r="DH1536">
        <v>1</v>
      </c>
      <c r="DJ1536">
        <v>1</v>
      </c>
      <c r="DM1536" s="7">
        <v>1</v>
      </c>
    </row>
    <row r="1537" spans="1:245" x14ac:dyDescent="0.25">
      <c r="A1537" s="1">
        <v>41717</v>
      </c>
      <c r="E1537" s="4" t="s">
        <v>3232</v>
      </c>
      <c r="F1537" s="4" t="s">
        <v>153</v>
      </c>
      <c r="G1537" s="45" t="s">
        <v>5641</v>
      </c>
      <c r="H1537" s="86"/>
      <c r="I1537" s="86"/>
      <c r="J1537" s="86"/>
      <c r="K1537" s="86"/>
      <c r="L1537" s="86"/>
      <c r="M1537" s="30" t="s">
        <v>664</v>
      </c>
      <c r="N1537" s="4" t="s">
        <v>479</v>
      </c>
      <c r="O1537" s="52" t="s">
        <v>7194</v>
      </c>
      <c r="P1537" s="20"/>
      <c r="Q1537" s="39" t="s">
        <v>660</v>
      </c>
      <c r="R1537" s="4" t="s">
        <v>479</v>
      </c>
      <c r="S1537" s="52" t="s">
        <v>7193</v>
      </c>
      <c r="T1537" s="39" t="s">
        <v>660</v>
      </c>
      <c r="U1537" s="4" t="s">
        <v>479</v>
      </c>
      <c r="V1537" s="20"/>
      <c r="W1537" s="20"/>
      <c r="X1537" s="20"/>
      <c r="Y1537" s="20"/>
      <c r="Z1537" s="20"/>
      <c r="AA1537" s="20"/>
      <c r="AB1537" s="20"/>
      <c r="AC1537" s="20"/>
      <c r="AD1537" s="20"/>
      <c r="AF1537" s="14">
        <v>0</v>
      </c>
      <c r="AG1537" s="14">
        <v>1</v>
      </c>
      <c r="AH1537" s="14">
        <v>0</v>
      </c>
      <c r="AI1537" s="14">
        <v>0</v>
      </c>
      <c r="AJ1537" s="14">
        <v>1</v>
      </c>
      <c r="AK1537" s="14">
        <v>0</v>
      </c>
      <c r="AL1537" s="14">
        <v>1</v>
      </c>
      <c r="AM1537" s="14">
        <v>0</v>
      </c>
      <c r="AO1537" s="1">
        <v>38085</v>
      </c>
      <c r="AP1537" s="1">
        <v>40749</v>
      </c>
      <c r="BN1537" s="3">
        <v>0.1</v>
      </c>
      <c r="BT1537" s="14">
        <v>370481000</v>
      </c>
      <c r="BU1537" s="3">
        <v>0.2</v>
      </c>
      <c r="CS1537">
        <v>1</v>
      </c>
      <c r="DA1537" s="1">
        <v>40854</v>
      </c>
      <c r="DB1537" s="1">
        <v>40855</v>
      </c>
      <c r="DD1537" s="14">
        <v>110</v>
      </c>
      <c r="DE1537" s="14">
        <v>4</v>
      </c>
      <c r="DF1537" t="s">
        <v>513</v>
      </c>
      <c r="DG1537" t="s">
        <v>668</v>
      </c>
      <c r="DH1537">
        <v>1</v>
      </c>
      <c r="DJ1537">
        <v>1</v>
      </c>
      <c r="DM1537" s="7">
        <v>1</v>
      </c>
    </row>
    <row r="1538" spans="1:245" x14ac:dyDescent="0.25">
      <c r="A1538" s="1">
        <v>41717</v>
      </c>
      <c r="E1538" s="4" t="s">
        <v>3232</v>
      </c>
      <c r="F1538" s="4" t="s">
        <v>153</v>
      </c>
      <c r="G1538" s="45" t="s">
        <v>5641</v>
      </c>
      <c r="H1538" s="86"/>
      <c r="I1538" s="86"/>
      <c r="J1538" s="86"/>
      <c r="K1538" s="86"/>
      <c r="L1538" s="86"/>
      <c r="M1538" s="30" t="s">
        <v>665</v>
      </c>
      <c r="N1538" s="4" t="s">
        <v>498</v>
      </c>
      <c r="O1538" s="52" t="s">
        <v>7195</v>
      </c>
      <c r="P1538" s="20"/>
      <c r="Q1538" s="30" t="s">
        <v>665</v>
      </c>
      <c r="R1538" s="4" t="s">
        <v>498</v>
      </c>
      <c r="S1538" s="52" t="s">
        <v>7195</v>
      </c>
      <c r="T1538" s="30" t="s">
        <v>665</v>
      </c>
      <c r="U1538" s="4" t="s">
        <v>498</v>
      </c>
      <c r="V1538" s="20"/>
      <c r="W1538" s="20"/>
      <c r="X1538" s="20" t="s">
        <v>3369</v>
      </c>
      <c r="Y1538" s="20" t="s">
        <v>498</v>
      </c>
      <c r="Z1538" s="20" t="s">
        <v>3369</v>
      </c>
      <c r="AA1538" s="20" t="s">
        <v>498</v>
      </c>
      <c r="AB1538" s="20"/>
      <c r="AC1538" s="20"/>
      <c r="AD1538" s="20"/>
      <c r="AF1538" s="14">
        <v>0</v>
      </c>
      <c r="AG1538" s="14">
        <v>1</v>
      </c>
      <c r="AH1538" s="14">
        <v>0</v>
      </c>
      <c r="AI1538" s="14">
        <v>0</v>
      </c>
      <c r="AJ1538" s="14">
        <v>1</v>
      </c>
      <c r="AK1538" s="14">
        <v>0</v>
      </c>
      <c r="AL1538" s="14">
        <v>1</v>
      </c>
      <c r="AM1538" s="14">
        <v>0</v>
      </c>
      <c r="AO1538" s="1">
        <v>38085</v>
      </c>
      <c r="AP1538" s="1">
        <v>40749</v>
      </c>
      <c r="BN1538" s="3">
        <v>0.1</v>
      </c>
      <c r="BT1538" s="14">
        <v>52451000</v>
      </c>
      <c r="BX1538" s="14">
        <v>80962000</v>
      </c>
      <c r="CS1538">
        <v>1</v>
      </c>
      <c r="DA1538" s="1">
        <v>40854</v>
      </c>
      <c r="DB1538" s="1">
        <v>40855</v>
      </c>
      <c r="DD1538" s="14">
        <v>110</v>
      </c>
      <c r="DE1538" s="14">
        <v>4</v>
      </c>
      <c r="DF1538" t="s">
        <v>513</v>
      </c>
      <c r="DG1538" t="s">
        <v>668</v>
      </c>
      <c r="DH1538">
        <v>1</v>
      </c>
      <c r="DM1538" s="7">
        <v>1</v>
      </c>
      <c r="GY1538" s="44" t="s">
        <v>5722</v>
      </c>
      <c r="GZ1538" s="1">
        <v>40855</v>
      </c>
      <c r="HA1538">
        <v>10</v>
      </c>
      <c r="HB1538">
        <v>170</v>
      </c>
      <c r="HC1538">
        <v>3</v>
      </c>
      <c r="HE1538">
        <v>1</v>
      </c>
      <c r="HH1538" s="44" t="s">
        <v>5722</v>
      </c>
      <c r="HI1538">
        <v>0</v>
      </c>
      <c r="HJ1538">
        <v>53</v>
      </c>
      <c r="HK1538">
        <v>194</v>
      </c>
      <c r="HL1538">
        <v>3</v>
      </c>
      <c r="HP1538">
        <v>1</v>
      </c>
    </row>
    <row r="1539" spans="1:245" x14ac:dyDescent="0.25">
      <c r="A1539" s="1">
        <v>41717</v>
      </c>
      <c r="E1539" s="4" t="s">
        <v>3232</v>
      </c>
      <c r="F1539" s="4" t="s">
        <v>153</v>
      </c>
      <c r="G1539" s="45" t="s">
        <v>5641</v>
      </c>
      <c r="H1539" s="86"/>
      <c r="I1539" s="86"/>
      <c r="J1539" s="86"/>
      <c r="K1539" s="86"/>
      <c r="L1539" s="86"/>
      <c r="M1539" s="30" t="s">
        <v>666</v>
      </c>
      <c r="N1539" s="4" t="s">
        <v>479</v>
      </c>
      <c r="O1539" s="52" t="s">
        <v>7196</v>
      </c>
      <c r="P1539" s="20"/>
      <c r="Q1539" s="30" t="s">
        <v>665</v>
      </c>
      <c r="R1539" s="4" t="s">
        <v>498</v>
      </c>
      <c r="S1539" s="52" t="s">
        <v>7195</v>
      </c>
      <c r="T1539" s="30" t="s">
        <v>665</v>
      </c>
      <c r="U1539" s="4" t="s">
        <v>498</v>
      </c>
      <c r="V1539" s="20"/>
      <c r="W1539" s="20"/>
      <c r="X1539" s="20"/>
      <c r="Y1539" s="20"/>
      <c r="Z1539" s="20" t="s">
        <v>3369</v>
      </c>
      <c r="AA1539" s="20" t="s">
        <v>498</v>
      </c>
      <c r="AD1539" s="20"/>
      <c r="AF1539" s="14">
        <v>0</v>
      </c>
      <c r="AG1539" s="14">
        <v>1</v>
      </c>
      <c r="AH1539" s="14">
        <v>0</v>
      </c>
      <c r="AI1539" s="14">
        <v>0</v>
      </c>
      <c r="AJ1539" s="14">
        <v>1</v>
      </c>
      <c r="AK1539" s="14">
        <v>0</v>
      </c>
      <c r="AL1539" s="14">
        <v>1</v>
      </c>
      <c r="AM1539" s="14">
        <v>0</v>
      </c>
      <c r="AO1539" s="1">
        <v>38085</v>
      </c>
      <c r="AP1539" s="1">
        <v>40749</v>
      </c>
      <c r="BN1539" s="3">
        <v>0.1</v>
      </c>
      <c r="BT1539" s="14">
        <v>52451000</v>
      </c>
      <c r="BX1539" s="14">
        <v>80962000</v>
      </c>
      <c r="CS1539">
        <v>1</v>
      </c>
      <c r="DA1539" s="1">
        <v>40854</v>
      </c>
      <c r="DB1539" s="1">
        <v>40855</v>
      </c>
      <c r="DD1539" s="14">
        <v>110</v>
      </c>
      <c r="DE1539" s="14">
        <v>4</v>
      </c>
      <c r="DF1539" t="s">
        <v>513</v>
      </c>
      <c r="DG1539" t="s">
        <v>668</v>
      </c>
      <c r="DH1539">
        <v>1</v>
      </c>
      <c r="DM1539" s="7">
        <v>1</v>
      </c>
      <c r="GY1539" s="44" t="s">
        <v>5722</v>
      </c>
      <c r="GZ1539" s="1">
        <v>40855</v>
      </c>
      <c r="HA1539">
        <v>10</v>
      </c>
      <c r="HB1539">
        <v>170</v>
      </c>
      <c r="HC1539">
        <v>3</v>
      </c>
      <c r="HE1539">
        <v>1</v>
      </c>
      <c r="HH1539" s="44" t="s">
        <v>5722</v>
      </c>
      <c r="HI1539">
        <v>0</v>
      </c>
      <c r="HJ1539">
        <v>53</v>
      </c>
      <c r="HK1539">
        <v>194</v>
      </c>
      <c r="HL1539">
        <v>3</v>
      </c>
      <c r="HP1539">
        <v>1</v>
      </c>
    </row>
    <row r="1540" spans="1:245" x14ac:dyDescent="0.25">
      <c r="A1540" s="1">
        <v>41717</v>
      </c>
      <c r="E1540" s="4" t="s">
        <v>3232</v>
      </c>
      <c r="F1540" s="4" t="s">
        <v>153</v>
      </c>
      <c r="G1540" s="45" t="s">
        <v>5641</v>
      </c>
      <c r="H1540" s="86"/>
      <c r="I1540" s="86"/>
      <c r="J1540" s="86"/>
      <c r="K1540" s="86"/>
      <c r="L1540" s="86"/>
      <c r="M1540" s="30" t="s">
        <v>667</v>
      </c>
      <c r="N1540" s="4" t="s">
        <v>474</v>
      </c>
      <c r="O1540" s="52" t="s">
        <v>7197</v>
      </c>
      <c r="P1540" s="20"/>
      <c r="Q1540" s="30" t="s">
        <v>665</v>
      </c>
      <c r="R1540" s="4" t="s">
        <v>498</v>
      </c>
      <c r="S1540" s="52" t="s">
        <v>7195</v>
      </c>
      <c r="T1540" s="30" t="s">
        <v>665</v>
      </c>
      <c r="U1540" s="4" t="s">
        <v>498</v>
      </c>
      <c r="V1540" s="20"/>
      <c r="W1540" s="20"/>
      <c r="X1540" s="20"/>
      <c r="Y1540" s="20"/>
      <c r="Z1540" s="20" t="s">
        <v>3369</v>
      </c>
      <c r="AA1540" s="20" t="s">
        <v>498</v>
      </c>
      <c r="AD1540" s="20"/>
      <c r="AF1540" s="14">
        <v>0</v>
      </c>
      <c r="AG1540" s="14">
        <v>1</v>
      </c>
      <c r="AH1540" s="14">
        <v>0</v>
      </c>
      <c r="AI1540" s="14">
        <v>0</v>
      </c>
      <c r="AJ1540" s="14">
        <v>1</v>
      </c>
      <c r="AK1540" s="14">
        <v>0</v>
      </c>
      <c r="AL1540" s="14">
        <v>1</v>
      </c>
      <c r="AM1540" s="14">
        <v>0</v>
      </c>
      <c r="AO1540" s="1">
        <v>38085</v>
      </c>
      <c r="AP1540" s="1">
        <v>40749</v>
      </c>
      <c r="BN1540" s="3">
        <v>0.1</v>
      </c>
      <c r="BP1540" s="14">
        <v>67941000</v>
      </c>
      <c r="BT1540" s="14">
        <v>52451000</v>
      </c>
      <c r="CS1540">
        <v>1</v>
      </c>
      <c r="DA1540" s="1">
        <v>40854</v>
      </c>
      <c r="DB1540" s="1">
        <v>40855</v>
      </c>
      <c r="DD1540" s="14">
        <v>110</v>
      </c>
      <c r="DE1540" s="14">
        <v>4</v>
      </c>
      <c r="DF1540" t="s">
        <v>513</v>
      </c>
      <c r="DG1540" t="s">
        <v>668</v>
      </c>
      <c r="DH1540">
        <v>1</v>
      </c>
      <c r="DM1540" s="7">
        <v>1</v>
      </c>
      <c r="GY1540" s="44" t="s">
        <v>5722</v>
      </c>
      <c r="GZ1540" s="1">
        <v>40855</v>
      </c>
      <c r="HA1540">
        <v>10</v>
      </c>
      <c r="HB1540">
        <v>170</v>
      </c>
      <c r="HC1540">
        <v>3</v>
      </c>
      <c r="HE1540">
        <v>1</v>
      </c>
      <c r="HH1540" s="44" t="s">
        <v>5722</v>
      </c>
      <c r="HI1540">
        <v>0</v>
      </c>
      <c r="HJ1540">
        <v>53</v>
      </c>
      <c r="HK1540">
        <v>194</v>
      </c>
      <c r="HL1540">
        <v>3</v>
      </c>
      <c r="HP1540">
        <v>1</v>
      </c>
    </row>
    <row r="1541" spans="1:245" x14ac:dyDescent="0.25">
      <c r="A1541" s="1">
        <v>41731</v>
      </c>
      <c r="C1541" t="s">
        <v>1599</v>
      </c>
      <c r="E1541" s="4" t="s">
        <v>3251</v>
      </c>
      <c r="F1541" s="4"/>
      <c r="G1541" s="45" t="s">
        <v>5660</v>
      </c>
      <c r="H1541" s="86"/>
      <c r="I1541" s="86"/>
      <c r="J1541" s="86"/>
      <c r="K1541" s="86"/>
      <c r="L1541" s="86"/>
      <c r="M1541" s="30" t="s">
        <v>1600</v>
      </c>
      <c r="N1541" s="4" t="s">
        <v>504</v>
      </c>
      <c r="O1541" s="52" t="s">
        <v>6685</v>
      </c>
      <c r="P1541" s="20"/>
      <c r="Q1541" s="39" t="s">
        <v>1601</v>
      </c>
      <c r="R1541" s="4" t="s">
        <v>504</v>
      </c>
      <c r="S1541" s="52" t="s">
        <v>6685</v>
      </c>
      <c r="T1541" s="39" t="s">
        <v>1601</v>
      </c>
      <c r="U1541" s="4" t="s">
        <v>504</v>
      </c>
      <c r="V1541" s="20"/>
      <c r="W1541" s="20"/>
      <c r="X1541" s="20"/>
      <c r="Y1541" s="20"/>
      <c r="Z1541" s="33" t="s">
        <v>4191</v>
      </c>
      <c r="AA1541" s="20" t="s">
        <v>501</v>
      </c>
      <c r="AD1541" s="20"/>
      <c r="AE1541" s="33" t="s">
        <v>3761</v>
      </c>
      <c r="AF1541" s="14">
        <v>0</v>
      </c>
      <c r="AG1541" s="14">
        <v>1</v>
      </c>
      <c r="AH1541" s="14">
        <v>0</v>
      </c>
      <c r="AI1541" s="14">
        <v>0</v>
      </c>
      <c r="AJ1541" s="14">
        <v>1</v>
      </c>
      <c r="AK1541" s="14">
        <v>0</v>
      </c>
      <c r="AL1541" s="14">
        <v>1</v>
      </c>
      <c r="AM1541" s="14">
        <v>0</v>
      </c>
      <c r="AN1541" t="s">
        <v>1621</v>
      </c>
      <c r="AO1541" s="1">
        <v>36617</v>
      </c>
      <c r="AP1541" s="1">
        <v>39738</v>
      </c>
      <c r="BO1541" s="3">
        <v>1</v>
      </c>
      <c r="BT1541" s="14">
        <v>0</v>
      </c>
      <c r="BU1541" s="3">
        <v>1</v>
      </c>
      <c r="CS1541">
        <v>1</v>
      </c>
      <c r="DA1541" s="1">
        <v>39738</v>
      </c>
      <c r="DB1541" s="1">
        <v>39841</v>
      </c>
      <c r="DC1541" s="1">
        <v>40724</v>
      </c>
      <c r="DD1541" s="14">
        <v>1078</v>
      </c>
      <c r="DE1541" s="14">
        <v>4</v>
      </c>
      <c r="DF1541" t="s">
        <v>508</v>
      </c>
      <c r="DG1541" t="s">
        <v>1620</v>
      </c>
      <c r="DI1541">
        <v>1</v>
      </c>
      <c r="DM1541">
        <v>1</v>
      </c>
      <c r="DO1541" s="49" t="s">
        <v>4808</v>
      </c>
      <c r="DP1541" s="1"/>
      <c r="DQ1541" s="1"/>
      <c r="DR1541" s="1"/>
      <c r="DS1541" s="1"/>
      <c r="DT1541" s="1"/>
      <c r="DU1541" s="1"/>
      <c r="DV1541" s="1"/>
      <c r="DY1541" s="7" t="s">
        <v>3021</v>
      </c>
      <c r="DZ1541" s="1">
        <v>41806</v>
      </c>
      <c r="EA1541" s="1">
        <v>43293</v>
      </c>
      <c r="EC1541" s="7" t="s">
        <v>4187</v>
      </c>
      <c r="EF1541" s="7">
        <v>1</v>
      </c>
      <c r="EO1541" s="7">
        <v>208</v>
      </c>
      <c r="EP1541" s="7">
        <v>2</v>
      </c>
      <c r="ER1541" s="49" t="s">
        <v>5080</v>
      </c>
      <c r="ES1541" s="1"/>
      <c r="ET1541" s="1"/>
      <c r="EU1541" s="1"/>
      <c r="EV1541" s="1"/>
      <c r="EW1541" s="1"/>
      <c r="FC1541" t="s">
        <v>4167</v>
      </c>
      <c r="FD1541" s="1">
        <v>43364</v>
      </c>
      <c r="FE1541" s="1">
        <v>43797</v>
      </c>
      <c r="FG1541" s="26" t="s">
        <v>4293</v>
      </c>
      <c r="FS1541">
        <v>1</v>
      </c>
      <c r="FV1541">
        <v>1</v>
      </c>
      <c r="FY1541">
        <v>104</v>
      </c>
      <c r="FZ1541">
        <v>4</v>
      </c>
      <c r="GY1541" s="44" t="s">
        <v>5727</v>
      </c>
      <c r="GZ1541" s="1">
        <v>39848</v>
      </c>
      <c r="HA1541">
        <v>5</v>
      </c>
      <c r="HB1541">
        <v>1065</v>
      </c>
      <c r="HC1541">
        <v>27</v>
      </c>
      <c r="HD1541">
        <v>1</v>
      </c>
      <c r="HH1541" s="44" t="s">
        <v>5868</v>
      </c>
      <c r="HI1541">
        <v>1</v>
      </c>
      <c r="HJ1541">
        <v>58</v>
      </c>
      <c r="HK1541">
        <v>1360</v>
      </c>
      <c r="HL1541">
        <v>8</v>
      </c>
      <c r="HM1541">
        <v>1</v>
      </c>
      <c r="HQ1541" s="44" t="s">
        <v>5984</v>
      </c>
      <c r="HR1541">
        <v>0</v>
      </c>
      <c r="HS1541">
        <v>8</v>
      </c>
      <c r="HT1541">
        <v>1014</v>
      </c>
      <c r="HU1541">
        <v>8</v>
      </c>
      <c r="HV1541">
        <v>1</v>
      </c>
      <c r="IJ1541" s="1">
        <v>41731</v>
      </c>
      <c r="IK1541" s="14">
        <v>5</v>
      </c>
    </row>
    <row r="1542" spans="1:245" x14ac:dyDescent="0.25">
      <c r="A1542" s="1">
        <v>41731</v>
      </c>
      <c r="E1542" s="4" t="s">
        <v>3251</v>
      </c>
      <c r="F1542" s="4"/>
      <c r="G1542" s="45" t="s">
        <v>5660</v>
      </c>
      <c r="H1542" s="86"/>
      <c r="I1542" s="86"/>
      <c r="J1542" s="86"/>
      <c r="K1542" s="86"/>
      <c r="L1542" s="86"/>
      <c r="M1542" s="30" t="s">
        <v>1601</v>
      </c>
      <c r="N1542" s="4" t="s">
        <v>501</v>
      </c>
      <c r="O1542" s="13" t="s">
        <v>6325</v>
      </c>
      <c r="P1542" s="20"/>
      <c r="Q1542" s="39" t="s">
        <v>1601</v>
      </c>
      <c r="R1542" s="4" t="s">
        <v>504</v>
      </c>
      <c r="S1542" s="52" t="s">
        <v>6685</v>
      </c>
      <c r="T1542" s="39" t="s">
        <v>1601</v>
      </c>
      <c r="U1542" s="4" t="s">
        <v>504</v>
      </c>
      <c r="V1542" s="20"/>
      <c r="W1542" s="20"/>
      <c r="X1542" s="33" t="s">
        <v>4191</v>
      </c>
      <c r="Y1542" s="20" t="s">
        <v>501</v>
      </c>
      <c r="Z1542" s="33" t="s">
        <v>4191</v>
      </c>
      <c r="AA1542" s="20" t="s">
        <v>501</v>
      </c>
      <c r="AD1542" s="20"/>
      <c r="AF1542" s="14">
        <v>0</v>
      </c>
      <c r="AG1542" s="14">
        <v>1</v>
      </c>
      <c r="AH1542" s="14">
        <v>0</v>
      </c>
      <c r="AI1542" s="14">
        <v>0</v>
      </c>
      <c r="AJ1542" s="14">
        <v>1</v>
      </c>
      <c r="AK1542" s="14">
        <v>0</v>
      </c>
      <c r="AL1542" s="14">
        <v>1</v>
      </c>
      <c r="AM1542" s="14">
        <v>0</v>
      </c>
      <c r="AO1542" s="1">
        <v>36617</v>
      </c>
      <c r="AP1542" s="1">
        <v>39738</v>
      </c>
      <c r="BO1542" s="3">
        <v>1</v>
      </c>
      <c r="BT1542" s="14">
        <v>0</v>
      </c>
      <c r="BU1542" s="3">
        <v>1</v>
      </c>
      <c r="CS1542">
        <v>1</v>
      </c>
      <c r="DA1542" s="1">
        <v>39738</v>
      </c>
      <c r="DB1542" s="1">
        <v>39841</v>
      </c>
      <c r="DC1542" s="1">
        <v>40724</v>
      </c>
      <c r="DD1542" s="14">
        <v>1078</v>
      </c>
      <c r="DE1542" s="14">
        <v>4</v>
      </c>
      <c r="DF1542" t="s">
        <v>508</v>
      </c>
      <c r="DG1542" t="s">
        <v>1620</v>
      </c>
      <c r="DI1542">
        <v>1</v>
      </c>
      <c r="DM1542">
        <v>1</v>
      </c>
      <c r="DO1542" s="49" t="s">
        <v>4808</v>
      </c>
      <c r="DP1542" s="1"/>
      <c r="DQ1542" s="1"/>
      <c r="DR1542" s="1"/>
      <c r="DS1542" s="1"/>
      <c r="DT1542" s="1"/>
      <c r="DU1542" s="1"/>
      <c r="DV1542" s="1"/>
      <c r="DY1542" s="7" t="s">
        <v>3021</v>
      </c>
      <c r="DZ1542" s="1">
        <v>41806</v>
      </c>
      <c r="EA1542" s="1">
        <v>43293</v>
      </c>
      <c r="EC1542" s="7" t="s">
        <v>4187</v>
      </c>
      <c r="EF1542" s="7">
        <v>1</v>
      </c>
      <c r="EO1542" s="7">
        <v>208</v>
      </c>
      <c r="EP1542" s="7">
        <v>2</v>
      </c>
      <c r="ER1542" s="49" t="s">
        <v>5080</v>
      </c>
      <c r="ES1542" s="1"/>
      <c r="ET1542" s="1"/>
      <c r="EU1542" s="1"/>
      <c r="EV1542" s="1"/>
      <c r="EW1542" s="1"/>
      <c r="FC1542" t="s">
        <v>4167</v>
      </c>
      <c r="FD1542" s="1">
        <v>43364</v>
      </c>
      <c r="FE1542" s="1">
        <v>43797</v>
      </c>
      <c r="FG1542" s="26" t="s">
        <v>4293</v>
      </c>
      <c r="FS1542">
        <v>1</v>
      </c>
      <c r="FV1542">
        <v>1</v>
      </c>
      <c r="FY1542">
        <v>104</v>
      </c>
      <c r="FZ1542">
        <v>4</v>
      </c>
      <c r="GY1542" s="44" t="s">
        <v>5727</v>
      </c>
      <c r="GZ1542" s="1">
        <v>39848</v>
      </c>
      <c r="HA1542">
        <v>5</v>
      </c>
      <c r="HB1542">
        <v>1065</v>
      </c>
      <c r="HC1542">
        <v>27</v>
      </c>
      <c r="HD1542">
        <v>1</v>
      </c>
      <c r="HH1542" s="44" t="s">
        <v>5868</v>
      </c>
      <c r="HI1542">
        <v>1</v>
      </c>
      <c r="HJ1542">
        <v>58</v>
      </c>
      <c r="HK1542">
        <v>1360</v>
      </c>
      <c r="HL1542">
        <v>8</v>
      </c>
      <c r="HM1542">
        <v>1</v>
      </c>
      <c r="HQ1542" s="44" t="s">
        <v>5984</v>
      </c>
      <c r="HR1542">
        <v>0</v>
      </c>
      <c r="HS1542">
        <v>8</v>
      </c>
      <c r="HT1542">
        <v>1014</v>
      </c>
      <c r="HU1542">
        <v>8</v>
      </c>
      <c r="HV1542">
        <v>1</v>
      </c>
      <c r="IJ1542" s="1">
        <v>41731</v>
      </c>
      <c r="IK1542" s="14">
        <v>5</v>
      </c>
    </row>
    <row r="1543" spans="1:245" x14ac:dyDescent="0.25">
      <c r="A1543" s="1">
        <v>41731</v>
      </c>
      <c r="E1543" s="4" t="s">
        <v>3251</v>
      </c>
      <c r="F1543" s="4"/>
      <c r="G1543" s="45" t="s">
        <v>5660</v>
      </c>
      <c r="H1543" s="86"/>
      <c r="I1543" s="86"/>
      <c r="J1543" s="86"/>
      <c r="K1543" s="86"/>
      <c r="L1543" s="86"/>
      <c r="M1543" s="30" t="s">
        <v>1602</v>
      </c>
      <c r="N1543" s="4" t="s">
        <v>501</v>
      </c>
      <c r="O1543" s="52" t="s">
        <v>7342</v>
      </c>
      <c r="P1543" s="20"/>
      <c r="Q1543" s="39" t="s">
        <v>1603</v>
      </c>
      <c r="R1543" s="4" t="s">
        <v>501</v>
      </c>
      <c r="S1543" s="52" t="s">
        <v>7349</v>
      </c>
      <c r="T1543" s="39" t="s">
        <v>1603</v>
      </c>
      <c r="U1543" s="4" t="s">
        <v>501</v>
      </c>
      <c r="V1543" s="20"/>
      <c r="W1543" s="20"/>
      <c r="X1543" s="20"/>
      <c r="Y1543" s="20"/>
      <c r="Z1543" s="20"/>
      <c r="AA1543" s="20"/>
      <c r="AD1543" s="20"/>
      <c r="AF1543" s="14">
        <v>0</v>
      </c>
      <c r="AG1543" s="14">
        <v>1</v>
      </c>
      <c r="AH1543" s="14">
        <v>0</v>
      </c>
      <c r="AI1543" s="14">
        <v>0</v>
      </c>
      <c r="AJ1543" s="14">
        <v>1</v>
      </c>
      <c r="AK1543" s="14">
        <v>0</v>
      </c>
      <c r="AL1543" s="14">
        <v>1</v>
      </c>
      <c r="AM1543" s="14">
        <v>0</v>
      </c>
      <c r="AO1543" s="1">
        <v>37239</v>
      </c>
      <c r="AP1543" s="1">
        <v>39037</v>
      </c>
      <c r="BT1543" s="14">
        <v>8490000</v>
      </c>
      <c r="CS1543">
        <v>1</v>
      </c>
      <c r="DA1543" s="1">
        <v>39738</v>
      </c>
      <c r="DB1543" s="1">
        <v>39841</v>
      </c>
      <c r="DC1543" s="1">
        <v>40724</v>
      </c>
      <c r="DD1543" s="14">
        <v>1078</v>
      </c>
      <c r="DE1543" s="14">
        <v>4</v>
      </c>
      <c r="DF1543" t="s">
        <v>508</v>
      </c>
      <c r="DG1543" t="s">
        <v>1620</v>
      </c>
      <c r="DM1543">
        <v>1</v>
      </c>
      <c r="DP1543" s="1"/>
      <c r="DQ1543" s="49" t="s">
        <v>4810</v>
      </c>
      <c r="DR1543" s="1"/>
      <c r="DS1543" s="1"/>
      <c r="DT1543" s="1"/>
      <c r="DU1543" s="1"/>
      <c r="DV1543" s="1"/>
      <c r="DY1543" s="7" t="s">
        <v>3019</v>
      </c>
      <c r="DZ1543" s="1">
        <v>41806</v>
      </c>
      <c r="EA1543" s="1">
        <v>43293</v>
      </c>
      <c r="EC1543" s="7" t="s">
        <v>4187</v>
      </c>
      <c r="EF1543" s="7">
        <v>1</v>
      </c>
      <c r="EO1543" s="7">
        <v>307</v>
      </c>
      <c r="EP1543" s="7">
        <v>2</v>
      </c>
      <c r="EQ1543" s="7">
        <v>1</v>
      </c>
      <c r="ES1543" s="1"/>
      <c r="ET1543" s="49" t="s">
        <v>5081</v>
      </c>
      <c r="EU1543" s="1"/>
      <c r="EV1543" s="1"/>
      <c r="EW1543" s="1"/>
      <c r="FC1543" t="s">
        <v>4168</v>
      </c>
      <c r="FD1543" s="1">
        <v>43364</v>
      </c>
      <c r="FE1543" s="1">
        <v>43797</v>
      </c>
      <c r="FG1543" s="26" t="s">
        <v>4293</v>
      </c>
      <c r="FK1543">
        <v>1</v>
      </c>
      <c r="FY1543">
        <v>84</v>
      </c>
      <c r="FZ1543">
        <v>2</v>
      </c>
      <c r="GA1543">
        <v>1</v>
      </c>
      <c r="IJ1543" s="1">
        <v>41731</v>
      </c>
      <c r="IK1543" s="14">
        <v>5</v>
      </c>
    </row>
    <row r="1544" spans="1:245" x14ac:dyDescent="0.25">
      <c r="A1544" s="1">
        <v>41731</v>
      </c>
      <c r="E1544" s="4" t="s">
        <v>3251</v>
      </c>
      <c r="F1544" s="4"/>
      <c r="G1544" s="45" t="s">
        <v>5660</v>
      </c>
      <c r="H1544" s="86"/>
      <c r="I1544" s="86"/>
      <c r="J1544" s="86"/>
      <c r="K1544" s="86"/>
      <c r="L1544" s="86"/>
      <c r="M1544" s="30" t="s">
        <v>1603</v>
      </c>
      <c r="N1544" s="4" t="s">
        <v>501</v>
      </c>
      <c r="O1544" s="52" t="s">
        <v>7349</v>
      </c>
      <c r="P1544" s="20"/>
      <c r="Q1544" s="39" t="s">
        <v>1603</v>
      </c>
      <c r="R1544" s="4" t="s">
        <v>501</v>
      </c>
      <c r="S1544" s="52" t="s">
        <v>7349</v>
      </c>
      <c r="T1544" s="39" t="s">
        <v>1603</v>
      </c>
      <c r="U1544" s="4" t="s">
        <v>501</v>
      </c>
      <c r="V1544" s="20"/>
      <c r="W1544" s="20"/>
      <c r="X1544" s="20"/>
      <c r="Y1544" s="20"/>
      <c r="Z1544" s="20"/>
      <c r="AA1544" s="20"/>
      <c r="AD1544" s="20"/>
      <c r="AF1544" s="14">
        <v>0</v>
      </c>
      <c r="AG1544" s="14">
        <v>1</v>
      </c>
      <c r="AH1544" s="14">
        <v>0</v>
      </c>
      <c r="AI1544" s="14">
        <v>0</v>
      </c>
      <c r="AJ1544" s="14">
        <v>1</v>
      </c>
      <c r="AK1544" s="14">
        <v>0</v>
      </c>
      <c r="AL1544" s="14">
        <v>1</v>
      </c>
      <c r="AM1544" s="14">
        <v>0</v>
      </c>
      <c r="AO1544" s="1">
        <v>37239</v>
      </c>
      <c r="AP1544" s="1">
        <v>39037</v>
      </c>
      <c r="BT1544" s="14">
        <v>8490000</v>
      </c>
      <c r="CS1544">
        <v>1</v>
      </c>
      <c r="DA1544" s="1">
        <v>39738</v>
      </c>
      <c r="DB1544" s="1">
        <v>39841</v>
      </c>
      <c r="DC1544" s="1">
        <v>40724</v>
      </c>
      <c r="DD1544" s="14">
        <v>1078</v>
      </c>
      <c r="DE1544" s="14">
        <v>4</v>
      </c>
      <c r="DF1544" t="s">
        <v>508</v>
      </c>
      <c r="DG1544" t="s">
        <v>1620</v>
      </c>
      <c r="DM1544">
        <v>1</v>
      </c>
      <c r="DO1544" s="1"/>
      <c r="DP1544" s="1"/>
      <c r="DQ1544" s="49" t="s">
        <v>4810</v>
      </c>
      <c r="DR1544" s="1"/>
      <c r="DS1544" s="1"/>
      <c r="DT1544" s="1"/>
      <c r="DU1544" s="1"/>
      <c r="DV1544" s="1"/>
      <c r="DY1544" s="7" t="s">
        <v>3019</v>
      </c>
      <c r="DZ1544" s="1">
        <v>41806</v>
      </c>
      <c r="EA1544" s="1">
        <v>43293</v>
      </c>
      <c r="EC1544" s="7" t="s">
        <v>4187</v>
      </c>
      <c r="EF1544" s="7">
        <v>1</v>
      </c>
      <c r="EO1544" s="7">
        <v>307</v>
      </c>
      <c r="EP1544" s="7">
        <v>2</v>
      </c>
      <c r="EQ1544" s="7">
        <v>1</v>
      </c>
      <c r="ER1544" s="1"/>
      <c r="ES1544" s="1"/>
      <c r="ET1544" s="49" t="s">
        <v>5081</v>
      </c>
      <c r="EU1544" s="1"/>
      <c r="EV1544" s="1"/>
      <c r="EW1544" s="1"/>
      <c r="FC1544" t="s">
        <v>4168</v>
      </c>
      <c r="FD1544" s="1">
        <v>43364</v>
      </c>
      <c r="FE1544" s="1">
        <v>43797</v>
      </c>
      <c r="FG1544" s="26" t="s">
        <v>4293</v>
      </c>
      <c r="FK1544">
        <v>1</v>
      </c>
      <c r="FY1544">
        <v>84</v>
      </c>
      <c r="FZ1544">
        <v>2</v>
      </c>
      <c r="GA1544">
        <v>1</v>
      </c>
      <c r="IJ1544" s="1">
        <v>41731</v>
      </c>
      <c r="IK1544" s="14">
        <v>5</v>
      </c>
    </row>
    <row r="1545" spans="1:245" x14ac:dyDescent="0.25">
      <c r="A1545" s="1">
        <v>41731</v>
      </c>
      <c r="E1545" s="4" t="s">
        <v>3251</v>
      </c>
      <c r="F1545" s="4"/>
      <c r="G1545" s="45" t="s">
        <v>5660</v>
      </c>
      <c r="H1545" s="86"/>
      <c r="I1545" s="86"/>
      <c r="J1545" s="86"/>
      <c r="K1545" s="86"/>
      <c r="L1545" s="86"/>
      <c r="M1545" s="30" t="s">
        <v>1605</v>
      </c>
      <c r="N1545" s="4" t="s">
        <v>474</v>
      </c>
      <c r="O1545" s="52" t="s">
        <v>7353</v>
      </c>
      <c r="P1545" s="20"/>
      <c r="Q1545" s="39" t="s">
        <v>1605</v>
      </c>
      <c r="R1545" s="4" t="s">
        <v>474</v>
      </c>
      <c r="S1545" s="52" t="s">
        <v>7353</v>
      </c>
      <c r="T1545" s="39" t="s">
        <v>1605</v>
      </c>
      <c r="U1545" s="4" t="s">
        <v>474</v>
      </c>
      <c r="V1545" s="20"/>
      <c r="W1545" s="20"/>
      <c r="X1545" s="33" t="s">
        <v>3784</v>
      </c>
      <c r="Y1545" s="20" t="s">
        <v>474</v>
      </c>
      <c r="Z1545" s="33" t="s">
        <v>3784</v>
      </c>
      <c r="AA1545" s="20" t="s">
        <v>474</v>
      </c>
      <c r="AD1545" s="20"/>
      <c r="AF1545" s="14">
        <v>0</v>
      </c>
      <c r="AG1545" s="14">
        <v>1</v>
      </c>
      <c r="AH1545" s="14">
        <v>0</v>
      </c>
      <c r="AI1545" s="14">
        <v>0</v>
      </c>
      <c r="AJ1545" s="14">
        <v>1</v>
      </c>
      <c r="AK1545" s="14">
        <v>0</v>
      </c>
      <c r="AL1545" s="14">
        <v>1</v>
      </c>
      <c r="AM1545" s="14">
        <v>0</v>
      </c>
      <c r="AO1545" s="1">
        <v>37054</v>
      </c>
      <c r="AP1545" s="1">
        <v>39841</v>
      </c>
      <c r="BT1545" s="14">
        <v>65767000</v>
      </c>
      <c r="CS1545">
        <v>1</v>
      </c>
      <c r="DA1545" s="1">
        <v>39738</v>
      </c>
      <c r="DB1545" s="1">
        <v>39841</v>
      </c>
      <c r="DC1545" s="1">
        <v>40724</v>
      </c>
      <c r="DD1545" s="14">
        <v>1078</v>
      </c>
      <c r="DE1545" s="14">
        <v>4</v>
      </c>
      <c r="DF1545" t="s">
        <v>508</v>
      </c>
      <c r="DG1545" t="s">
        <v>1620</v>
      </c>
      <c r="DK1545" s="1">
        <v>39841</v>
      </c>
      <c r="DM1545">
        <v>1</v>
      </c>
      <c r="DO1545" s="49" t="s">
        <v>4811</v>
      </c>
      <c r="DP1545" s="1"/>
      <c r="DQ1545" s="1"/>
      <c r="DR1545" s="1"/>
      <c r="DS1545" s="1"/>
      <c r="DT1545" s="1"/>
      <c r="DU1545" s="1"/>
      <c r="DV1545" s="1"/>
      <c r="DY1545" s="7" t="s">
        <v>3017</v>
      </c>
      <c r="DZ1545" s="1">
        <v>41807</v>
      </c>
      <c r="EA1545" s="1">
        <v>43293</v>
      </c>
      <c r="EC1545" s="7" t="s">
        <v>4187</v>
      </c>
      <c r="EF1545" s="7">
        <v>1</v>
      </c>
      <c r="EO1545" s="7">
        <v>190</v>
      </c>
      <c r="EP1545" s="7">
        <v>2</v>
      </c>
      <c r="FC1545" t="s">
        <v>4169</v>
      </c>
      <c r="FD1545" s="1">
        <v>43367</v>
      </c>
      <c r="GY1545" s="44" t="s">
        <v>5727</v>
      </c>
      <c r="GZ1545" s="1">
        <v>39848</v>
      </c>
      <c r="HA1545">
        <v>5</v>
      </c>
      <c r="HB1545">
        <v>376</v>
      </c>
      <c r="HC1545">
        <v>8</v>
      </c>
      <c r="HD1545">
        <v>1</v>
      </c>
      <c r="HH1545" s="44" t="s">
        <v>5868</v>
      </c>
      <c r="HI1545">
        <v>1</v>
      </c>
      <c r="HJ1545">
        <v>58</v>
      </c>
      <c r="HK1545">
        <v>426</v>
      </c>
      <c r="HL1545">
        <v>17</v>
      </c>
      <c r="HM1545">
        <v>1</v>
      </c>
      <c r="HQ1545" s="44" t="s">
        <v>5984</v>
      </c>
      <c r="HR1545">
        <v>0</v>
      </c>
      <c r="HS1545">
        <v>8</v>
      </c>
      <c r="HT1545">
        <v>403</v>
      </c>
      <c r="HU1545">
        <v>3</v>
      </c>
      <c r="HW1545">
        <v>1</v>
      </c>
      <c r="IJ1545" s="1">
        <v>41731</v>
      </c>
      <c r="IK1545" s="14">
        <v>5</v>
      </c>
    </row>
    <row r="1546" spans="1:245" x14ac:dyDescent="0.25">
      <c r="A1546" s="1">
        <v>41731</v>
      </c>
      <c r="E1546" s="4" t="s">
        <v>3251</v>
      </c>
      <c r="F1546" s="4"/>
      <c r="G1546" s="45" t="s">
        <v>5660</v>
      </c>
      <c r="H1546" s="86"/>
      <c r="I1546" s="86"/>
      <c r="J1546" s="86"/>
      <c r="K1546" s="86"/>
      <c r="L1546" s="86"/>
      <c r="M1546" s="30" t="s">
        <v>1604</v>
      </c>
      <c r="N1546" s="4" t="s">
        <v>474</v>
      </c>
      <c r="O1546" s="52" t="s">
        <v>7352</v>
      </c>
      <c r="P1546" s="20"/>
      <c r="Q1546" s="39" t="s">
        <v>1605</v>
      </c>
      <c r="R1546" s="4" t="s">
        <v>474</v>
      </c>
      <c r="S1546" s="52" t="s">
        <v>7353</v>
      </c>
      <c r="T1546" s="39" t="s">
        <v>1605</v>
      </c>
      <c r="U1546" s="4" t="s">
        <v>474</v>
      </c>
      <c r="V1546" s="20"/>
      <c r="W1546" s="20"/>
      <c r="X1546" s="20"/>
      <c r="Y1546" s="20"/>
      <c r="Z1546" s="33" t="s">
        <v>3784</v>
      </c>
      <c r="AA1546" s="20" t="s">
        <v>474</v>
      </c>
      <c r="AD1546" s="20"/>
      <c r="AF1546" s="14">
        <v>0</v>
      </c>
      <c r="AG1546" s="14">
        <v>1</v>
      </c>
      <c r="AH1546" s="14">
        <v>0</v>
      </c>
      <c r="AI1546" s="14">
        <v>0</v>
      </c>
      <c r="AJ1546" s="14">
        <v>1</v>
      </c>
      <c r="AK1546" s="14">
        <v>0</v>
      </c>
      <c r="AL1546" s="14">
        <v>1</v>
      </c>
      <c r="AM1546" s="14">
        <v>0</v>
      </c>
      <c r="AO1546" s="1">
        <v>36843</v>
      </c>
      <c r="AP1546" s="1">
        <v>39841</v>
      </c>
      <c r="BP1546" s="14">
        <v>4903000</v>
      </c>
      <c r="BT1546" s="14">
        <v>65767000</v>
      </c>
      <c r="CS1546">
        <v>1</v>
      </c>
      <c r="DA1546" s="1">
        <v>39738</v>
      </c>
      <c r="DB1546" s="1">
        <v>39841</v>
      </c>
      <c r="DC1546" s="1">
        <v>40724</v>
      </c>
      <c r="DD1546" s="14">
        <v>1078</v>
      </c>
      <c r="DE1546" s="14">
        <v>4</v>
      </c>
      <c r="DF1546" t="s">
        <v>508</v>
      </c>
      <c r="DG1546" t="s">
        <v>1620</v>
      </c>
      <c r="DM1546">
        <v>1</v>
      </c>
      <c r="DO1546" s="49" t="s">
        <v>4811</v>
      </c>
      <c r="DP1546" s="1"/>
      <c r="DQ1546" s="1"/>
      <c r="DR1546" s="1"/>
      <c r="DS1546" s="1"/>
      <c r="DT1546" s="1"/>
      <c r="DU1546" s="1"/>
      <c r="DV1546" s="1"/>
      <c r="DY1546" s="7" t="s">
        <v>3017</v>
      </c>
      <c r="DZ1546" s="1">
        <v>41807</v>
      </c>
      <c r="EA1546" s="1">
        <v>43293</v>
      </c>
      <c r="EC1546" s="7" t="s">
        <v>4187</v>
      </c>
      <c r="EF1546" s="7">
        <v>1</v>
      </c>
      <c r="EO1546" s="7">
        <v>190</v>
      </c>
      <c r="EP1546" s="7">
        <v>2</v>
      </c>
      <c r="FC1546" t="s">
        <v>4169</v>
      </c>
      <c r="FD1546" s="1">
        <v>43367</v>
      </c>
      <c r="GY1546" s="44" t="s">
        <v>5727</v>
      </c>
      <c r="GZ1546" s="1">
        <v>39848</v>
      </c>
      <c r="HA1546">
        <v>5</v>
      </c>
      <c r="HB1546">
        <v>376</v>
      </c>
      <c r="HC1546">
        <v>8</v>
      </c>
      <c r="HD1546">
        <v>1</v>
      </c>
      <c r="HH1546" s="44" t="s">
        <v>5868</v>
      </c>
      <c r="HI1546">
        <v>1</v>
      </c>
      <c r="HJ1546">
        <v>58</v>
      </c>
      <c r="HK1546">
        <v>426</v>
      </c>
      <c r="HL1546">
        <v>17</v>
      </c>
      <c r="HM1546">
        <v>1</v>
      </c>
      <c r="HQ1546" s="44" t="s">
        <v>5984</v>
      </c>
      <c r="HR1546">
        <v>0</v>
      </c>
      <c r="HS1546">
        <v>8</v>
      </c>
      <c r="HT1546">
        <v>403</v>
      </c>
      <c r="HU1546">
        <v>3</v>
      </c>
      <c r="HW1546">
        <v>1</v>
      </c>
      <c r="IJ1546" s="1">
        <v>41731</v>
      </c>
      <c r="IK1546" s="14">
        <v>5</v>
      </c>
    </row>
    <row r="1547" spans="1:245" x14ac:dyDescent="0.25">
      <c r="A1547" s="1">
        <v>41731</v>
      </c>
      <c r="E1547" s="4" t="s">
        <v>3251</v>
      </c>
      <c r="F1547" s="4"/>
      <c r="G1547" s="45" t="s">
        <v>5660</v>
      </c>
      <c r="H1547" s="86"/>
      <c r="I1547" s="86"/>
      <c r="J1547" s="86"/>
      <c r="K1547" s="86"/>
      <c r="L1547" s="86"/>
      <c r="M1547" s="30" t="s">
        <v>1606</v>
      </c>
      <c r="N1547" s="4" t="s">
        <v>479</v>
      </c>
      <c r="O1547" s="52" t="s">
        <v>7354</v>
      </c>
      <c r="P1547" s="20"/>
      <c r="Q1547" s="39" t="s">
        <v>1607</v>
      </c>
      <c r="R1547" s="4" t="s">
        <v>505</v>
      </c>
      <c r="S1547" s="52" t="s">
        <v>7355</v>
      </c>
      <c r="T1547" s="39" t="s">
        <v>1607</v>
      </c>
      <c r="U1547" s="4" t="s">
        <v>505</v>
      </c>
      <c r="V1547" s="20"/>
      <c r="W1547" s="20"/>
      <c r="X1547" s="20"/>
      <c r="Y1547" s="20"/>
      <c r="Z1547" s="33" t="s">
        <v>3785</v>
      </c>
      <c r="AA1547" s="20" t="s">
        <v>505</v>
      </c>
      <c r="AD1547" s="20"/>
      <c r="AF1547" s="14">
        <v>0</v>
      </c>
      <c r="AG1547" s="14">
        <v>1</v>
      </c>
      <c r="AH1547" s="14">
        <v>0</v>
      </c>
      <c r="AI1547" s="14">
        <v>0</v>
      </c>
      <c r="AJ1547" s="14">
        <v>1</v>
      </c>
      <c r="AK1547" s="14">
        <v>0</v>
      </c>
      <c r="AL1547" s="14">
        <v>1</v>
      </c>
      <c r="AM1547" s="14">
        <v>0</v>
      </c>
      <c r="AO1547" s="1">
        <v>37440</v>
      </c>
      <c r="AP1547" s="1">
        <v>38765</v>
      </c>
      <c r="BT1547" s="14">
        <v>3887000</v>
      </c>
      <c r="CS1547">
        <v>1</v>
      </c>
      <c r="DA1547" s="1">
        <v>39738</v>
      </c>
      <c r="DB1547" s="1">
        <v>39841</v>
      </c>
      <c r="DC1547" s="1">
        <v>40724</v>
      </c>
      <c r="DD1547" s="14">
        <v>1078</v>
      </c>
      <c r="DE1547" s="14">
        <v>4</v>
      </c>
      <c r="DF1547" t="s">
        <v>508</v>
      </c>
      <c r="DG1547" t="s">
        <v>1620</v>
      </c>
      <c r="DM1547">
        <v>1</v>
      </c>
      <c r="DO1547" s="49" t="s">
        <v>4812</v>
      </c>
      <c r="DP1547" s="1"/>
      <c r="DQ1547" s="1"/>
      <c r="DR1547" s="1"/>
      <c r="DS1547" s="1"/>
      <c r="DT1547" s="1"/>
      <c r="DU1547" s="1"/>
      <c r="DV1547" s="1"/>
      <c r="DY1547" s="7" t="s">
        <v>3015</v>
      </c>
      <c r="DZ1547" s="1">
        <v>41806</v>
      </c>
      <c r="EA1547" s="1">
        <v>43293</v>
      </c>
      <c r="EC1547" s="7" t="s">
        <v>4187</v>
      </c>
      <c r="EF1547" s="7">
        <v>1</v>
      </c>
      <c r="EO1547" s="7">
        <v>313</v>
      </c>
      <c r="EP1547" s="7">
        <v>2</v>
      </c>
      <c r="FC1547" t="s">
        <v>4170</v>
      </c>
      <c r="FD1547" s="1">
        <v>43367</v>
      </c>
      <c r="GY1547" s="44" t="s">
        <v>5727</v>
      </c>
      <c r="GZ1547" s="1">
        <v>39848</v>
      </c>
      <c r="HA1547">
        <v>5</v>
      </c>
      <c r="HB1547">
        <v>171</v>
      </c>
      <c r="HC1547">
        <v>1</v>
      </c>
      <c r="HD1547">
        <v>1</v>
      </c>
      <c r="HH1547" s="44" t="s">
        <v>5868</v>
      </c>
      <c r="HI1547">
        <v>1</v>
      </c>
      <c r="HJ1547">
        <v>58</v>
      </c>
      <c r="HK1547">
        <v>80</v>
      </c>
      <c r="HL1547">
        <v>3</v>
      </c>
      <c r="HM1547">
        <v>1</v>
      </c>
      <c r="HQ1547" s="44" t="s">
        <v>5984</v>
      </c>
      <c r="HR1547">
        <v>0</v>
      </c>
      <c r="HS1547">
        <v>8</v>
      </c>
      <c r="HT1547">
        <v>84</v>
      </c>
      <c r="HU1547">
        <v>0</v>
      </c>
      <c r="IJ1547" s="1">
        <v>41731</v>
      </c>
      <c r="IK1547" s="14">
        <v>5</v>
      </c>
    </row>
    <row r="1548" spans="1:245" x14ac:dyDescent="0.25">
      <c r="A1548" s="1">
        <v>41731</v>
      </c>
      <c r="E1548" s="4" t="s">
        <v>3251</v>
      </c>
      <c r="F1548" s="4"/>
      <c r="G1548" s="45" t="s">
        <v>5660</v>
      </c>
      <c r="H1548" s="86"/>
      <c r="I1548" s="86"/>
      <c r="J1548" s="86"/>
      <c r="K1548" s="86"/>
      <c r="L1548" s="86"/>
      <c r="M1548" s="30" t="s">
        <v>1607</v>
      </c>
      <c r="N1548" s="4" t="s">
        <v>505</v>
      </c>
      <c r="O1548" s="52" t="s">
        <v>7355</v>
      </c>
      <c r="P1548" s="20"/>
      <c r="Q1548" s="39" t="s">
        <v>1607</v>
      </c>
      <c r="R1548" s="4" t="s">
        <v>505</v>
      </c>
      <c r="S1548" s="52" t="s">
        <v>7355</v>
      </c>
      <c r="T1548" s="39" t="s">
        <v>1607</v>
      </c>
      <c r="U1548" s="4" t="s">
        <v>505</v>
      </c>
      <c r="V1548" s="20"/>
      <c r="W1548" s="20"/>
      <c r="X1548" s="33" t="s">
        <v>3785</v>
      </c>
      <c r="Y1548" s="20" t="s">
        <v>505</v>
      </c>
      <c r="Z1548" s="33" t="s">
        <v>3785</v>
      </c>
      <c r="AA1548" s="20" t="s">
        <v>505</v>
      </c>
      <c r="AD1548" s="20"/>
      <c r="AF1548" s="14">
        <v>0</v>
      </c>
      <c r="AG1548" s="14">
        <v>1</v>
      </c>
      <c r="AH1548" s="14">
        <v>0</v>
      </c>
      <c r="AI1548" s="14">
        <v>0</v>
      </c>
      <c r="AJ1548" s="14">
        <v>1</v>
      </c>
      <c r="AK1548" s="14">
        <v>0</v>
      </c>
      <c r="AL1548" s="14">
        <v>1</v>
      </c>
      <c r="AM1548" s="14">
        <v>0</v>
      </c>
      <c r="AO1548" s="1">
        <v>37440</v>
      </c>
      <c r="AP1548" s="1">
        <v>38765</v>
      </c>
      <c r="BT1548" s="14">
        <v>3887000</v>
      </c>
      <c r="CS1548">
        <v>1</v>
      </c>
      <c r="DA1548" s="1">
        <v>39738</v>
      </c>
      <c r="DB1548" s="1">
        <v>39841</v>
      </c>
      <c r="DC1548" s="1">
        <v>40724</v>
      </c>
      <c r="DD1548" s="14">
        <v>1078</v>
      </c>
      <c r="DE1548" s="14">
        <v>4</v>
      </c>
      <c r="DF1548" t="s">
        <v>508</v>
      </c>
      <c r="DG1548" t="s">
        <v>1620</v>
      </c>
      <c r="DM1548">
        <v>1</v>
      </c>
      <c r="DO1548" s="49" t="s">
        <v>4812</v>
      </c>
      <c r="DP1548" s="1"/>
      <c r="DQ1548" s="1"/>
      <c r="DR1548" s="1"/>
      <c r="DS1548" s="1"/>
      <c r="DT1548" s="1"/>
      <c r="DU1548" s="1"/>
      <c r="DV1548" s="1"/>
      <c r="DY1548" s="7" t="s">
        <v>3015</v>
      </c>
      <c r="DZ1548" s="1">
        <v>41806</v>
      </c>
      <c r="EA1548" s="1">
        <v>43293</v>
      </c>
      <c r="EC1548" s="7" t="s">
        <v>4187</v>
      </c>
      <c r="EF1548" s="7">
        <v>1</v>
      </c>
      <c r="EO1548" s="7">
        <v>313</v>
      </c>
      <c r="EP1548" s="7">
        <v>2</v>
      </c>
      <c r="FC1548" t="s">
        <v>4170</v>
      </c>
      <c r="FD1548" s="1">
        <v>43367</v>
      </c>
      <c r="GY1548" s="44" t="s">
        <v>5727</v>
      </c>
      <c r="GZ1548" s="1">
        <v>39848</v>
      </c>
      <c r="HA1548">
        <v>5</v>
      </c>
      <c r="HB1548">
        <v>171</v>
      </c>
      <c r="HC1548">
        <v>1</v>
      </c>
      <c r="HD1548">
        <v>1</v>
      </c>
      <c r="HH1548" s="44" t="s">
        <v>5868</v>
      </c>
      <c r="HI1548">
        <v>1</v>
      </c>
      <c r="HJ1548">
        <v>58</v>
      </c>
      <c r="HK1548">
        <v>80</v>
      </c>
      <c r="HL1548">
        <v>3</v>
      </c>
      <c r="HM1548">
        <v>1</v>
      </c>
      <c r="HQ1548" s="44" t="s">
        <v>5984</v>
      </c>
      <c r="HR1548">
        <v>0</v>
      </c>
      <c r="HS1548">
        <v>8</v>
      </c>
      <c r="HT1548">
        <v>84</v>
      </c>
      <c r="HU1548">
        <v>0</v>
      </c>
      <c r="IJ1548" s="1">
        <v>41731</v>
      </c>
      <c r="IK1548" s="14">
        <v>5</v>
      </c>
    </row>
    <row r="1549" spans="1:245" x14ac:dyDescent="0.25">
      <c r="A1549" s="1">
        <v>41731</v>
      </c>
      <c r="E1549" s="4" t="s">
        <v>3251</v>
      </c>
      <c r="F1549" s="4"/>
      <c r="G1549" s="45" t="s">
        <v>5660</v>
      </c>
      <c r="H1549" s="86"/>
      <c r="I1549" s="86"/>
      <c r="J1549" s="86"/>
      <c r="K1549" s="86"/>
      <c r="L1549" s="86"/>
      <c r="M1549" s="32" t="s">
        <v>3056</v>
      </c>
      <c r="N1549" s="4" t="s">
        <v>520</v>
      </c>
      <c r="O1549" s="52" t="s">
        <v>7357</v>
      </c>
      <c r="P1549" s="20"/>
      <c r="Q1549" s="39" t="s">
        <v>1608</v>
      </c>
      <c r="R1549" s="4" t="s">
        <v>500</v>
      </c>
      <c r="S1549" s="52" t="s">
        <v>7361</v>
      </c>
      <c r="T1549" s="39" t="s">
        <v>1608</v>
      </c>
      <c r="U1549" s="4" t="s">
        <v>500</v>
      </c>
      <c r="V1549" s="20"/>
      <c r="W1549" s="20"/>
      <c r="X1549" s="20"/>
      <c r="Y1549" s="20"/>
      <c r="Z1549" s="33" t="s">
        <v>3786</v>
      </c>
      <c r="AA1549" s="33" t="s">
        <v>500</v>
      </c>
      <c r="AD1549" s="20"/>
      <c r="AE1549" s="33" t="s">
        <v>3763</v>
      </c>
      <c r="AF1549" s="14">
        <v>0</v>
      </c>
      <c r="AG1549" s="14">
        <v>1</v>
      </c>
      <c r="AH1549" s="14">
        <v>0</v>
      </c>
      <c r="AI1549" s="14">
        <v>0</v>
      </c>
      <c r="AJ1549" s="14">
        <v>1</v>
      </c>
      <c r="AK1549" s="14">
        <v>0</v>
      </c>
      <c r="AL1549" s="14">
        <v>1</v>
      </c>
      <c r="AM1549" s="14">
        <v>0</v>
      </c>
      <c r="AO1549" s="1">
        <v>36209</v>
      </c>
      <c r="AP1549" s="1">
        <v>39841</v>
      </c>
      <c r="BT1549" s="14">
        <v>67310000</v>
      </c>
      <c r="BX1549" s="14">
        <v>37303000</v>
      </c>
      <c r="CS1549">
        <v>1</v>
      </c>
      <c r="DA1549" s="1">
        <v>39738</v>
      </c>
      <c r="DB1549" s="1">
        <v>39841</v>
      </c>
      <c r="DC1549" s="1">
        <v>40724</v>
      </c>
      <c r="DD1549" s="14">
        <v>1078</v>
      </c>
      <c r="DE1549" s="14">
        <v>4</v>
      </c>
      <c r="DF1549" t="s">
        <v>508</v>
      </c>
      <c r="DG1549" t="s">
        <v>1620</v>
      </c>
      <c r="DM1549">
        <v>1</v>
      </c>
      <c r="DO1549" s="49" t="s">
        <v>4813</v>
      </c>
      <c r="DP1549" s="1"/>
      <c r="DQ1549" s="1"/>
      <c r="DR1549" s="1"/>
      <c r="DS1549" s="1"/>
      <c r="DT1549" s="1"/>
      <c r="DU1549" s="1"/>
      <c r="DV1549" s="1"/>
      <c r="DY1549" s="7" t="s">
        <v>3023</v>
      </c>
      <c r="DZ1549" s="1">
        <v>41807</v>
      </c>
      <c r="EA1549" s="1">
        <v>43293</v>
      </c>
      <c r="EC1549" s="7" t="s">
        <v>4187</v>
      </c>
      <c r="EF1549" s="7">
        <v>1</v>
      </c>
      <c r="EO1549" s="7">
        <v>274</v>
      </c>
      <c r="EP1549" s="7">
        <v>3</v>
      </c>
      <c r="FC1549" t="s">
        <v>4171</v>
      </c>
      <c r="FD1549" s="1">
        <v>43367</v>
      </c>
      <c r="GY1549" s="44" t="s">
        <v>5727</v>
      </c>
      <c r="GZ1549" s="1">
        <v>39848</v>
      </c>
      <c r="HA1549">
        <v>5</v>
      </c>
      <c r="HB1549">
        <v>3432</v>
      </c>
      <c r="HC1549">
        <v>83</v>
      </c>
      <c r="HD1549">
        <v>1</v>
      </c>
      <c r="HH1549" s="44" t="s">
        <v>5868</v>
      </c>
      <c r="HI1549">
        <v>1</v>
      </c>
      <c r="HJ1549">
        <v>58</v>
      </c>
      <c r="HK1549">
        <v>6369</v>
      </c>
      <c r="HL1549">
        <v>149</v>
      </c>
      <c r="HM1549">
        <v>1</v>
      </c>
      <c r="HQ1549" s="44" t="s">
        <v>5984</v>
      </c>
      <c r="HR1549">
        <v>0</v>
      </c>
      <c r="HS1549">
        <v>8</v>
      </c>
      <c r="HT1549">
        <v>6332</v>
      </c>
      <c r="HU1549">
        <v>703</v>
      </c>
      <c r="HV1549">
        <v>1</v>
      </c>
      <c r="IJ1549" s="1">
        <v>41731</v>
      </c>
      <c r="IK1549" s="14">
        <v>5</v>
      </c>
    </row>
    <row r="1550" spans="1:245" x14ac:dyDescent="0.25">
      <c r="A1550" s="1">
        <v>41731</v>
      </c>
      <c r="E1550" s="4" t="s">
        <v>3251</v>
      </c>
      <c r="F1550" s="4"/>
      <c r="G1550" s="45" t="s">
        <v>5660</v>
      </c>
      <c r="H1550" s="86"/>
      <c r="I1550" s="86"/>
      <c r="J1550" s="86"/>
      <c r="K1550" s="86"/>
      <c r="L1550" s="86"/>
      <c r="M1550" s="32" t="s">
        <v>2473</v>
      </c>
      <c r="N1550" s="4" t="s">
        <v>520</v>
      </c>
      <c r="O1550" s="52" t="s">
        <v>7357</v>
      </c>
      <c r="P1550" s="20"/>
      <c r="Q1550" s="39" t="s">
        <v>1608</v>
      </c>
      <c r="R1550" s="4" t="s">
        <v>500</v>
      </c>
      <c r="S1550" s="52" t="s">
        <v>7361</v>
      </c>
      <c r="T1550" s="39" t="s">
        <v>1608</v>
      </c>
      <c r="U1550" s="4" t="s">
        <v>500</v>
      </c>
      <c r="V1550" s="20"/>
      <c r="W1550" s="20"/>
      <c r="X1550" s="20"/>
      <c r="Y1550" s="20"/>
      <c r="Z1550" s="33" t="s">
        <v>3786</v>
      </c>
      <c r="AA1550" s="33" t="s">
        <v>500</v>
      </c>
      <c r="AD1550" s="20"/>
      <c r="AE1550" s="33" t="s">
        <v>3762</v>
      </c>
      <c r="AF1550" s="14">
        <v>0</v>
      </c>
      <c r="AG1550" s="14">
        <v>1</v>
      </c>
      <c r="AH1550" s="14">
        <v>0</v>
      </c>
      <c r="AI1550" s="14">
        <v>0</v>
      </c>
      <c r="AJ1550" s="14">
        <v>1</v>
      </c>
      <c r="AK1550" s="14">
        <v>0</v>
      </c>
      <c r="AL1550" s="14">
        <v>1</v>
      </c>
      <c r="AM1550" s="14">
        <v>0</v>
      </c>
      <c r="AO1550" s="1">
        <v>38562</v>
      </c>
      <c r="AP1550" s="1">
        <v>39841</v>
      </c>
      <c r="BX1550" s="14">
        <v>37303000</v>
      </c>
      <c r="CS1550">
        <v>1</v>
      </c>
      <c r="DA1550" s="1">
        <v>39738</v>
      </c>
      <c r="DB1550" s="1">
        <v>39841</v>
      </c>
      <c r="DC1550" s="1">
        <v>40724</v>
      </c>
      <c r="DD1550" s="14">
        <v>1078</v>
      </c>
      <c r="DE1550" s="14">
        <v>4</v>
      </c>
      <c r="DF1550" t="s">
        <v>508</v>
      </c>
      <c r="DG1550" t="s">
        <v>1620</v>
      </c>
      <c r="DK1550" s="1">
        <v>39841</v>
      </c>
      <c r="DM1550">
        <v>1</v>
      </c>
      <c r="DO1550" s="49" t="s">
        <v>4813</v>
      </c>
      <c r="DP1550" s="1"/>
      <c r="DQ1550" s="1"/>
      <c r="DR1550" s="1"/>
      <c r="DS1550" s="1"/>
      <c r="DT1550" s="1"/>
      <c r="DU1550" s="1"/>
      <c r="DV1550" s="1"/>
      <c r="DY1550" s="7" t="s">
        <v>3023</v>
      </c>
      <c r="DZ1550" s="1">
        <v>41807</v>
      </c>
      <c r="EA1550" s="1">
        <v>43293</v>
      </c>
      <c r="EC1550" s="7" t="s">
        <v>4187</v>
      </c>
      <c r="EF1550" s="7">
        <v>1</v>
      </c>
      <c r="EO1550" s="7">
        <v>274</v>
      </c>
      <c r="EP1550" s="7">
        <v>3</v>
      </c>
      <c r="FC1550" t="s">
        <v>4171</v>
      </c>
      <c r="FD1550" s="1">
        <v>43367</v>
      </c>
      <c r="GY1550" s="44" t="s">
        <v>5727</v>
      </c>
      <c r="GZ1550" s="1">
        <v>39848</v>
      </c>
      <c r="HA1550">
        <v>5</v>
      </c>
      <c r="HB1550">
        <v>3432</v>
      </c>
      <c r="HC1550">
        <v>83</v>
      </c>
      <c r="HD1550">
        <v>1</v>
      </c>
      <c r="HH1550" s="44" t="s">
        <v>5868</v>
      </c>
      <c r="HI1550">
        <v>1</v>
      </c>
      <c r="HJ1550">
        <v>58</v>
      </c>
      <c r="HK1550">
        <v>6369</v>
      </c>
      <c r="HL1550">
        <v>149</v>
      </c>
      <c r="HM1550">
        <v>1</v>
      </c>
      <c r="HQ1550" s="44" t="s">
        <v>5984</v>
      </c>
      <c r="HR1550">
        <v>0</v>
      </c>
      <c r="HS1550">
        <v>8</v>
      </c>
      <c r="HT1550">
        <v>6332</v>
      </c>
      <c r="HU1550">
        <v>703</v>
      </c>
      <c r="HV1550">
        <v>1</v>
      </c>
      <c r="IJ1550" s="1">
        <v>41731</v>
      </c>
      <c r="IK1550" s="14">
        <v>5</v>
      </c>
    </row>
    <row r="1551" spans="1:245" x14ac:dyDescent="0.25">
      <c r="A1551" s="1">
        <v>41731</v>
      </c>
      <c r="E1551" s="4" t="s">
        <v>3251</v>
      </c>
      <c r="F1551" s="4"/>
      <c r="G1551" s="45" t="s">
        <v>5660</v>
      </c>
      <c r="H1551" s="86"/>
      <c r="I1551" s="86"/>
      <c r="J1551" s="86"/>
      <c r="K1551" s="86"/>
      <c r="L1551" s="86"/>
      <c r="M1551" s="30" t="s">
        <v>1608</v>
      </c>
      <c r="N1551" s="4" t="s">
        <v>500</v>
      </c>
      <c r="O1551" s="52" t="s">
        <v>7361</v>
      </c>
      <c r="P1551" s="20"/>
      <c r="Q1551" s="39" t="s">
        <v>1608</v>
      </c>
      <c r="R1551" s="4" t="s">
        <v>500</v>
      </c>
      <c r="S1551" s="52" t="s">
        <v>7361</v>
      </c>
      <c r="T1551" s="39" t="s">
        <v>1608</v>
      </c>
      <c r="U1551" s="4" t="s">
        <v>500</v>
      </c>
      <c r="V1551" s="20"/>
      <c r="W1551" s="20"/>
      <c r="X1551" s="33" t="s">
        <v>3786</v>
      </c>
      <c r="Y1551" s="33" t="s">
        <v>500</v>
      </c>
      <c r="Z1551" s="33" t="s">
        <v>3786</v>
      </c>
      <c r="AA1551" s="33" t="s">
        <v>500</v>
      </c>
      <c r="AD1551" s="20"/>
      <c r="AF1551" s="14">
        <v>0</v>
      </c>
      <c r="AG1551" s="14">
        <v>1</v>
      </c>
      <c r="AH1551" s="14">
        <v>0</v>
      </c>
      <c r="AI1551" s="14">
        <v>0</v>
      </c>
      <c r="AJ1551" s="14">
        <v>1</v>
      </c>
      <c r="AK1551" s="14">
        <v>0</v>
      </c>
      <c r="AL1551" s="14">
        <v>1</v>
      </c>
      <c r="AM1551" s="14">
        <v>0</v>
      </c>
      <c r="AO1551" s="1">
        <v>38562</v>
      </c>
      <c r="AP1551" s="1">
        <v>39841</v>
      </c>
      <c r="BX1551" s="14">
        <v>37303000</v>
      </c>
      <c r="CS1551">
        <v>1</v>
      </c>
      <c r="DA1551" s="1">
        <v>39738</v>
      </c>
      <c r="DB1551" s="1">
        <v>39841</v>
      </c>
      <c r="DC1551" s="1">
        <v>40724</v>
      </c>
      <c r="DD1551" s="14">
        <v>1078</v>
      </c>
      <c r="DE1551" s="14">
        <v>4</v>
      </c>
      <c r="DF1551" t="s">
        <v>508</v>
      </c>
      <c r="DG1551" t="s">
        <v>1620</v>
      </c>
      <c r="DM1551">
        <v>1</v>
      </c>
      <c r="DO1551" s="49" t="s">
        <v>4814</v>
      </c>
      <c r="DP1551" s="1"/>
      <c r="DQ1551" s="1"/>
      <c r="DR1551" s="1"/>
      <c r="DS1551" s="1"/>
      <c r="DT1551" s="1"/>
      <c r="DU1551" s="1"/>
      <c r="DV1551" s="1"/>
      <c r="DY1551" s="7" t="s">
        <v>3011</v>
      </c>
      <c r="DZ1551" s="1">
        <v>41802</v>
      </c>
      <c r="EA1551" s="1">
        <v>43293</v>
      </c>
      <c r="EC1551" s="7" t="s">
        <v>4187</v>
      </c>
      <c r="EF1551" s="7">
        <v>1</v>
      </c>
      <c r="EO1551" s="7">
        <v>275</v>
      </c>
      <c r="EP1551" s="7">
        <v>3</v>
      </c>
      <c r="FC1551" t="s">
        <v>4172</v>
      </c>
      <c r="FD1551" s="1">
        <v>43364</v>
      </c>
      <c r="GY1551" s="44" t="s">
        <v>5727</v>
      </c>
      <c r="GZ1551" s="1">
        <v>39848</v>
      </c>
      <c r="HA1551">
        <v>5</v>
      </c>
      <c r="HB1551">
        <v>3432</v>
      </c>
      <c r="HC1551">
        <v>83</v>
      </c>
      <c r="HD1551">
        <v>1</v>
      </c>
      <c r="HH1551" s="44" t="s">
        <v>5868</v>
      </c>
      <c r="HI1551">
        <v>1</v>
      </c>
      <c r="HJ1551">
        <v>58</v>
      </c>
      <c r="HK1551">
        <v>6369</v>
      </c>
      <c r="HL1551">
        <v>149</v>
      </c>
      <c r="HM1551">
        <v>1</v>
      </c>
      <c r="HQ1551" s="44" t="s">
        <v>5984</v>
      </c>
      <c r="HR1551">
        <v>0</v>
      </c>
      <c r="HS1551">
        <v>8</v>
      </c>
      <c r="HT1551">
        <v>6332</v>
      </c>
      <c r="HU1551">
        <v>703</v>
      </c>
      <c r="HV1551">
        <v>1</v>
      </c>
      <c r="IJ1551" s="1">
        <v>41731</v>
      </c>
      <c r="IK1551" s="14">
        <v>5</v>
      </c>
    </row>
    <row r="1552" spans="1:245" x14ac:dyDescent="0.25">
      <c r="A1552" s="1">
        <v>41731</v>
      </c>
      <c r="E1552" s="4" t="s">
        <v>3251</v>
      </c>
      <c r="F1552" s="4"/>
      <c r="G1552" s="45" t="s">
        <v>5660</v>
      </c>
      <c r="H1552" s="86"/>
      <c r="I1552" s="86"/>
      <c r="J1552" s="86"/>
      <c r="K1552" s="86"/>
      <c r="L1552" s="86"/>
      <c r="M1552" s="30" t="s">
        <v>2474</v>
      </c>
      <c r="N1552" s="4" t="s">
        <v>520</v>
      </c>
      <c r="O1552" s="52" t="s">
        <v>7356</v>
      </c>
      <c r="P1552" s="20"/>
      <c r="Q1552" s="30" t="s">
        <v>2474</v>
      </c>
      <c r="R1552" s="4" t="s">
        <v>520</v>
      </c>
      <c r="S1552" s="52" t="s">
        <v>7356</v>
      </c>
      <c r="T1552" s="39"/>
      <c r="U1552" s="39"/>
      <c r="V1552" s="20"/>
      <c r="W1552" s="20"/>
      <c r="X1552" s="89" t="s">
        <v>3787</v>
      </c>
      <c r="Y1552" s="89" t="s">
        <v>520</v>
      </c>
      <c r="Z1552" s="20"/>
      <c r="AA1552" s="20"/>
      <c r="AD1552" s="20"/>
      <c r="AE1552" s="33" t="s">
        <v>3764</v>
      </c>
      <c r="AF1552" s="14">
        <v>0</v>
      </c>
      <c r="AG1552" s="14">
        <v>1</v>
      </c>
      <c r="AH1552" s="14">
        <v>0</v>
      </c>
      <c r="AI1552" s="14">
        <v>0</v>
      </c>
      <c r="AJ1552" s="14">
        <v>1</v>
      </c>
      <c r="AK1552" s="14">
        <v>0</v>
      </c>
      <c r="AL1552" s="14">
        <v>1</v>
      </c>
      <c r="AM1552" s="14">
        <v>0</v>
      </c>
      <c r="AO1552" s="1">
        <v>36209</v>
      </c>
      <c r="AP1552" s="1">
        <v>38561</v>
      </c>
      <c r="BT1552" s="14">
        <v>67310000</v>
      </c>
      <c r="CS1552">
        <v>1</v>
      </c>
      <c r="DA1552" s="1">
        <v>39738</v>
      </c>
      <c r="DB1552" s="1">
        <v>39841</v>
      </c>
      <c r="DC1552" s="1">
        <v>40724</v>
      </c>
      <c r="DD1552" s="14">
        <v>1078</v>
      </c>
      <c r="DE1552" s="14">
        <v>4</v>
      </c>
      <c r="DF1552" t="s">
        <v>508</v>
      </c>
      <c r="DG1552" t="s">
        <v>1620</v>
      </c>
      <c r="DM1552">
        <v>1</v>
      </c>
      <c r="DO1552" s="49" t="s">
        <v>4815</v>
      </c>
      <c r="DP1552" s="1"/>
      <c r="DQ1552" s="1"/>
      <c r="DR1552" s="1"/>
      <c r="DS1552" s="1"/>
      <c r="DT1552" s="1"/>
      <c r="DU1552" s="1"/>
      <c r="DV1552" s="1"/>
      <c r="DY1552" s="7" t="s">
        <v>3010</v>
      </c>
      <c r="DZ1552" s="1">
        <v>41807</v>
      </c>
      <c r="EA1552" s="1">
        <v>43293</v>
      </c>
      <c r="EC1552" s="7" t="s">
        <v>4187</v>
      </c>
      <c r="EF1552" s="7">
        <v>1</v>
      </c>
      <c r="EO1552" s="7">
        <v>162</v>
      </c>
      <c r="EP1552" s="7">
        <v>3</v>
      </c>
      <c r="FC1552" t="s">
        <v>4173</v>
      </c>
      <c r="FD1552" s="1">
        <v>43364</v>
      </c>
      <c r="GY1552" s="44" t="s">
        <v>5727</v>
      </c>
      <c r="GZ1552" s="1">
        <v>39848</v>
      </c>
      <c r="HA1552">
        <v>5</v>
      </c>
      <c r="HB1552">
        <v>1264</v>
      </c>
      <c r="HC1552">
        <v>24</v>
      </c>
      <c r="HD1552">
        <v>1</v>
      </c>
      <c r="HH1552" s="44" t="s">
        <v>5868</v>
      </c>
      <c r="HI1552">
        <v>1</v>
      </c>
      <c r="HJ1552">
        <v>58</v>
      </c>
      <c r="HK1552">
        <v>910</v>
      </c>
      <c r="HL1552">
        <v>0</v>
      </c>
      <c r="HQ1552" s="44" t="s">
        <v>5984</v>
      </c>
      <c r="HR1552">
        <v>0</v>
      </c>
      <c r="HS1552">
        <v>8</v>
      </c>
      <c r="HT1552">
        <v>485</v>
      </c>
      <c r="HU1552">
        <v>0</v>
      </c>
      <c r="IJ1552" s="1">
        <v>41731</v>
      </c>
      <c r="IK1552" s="14">
        <v>5</v>
      </c>
    </row>
    <row r="1553" spans="1:245" x14ac:dyDescent="0.25">
      <c r="A1553" s="1">
        <v>41731</v>
      </c>
      <c r="E1553" s="4" t="s">
        <v>3251</v>
      </c>
      <c r="F1553" s="4"/>
      <c r="G1553" s="45" t="s">
        <v>5660</v>
      </c>
      <c r="H1553" s="86"/>
      <c r="I1553" s="86"/>
      <c r="J1553" s="86"/>
      <c r="K1553" s="86"/>
      <c r="L1553" s="86"/>
      <c r="M1553" s="30" t="s">
        <v>1611</v>
      </c>
      <c r="N1553" s="4" t="s">
        <v>500</v>
      </c>
      <c r="O1553" s="52" t="s">
        <v>7346</v>
      </c>
      <c r="P1553" s="20"/>
      <c r="Q1553" s="39" t="s">
        <v>1611</v>
      </c>
      <c r="R1553" s="4" t="s">
        <v>500</v>
      </c>
      <c r="S1553" s="52" t="s">
        <v>7346</v>
      </c>
      <c r="T1553" s="39" t="s">
        <v>1611</v>
      </c>
      <c r="U1553" s="4" t="s">
        <v>500</v>
      </c>
      <c r="V1553" s="20"/>
      <c r="W1553" s="20"/>
      <c r="X1553" s="33" t="s">
        <v>3788</v>
      </c>
      <c r="Y1553" s="33" t="s">
        <v>500</v>
      </c>
      <c r="Z1553" s="33" t="s">
        <v>3788</v>
      </c>
      <c r="AA1553" s="33" t="s">
        <v>500</v>
      </c>
      <c r="AD1553" s="20"/>
      <c r="AF1553" s="14">
        <v>0</v>
      </c>
      <c r="AG1553" s="14">
        <v>1</v>
      </c>
      <c r="AH1553" s="14">
        <v>0</v>
      </c>
      <c r="AI1553" s="14">
        <v>0</v>
      </c>
      <c r="AJ1553" s="14">
        <v>1</v>
      </c>
      <c r="AK1553" s="14">
        <v>0</v>
      </c>
      <c r="AL1553" s="14">
        <v>1</v>
      </c>
      <c r="AM1553" s="14">
        <v>0</v>
      </c>
      <c r="AO1553" s="1">
        <v>38708</v>
      </c>
      <c r="AP1553" s="1">
        <v>39037</v>
      </c>
      <c r="BX1553" s="14">
        <v>1852500</v>
      </c>
      <c r="CS1553">
        <v>1</v>
      </c>
      <c r="DA1553" s="1">
        <v>39738</v>
      </c>
      <c r="DB1553" s="1">
        <v>39841</v>
      </c>
      <c r="DC1553" s="1">
        <v>40724</v>
      </c>
      <c r="DD1553" s="14">
        <v>1078</v>
      </c>
      <c r="DE1553" s="14">
        <v>4</v>
      </c>
      <c r="DF1553" t="s">
        <v>508</v>
      </c>
      <c r="DG1553" t="s">
        <v>1620</v>
      </c>
      <c r="DM1553">
        <v>1</v>
      </c>
      <c r="DO1553" s="49" t="s">
        <v>4816</v>
      </c>
      <c r="DP1553" s="1"/>
      <c r="DQ1553" s="1"/>
      <c r="DR1553" s="1"/>
      <c r="DS1553" s="1"/>
      <c r="DT1553" s="1"/>
      <c r="DU1553" s="1"/>
      <c r="DV1553" s="1"/>
      <c r="DY1553" s="7" t="s">
        <v>3012</v>
      </c>
      <c r="DZ1553" s="1">
        <v>41803</v>
      </c>
      <c r="EA1553" s="1">
        <v>43293</v>
      </c>
      <c r="EC1553" s="7" t="s">
        <v>4187</v>
      </c>
      <c r="EF1553" s="7">
        <v>1</v>
      </c>
      <c r="EO1553" s="7">
        <v>216</v>
      </c>
      <c r="EP1553" s="7">
        <v>2</v>
      </c>
      <c r="ER1553" s="49" t="s">
        <v>5082</v>
      </c>
      <c r="ES1553" s="1"/>
      <c r="ET1553" s="1"/>
      <c r="EU1553" s="1"/>
      <c r="EV1553" s="1"/>
      <c r="EW1553" s="1"/>
      <c r="FC1553" t="s">
        <v>4174</v>
      </c>
      <c r="FD1553" s="1">
        <v>43364</v>
      </c>
      <c r="FE1553" s="1">
        <v>43783</v>
      </c>
      <c r="FG1553" s="26" t="s">
        <v>4293</v>
      </c>
      <c r="FK1553">
        <v>1</v>
      </c>
      <c r="FY1553">
        <v>87</v>
      </c>
      <c r="FZ1553">
        <v>2</v>
      </c>
      <c r="GY1553" s="44" t="s">
        <v>5727</v>
      </c>
      <c r="GZ1553" s="1">
        <v>39848</v>
      </c>
      <c r="HA1553">
        <v>5</v>
      </c>
      <c r="HB1553">
        <v>80</v>
      </c>
      <c r="HC1553">
        <v>1</v>
      </c>
      <c r="HE1553">
        <v>1</v>
      </c>
      <c r="HH1553" s="44" t="s">
        <v>5868</v>
      </c>
      <c r="HI1553">
        <v>1</v>
      </c>
      <c r="HJ1553">
        <v>58</v>
      </c>
      <c r="HK1553">
        <v>97</v>
      </c>
      <c r="HL1553">
        <v>3</v>
      </c>
      <c r="HM1553">
        <v>1</v>
      </c>
      <c r="HQ1553" s="44" t="s">
        <v>5984</v>
      </c>
      <c r="HR1553">
        <v>0</v>
      </c>
      <c r="HS1553">
        <v>8</v>
      </c>
      <c r="HT1553">
        <v>45</v>
      </c>
      <c r="HU1553">
        <v>0</v>
      </c>
      <c r="IJ1553" s="1">
        <v>41731</v>
      </c>
      <c r="IK1553" s="14">
        <v>5</v>
      </c>
    </row>
    <row r="1554" spans="1:245" x14ac:dyDescent="0.25">
      <c r="A1554" s="1">
        <v>41731</v>
      </c>
      <c r="E1554" s="4" t="s">
        <v>3251</v>
      </c>
      <c r="F1554" s="4"/>
      <c r="G1554" s="45" t="s">
        <v>5660</v>
      </c>
      <c r="H1554" s="86"/>
      <c r="I1554" s="86"/>
      <c r="J1554" s="86"/>
      <c r="K1554" s="86"/>
      <c r="L1554" s="86"/>
      <c r="M1554" s="30" t="s">
        <v>1610</v>
      </c>
      <c r="N1554" s="4" t="s">
        <v>474</v>
      </c>
      <c r="O1554" s="52" t="s">
        <v>7359</v>
      </c>
      <c r="P1554" s="20"/>
      <c r="Q1554" s="39" t="s">
        <v>1611</v>
      </c>
      <c r="R1554" s="4" t="s">
        <v>500</v>
      </c>
      <c r="S1554" s="52" t="s">
        <v>7346</v>
      </c>
      <c r="T1554" s="39" t="s">
        <v>1611</v>
      </c>
      <c r="U1554" s="4" t="s">
        <v>500</v>
      </c>
      <c r="V1554" s="20"/>
      <c r="W1554" s="20"/>
      <c r="X1554" s="20"/>
      <c r="Y1554" s="20"/>
      <c r="Z1554" s="33" t="s">
        <v>3788</v>
      </c>
      <c r="AA1554" s="33" t="s">
        <v>500</v>
      </c>
      <c r="AD1554" s="20"/>
      <c r="AF1554" s="14">
        <v>0</v>
      </c>
      <c r="AG1554" s="14">
        <v>1</v>
      </c>
      <c r="AH1554" s="14">
        <v>0</v>
      </c>
      <c r="AI1554" s="14">
        <v>0</v>
      </c>
      <c r="AJ1554" s="14">
        <v>1</v>
      </c>
      <c r="AK1554" s="14">
        <v>0</v>
      </c>
      <c r="AL1554" s="14">
        <v>1</v>
      </c>
      <c r="AM1554" s="14">
        <v>0</v>
      </c>
      <c r="AO1554" s="1">
        <v>38686</v>
      </c>
      <c r="AP1554" s="1">
        <v>39037</v>
      </c>
      <c r="BT1554" s="14">
        <v>123500</v>
      </c>
      <c r="BX1554" s="14">
        <v>1852500</v>
      </c>
      <c r="CS1554">
        <v>1</v>
      </c>
      <c r="DA1554" s="1">
        <v>39738</v>
      </c>
      <c r="DB1554" s="1">
        <v>39841</v>
      </c>
      <c r="DC1554" s="1">
        <v>40724</v>
      </c>
      <c r="DD1554" s="14">
        <v>1078</v>
      </c>
      <c r="DE1554" s="14">
        <v>4</v>
      </c>
      <c r="DF1554" t="s">
        <v>508</v>
      </c>
      <c r="DG1554" t="s">
        <v>1620</v>
      </c>
      <c r="DM1554">
        <v>1</v>
      </c>
      <c r="DO1554" s="49" t="s">
        <v>4816</v>
      </c>
      <c r="DP1554" s="1"/>
      <c r="DQ1554" s="1"/>
      <c r="DR1554" s="1"/>
      <c r="DS1554" s="1"/>
      <c r="DT1554" s="1"/>
      <c r="DU1554" s="1"/>
      <c r="DV1554" s="1"/>
      <c r="DY1554" s="7" t="s">
        <v>3012</v>
      </c>
      <c r="DZ1554" s="1">
        <v>41803</v>
      </c>
      <c r="EA1554" s="1">
        <v>43293</v>
      </c>
      <c r="EC1554" s="7" t="s">
        <v>4187</v>
      </c>
      <c r="EF1554" s="7">
        <v>1</v>
      </c>
      <c r="EO1554" s="7">
        <v>216</v>
      </c>
      <c r="EP1554" s="7">
        <v>2</v>
      </c>
      <c r="ER1554" s="49" t="s">
        <v>5082</v>
      </c>
      <c r="ES1554" s="1"/>
      <c r="ET1554" s="1"/>
      <c r="EU1554" s="1"/>
      <c r="EV1554" s="1"/>
      <c r="EW1554" s="1"/>
      <c r="FC1554" t="s">
        <v>4174</v>
      </c>
      <c r="FD1554" s="1">
        <v>43364</v>
      </c>
      <c r="FE1554" s="1">
        <v>43783</v>
      </c>
      <c r="FG1554" s="26" t="s">
        <v>4293</v>
      </c>
      <c r="FK1554">
        <v>1</v>
      </c>
      <c r="FY1554">
        <v>87</v>
      </c>
      <c r="FZ1554">
        <v>2</v>
      </c>
      <c r="GY1554" s="44" t="s">
        <v>5727</v>
      </c>
      <c r="GZ1554" s="1">
        <v>39848</v>
      </c>
      <c r="HA1554">
        <v>5</v>
      </c>
      <c r="HB1554">
        <v>80</v>
      </c>
      <c r="HC1554">
        <v>1</v>
      </c>
      <c r="HE1554">
        <v>1</v>
      </c>
      <c r="HH1554" s="44" t="s">
        <v>5868</v>
      </c>
      <c r="HI1554">
        <v>1</v>
      </c>
      <c r="HJ1554">
        <v>58</v>
      </c>
      <c r="HK1554">
        <v>97</v>
      </c>
      <c r="HL1554">
        <v>3</v>
      </c>
      <c r="HM1554">
        <v>1</v>
      </c>
      <c r="HQ1554" s="44" t="s">
        <v>5984</v>
      </c>
      <c r="HR1554">
        <v>0</v>
      </c>
      <c r="HS1554">
        <v>8</v>
      </c>
      <c r="HT1554">
        <v>45</v>
      </c>
      <c r="HU1554">
        <v>0</v>
      </c>
      <c r="IJ1554" s="1">
        <v>41731</v>
      </c>
      <c r="IK1554" s="14">
        <v>5</v>
      </c>
    </row>
    <row r="1555" spans="1:245" x14ac:dyDescent="0.25">
      <c r="A1555" s="1">
        <v>41731</v>
      </c>
      <c r="E1555" s="4" t="s">
        <v>3251</v>
      </c>
      <c r="F1555" s="4"/>
      <c r="G1555" s="45" t="s">
        <v>5660</v>
      </c>
      <c r="H1555" s="86"/>
      <c r="I1555" s="86"/>
      <c r="J1555" s="86"/>
      <c r="K1555" s="86"/>
      <c r="L1555" s="86"/>
      <c r="M1555" s="30" t="s">
        <v>1609</v>
      </c>
      <c r="N1555" s="4" t="s">
        <v>474</v>
      </c>
      <c r="O1555" s="52" t="s">
        <v>7358</v>
      </c>
      <c r="P1555" s="20"/>
      <c r="Q1555" s="39" t="s">
        <v>1611</v>
      </c>
      <c r="R1555" s="4" t="s">
        <v>500</v>
      </c>
      <c r="S1555" s="52" t="s">
        <v>7346</v>
      </c>
      <c r="T1555" s="39" t="s">
        <v>1611</v>
      </c>
      <c r="U1555" s="4" t="s">
        <v>500</v>
      </c>
      <c r="V1555" s="20"/>
      <c r="W1555" s="20"/>
      <c r="X1555" s="20"/>
      <c r="Y1555" s="20"/>
      <c r="Z1555" s="33" t="s">
        <v>3788</v>
      </c>
      <c r="AA1555" s="33" t="s">
        <v>500</v>
      </c>
      <c r="AD1555" s="20"/>
      <c r="AF1555" s="14">
        <v>0</v>
      </c>
      <c r="AG1555" s="14">
        <v>1</v>
      </c>
      <c r="AH1555" s="14">
        <v>0</v>
      </c>
      <c r="AI1555" s="14">
        <v>0</v>
      </c>
      <c r="AJ1555" s="14">
        <v>1</v>
      </c>
      <c r="AK1555" s="14">
        <v>0</v>
      </c>
      <c r="AL1555" s="14">
        <v>1</v>
      </c>
      <c r="AM1555" s="14">
        <v>0</v>
      </c>
      <c r="AO1555" s="1">
        <v>37207</v>
      </c>
      <c r="AP1555" s="1">
        <v>38685</v>
      </c>
      <c r="BT1555" s="14">
        <v>123500</v>
      </c>
      <c r="CS1555">
        <v>1</v>
      </c>
      <c r="DA1555" s="1">
        <v>39738</v>
      </c>
      <c r="DB1555" s="1">
        <v>39841</v>
      </c>
      <c r="DC1555" s="1">
        <v>40724</v>
      </c>
      <c r="DD1555" s="14">
        <v>1078</v>
      </c>
      <c r="DE1555" s="14">
        <v>4</v>
      </c>
      <c r="DF1555" t="s">
        <v>508</v>
      </c>
      <c r="DG1555" t="s">
        <v>1620</v>
      </c>
      <c r="DM1555">
        <v>1</v>
      </c>
      <c r="GY1555" s="44" t="s">
        <v>5727</v>
      </c>
      <c r="GZ1555" s="1">
        <v>39848</v>
      </c>
      <c r="HA1555">
        <v>5</v>
      </c>
      <c r="HB1555">
        <v>80</v>
      </c>
      <c r="HC1555">
        <v>1</v>
      </c>
      <c r="HE1555">
        <v>1</v>
      </c>
      <c r="HH1555" s="44" t="s">
        <v>5868</v>
      </c>
      <c r="HI1555">
        <v>1</v>
      </c>
      <c r="HJ1555">
        <v>58</v>
      </c>
      <c r="HK1555">
        <v>97</v>
      </c>
      <c r="HL1555">
        <v>3</v>
      </c>
      <c r="HM1555">
        <v>1</v>
      </c>
      <c r="HT1555">
        <v>45</v>
      </c>
      <c r="HU1555">
        <v>0</v>
      </c>
      <c r="IJ1555" s="1">
        <v>41731</v>
      </c>
      <c r="IK1555" s="14">
        <v>5</v>
      </c>
    </row>
    <row r="1556" spans="1:245" x14ac:dyDescent="0.25">
      <c r="A1556" s="1">
        <v>41731</v>
      </c>
      <c r="E1556" s="4" t="s">
        <v>3251</v>
      </c>
      <c r="F1556" s="4"/>
      <c r="G1556" s="45" t="s">
        <v>5660</v>
      </c>
      <c r="H1556" s="86"/>
      <c r="I1556" s="86"/>
      <c r="J1556" s="86"/>
      <c r="K1556" s="86"/>
      <c r="L1556" s="86"/>
      <c r="M1556" s="58" t="s">
        <v>5238</v>
      </c>
      <c r="N1556" s="4" t="s">
        <v>498</v>
      </c>
      <c r="O1556" s="52" t="s">
        <v>7414</v>
      </c>
      <c r="P1556" s="20"/>
      <c r="Q1556" s="39" t="s">
        <v>1613</v>
      </c>
      <c r="R1556" s="4" t="s">
        <v>498</v>
      </c>
      <c r="S1556" s="52" t="s">
        <v>7348</v>
      </c>
      <c r="T1556" s="39" t="s">
        <v>1613</v>
      </c>
      <c r="U1556" s="4" t="s">
        <v>498</v>
      </c>
      <c r="V1556" s="20"/>
      <c r="W1556" s="20"/>
      <c r="X1556" s="33" t="s">
        <v>3370</v>
      </c>
      <c r="Y1556" s="33" t="s">
        <v>498</v>
      </c>
      <c r="Z1556" s="33" t="s">
        <v>3370</v>
      </c>
      <c r="AA1556" s="33" t="s">
        <v>498</v>
      </c>
      <c r="AB1556" s="20"/>
      <c r="AC1556" s="20"/>
      <c r="AD1556" s="20"/>
      <c r="AF1556" s="14">
        <v>0</v>
      </c>
      <c r="AG1556" s="14">
        <v>1</v>
      </c>
      <c r="AH1556" s="14">
        <v>0</v>
      </c>
      <c r="AI1556" s="14">
        <v>0</v>
      </c>
      <c r="AJ1556" s="14">
        <v>1</v>
      </c>
      <c r="AK1556" s="14">
        <v>0</v>
      </c>
      <c r="AL1556" s="14">
        <v>1</v>
      </c>
      <c r="AM1556" s="14">
        <v>0</v>
      </c>
      <c r="AO1556" s="1">
        <v>36209</v>
      </c>
      <c r="AP1556" s="1">
        <v>39548</v>
      </c>
      <c r="BP1556" s="14">
        <v>2630000</v>
      </c>
      <c r="BQ1556" s="3">
        <v>0.45</v>
      </c>
      <c r="BT1556" s="14">
        <v>20741000</v>
      </c>
      <c r="BU1556" s="3">
        <v>0.45</v>
      </c>
      <c r="CS1556">
        <v>1</v>
      </c>
      <c r="DA1556" s="1">
        <v>39738</v>
      </c>
      <c r="DB1556" s="1">
        <v>39841</v>
      </c>
      <c r="DC1556" s="1">
        <v>40724</v>
      </c>
      <c r="DD1556" s="14">
        <v>1078</v>
      </c>
      <c r="DE1556" s="14">
        <v>4</v>
      </c>
      <c r="DF1556" t="s">
        <v>508</v>
      </c>
      <c r="DG1556" t="s">
        <v>1620</v>
      </c>
      <c r="DJ1556">
        <v>1</v>
      </c>
      <c r="DM1556">
        <v>1</v>
      </c>
      <c r="DO1556" s="49" t="s">
        <v>4817</v>
      </c>
      <c r="DP1556" s="1"/>
      <c r="DQ1556" s="1"/>
      <c r="DR1556" s="1"/>
      <c r="DS1556" s="1"/>
      <c r="DT1556" s="1"/>
      <c r="DU1556" s="1"/>
      <c r="DV1556" s="1"/>
      <c r="DY1556" t="s">
        <v>3024</v>
      </c>
      <c r="DZ1556" s="1">
        <v>41807</v>
      </c>
      <c r="EA1556" s="1">
        <v>43293</v>
      </c>
      <c r="EC1556" s="7" t="s">
        <v>4187</v>
      </c>
      <c r="EF1556" s="7">
        <v>1</v>
      </c>
      <c r="EO1556" s="7">
        <v>130</v>
      </c>
      <c r="EP1556" s="7">
        <v>2</v>
      </c>
      <c r="GY1556" s="44" t="s">
        <v>5727</v>
      </c>
      <c r="GZ1556" s="1">
        <v>39848</v>
      </c>
      <c r="HA1556">
        <v>5</v>
      </c>
      <c r="HB1556">
        <v>285</v>
      </c>
      <c r="HC1556">
        <v>5</v>
      </c>
      <c r="HD1556">
        <v>1</v>
      </c>
      <c r="HH1556" s="44" t="s">
        <v>5868</v>
      </c>
      <c r="HI1556">
        <v>1</v>
      </c>
      <c r="HJ1556">
        <v>58</v>
      </c>
      <c r="HK1556">
        <v>444</v>
      </c>
      <c r="HL1556">
        <v>0</v>
      </c>
      <c r="HQ1556" s="44" t="s">
        <v>5984</v>
      </c>
      <c r="HR1556">
        <v>0</v>
      </c>
      <c r="HS1556">
        <v>8</v>
      </c>
      <c r="HT1556">
        <v>578</v>
      </c>
      <c r="HU1556">
        <v>0</v>
      </c>
      <c r="IJ1556" s="1">
        <v>41731</v>
      </c>
      <c r="IK1556" s="14">
        <v>5</v>
      </c>
    </row>
    <row r="1557" spans="1:245" ht="12.75" customHeight="1" x14ac:dyDescent="0.25">
      <c r="A1557" s="1">
        <v>41731</v>
      </c>
      <c r="E1557" s="4" t="s">
        <v>3251</v>
      </c>
      <c r="F1557" s="4"/>
      <c r="G1557" s="45" t="s">
        <v>5660</v>
      </c>
      <c r="H1557" s="86"/>
      <c r="I1557" s="86"/>
      <c r="J1557" s="86"/>
      <c r="K1557" s="86"/>
      <c r="L1557" s="86"/>
      <c r="M1557" s="30" t="s">
        <v>1612</v>
      </c>
      <c r="N1557" s="4" t="s">
        <v>498</v>
      </c>
      <c r="O1557" s="52" t="s">
        <v>7347</v>
      </c>
      <c r="P1557" s="20"/>
      <c r="Q1557" s="39" t="s">
        <v>1613</v>
      </c>
      <c r="R1557" s="4" t="s">
        <v>498</v>
      </c>
      <c r="S1557" s="52" t="s">
        <v>7348</v>
      </c>
      <c r="T1557" s="39" t="s">
        <v>1613</v>
      </c>
      <c r="U1557" s="4" t="s">
        <v>498</v>
      </c>
      <c r="V1557" s="20"/>
      <c r="W1557" s="20"/>
      <c r="X1557" s="33" t="s">
        <v>3793</v>
      </c>
      <c r="Y1557" s="33" t="s">
        <v>498</v>
      </c>
      <c r="Z1557" s="33" t="s">
        <v>3793</v>
      </c>
      <c r="AA1557" s="33" t="s">
        <v>498</v>
      </c>
      <c r="AB1557" s="20"/>
      <c r="AC1557" s="20"/>
      <c r="AD1557" s="20"/>
      <c r="AF1557" s="14">
        <v>0</v>
      </c>
      <c r="AG1557" s="14">
        <v>1</v>
      </c>
      <c r="AH1557" s="14">
        <v>0</v>
      </c>
      <c r="AI1557" s="14">
        <v>0</v>
      </c>
      <c r="AJ1557" s="14">
        <v>1</v>
      </c>
      <c r="AK1557" s="14">
        <v>0</v>
      </c>
      <c r="AL1557" s="14">
        <v>1</v>
      </c>
      <c r="AM1557" s="14">
        <v>0</v>
      </c>
      <c r="AO1557" s="1">
        <v>36209</v>
      </c>
      <c r="AP1557" s="1">
        <v>39548</v>
      </c>
      <c r="BP1557" s="14">
        <v>2346000</v>
      </c>
      <c r="BQ1557" s="3">
        <v>0.45</v>
      </c>
      <c r="BT1557" s="14">
        <v>20741000</v>
      </c>
      <c r="BU1557" s="3">
        <v>0.45</v>
      </c>
      <c r="CS1557">
        <v>1</v>
      </c>
      <c r="DA1557" s="1">
        <v>39738</v>
      </c>
      <c r="DB1557" s="1">
        <v>39841</v>
      </c>
      <c r="DC1557" s="1">
        <v>40724</v>
      </c>
      <c r="DD1557" s="14">
        <v>1078</v>
      </c>
      <c r="DE1557" s="14">
        <v>4</v>
      </c>
      <c r="DF1557" t="s">
        <v>508</v>
      </c>
      <c r="DG1557" t="s">
        <v>1620</v>
      </c>
      <c r="DJ1557">
        <v>1</v>
      </c>
      <c r="DM1557">
        <v>1</v>
      </c>
      <c r="DO1557" s="49" t="s">
        <v>4818</v>
      </c>
      <c r="DP1557" s="1"/>
      <c r="DQ1557" s="1"/>
      <c r="DR1557" s="1"/>
      <c r="DS1557" s="1"/>
      <c r="DT1557" s="1"/>
      <c r="DU1557" s="1"/>
      <c r="DV1557" s="1"/>
      <c r="DY1557" s="7" t="s">
        <v>3016</v>
      </c>
      <c r="DZ1557" s="1">
        <v>41807</v>
      </c>
      <c r="EA1557" s="1">
        <v>43293</v>
      </c>
      <c r="EC1557" s="7" t="s">
        <v>4187</v>
      </c>
      <c r="EF1557" s="7">
        <v>1</v>
      </c>
      <c r="EO1557" s="7">
        <v>200</v>
      </c>
      <c r="EP1557" s="7">
        <v>2</v>
      </c>
      <c r="GY1557" s="44" t="s">
        <v>5727</v>
      </c>
      <c r="GZ1557" s="1">
        <v>39848</v>
      </c>
      <c r="HA1557">
        <v>5</v>
      </c>
      <c r="HB1557">
        <v>155</v>
      </c>
      <c r="HC1557">
        <v>3</v>
      </c>
      <c r="HE1557">
        <v>1</v>
      </c>
      <c r="HH1557" s="44" t="s">
        <v>5868</v>
      </c>
      <c r="HI1557">
        <v>1</v>
      </c>
      <c r="HJ1557">
        <v>58</v>
      </c>
      <c r="HK1557">
        <v>175</v>
      </c>
      <c r="HL1557">
        <v>0</v>
      </c>
      <c r="HQ1557" s="44" t="s">
        <v>5984</v>
      </c>
      <c r="HR1557">
        <v>0</v>
      </c>
      <c r="HS1557">
        <v>8</v>
      </c>
      <c r="HT1557">
        <v>111</v>
      </c>
      <c r="HU1557">
        <v>2</v>
      </c>
      <c r="HW1557">
        <v>1</v>
      </c>
      <c r="IJ1557" s="1">
        <v>41731</v>
      </c>
      <c r="IK1557" s="14">
        <v>5</v>
      </c>
    </row>
    <row r="1558" spans="1:245" ht="12" customHeight="1" x14ac:dyDescent="0.25">
      <c r="A1558" s="1">
        <v>41731</v>
      </c>
      <c r="E1558" s="4" t="s">
        <v>3251</v>
      </c>
      <c r="F1558" s="4"/>
      <c r="G1558" s="45" t="s">
        <v>5660</v>
      </c>
      <c r="H1558" s="86"/>
      <c r="I1558" s="86"/>
      <c r="J1558" s="86"/>
      <c r="K1558" s="86"/>
      <c r="L1558" s="86"/>
      <c r="M1558" s="30" t="s">
        <v>1613</v>
      </c>
      <c r="N1558" s="4" t="s">
        <v>498</v>
      </c>
      <c r="O1558" s="52" t="s">
        <v>7348</v>
      </c>
      <c r="P1558" s="20"/>
      <c r="Q1558" s="39" t="s">
        <v>1613</v>
      </c>
      <c r="R1558" s="4" t="s">
        <v>498</v>
      </c>
      <c r="S1558" s="52" t="s">
        <v>7348</v>
      </c>
      <c r="T1558" s="39" t="s">
        <v>1613</v>
      </c>
      <c r="U1558" s="4" t="s">
        <v>498</v>
      </c>
      <c r="V1558" s="20"/>
      <c r="W1558" s="20"/>
      <c r="X1558" s="20"/>
      <c r="Y1558" s="20"/>
      <c r="Z1558" s="20"/>
      <c r="AA1558" s="20"/>
      <c r="AB1558" s="20"/>
      <c r="AC1558" s="20"/>
      <c r="AD1558" s="20"/>
      <c r="AE1558" s="33" t="s">
        <v>3767</v>
      </c>
      <c r="AF1558" s="14">
        <v>0</v>
      </c>
      <c r="AG1558" s="14">
        <v>1</v>
      </c>
      <c r="AH1558" s="14">
        <v>0</v>
      </c>
      <c r="AI1558" s="14">
        <v>0</v>
      </c>
      <c r="AJ1558" s="14">
        <v>1</v>
      </c>
      <c r="AK1558" s="14">
        <v>0</v>
      </c>
      <c r="AL1558" s="14">
        <v>1</v>
      </c>
      <c r="AM1558" s="14">
        <v>0</v>
      </c>
      <c r="AO1558" s="1">
        <v>37165</v>
      </c>
      <c r="AP1558" s="1">
        <v>39548</v>
      </c>
      <c r="BT1558" s="14">
        <v>20741000</v>
      </c>
      <c r="BU1558" s="3">
        <v>0.45</v>
      </c>
      <c r="CS1558">
        <v>1</v>
      </c>
      <c r="DA1558" s="1">
        <v>39738</v>
      </c>
      <c r="DB1558" s="1">
        <v>39841</v>
      </c>
      <c r="DC1558" s="1">
        <v>40724</v>
      </c>
      <c r="DD1558" s="14">
        <v>1078</v>
      </c>
      <c r="DE1558" s="14">
        <v>4</v>
      </c>
      <c r="DF1558" t="s">
        <v>508</v>
      </c>
      <c r="DG1558" t="s">
        <v>1620</v>
      </c>
      <c r="DJ1558">
        <v>1</v>
      </c>
      <c r="DM1558">
        <v>1</v>
      </c>
      <c r="DO1558" s="49" t="s">
        <v>4817</v>
      </c>
      <c r="DP1558" s="1"/>
      <c r="DQ1558" s="1"/>
      <c r="DR1558" s="1"/>
      <c r="DS1558" s="1"/>
      <c r="DT1558" s="1"/>
      <c r="DU1558" s="1"/>
      <c r="DV1558" s="1"/>
      <c r="DY1558" t="s">
        <v>3024</v>
      </c>
      <c r="DZ1558" s="1">
        <v>41807</v>
      </c>
      <c r="EA1558" s="1">
        <v>43293</v>
      </c>
      <c r="EC1558" s="7" t="s">
        <v>4187</v>
      </c>
      <c r="EF1558" s="7">
        <v>1</v>
      </c>
      <c r="EO1558" s="7">
        <v>130</v>
      </c>
      <c r="EP1558" s="7">
        <v>2</v>
      </c>
      <c r="IJ1558" s="1">
        <v>41731</v>
      </c>
      <c r="IK1558" s="14">
        <v>5</v>
      </c>
    </row>
    <row r="1559" spans="1:245" x14ac:dyDescent="0.25">
      <c r="A1559" s="1">
        <v>41731</v>
      </c>
      <c r="E1559" s="4" t="s">
        <v>3251</v>
      </c>
      <c r="F1559" s="4"/>
      <c r="G1559" s="45" t="s">
        <v>5660</v>
      </c>
      <c r="H1559" s="86"/>
      <c r="I1559" s="86"/>
      <c r="J1559" s="86"/>
      <c r="K1559" s="86"/>
      <c r="L1559" s="86"/>
      <c r="M1559" s="30" t="s">
        <v>1614</v>
      </c>
      <c r="N1559" s="4" t="s">
        <v>498</v>
      </c>
      <c r="O1559" s="52" t="s">
        <v>7344</v>
      </c>
      <c r="P1559" s="20"/>
      <c r="Q1559" s="39" t="s">
        <v>1615</v>
      </c>
      <c r="R1559" s="4" t="s">
        <v>498</v>
      </c>
      <c r="S1559" s="52" t="s">
        <v>7362</v>
      </c>
      <c r="T1559" s="39" t="s">
        <v>1615</v>
      </c>
      <c r="U1559" s="4" t="s">
        <v>498</v>
      </c>
      <c r="V1559" s="20"/>
      <c r="W1559" s="20"/>
      <c r="X1559" s="33" t="s">
        <v>3792</v>
      </c>
      <c r="Y1559" s="33" t="s">
        <v>498</v>
      </c>
      <c r="Z1559" s="33" t="s">
        <v>3792</v>
      </c>
      <c r="AA1559" s="33" t="s">
        <v>498</v>
      </c>
      <c r="AB1559" s="20"/>
      <c r="AC1559" s="20"/>
      <c r="AD1559" s="20"/>
      <c r="AF1559" s="14">
        <v>0</v>
      </c>
      <c r="AG1559" s="14">
        <v>1</v>
      </c>
      <c r="AH1559" s="14">
        <v>0</v>
      </c>
      <c r="AI1559" s="14">
        <v>0</v>
      </c>
      <c r="AJ1559" s="14">
        <v>1</v>
      </c>
      <c r="AK1559" s="14">
        <v>0</v>
      </c>
      <c r="AL1559" s="14">
        <v>1</v>
      </c>
      <c r="AM1559" s="14">
        <v>0</v>
      </c>
      <c r="AO1559" s="1">
        <v>36209</v>
      </c>
      <c r="AP1559" s="1">
        <v>39841</v>
      </c>
      <c r="BP1559" s="14">
        <v>8152000</v>
      </c>
      <c r="BT1559" s="14">
        <v>34992000</v>
      </c>
      <c r="CS1559">
        <v>1</v>
      </c>
      <c r="DA1559" s="1">
        <v>39738</v>
      </c>
      <c r="DB1559" s="1">
        <v>39841</v>
      </c>
      <c r="DC1559" s="1">
        <v>40724</v>
      </c>
      <c r="DD1559" s="14">
        <v>1078</v>
      </c>
      <c r="DE1559" s="14">
        <v>4</v>
      </c>
      <c r="DF1559" t="s">
        <v>508</v>
      </c>
      <c r="DG1559" t="s">
        <v>1620</v>
      </c>
      <c r="DM1559">
        <v>1</v>
      </c>
      <c r="DO1559" s="49" t="s">
        <v>4819</v>
      </c>
      <c r="DP1559" s="1"/>
      <c r="DQ1559" s="1"/>
      <c r="DR1559" s="1"/>
      <c r="DS1559" s="1"/>
      <c r="DT1559" s="1"/>
      <c r="DU1559" s="1"/>
      <c r="DV1559" s="1"/>
      <c r="DY1559" s="7" t="s">
        <v>3022</v>
      </c>
      <c r="DZ1559" s="1">
        <v>41806</v>
      </c>
      <c r="EA1559" s="1">
        <v>43293</v>
      </c>
      <c r="EC1559" s="7" t="s">
        <v>4187</v>
      </c>
      <c r="EF1559" s="7">
        <v>1</v>
      </c>
      <c r="EO1559" s="7">
        <v>148</v>
      </c>
      <c r="EP1559" s="7">
        <v>3</v>
      </c>
      <c r="ER1559" s="49" t="s">
        <v>5083</v>
      </c>
      <c r="ES1559" s="1"/>
      <c r="ET1559" s="1"/>
      <c r="EU1559" s="1"/>
      <c r="EV1559" s="1"/>
      <c r="EW1559" s="1"/>
      <c r="FC1559" t="s">
        <v>4175</v>
      </c>
      <c r="FD1559" s="1">
        <v>43363</v>
      </c>
      <c r="FE1559" s="1">
        <v>43818</v>
      </c>
      <c r="FG1559" s="26" t="s">
        <v>4293</v>
      </c>
      <c r="FK1559">
        <v>1</v>
      </c>
      <c r="FY1559">
        <v>56</v>
      </c>
      <c r="FZ1559">
        <v>3</v>
      </c>
      <c r="GY1559" s="44" t="s">
        <v>5727</v>
      </c>
      <c r="GZ1559" s="1">
        <v>39848</v>
      </c>
      <c r="HA1559">
        <v>5</v>
      </c>
      <c r="HB1559">
        <v>113</v>
      </c>
      <c r="HC1559">
        <v>1</v>
      </c>
      <c r="HD1559">
        <v>1</v>
      </c>
      <c r="HH1559" s="44" t="s">
        <v>5868</v>
      </c>
      <c r="HI1559">
        <v>1</v>
      </c>
      <c r="HJ1559">
        <v>58</v>
      </c>
      <c r="HK1559">
        <v>1163</v>
      </c>
      <c r="HL1559">
        <v>0</v>
      </c>
      <c r="HQ1559" s="44" t="s">
        <v>5984</v>
      </c>
      <c r="HR1559">
        <v>0</v>
      </c>
      <c r="HS1559">
        <v>8</v>
      </c>
      <c r="HT1559">
        <v>139</v>
      </c>
      <c r="HU1559">
        <v>0</v>
      </c>
      <c r="IJ1559" s="1">
        <v>41731</v>
      </c>
      <c r="IK1559" s="14">
        <v>5</v>
      </c>
    </row>
    <row r="1560" spans="1:245" x14ac:dyDescent="0.25">
      <c r="A1560" s="1">
        <v>41731</v>
      </c>
      <c r="E1560" s="4" t="s">
        <v>3251</v>
      </c>
      <c r="F1560" s="4"/>
      <c r="G1560" s="45" t="s">
        <v>5660</v>
      </c>
      <c r="H1560" s="86"/>
      <c r="I1560" s="86"/>
      <c r="J1560" s="86"/>
      <c r="K1560" s="86"/>
      <c r="L1560" s="86"/>
      <c r="M1560" s="30" t="s">
        <v>1615</v>
      </c>
      <c r="N1560" s="4" t="s">
        <v>498</v>
      </c>
      <c r="O1560" s="52" t="s">
        <v>7362</v>
      </c>
      <c r="P1560" s="20"/>
      <c r="Q1560" s="39" t="s">
        <v>1615</v>
      </c>
      <c r="R1560" s="4" t="s">
        <v>498</v>
      </c>
      <c r="S1560" s="52" t="s">
        <v>7362</v>
      </c>
      <c r="T1560" s="39" t="s">
        <v>1615</v>
      </c>
      <c r="U1560" s="4" t="s">
        <v>498</v>
      </c>
      <c r="V1560" s="20"/>
      <c r="W1560" s="20"/>
      <c r="X1560" s="20"/>
      <c r="Y1560" s="20"/>
      <c r="Z1560" s="20"/>
      <c r="AA1560" s="20"/>
      <c r="AB1560" s="20"/>
      <c r="AC1560" s="20"/>
      <c r="AD1560" s="20"/>
      <c r="AE1560" s="33" t="s">
        <v>3766</v>
      </c>
      <c r="AF1560" s="14">
        <v>0</v>
      </c>
      <c r="AG1560" s="14">
        <v>1</v>
      </c>
      <c r="AH1560" s="14">
        <v>0</v>
      </c>
      <c r="AI1560" s="14">
        <v>0</v>
      </c>
      <c r="AJ1560" s="14">
        <v>1</v>
      </c>
      <c r="AK1560" s="14">
        <v>0</v>
      </c>
      <c r="AL1560" s="14">
        <v>1</v>
      </c>
      <c r="AM1560" s="14">
        <v>0</v>
      </c>
      <c r="AO1560" s="1">
        <v>37165</v>
      </c>
      <c r="AP1560" s="1">
        <v>39841</v>
      </c>
      <c r="BT1560" s="14">
        <v>34992000</v>
      </c>
      <c r="CS1560">
        <v>1</v>
      </c>
      <c r="DA1560" s="1">
        <v>39738</v>
      </c>
      <c r="DB1560" s="1">
        <v>39841</v>
      </c>
      <c r="DC1560" s="1">
        <v>40724</v>
      </c>
      <c r="DD1560" s="14">
        <v>1078</v>
      </c>
      <c r="DE1560" s="14">
        <v>4</v>
      </c>
      <c r="DF1560" t="s">
        <v>508</v>
      </c>
      <c r="DG1560" t="s">
        <v>1620</v>
      </c>
      <c r="DM1560">
        <v>1</v>
      </c>
      <c r="DO1560" s="49" t="s">
        <v>4820</v>
      </c>
      <c r="DP1560" s="1"/>
      <c r="DQ1560" s="1"/>
      <c r="DR1560" s="1"/>
      <c r="DS1560" s="1"/>
      <c r="DT1560" s="1"/>
      <c r="DU1560" s="1"/>
      <c r="DV1560" s="1"/>
      <c r="DY1560" s="7" t="s">
        <v>3018</v>
      </c>
      <c r="DZ1560" s="1">
        <v>41801</v>
      </c>
      <c r="EA1560" s="1">
        <v>43293</v>
      </c>
      <c r="EC1560" s="7" t="s">
        <v>4187</v>
      </c>
      <c r="EF1560" s="7">
        <v>1</v>
      </c>
      <c r="EO1560" s="7">
        <v>254</v>
      </c>
      <c r="EP1560" s="7">
        <v>3</v>
      </c>
      <c r="ER1560" s="49" t="s">
        <v>5084</v>
      </c>
      <c r="ES1560" s="1"/>
      <c r="ET1560" s="1"/>
      <c r="EU1560" s="1"/>
      <c r="EV1560" s="1"/>
      <c r="EW1560" s="1"/>
      <c r="FC1560" t="s">
        <v>4176</v>
      </c>
      <c r="FD1560" s="1">
        <v>43362</v>
      </c>
      <c r="FE1560" s="1">
        <v>43818</v>
      </c>
      <c r="FG1560" s="26" t="s">
        <v>4293</v>
      </c>
      <c r="FK1560">
        <v>1</v>
      </c>
      <c r="FY1560">
        <v>65</v>
      </c>
      <c r="FZ1560">
        <v>3</v>
      </c>
      <c r="GY1560" s="44" t="s">
        <v>5727</v>
      </c>
      <c r="GZ1560" s="1">
        <v>39848</v>
      </c>
      <c r="HA1560">
        <v>5</v>
      </c>
      <c r="HH1560" s="44" t="s">
        <v>5868</v>
      </c>
      <c r="HI1560">
        <v>1</v>
      </c>
      <c r="HJ1560">
        <v>58</v>
      </c>
      <c r="IJ1560" s="1">
        <v>41731</v>
      </c>
      <c r="IK1560" s="14">
        <v>5</v>
      </c>
    </row>
    <row r="1561" spans="1:245" x14ac:dyDescent="0.25">
      <c r="A1561" s="1">
        <v>41731</v>
      </c>
      <c r="E1561" s="4" t="s">
        <v>3251</v>
      </c>
      <c r="F1561" s="4"/>
      <c r="G1561" s="45" t="s">
        <v>5660</v>
      </c>
      <c r="H1561" s="86"/>
      <c r="I1561" s="86"/>
      <c r="J1561" s="86"/>
      <c r="K1561" s="86"/>
      <c r="L1561" s="86"/>
      <c r="M1561" s="30" t="s">
        <v>575</v>
      </c>
      <c r="N1561" s="4" t="s">
        <v>498</v>
      </c>
      <c r="O1561" s="52" t="s">
        <v>7345</v>
      </c>
      <c r="P1561" s="20"/>
      <c r="Q1561" s="39" t="s">
        <v>1615</v>
      </c>
      <c r="R1561" s="4" t="s">
        <v>498</v>
      </c>
      <c r="S1561" s="52" t="s">
        <v>7362</v>
      </c>
      <c r="T1561" s="39" t="s">
        <v>1615</v>
      </c>
      <c r="U1561" s="4" t="s">
        <v>498</v>
      </c>
      <c r="V1561" s="20"/>
      <c r="W1561" s="20"/>
      <c r="X1561" s="33" t="s">
        <v>3722</v>
      </c>
      <c r="Y1561" s="33" t="s">
        <v>498</v>
      </c>
      <c r="Z1561" s="33" t="s">
        <v>3722</v>
      </c>
      <c r="AA1561" s="33" t="s">
        <v>498</v>
      </c>
      <c r="AB1561" s="20"/>
      <c r="AC1561" s="20"/>
      <c r="AD1561" s="20"/>
      <c r="AF1561" s="14">
        <v>0</v>
      </c>
      <c r="AG1561" s="14">
        <v>1</v>
      </c>
      <c r="AH1561" s="14">
        <v>0</v>
      </c>
      <c r="AI1561" s="14">
        <v>0</v>
      </c>
      <c r="AJ1561" s="14">
        <v>1</v>
      </c>
      <c r="AK1561" s="14">
        <v>0</v>
      </c>
      <c r="AL1561" s="14">
        <v>1</v>
      </c>
      <c r="AM1561" s="14">
        <v>0</v>
      </c>
      <c r="AO1561" s="1">
        <v>36209</v>
      </c>
      <c r="AP1561" s="1">
        <v>39841</v>
      </c>
      <c r="BP1561" s="14">
        <v>8858000</v>
      </c>
      <c r="BT1561" s="14">
        <v>34992000</v>
      </c>
      <c r="CS1561">
        <v>1</v>
      </c>
      <c r="DA1561" s="1">
        <v>39738</v>
      </c>
      <c r="DB1561" s="1">
        <v>39841</v>
      </c>
      <c r="DC1561" s="1">
        <v>40724</v>
      </c>
      <c r="DD1561" s="14">
        <v>1078</v>
      </c>
      <c r="DE1561" s="14">
        <v>4</v>
      </c>
      <c r="DF1561" t="s">
        <v>508</v>
      </c>
      <c r="DG1561" t="s">
        <v>1620</v>
      </c>
      <c r="DM1561">
        <v>1</v>
      </c>
      <c r="DO1561" s="49" t="s">
        <v>4809</v>
      </c>
      <c r="DP1561" s="1"/>
      <c r="DQ1561" s="1"/>
      <c r="DR1561" s="1"/>
      <c r="DS1561" s="1"/>
      <c r="DT1561" s="1"/>
      <c r="DU1561" s="1"/>
      <c r="DV1561" s="1"/>
      <c r="DY1561" s="7" t="s">
        <v>3020</v>
      </c>
      <c r="DZ1561" s="1">
        <v>41802</v>
      </c>
      <c r="EA1561" s="1">
        <v>43293</v>
      </c>
      <c r="EC1561" s="7" t="s">
        <v>4187</v>
      </c>
      <c r="EF1561" s="7">
        <v>1</v>
      </c>
      <c r="EO1561" s="7">
        <v>295</v>
      </c>
      <c r="EP1561" s="7">
        <v>3</v>
      </c>
      <c r="ER1561" s="49" t="s">
        <v>5085</v>
      </c>
      <c r="ES1561" s="1"/>
      <c r="ET1561" s="1"/>
      <c r="EU1561" s="1"/>
      <c r="EV1561" s="1"/>
      <c r="EW1561" s="1"/>
      <c r="FC1561" t="s">
        <v>4177</v>
      </c>
      <c r="FD1561" s="1">
        <v>43363</v>
      </c>
      <c r="FE1561" s="1">
        <v>43818</v>
      </c>
      <c r="FG1561" s="26" t="s">
        <v>4293</v>
      </c>
      <c r="FK1561">
        <v>1</v>
      </c>
      <c r="FY1561">
        <v>70</v>
      </c>
      <c r="FZ1561">
        <v>3</v>
      </c>
      <c r="GY1561" s="44" t="s">
        <v>5727</v>
      </c>
      <c r="GZ1561" s="1">
        <v>39848</v>
      </c>
      <c r="HA1561">
        <v>5</v>
      </c>
      <c r="HB1561">
        <v>334</v>
      </c>
      <c r="HC1561">
        <v>1</v>
      </c>
      <c r="HD1561">
        <v>1</v>
      </c>
      <c r="HH1561" s="44" t="s">
        <v>5868</v>
      </c>
      <c r="HI1561">
        <v>1</v>
      </c>
      <c r="HJ1561">
        <v>58</v>
      </c>
      <c r="HK1561">
        <v>393</v>
      </c>
      <c r="HL1561">
        <v>0</v>
      </c>
      <c r="HQ1561" s="44" t="s">
        <v>5984</v>
      </c>
      <c r="HR1561">
        <v>0</v>
      </c>
      <c r="HS1561">
        <v>8</v>
      </c>
      <c r="HT1561">
        <v>399</v>
      </c>
      <c r="HU1561">
        <v>0</v>
      </c>
      <c r="IJ1561" s="1">
        <v>41731</v>
      </c>
      <c r="IK1561" s="14">
        <v>5</v>
      </c>
    </row>
    <row r="1562" spans="1:245" x14ac:dyDescent="0.25">
      <c r="A1562" s="1">
        <v>41731</v>
      </c>
      <c r="E1562" s="4" t="s">
        <v>3251</v>
      </c>
      <c r="F1562" s="4"/>
      <c r="G1562" s="45" t="s">
        <v>5660</v>
      </c>
      <c r="H1562" s="86"/>
      <c r="I1562" s="86"/>
      <c r="J1562" s="86"/>
      <c r="K1562" s="86"/>
      <c r="L1562" s="86"/>
      <c r="M1562" s="30" t="s">
        <v>1617</v>
      </c>
      <c r="N1562" s="4" t="s">
        <v>498</v>
      </c>
      <c r="O1562" s="52" t="s">
        <v>7343</v>
      </c>
      <c r="P1562" s="20"/>
      <c r="Q1562" s="39" t="s">
        <v>1617</v>
      </c>
      <c r="R1562" s="4" t="s">
        <v>498</v>
      </c>
      <c r="S1562" s="52" t="s">
        <v>7343</v>
      </c>
      <c r="T1562" s="39" t="s">
        <v>1617</v>
      </c>
      <c r="U1562" s="4" t="s">
        <v>498</v>
      </c>
      <c r="V1562" s="20"/>
      <c r="W1562" s="20"/>
      <c r="X1562" s="20"/>
      <c r="Y1562" s="20"/>
      <c r="Z1562" s="20"/>
      <c r="AA1562" s="20"/>
      <c r="AB1562" s="20"/>
      <c r="AC1562" s="20"/>
      <c r="AD1562" s="20"/>
      <c r="AE1562" s="33" t="s">
        <v>4202</v>
      </c>
      <c r="AF1562" s="14">
        <v>0</v>
      </c>
      <c r="AG1562" s="14">
        <v>1</v>
      </c>
      <c r="AH1562" s="14">
        <v>0</v>
      </c>
      <c r="AI1562" s="14">
        <v>0</v>
      </c>
      <c r="AJ1562" s="14">
        <v>1</v>
      </c>
      <c r="AK1562" s="14">
        <v>0</v>
      </c>
      <c r="AL1562" s="14">
        <v>1</v>
      </c>
      <c r="AM1562" s="14">
        <v>0</v>
      </c>
      <c r="AO1562" s="1">
        <v>37438</v>
      </c>
      <c r="AP1562" s="1">
        <v>39841</v>
      </c>
      <c r="BT1562" s="14">
        <v>6551000</v>
      </c>
      <c r="CS1562">
        <v>1</v>
      </c>
      <c r="DA1562" s="1">
        <v>39738</v>
      </c>
      <c r="DB1562" s="1">
        <v>39841</v>
      </c>
      <c r="DC1562" s="1">
        <v>40724</v>
      </c>
      <c r="DD1562" s="14">
        <v>1078</v>
      </c>
      <c r="DE1562" s="14">
        <v>4</v>
      </c>
      <c r="DF1562" t="s">
        <v>508</v>
      </c>
      <c r="DG1562" t="s">
        <v>1620</v>
      </c>
      <c r="DM1562">
        <v>1</v>
      </c>
      <c r="IJ1562" s="1">
        <v>41731</v>
      </c>
      <c r="IK1562" s="14">
        <v>5</v>
      </c>
    </row>
    <row r="1563" spans="1:245" x14ac:dyDescent="0.25">
      <c r="A1563" s="1">
        <v>41731</v>
      </c>
      <c r="E1563" s="4" t="s">
        <v>3251</v>
      </c>
      <c r="F1563" s="4"/>
      <c r="G1563" s="45" t="s">
        <v>5660</v>
      </c>
      <c r="H1563" s="86"/>
      <c r="I1563" s="86"/>
      <c r="J1563" s="86"/>
      <c r="K1563" s="86"/>
      <c r="L1563" s="86"/>
      <c r="M1563" s="30" t="s">
        <v>2706</v>
      </c>
      <c r="N1563" s="4" t="s">
        <v>498</v>
      </c>
      <c r="O1563" s="52" t="s">
        <v>7343</v>
      </c>
      <c r="P1563" s="20"/>
      <c r="Q1563" s="39" t="s">
        <v>1617</v>
      </c>
      <c r="R1563" s="4" t="s">
        <v>498</v>
      </c>
      <c r="S1563" s="52" t="s">
        <v>7343</v>
      </c>
      <c r="T1563" s="39" t="s">
        <v>1617</v>
      </c>
      <c r="U1563" s="4" t="s">
        <v>498</v>
      </c>
      <c r="V1563" s="20"/>
      <c r="W1563" s="20"/>
      <c r="X1563" s="33" t="s">
        <v>3789</v>
      </c>
      <c r="Y1563" s="33" t="s">
        <v>498</v>
      </c>
      <c r="Z1563" s="33" t="s">
        <v>3789</v>
      </c>
      <c r="AA1563" s="33" t="s">
        <v>498</v>
      </c>
      <c r="AB1563" s="20"/>
      <c r="AC1563" s="20"/>
      <c r="AD1563" s="20"/>
      <c r="AE1563" s="33" t="s">
        <v>3765</v>
      </c>
      <c r="AF1563" s="14">
        <v>0</v>
      </c>
      <c r="AG1563" s="14">
        <v>1</v>
      </c>
      <c r="AH1563" s="14">
        <v>0</v>
      </c>
      <c r="AI1563" s="14">
        <v>0</v>
      </c>
      <c r="AJ1563" s="14">
        <v>1</v>
      </c>
      <c r="AK1563" s="14">
        <v>0</v>
      </c>
      <c r="AL1563" s="14">
        <v>1</v>
      </c>
      <c r="AM1563" s="14">
        <v>0</v>
      </c>
      <c r="AO1563" s="1">
        <v>37139</v>
      </c>
      <c r="AP1563" s="1">
        <v>39841</v>
      </c>
      <c r="BP1563" s="14">
        <v>844000</v>
      </c>
      <c r="BT1563" s="14">
        <v>6551000</v>
      </c>
      <c r="CS1563">
        <v>1</v>
      </c>
      <c r="DA1563" s="1">
        <v>39738</v>
      </c>
      <c r="DB1563" s="1">
        <v>39841</v>
      </c>
      <c r="DC1563" s="1">
        <v>40724</v>
      </c>
      <c r="DD1563" s="14">
        <v>1078</v>
      </c>
      <c r="DE1563" s="14">
        <v>4</v>
      </c>
      <c r="DF1563" t="s">
        <v>508</v>
      </c>
      <c r="DG1563" t="s">
        <v>1620</v>
      </c>
      <c r="DM1563">
        <v>1</v>
      </c>
      <c r="GY1563" s="44" t="s">
        <v>5727</v>
      </c>
      <c r="GZ1563" s="1">
        <v>39848</v>
      </c>
      <c r="HA1563">
        <v>5</v>
      </c>
      <c r="HB1563">
        <v>54</v>
      </c>
      <c r="HC1563">
        <v>1</v>
      </c>
      <c r="HD1563">
        <v>1</v>
      </c>
      <c r="HH1563" s="44" t="s">
        <v>5868</v>
      </c>
      <c r="HI1563">
        <v>1</v>
      </c>
      <c r="HJ1563">
        <v>58</v>
      </c>
      <c r="HQ1563" s="44" t="s">
        <v>5984</v>
      </c>
      <c r="HR1563">
        <v>0</v>
      </c>
      <c r="HS1563">
        <v>8</v>
      </c>
      <c r="HT1563">
        <v>50</v>
      </c>
      <c r="HU1563">
        <v>0</v>
      </c>
      <c r="IJ1563" s="1">
        <v>41731</v>
      </c>
      <c r="IK1563" s="14">
        <v>5</v>
      </c>
    </row>
    <row r="1564" spans="1:245" x14ac:dyDescent="0.25">
      <c r="A1564" s="1">
        <v>41731</v>
      </c>
      <c r="E1564" s="4" t="s">
        <v>3251</v>
      </c>
      <c r="F1564" s="4"/>
      <c r="G1564" s="45" t="s">
        <v>5660</v>
      </c>
      <c r="H1564" s="86"/>
      <c r="I1564" s="86"/>
      <c r="J1564" s="86"/>
      <c r="K1564" s="86"/>
      <c r="L1564" s="86"/>
      <c r="M1564" s="30" t="s">
        <v>1616</v>
      </c>
      <c r="N1564" s="4" t="s">
        <v>498</v>
      </c>
      <c r="O1564" s="52" t="s">
        <v>7351</v>
      </c>
      <c r="P1564" s="20"/>
      <c r="Q1564" s="39" t="s">
        <v>1617</v>
      </c>
      <c r="R1564" s="4" t="s">
        <v>498</v>
      </c>
      <c r="S1564" s="52" t="s">
        <v>7343</v>
      </c>
      <c r="T1564" s="39" t="s">
        <v>1617</v>
      </c>
      <c r="U1564" s="4" t="s">
        <v>498</v>
      </c>
      <c r="V1564" s="33" t="s">
        <v>3790</v>
      </c>
      <c r="W1564" s="4" t="s">
        <v>498</v>
      </c>
      <c r="X1564" s="20"/>
      <c r="Y1564" s="20"/>
      <c r="Z1564" s="20"/>
      <c r="AA1564" s="20"/>
      <c r="AB1564" s="33" t="s">
        <v>3791</v>
      </c>
      <c r="AC1564" s="53" t="s">
        <v>498</v>
      </c>
      <c r="AD1564" s="20"/>
      <c r="AE1564" s="53" t="s">
        <v>4245</v>
      </c>
      <c r="AF1564" s="14">
        <v>0</v>
      </c>
      <c r="AG1564" s="14">
        <v>1</v>
      </c>
      <c r="AH1564" s="14">
        <v>0</v>
      </c>
      <c r="AI1564" s="14">
        <v>0</v>
      </c>
      <c r="AJ1564" s="14">
        <v>1</v>
      </c>
      <c r="AK1564" s="14">
        <v>0</v>
      </c>
      <c r="AL1564" s="14">
        <v>1</v>
      </c>
      <c r="AM1564" s="14">
        <v>0</v>
      </c>
      <c r="AO1564" s="1">
        <v>37139</v>
      </c>
      <c r="AP1564" s="1">
        <v>39841</v>
      </c>
      <c r="BP1564" s="14">
        <v>750000</v>
      </c>
      <c r="BQ1564" s="3">
        <v>0</v>
      </c>
      <c r="BT1564" s="14">
        <v>6551000</v>
      </c>
      <c r="BU1564" s="11">
        <v>0</v>
      </c>
      <c r="CS1564">
        <v>1</v>
      </c>
      <c r="DA1564" s="1">
        <v>39738</v>
      </c>
      <c r="DB1564" s="1">
        <v>39841</v>
      </c>
      <c r="DC1564" s="1">
        <v>40724</v>
      </c>
      <c r="DD1564" s="14">
        <v>1078</v>
      </c>
      <c r="DE1564" s="14">
        <v>4</v>
      </c>
      <c r="DF1564" t="s">
        <v>508</v>
      </c>
      <c r="DG1564" t="s">
        <v>1620</v>
      </c>
      <c r="DJ1564">
        <v>1</v>
      </c>
      <c r="DM1564">
        <v>1</v>
      </c>
      <c r="GY1564" s="44" t="s">
        <v>5727</v>
      </c>
      <c r="GZ1564" s="1">
        <v>39848</v>
      </c>
      <c r="HA1564">
        <v>5</v>
      </c>
      <c r="HB1564">
        <v>361</v>
      </c>
      <c r="HC1564">
        <v>0</v>
      </c>
      <c r="HH1564" s="44" t="s">
        <v>5868</v>
      </c>
      <c r="HI1564">
        <v>1</v>
      </c>
      <c r="HJ1564">
        <v>58</v>
      </c>
      <c r="HK1564">
        <v>501</v>
      </c>
      <c r="HL1564">
        <v>3</v>
      </c>
      <c r="HN1564">
        <v>1</v>
      </c>
      <c r="HQ1564" s="44" t="s">
        <v>5984</v>
      </c>
      <c r="HR1564">
        <v>0</v>
      </c>
      <c r="HS1564">
        <v>8</v>
      </c>
      <c r="HT1564">
        <v>496</v>
      </c>
      <c r="HU1564">
        <v>0</v>
      </c>
      <c r="IJ1564" s="1">
        <v>41731</v>
      </c>
      <c r="IK1564" s="14">
        <v>5</v>
      </c>
    </row>
    <row r="1565" spans="1:245" x14ac:dyDescent="0.25">
      <c r="A1565" s="1">
        <v>41731</v>
      </c>
      <c r="E1565" s="4" t="s">
        <v>3251</v>
      </c>
      <c r="F1565" s="4"/>
      <c r="G1565" s="45" t="s">
        <v>5660</v>
      </c>
      <c r="H1565" s="86"/>
      <c r="I1565" s="86"/>
      <c r="J1565" s="86"/>
      <c r="K1565" s="86"/>
      <c r="L1565" s="86"/>
      <c r="M1565" s="30" t="s">
        <v>1618</v>
      </c>
      <c r="N1565" s="4" t="s">
        <v>538</v>
      </c>
      <c r="O1565" s="52" t="s">
        <v>7350</v>
      </c>
      <c r="P1565" s="20"/>
      <c r="Q1565" s="30" t="s">
        <v>1618</v>
      </c>
      <c r="R1565" s="4" t="s">
        <v>538</v>
      </c>
      <c r="S1565" s="52" t="s">
        <v>7350</v>
      </c>
      <c r="T1565" s="20"/>
      <c r="U1565" s="20"/>
      <c r="V1565" s="20"/>
      <c r="W1565" s="20"/>
      <c r="X1565" s="33" t="s">
        <v>3783</v>
      </c>
      <c r="Y1565" s="33" t="s">
        <v>3498</v>
      </c>
      <c r="Z1565" s="33" t="s">
        <v>3783</v>
      </c>
      <c r="AA1565" s="33" t="s">
        <v>3498</v>
      </c>
      <c r="AB1565" s="20"/>
      <c r="AC1565" s="20"/>
      <c r="AD1565" s="20"/>
      <c r="AF1565" s="14">
        <v>0</v>
      </c>
      <c r="AG1565" s="14">
        <v>1</v>
      </c>
      <c r="AH1565" s="14">
        <v>0</v>
      </c>
      <c r="AI1565" s="14">
        <v>0</v>
      </c>
      <c r="AJ1565" s="14">
        <v>1</v>
      </c>
      <c r="AK1565" s="14">
        <v>0</v>
      </c>
      <c r="AL1565" s="14">
        <v>1</v>
      </c>
      <c r="AM1565" s="14">
        <v>0</v>
      </c>
      <c r="AO1565" s="1">
        <v>37575</v>
      </c>
      <c r="AP1565" s="1">
        <v>38590</v>
      </c>
      <c r="BP1565" s="14">
        <v>11349000</v>
      </c>
      <c r="CS1565">
        <v>1</v>
      </c>
      <c r="DA1565" s="1">
        <v>39738</v>
      </c>
      <c r="DB1565" s="1">
        <v>39841</v>
      </c>
      <c r="DC1565" s="1">
        <v>40724</v>
      </c>
      <c r="DD1565" s="14">
        <v>1078</v>
      </c>
      <c r="DE1565" s="14">
        <v>4</v>
      </c>
      <c r="DF1565" t="s">
        <v>508</v>
      </c>
      <c r="DG1565" t="s">
        <v>1620</v>
      </c>
      <c r="DM1565">
        <v>1</v>
      </c>
      <c r="DO1565" s="49" t="s">
        <v>4821</v>
      </c>
      <c r="DP1565" s="1"/>
      <c r="DQ1565" s="1"/>
      <c r="DR1565" s="1"/>
      <c r="DS1565" s="1"/>
      <c r="DT1565" s="1"/>
      <c r="DU1565" s="1"/>
      <c r="DV1565" s="1"/>
      <c r="DY1565" s="7" t="s">
        <v>3013</v>
      </c>
      <c r="DZ1565" s="1">
        <v>41806</v>
      </c>
      <c r="EA1565" s="1">
        <v>43293</v>
      </c>
      <c r="EC1565" s="7" t="s">
        <v>4187</v>
      </c>
      <c r="EF1565" s="7">
        <v>1</v>
      </c>
      <c r="EO1565" s="7">
        <v>225</v>
      </c>
      <c r="EP1565" s="7">
        <v>2</v>
      </c>
      <c r="ER1565" s="49" t="s">
        <v>5086</v>
      </c>
      <c r="ES1565" s="1"/>
      <c r="ET1565" s="1"/>
      <c r="EU1565" s="1"/>
      <c r="EV1565" s="1"/>
      <c r="EW1565" s="1"/>
      <c r="FC1565" t="s">
        <v>4178</v>
      </c>
      <c r="FD1565" s="1">
        <v>43364</v>
      </c>
      <c r="FE1565" s="1">
        <v>43797</v>
      </c>
      <c r="FG1565" s="26" t="s">
        <v>4293</v>
      </c>
      <c r="FK1565">
        <v>1</v>
      </c>
      <c r="FY1565">
        <v>41</v>
      </c>
      <c r="FZ1565">
        <v>2</v>
      </c>
      <c r="GY1565" s="44" t="s">
        <v>5727</v>
      </c>
      <c r="GZ1565" s="1">
        <v>39848</v>
      </c>
      <c r="HA1565">
        <v>5</v>
      </c>
      <c r="HB1565">
        <v>7</v>
      </c>
      <c r="HC1565">
        <v>0</v>
      </c>
      <c r="HH1565" s="44" t="s">
        <v>5868</v>
      </c>
      <c r="HI1565">
        <v>1</v>
      </c>
      <c r="HJ1565">
        <v>58</v>
      </c>
      <c r="HK1565">
        <v>113</v>
      </c>
      <c r="HL1565">
        <v>2</v>
      </c>
      <c r="HM1565">
        <v>1</v>
      </c>
      <c r="HQ1565" s="44" t="s">
        <v>5984</v>
      </c>
      <c r="HR1565">
        <v>0</v>
      </c>
      <c r="HS1565">
        <v>8</v>
      </c>
      <c r="HT1565">
        <v>107</v>
      </c>
      <c r="HU1565">
        <v>3</v>
      </c>
      <c r="HW1565">
        <v>1</v>
      </c>
      <c r="IJ1565" s="1">
        <v>41731</v>
      </c>
      <c r="IK1565" s="14">
        <v>5</v>
      </c>
    </row>
    <row r="1566" spans="1:245" x14ac:dyDescent="0.25">
      <c r="A1566" s="1">
        <v>41731</v>
      </c>
      <c r="E1566" s="4" t="s">
        <v>3251</v>
      </c>
      <c r="F1566" s="4"/>
      <c r="G1566" s="45" t="s">
        <v>5660</v>
      </c>
      <c r="H1566" s="86"/>
      <c r="I1566" s="86"/>
      <c r="J1566" s="86"/>
      <c r="K1566" s="86"/>
      <c r="L1566" s="86"/>
      <c r="M1566" s="30" t="s">
        <v>1619</v>
      </c>
      <c r="N1566" s="4" t="s">
        <v>538</v>
      </c>
      <c r="O1566" s="52" t="s">
        <v>7360</v>
      </c>
      <c r="P1566" s="20"/>
      <c r="Q1566" s="30" t="s">
        <v>1619</v>
      </c>
      <c r="R1566" s="4" t="s">
        <v>538</v>
      </c>
      <c r="S1566" s="52" t="s">
        <v>7360</v>
      </c>
      <c r="T1566" s="20"/>
      <c r="U1566" s="20"/>
      <c r="V1566" s="20"/>
      <c r="W1566" s="20"/>
      <c r="X1566" s="33" t="s">
        <v>3782</v>
      </c>
      <c r="Y1566" s="33" t="s">
        <v>3498</v>
      </c>
      <c r="Z1566" s="33" t="s">
        <v>3782</v>
      </c>
      <c r="AA1566" s="33" t="s">
        <v>3498</v>
      </c>
      <c r="AB1566" s="20"/>
      <c r="AC1566" s="20"/>
      <c r="AD1566" s="20"/>
      <c r="AF1566" s="14">
        <v>0</v>
      </c>
      <c r="AG1566" s="14">
        <v>1</v>
      </c>
      <c r="AH1566" s="14">
        <v>0</v>
      </c>
      <c r="AI1566" s="14">
        <v>0</v>
      </c>
      <c r="AJ1566" s="14">
        <v>1</v>
      </c>
      <c r="AK1566" s="14">
        <v>0</v>
      </c>
      <c r="AL1566" s="14">
        <v>1</v>
      </c>
      <c r="AM1566" s="14">
        <v>0</v>
      </c>
      <c r="AO1566" s="1">
        <v>37575</v>
      </c>
      <c r="AP1566" s="1">
        <v>38590</v>
      </c>
      <c r="BP1566" s="14">
        <v>6223000</v>
      </c>
      <c r="CS1566">
        <v>1</v>
      </c>
      <c r="DA1566" s="1">
        <v>39738</v>
      </c>
      <c r="DB1566" s="1">
        <v>39841</v>
      </c>
      <c r="DC1566" s="1">
        <v>40724</v>
      </c>
      <c r="DD1566" s="14">
        <v>1078</v>
      </c>
      <c r="DE1566" s="14">
        <v>4</v>
      </c>
      <c r="DF1566" t="s">
        <v>508</v>
      </c>
      <c r="DG1566" t="s">
        <v>1620</v>
      </c>
      <c r="DM1566">
        <v>1</v>
      </c>
      <c r="DO1566" s="49" t="s">
        <v>4822</v>
      </c>
      <c r="DP1566" s="1"/>
      <c r="DQ1566" s="1"/>
      <c r="DR1566" s="1"/>
      <c r="DS1566" s="1"/>
      <c r="DT1566" s="1"/>
      <c r="DU1566" s="1"/>
      <c r="DV1566" s="1"/>
      <c r="DY1566" s="7" t="s">
        <v>3014</v>
      </c>
      <c r="DZ1566" s="1">
        <v>41806</v>
      </c>
      <c r="EA1566" s="1">
        <v>43293</v>
      </c>
      <c r="EC1566" s="7" t="s">
        <v>4187</v>
      </c>
      <c r="EF1566" s="7">
        <v>1</v>
      </c>
      <c r="EO1566" s="7">
        <v>185</v>
      </c>
      <c r="EP1566" s="7">
        <v>2</v>
      </c>
      <c r="GY1566" s="44" t="s">
        <v>5727</v>
      </c>
      <c r="GZ1566" s="1">
        <v>39848</v>
      </c>
      <c r="HA1566">
        <v>5</v>
      </c>
      <c r="HB1566">
        <v>7</v>
      </c>
      <c r="HC1566">
        <v>0</v>
      </c>
      <c r="HH1566" s="44" t="s">
        <v>5868</v>
      </c>
      <c r="HI1566">
        <v>1</v>
      </c>
      <c r="HJ1566">
        <v>58</v>
      </c>
      <c r="HK1566">
        <v>140</v>
      </c>
      <c r="HL1566">
        <v>2</v>
      </c>
      <c r="HM1566">
        <v>1</v>
      </c>
      <c r="HQ1566" s="44" t="s">
        <v>5984</v>
      </c>
      <c r="HR1566">
        <v>0</v>
      </c>
      <c r="HS1566">
        <v>8</v>
      </c>
      <c r="HT1566">
        <v>35</v>
      </c>
      <c r="HU1566">
        <v>3</v>
      </c>
      <c r="HW1566">
        <v>1</v>
      </c>
      <c r="IJ1566" s="1">
        <v>41731</v>
      </c>
      <c r="IK1566" s="14">
        <v>5</v>
      </c>
    </row>
    <row r="1567" spans="1:245" x14ac:dyDescent="0.25">
      <c r="A1567" s="1">
        <v>41731</v>
      </c>
      <c r="C1567" t="s">
        <v>1866</v>
      </c>
      <c r="E1567" s="4" t="s">
        <v>3258</v>
      </c>
      <c r="F1567" s="4"/>
      <c r="G1567" s="45" t="s">
        <v>5667</v>
      </c>
      <c r="H1567" s="86"/>
      <c r="I1567" s="86"/>
      <c r="J1567" s="86"/>
      <c r="K1567" s="86"/>
      <c r="L1567" s="86"/>
      <c r="M1567" s="30" t="s">
        <v>1867</v>
      </c>
      <c r="N1567" s="4" t="s">
        <v>500</v>
      </c>
      <c r="O1567" s="52" t="s">
        <v>7383</v>
      </c>
      <c r="P1567" s="20"/>
      <c r="Q1567" s="39" t="s">
        <v>1867</v>
      </c>
      <c r="R1567" s="4" t="s">
        <v>500</v>
      </c>
      <c r="S1567" s="52" t="s">
        <v>7383</v>
      </c>
      <c r="T1567" s="39" t="s">
        <v>1867</v>
      </c>
      <c r="U1567" s="4" t="s">
        <v>500</v>
      </c>
      <c r="V1567" s="20"/>
      <c r="W1567" s="20"/>
      <c r="X1567" s="20"/>
      <c r="Y1567" s="20"/>
      <c r="Z1567" s="20"/>
      <c r="AA1567" s="20"/>
      <c r="AB1567" s="20"/>
      <c r="AC1567" s="20"/>
      <c r="AD1567" s="20"/>
      <c r="AF1567" s="14">
        <v>0</v>
      </c>
      <c r="AG1567" s="14">
        <v>1</v>
      </c>
      <c r="AH1567" s="14">
        <v>0</v>
      </c>
      <c r="AI1567" s="14">
        <v>0</v>
      </c>
      <c r="AJ1567" s="14">
        <v>1</v>
      </c>
      <c r="AK1567" s="14">
        <v>0</v>
      </c>
      <c r="AL1567" s="14">
        <v>1</v>
      </c>
      <c r="AM1567" s="14">
        <v>0</v>
      </c>
      <c r="AN1567" t="s">
        <v>1873</v>
      </c>
      <c r="AO1567" s="1">
        <v>37897</v>
      </c>
      <c r="AP1567" s="1">
        <v>40267</v>
      </c>
      <c r="BN1567" s="3">
        <v>0.1</v>
      </c>
      <c r="BO1567" s="3">
        <v>1</v>
      </c>
      <c r="BT1567" s="14">
        <v>0</v>
      </c>
      <c r="BU1567" s="3">
        <v>1</v>
      </c>
      <c r="CS1567">
        <v>1</v>
      </c>
      <c r="DA1567" s="1">
        <v>40281</v>
      </c>
      <c r="DB1567" s="1">
        <v>40344</v>
      </c>
      <c r="DC1567" s="1">
        <v>41683</v>
      </c>
      <c r="DD1567" s="14">
        <v>115</v>
      </c>
      <c r="DE1567" s="14">
        <v>4</v>
      </c>
      <c r="DF1567" t="s">
        <v>513</v>
      </c>
      <c r="DG1567" t="s">
        <v>1874</v>
      </c>
      <c r="DH1567">
        <v>1</v>
      </c>
      <c r="DI1567" s="1">
        <v>40281</v>
      </c>
      <c r="DK1567" s="1"/>
    </row>
    <row r="1568" spans="1:245" x14ac:dyDescent="0.25">
      <c r="A1568" s="1">
        <v>41731</v>
      </c>
      <c r="E1568" s="4" t="s">
        <v>3258</v>
      </c>
      <c r="F1568" s="4"/>
      <c r="G1568" s="45" t="s">
        <v>5667</v>
      </c>
      <c r="H1568" s="86"/>
      <c r="I1568" s="86"/>
      <c r="J1568" s="86"/>
      <c r="K1568" s="86"/>
      <c r="L1568" s="86"/>
      <c r="M1568" s="30" t="s">
        <v>1868</v>
      </c>
      <c r="N1568" s="4" t="s">
        <v>537</v>
      </c>
      <c r="O1568" s="52" t="s">
        <v>7384</v>
      </c>
      <c r="P1568" s="20"/>
      <c r="Q1568" s="39" t="s">
        <v>1867</v>
      </c>
      <c r="R1568" s="4" t="s">
        <v>500</v>
      </c>
      <c r="S1568" s="52" t="s">
        <v>7383</v>
      </c>
      <c r="T1568" s="39" t="s">
        <v>1867</v>
      </c>
      <c r="U1568" s="4" t="s">
        <v>500</v>
      </c>
      <c r="V1568" s="20"/>
      <c r="W1568" s="20"/>
      <c r="X1568" s="20"/>
      <c r="Y1568" s="20"/>
      <c r="Z1568" s="20"/>
      <c r="AA1568" s="20"/>
      <c r="AB1568" s="20"/>
      <c r="AC1568" s="20"/>
      <c r="AD1568" s="20"/>
      <c r="AF1568" s="14">
        <v>0</v>
      </c>
      <c r="AG1568" s="14">
        <v>1</v>
      </c>
      <c r="AH1568" s="14">
        <v>0</v>
      </c>
      <c r="AI1568" s="14">
        <v>0</v>
      </c>
      <c r="AJ1568" s="14">
        <v>1</v>
      </c>
      <c r="AK1568" s="14">
        <v>0</v>
      </c>
      <c r="AL1568" s="14">
        <v>1</v>
      </c>
      <c r="AM1568" s="14">
        <v>0</v>
      </c>
      <c r="AO1568" s="1">
        <v>37897</v>
      </c>
      <c r="AP1568" s="1">
        <v>40267</v>
      </c>
      <c r="BN1568" s="3">
        <v>0.1</v>
      </c>
      <c r="BO1568" s="3">
        <v>1</v>
      </c>
      <c r="BT1568" s="14">
        <v>0</v>
      </c>
      <c r="BU1568" s="3">
        <v>1</v>
      </c>
      <c r="CS1568">
        <v>1</v>
      </c>
      <c r="DA1568" s="1">
        <v>40281</v>
      </c>
      <c r="DB1568" s="1">
        <v>40344</v>
      </c>
      <c r="DC1568" s="1">
        <v>41683</v>
      </c>
      <c r="DD1568" s="14">
        <v>115</v>
      </c>
      <c r="DE1568" s="14">
        <v>4</v>
      </c>
      <c r="DF1568" t="s">
        <v>513</v>
      </c>
      <c r="DG1568" t="s">
        <v>1874</v>
      </c>
      <c r="DH1568">
        <v>1</v>
      </c>
      <c r="DI1568" s="1">
        <v>40281</v>
      </c>
    </row>
    <row r="1569" spans="1:245" x14ac:dyDescent="0.25">
      <c r="A1569" s="1">
        <v>41731</v>
      </c>
      <c r="E1569" s="4" t="s">
        <v>3258</v>
      </c>
      <c r="F1569" s="4"/>
      <c r="G1569" s="45" t="s">
        <v>5667</v>
      </c>
      <c r="H1569" s="86"/>
      <c r="I1569" s="86"/>
      <c r="J1569" s="86"/>
      <c r="K1569" s="86"/>
      <c r="L1569" s="86"/>
      <c r="M1569" s="30" t="s">
        <v>1869</v>
      </c>
      <c r="N1569" s="4" t="s">
        <v>474</v>
      </c>
      <c r="O1569" s="52" t="s">
        <v>7385</v>
      </c>
      <c r="P1569" s="20"/>
      <c r="Q1569" s="39" t="s">
        <v>1869</v>
      </c>
      <c r="R1569" s="4" t="s">
        <v>474</v>
      </c>
      <c r="S1569" s="52" t="s">
        <v>7385</v>
      </c>
      <c r="T1569" s="39" t="s">
        <v>1869</v>
      </c>
      <c r="U1569" s="4" t="s">
        <v>474</v>
      </c>
      <c r="V1569" s="20"/>
      <c r="W1569" s="20"/>
      <c r="X1569" s="20"/>
      <c r="Y1569" s="20"/>
      <c r="Z1569" s="20"/>
      <c r="AA1569" s="20"/>
      <c r="AB1569" s="20"/>
      <c r="AC1569" s="20"/>
      <c r="AD1569" s="20"/>
      <c r="AF1569" s="14">
        <v>0</v>
      </c>
      <c r="AG1569" s="14">
        <v>1</v>
      </c>
      <c r="AH1569" s="14">
        <v>0</v>
      </c>
      <c r="AI1569" s="14">
        <v>0</v>
      </c>
      <c r="AJ1569" s="14">
        <v>1</v>
      </c>
      <c r="AK1569" s="14">
        <v>0</v>
      </c>
      <c r="AL1569" s="14">
        <v>1</v>
      </c>
      <c r="AM1569" s="14">
        <v>0</v>
      </c>
      <c r="AO1569" s="1">
        <v>38631</v>
      </c>
      <c r="AP1569" s="1">
        <v>40344</v>
      </c>
      <c r="BN1569" s="3">
        <v>0.1</v>
      </c>
      <c r="BT1569" s="14">
        <v>19519000</v>
      </c>
      <c r="CS1569">
        <v>1</v>
      </c>
      <c r="DA1569" s="1">
        <v>40281</v>
      </c>
      <c r="DB1569" s="1">
        <v>40344</v>
      </c>
      <c r="DC1569" s="1">
        <v>41683</v>
      </c>
      <c r="DD1569" s="14">
        <v>115</v>
      </c>
      <c r="DE1569" s="14">
        <v>4</v>
      </c>
      <c r="DF1569" t="s">
        <v>513</v>
      </c>
      <c r="DG1569" t="s">
        <v>1874</v>
      </c>
      <c r="DH1569">
        <v>1</v>
      </c>
    </row>
    <row r="1570" spans="1:245" x14ac:dyDescent="0.25">
      <c r="A1570" s="1">
        <v>41731</v>
      </c>
      <c r="E1570" s="4" t="s">
        <v>3258</v>
      </c>
      <c r="F1570" s="4"/>
      <c r="G1570" s="45" t="s">
        <v>5667</v>
      </c>
      <c r="H1570" s="86"/>
      <c r="I1570" s="86"/>
      <c r="J1570" s="86"/>
      <c r="K1570" s="86"/>
      <c r="L1570" s="86"/>
      <c r="M1570" s="30" t="s">
        <v>1870</v>
      </c>
      <c r="N1570" s="4" t="s">
        <v>474</v>
      </c>
      <c r="O1570" s="52" t="s">
        <v>7386</v>
      </c>
      <c r="P1570" s="20"/>
      <c r="Q1570" s="39" t="s">
        <v>1869</v>
      </c>
      <c r="R1570" s="4" t="s">
        <v>474</v>
      </c>
      <c r="S1570" s="52" t="s">
        <v>7385</v>
      </c>
      <c r="T1570" s="39" t="s">
        <v>1869</v>
      </c>
      <c r="U1570" s="4" t="s">
        <v>474</v>
      </c>
      <c r="V1570" s="20"/>
      <c r="W1570" s="20"/>
      <c r="X1570" s="20"/>
      <c r="Y1570" s="20"/>
      <c r="Z1570" s="20"/>
      <c r="AA1570" s="20"/>
      <c r="AB1570" s="20"/>
      <c r="AC1570" s="20"/>
      <c r="AD1570" s="20"/>
      <c r="AF1570" s="14">
        <v>0</v>
      </c>
      <c r="AG1570" s="14">
        <v>1</v>
      </c>
      <c r="AH1570" s="14">
        <v>0</v>
      </c>
      <c r="AI1570" s="14">
        <v>0</v>
      </c>
      <c r="AJ1570" s="14">
        <v>1</v>
      </c>
      <c r="AK1570" s="14">
        <v>0</v>
      </c>
      <c r="AL1570" s="14">
        <v>1</v>
      </c>
      <c r="AM1570" s="14">
        <v>0</v>
      </c>
      <c r="AO1570" s="1">
        <v>37897</v>
      </c>
      <c r="AP1570" s="1">
        <v>40344</v>
      </c>
      <c r="BN1570" s="3">
        <v>0.1</v>
      </c>
      <c r="BP1570" s="14">
        <v>8046000</v>
      </c>
      <c r="BT1570" s="14">
        <v>19519000</v>
      </c>
      <c r="CS1570">
        <v>1</v>
      </c>
      <c r="DA1570" s="1">
        <v>40281</v>
      </c>
      <c r="DB1570" s="1">
        <v>40344</v>
      </c>
      <c r="DC1570" s="1">
        <v>41683</v>
      </c>
      <c r="DD1570" s="14">
        <v>115</v>
      </c>
      <c r="DE1570" s="14">
        <v>4</v>
      </c>
      <c r="DF1570" t="s">
        <v>513</v>
      </c>
      <c r="DG1570" t="s">
        <v>1874</v>
      </c>
      <c r="DH1570">
        <v>1</v>
      </c>
    </row>
    <row r="1571" spans="1:245" x14ac:dyDescent="0.25">
      <c r="A1571" s="1">
        <v>41731</v>
      </c>
      <c r="E1571" s="4" t="s">
        <v>3258</v>
      </c>
      <c r="F1571" s="4"/>
      <c r="G1571" s="45" t="s">
        <v>5667</v>
      </c>
      <c r="H1571" s="86"/>
      <c r="I1571" s="86"/>
      <c r="J1571" s="86"/>
      <c r="K1571" s="86"/>
      <c r="L1571" s="86"/>
      <c r="M1571" s="30" t="s">
        <v>1871</v>
      </c>
      <c r="N1571" s="4" t="s">
        <v>479</v>
      </c>
      <c r="O1571" s="52" t="s">
        <v>7387</v>
      </c>
      <c r="P1571" s="20"/>
      <c r="Q1571" s="30" t="s">
        <v>1871</v>
      </c>
      <c r="R1571" s="4" t="s">
        <v>479</v>
      </c>
      <c r="S1571" s="52" t="s">
        <v>7387</v>
      </c>
      <c r="T1571" s="20"/>
      <c r="U1571" s="20"/>
      <c r="V1571" s="20"/>
      <c r="W1571" s="20"/>
      <c r="X1571" s="20"/>
      <c r="Y1571" s="20"/>
      <c r="Z1571" s="20"/>
      <c r="AA1571" s="20"/>
      <c r="AB1571" s="20"/>
      <c r="AC1571" s="20"/>
      <c r="AD1571" s="20"/>
      <c r="AF1571" s="14">
        <v>0</v>
      </c>
      <c r="AG1571" s="14">
        <v>1</v>
      </c>
      <c r="AH1571" s="14">
        <v>0</v>
      </c>
      <c r="AI1571" s="14">
        <v>0</v>
      </c>
      <c r="AJ1571" s="14">
        <v>1</v>
      </c>
      <c r="AK1571" s="14">
        <v>0</v>
      </c>
      <c r="AL1571" s="14">
        <v>1</v>
      </c>
      <c r="AM1571" s="14">
        <v>0</v>
      </c>
      <c r="AO1571" s="1">
        <v>37909</v>
      </c>
      <c r="AP1571" s="1">
        <v>40344</v>
      </c>
      <c r="BN1571" s="3">
        <v>0.1</v>
      </c>
      <c r="BP1571" s="14">
        <v>2079000</v>
      </c>
      <c r="CS1571">
        <v>1</v>
      </c>
      <c r="DA1571" s="1">
        <v>40281</v>
      </c>
      <c r="DB1571" s="1">
        <v>40344</v>
      </c>
      <c r="DC1571" s="1">
        <v>41683</v>
      </c>
      <c r="DD1571" s="14">
        <v>115</v>
      </c>
      <c r="DE1571" s="14">
        <v>4</v>
      </c>
      <c r="DF1571" t="s">
        <v>513</v>
      </c>
      <c r="DG1571" t="s">
        <v>1874</v>
      </c>
      <c r="DH1571">
        <v>1</v>
      </c>
    </row>
    <row r="1572" spans="1:245" x14ac:dyDescent="0.25">
      <c r="A1572" s="1">
        <v>41731</v>
      </c>
      <c r="E1572" s="4" t="s">
        <v>3258</v>
      </c>
      <c r="F1572" s="4"/>
      <c r="G1572" s="45" t="s">
        <v>5667</v>
      </c>
      <c r="H1572" s="86"/>
      <c r="I1572" s="86"/>
      <c r="J1572" s="86"/>
      <c r="K1572" s="86"/>
      <c r="L1572" s="86"/>
      <c r="M1572" s="30" t="s">
        <v>1872</v>
      </c>
      <c r="N1572" s="4" t="s">
        <v>479</v>
      </c>
      <c r="O1572" s="52" t="s">
        <v>7388</v>
      </c>
      <c r="P1572" s="20"/>
      <c r="Q1572" s="30" t="s">
        <v>1872</v>
      </c>
      <c r="R1572" s="4" t="s">
        <v>479</v>
      </c>
      <c r="S1572" s="52" t="s">
        <v>7388</v>
      </c>
      <c r="T1572" s="20"/>
      <c r="U1572" s="20"/>
      <c r="V1572" s="20"/>
      <c r="W1572" s="20"/>
      <c r="X1572" s="20"/>
      <c r="Y1572" s="20"/>
      <c r="Z1572" s="20"/>
      <c r="AA1572" s="20"/>
      <c r="AB1572" s="20"/>
      <c r="AC1572" s="20"/>
      <c r="AD1572" s="20"/>
      <c r="AF1572" s="14">
        <v>0</v>
      </c>
      <c r="AG1572" s="14">
        <v>1</v>
      </c>
      <c r="AH1572" s="14">
        <v>0</v>
      </c>
      <c r="AI1572" s="14">
        <v>0</v>
      </c>
      <c r="AJ1572" s="14">
        <v>1</v>
      </c>
      <c r="AK1572" s="14">
        <v>0</v>
      </c>
      <c r="AL1572" s="14">
        <v>1</v>
      </c>
      <c r="AM1572" s="14">
        <v>0</v>
      </c>
      <c r="AO1572" s="1">
        <v>38005</v>
      </c>
      <c r="AP1572" s="1">
        <v>40344</v>
      </c>
      <c r="BN1572" s="3">
        <v>0.1</v>
      </c>
      <c r="BP1572" s="14">
        <v>1063000</v>
      </c>
      <c r="CS1572">
        <v>1</v>
      </c>
      <c r="DA1572" s="1">
        <v>40281</v>
      </c>
      <c r="DB1572" s="1">
        <v>40344</v>
      </c>
      <c r="DC1572" s="1">
        <v>41683</v>
      </c>
      <c r="DD1572" s="14">
        <v>115</v>
      </c>
      <c r="DE1572" s="14">
        <v>4</v>
      </c>
      <c r="DF1572" t="s">
        <v>513</v>
      </c>
      <c r="DG1572" t="s">
        <v>1874</v>
      </c>
      <c r="DH1572">
        <v>1</v>
      </c>
    </row>
    <row r="1573" spans="1:245" x14ac:dyDescent="0.25">
      <c r="A1573" s="1">
        <v>41758</v>
      </c>
      <c r="C1573" t="s">
        <v>1480</v>
      </c>
      <c r="E1573" s="4" t="s">
        <v>3245</v>
      </c>
      <c r="F1573" s="4"/>
      <c r="G1573" s="45" t="s">
        <v>5654</v>
      </c>
      <c r="H1573" s="86"/>
      <c r="I1573" s="86"/>
      <c r="J1573" s="86"/>
      <c r="K1573" s="86"/>
      <c r="L1573" s="86"/>
      <c r="M1573" s="30" t="s">
        <v>1481</v>
      </c>
      <c r="N1573" s="27" t="s">
        <v>500</v>
      </c>
      <c r="O1573" s="52" t="s">
        <v>7279</v>
      </c>
      <c r="P1573" s="20"/>
      <c r="Q1573" s="30" t="s">
        <v>1481</v>
      </c>
      <c r="R1573" s="27" t="s">
        <v>500</v>
      </c>
      <c r="S1573" s="52" t="s">
        <v>7279</v>
      </c>
      <c r="T1573" s="20"/>
      <c r="U1573" s="20"/>
      <c r="V1573" s="20" t="s">
        <v>3743</v>
      </c>
      <c r="W1573" s="20" t="s">
        <v>3744</v>
      </c>
      <c r="X1573" s="20"/>
      <c r="Y1573" s="20"/>
      <c r="Z1573" s="20"/>
      <c r="AA1573" s="20"/>
      <c r="AB1573" s="20" t="s">
        <v>7450</v>
      </c>
      <c r="AC1573" s="20" t="s">
        <v>500</v>
      </c>
      <c r="AD1573" s="20"/>
      <c r="AE1573" s="20" t="s">
        <v>3742</v>
      </c>
      <c r="AF1573" s="14">
        <v>0</v>
      </c>
      <c r="AG1573" s="14">
        <v>0</v>
      </c>
      <c r="AH1573" s="14">
        <v>1</v>
      </c>
      <c r="AI1573" s="14">
        <v>0</v>
      </c>
      <c r="AJ1573" s="14">
        <v>0</v>
      </c>
      <c r="AK1573" s="14">
        <v>1</v>
      </c>
      <c r="AN1573" t="s">
        <v>1482</v>
      </c>
      <c r="AO1573" s="1">
        <v>40820</v>
      </c>
      <c r="AP1573" s="1">
        <v>41058</v>
      </c>
      <c r="CS1573">
        <v>1</v>
      </c>
      <c r="CT1573"/>
      <c r="CY1573" s="1">
        <v>40953</v>
      </c>
      <c r="CZ1573" s="1"/>
      <c r="DC1573" s="1">
        <v>41400</v>
      </c>
      <c r="DD1573" s="14">
        <v>561</v>
      </c>
      <c r="DE1573" s="14">
        <v>4</v>
      </c>
      <c r="DF1573" t="s">
        <v>513</v>
      </c>
      <c r="DG1573" t="s">
        <v>1483</v>
      </c>
      <c r="HH1573" s="44" t="s">
        <v>5862</v>
      </c>
      <c r="HI1573">
        <v>0</v>
      </c>
      <c r="HJ1573">
        <v>39</v>
      </c>
      <c r="HK1573">
        <v>864</v>
      </c>
      <c r="HL1573">
        <v>22</v>
      </c>
      <c r="HM1573">
        <v>1</v>
      </c>
    </row>
    <row r="1574" spans="1:245" x14ac:dyDescent="0.25">
      <c r="A1574" s="1">
        <v>41815</v>
      </c>
      <c r="C1574" t="s">
        <v>1495</v>
      </c>
      <c r="E1574" s="4" t="s">
        <v>3246</v>
      </c>
      <c r="F1574" s="4"/>
      <c r="G1574" s="45" t="s">
        <v>5655</v>
      </c>
      <c r="H1574" s="86"/>
      <c r="I1574" s="86"/>
      <c r="J1574" s="86"/>
      <c r="K1574" s="86"/>
      <c r="L1574" s="86"/>
      <c r="M1574" s="30" t="s">
        <v>1496</v>
      </c>
      <c r="N1574" s="27" t="s">
        <v>474</v>
      </c>
      <c r="O1574" s="52" t="s">
        <v>7280</v>
      </c>
      <c r="P1574" s="20"/>
      <c r="Q1574" s="39" t="s">
        <v>4247</v>
      </c>
      <c r="R1574" s="27" t="s">
        <v>474</v>
      </c>
      <c r="S1574" s="52" t="s">
        <v>7280</v>
      </c>
      <c r="T1574" s="39" t="s">
        <v>4247</v>
      </c>
      <c r="U1574" s="27" t="s">
        <v>474</v>
      </c>
      <c r="V1574" s="20"/>
      <c r="W1574" s="20"/>
      <c r="X1574" s="20"/>
      <c r="Y1574" s="20"/>
      <c r="Z1574" s="20" t="s">
        <v>3745</v>
      </c>
      <c r="AA1574" s="20" t="s">
        <v>474</v>
      </c>
      <c r="AD1574" s="20"/>
      <c r="AF1574" s="14">
        <v>0</v>
      </c>
      <c r="AG1574" s="14">
        <v>1</v>
      </c>
      <c r="AH1574" s="14">
        <v>0</v>
      </c>
      <c r="AI1574" s="14">
        <v>0</v>
      </c>
      <c r="AJ1574" s="14">
        <v>1</v>
      </c>
      <c r="AK1574" s="14">
        <v>0</v>
      </c>
      <c r="AL1574" s="14">
        <v>1</v>
      </c>
      <c r="AM1574" s="14">
        <v>0</v>
      </c>
      <c r="AN1574" t="s">
        <v>1498</v>
      </c>
      <c r="AO1574" s="1">
        <v>40422</v>
      </c>
      <c r="AP1574" s="1">
        <v>40967</v>
      </c>
      <c r="BN1574" s="3">
        <v>0.1</v>
      </c>
      <c r="BT1574" s="14">
        <v>30204000</v>
      </c>
      <c r="CS1574">
        <v>1</v>
      </c>
      <c r="DA1574" s="1">
        <v>40899</v>
      </c>
      <c r="DB1574" s="1">
        <v>40967</v>
      </c>
      <c r="DC1574" s="1">
        <v>41774</v>
      </c>
      <c r="DD1574" s="14">
        <v>76</v>
      </c>
      <c r="DE1574" s="14">
        <v>4</v>
      </c>
      <c r="DF1574" t="s">
        <v>513</v>
      </c>
      <c r="DG1574" t="s">
        <v>1499</v>
      </c>
      <c r="DH1574">
        <v>1</v>
      </c>
      <c r="DK1574" s="1"/>
      <c r="GY1574" s="44"/>
      <c r="HA1574">
        <v>0</v>
      </c>
      <c r="HB1574">
        <v>284</v>
      </c>
      <c r="HC1574">
        <v>1</v>
      </c>
      <c r="HE1574">
        <v>1</v>
      </c>
      <c r="HH1574" s="44" t="s">
        <v>5863</v>
      </c>
      <c r="HI1574">
        <v>0</v>
      </c>
      <c r="HJ1574">
        <v>14</v>
      </c>
      <c r="HK1574">
        <v>401</v>
      </c>
      <c r="HL1574">
        <v>3</v>
      </c>
      <c r="HM1574">
        <v>1</v>
      </c>
      <c r="IJ1574" s="1">
        <v>41815</v>
      </c>
      <c r="IK1574" s="14">
        <v>1</v>
      </c>
    </row>
    <row r="1575" spans="1:245" x14ac:dyDescent="0.25">
      <c r="A1575" s="1">
        <v>41815</v>
      </c>
      <c r="E1575" s="4" t="s">
        <v>3246</v>
      </c>
      <c r="F1575" s="4"/>
      <c r="G1575" s="45" t="s">
        <v>5655</v>
      </c>
      <c r="H1575" s="86"/>
      <c r="I1575" s="86"/>
      <c r="J1575" s="86"/>
      <c r="K1575" s="86"/>
      <c r="L1575" s="86"/>
      <c r="M1575" s="30" t="s">
        <v>4247</v>
      </c>
      <c r="N1575" s="27" t="s">
        <v>474</v>
      </c>
      <c r="O1575" s="52" t="s">
        <v>7280</v>
      </c>
      <c r="P1575" s="20"/>
      <c r="Q1575" s="39" t="s">
        <v>4247</v>
      </c>
      <c r="R1575" s="27" t="s">
        <v>474</v>
      </c>
      <c r="S1575" s="52" t="s">
        <v>7280</v>
      </c>
      <c r="T1575" s="39" t="s">
        <v>4247</v>
      </c>
      <c r="U1575" s="27" t="s">
        <v>474</v>
      </c>
      <c r="V1575" s="20"/>
      <c r="W1575" s="20"/>
      <c r="X1575" s="20" t="s">
        <v>3745</v>
      </c>
      <c r="Y1575" s="20" t="s">
        <v>474</v>
      </c>
      <c r="Z1575" s="20" t="s">
        <v>3745</v>
      </c>
      <c r="AA1575" s="20" t="s">
        <v>474</v>
      </c>
      <c r="AB1575" s="20"/>
      <c r="AC1575" s="20"/>
      <c r="AD1575" s="20"/>
      <c r="AF1575" s="14">
        <v>0</v>
      </c>
      <c r="AG1575" s="14">
        <v>1</v>
      </c>
      <c r="AH1575" s="14">
        <v>0</v>
      </c>
      <c r="AI1575" s="14">
        <v>0</v>
      </c>
      <c r="AJ1575" s="14">
        <v>1</v>
      </c>
      <c r="AK1575" s="14">
        <v>0</v>
      </c>
      <c r="AL1575" s="14">
        <v>1</v>
      </c>
      <c r="AM1575" s="14">
        <v>0</v>
      </c>
      <c r="AO1575" s="1">
        <v>40422</v>
      </c>
      <c r="AP1575" s="1">
        <v>40967</v>
      </c>
      <c r="BN1575" s="3">
        <v>0.1</v>
      </c>
      <c r="BT1575" s="14">
        <v>30204000</v>
      </c>
      <c r="CS1575">
        <v>1</v>
      </c>
      <c r="DA1575" s="1">
        <v>40899</v>
      </c>
      <c r="DB1575" s="1">
        <v>40967</v>
      </c>
      <c r="DC1575" s="1">
        <v>41774</v>
      </c>
      <c r="DD1575" s="14">
        <v>76</v>
      </c>
      <c r="DE1575" s="14">
        <v>4</v>
      </c>
      <c r="DF1575" t="s">
        <v>513</v>
      </c>
      <c r="DG1575" t="s">
        <v>1499</v>
      </c>
      <c r="DH1575">
        <v>1</v>
      </c>
      <c r="GY1575" s="44"/>
      <c r="HA1575">
        <v>0</v>
      </c>
      <c r="HB1575">
        <v>284</v>
      </c>
      <c r="HC1575">
        <v>1</v>
      </c>
      <c r="HE1575">
        <v>1</v>
      </c>
      <c r="HH1575" s="44" t="s">
        <v>5863</v>
      </c>
      <c r="HI1575">
        <v>0</v>
      </c>
      <c r="HJ1575">
        <v>14</v>
      </c>
      <c r="HK1575">
        <v>401</v>
      </c>
      <c r="HL1575">
        <v>3</v>
      </c>
      <c r="HM1575">
        <v>1</v>
      </c>
      <c r="IJ1575" s="1">
        <v>41815</v>
      </c>
      <c r="IK1575" s="14">
        <v>1</v>
      </c>
    </row>
    <row r="1576" spans="1:245" x14ac:dyDescent="0.25">
      <c r="A1576" s="1">
        <v>41815</v>
      </c>
      <c r="E1576" s="4" t="s">
        <v>3246</v>
      </c>
      <c r="F1576" s="4"/>
      <c r="G1576" s="45" t="s">
        <v>5655</v>
      </c>
      <c r="H1576" s="86"/>
      <c r="I1576" s="86"/>
      <c r="J1576" s="86"/>
      <c r="K1576" s="86"/>
      <c r="L1576" s="86"/>
      <c r="M1576" s="30" t="s">
        <v>1497</v>
      </c>
      <c r="N1576" s="27" t="s">
        <v>474</v>
      </c>
      <c r="O1576" s="52" t="s">
        <v>7280</v>
      </c>
      <c r="P1576" s="20"/>
      <c r="Q1576" s="39" t="s">
        <v>4247</v>
      </c>
      <c r="R1576" s="27" t="s">
        <v>474</v>
      </c>
      <c r="S1576" s="52" t="s">
        <v>7280</v>
      </c>
      <c r="T1576" s="39" t="s">
        <v>4247</v>
      </c>
      <c r="U1576" s="27" t="s">
        <v>474</v>
      </c>
      <c r="V1576" s="20"/>
      <c r="W1576" s="20"/>
      <c r="X1576" s="20"/>
      <c r="Y1576" s="20"/>
      <c r="Z1576" s="20" t="s">
        <v>3745</v>
      </c>
      <c r="AA1576" s="20" t="s">
        <v>474</v>
      </c>
      <c r="AD1576" s="20"/>
      <c r="AF1576" s="14">
        <v>0</v>
      </c>
      <c r="AG1576" s="14">
        <v>1</v>
      </c>
      <c r="AH1576" s="14">
        <v>0</v>
      </c>
      <c r="AI1576" s="14">
        <v>0</v>
      </c>
      <c r="AJ1576" s="14">
        <v>1</v>
      </c>
      <c r="AK1576" s="14">
        <v>0</v>
      </c>
      <c r="AL1576" s="14">
        <v>1</v>
      </c>
      <c r="AM1576" s="14">
        <v>0</v>
      </c>
      <c r="AO1576" s="1">
        <v>40422</v>
      </c>
      <c r="AP1576" s="1">
        <v>40967</v>
      </c>
      <c r="BN1576" s="3">
        <v>0.1</v>
      </c>
      <c r="BT1576" s="14">
        <v>30204000</v>
      </c>
      <c r="CS1576">
        <v>1</v>
      </c>
      <c r="DA1576" s="1">
        <v>40899</v>
      </c>
      <c r="DB1576" s="1">
        <v>40967</v>
      </c>
      <c r="DC1576" s="1">
        <v>41774</v>
      </c>
      <c r="DD1576" s="14">
        <v>76</v>
      </c>
      <c r="DE1576" s="14">
        <v>4</v>
      </c>
      <c r="DF1576" t="s">
        <v>513</v>
      </c>
      <c r="DG1576" t="s">
        <v>1499</v>
      </c>
      <c r="DH1576">
        <v>1</v>
      </c>
      <c r="GY1576" s="44"/>
      <c r="HA1576">
        <v>0</v>
      </c>
      <c r="HB1576">
        <v>284</v>
      </c>
      <c r="HC1576">
        <v>1</v>
      </c>
      <c r="HE1576">
        <v>1</v>
      </c>
      <c r="HH1576" s="44" t="s">
        <v>5863</v>
      </c>
      <c r="HI1576">
        <v>0</v>
      </c>
      <c r="HJ1576">
        <v>14</v>
      </c>
      <c r="HK1576">
        <v>401</v>
      </c>
      <c r="HL1576">
        <v>3</v>
      </c>
      <c r="HM1576">
        <v>1</v>
      </c>
      <c r="IJ1576" s="1">
        <v>41815</v>
      </c>
      <c r="IK1576" s="14">
        <v>1</v>
      </c>
    </row>
    <row r="1577" spans="1:245" x14ac:dyDescent="0.25">
      <c r="A1577" s="1">
        <v>41815</v>
      </c>
      <c r="E1577" s="4" t="s">
        <v>3246</v>
      </c>
      <c r="F1577" s="4"/>
      <c r="G1577" s="45" t="s">
        <v>5655</v>
      </c>
      <c r="H1577" s="86"/>
      <c r="I1577" s="86"/>
      <c r="J1577" s="86"/>
      <c r="K1577" s="86"/>
      <c r="L1577" s="86"/>
      <c r="M1577" s="30" t="s">
        <v>2649</v>
      </c>
      <c r="N1577" s="27" t="s">
        <v>502</v>
      </c>
      <c r="O1577" s="27" t="s">
        <v>7281</v>
      </c>
      <c r="P1577" s="20"/>
      <c r="Q1577" s="39" t="s">
        <v>2650</v>
      </c>
      <c r="R1577" s="27" t="s">
        <v>502</v>
      </c>
      <c r="S1577" s="27" t="s">
        <v>7282</v>
      </c>
      <c r="T1577" s="39" t="s">
        <v>2650</v>
      </c>
      <c r="U1577" s="27" t="s">
        <v>502</v>
      </c>
      <c r="V1577" s="20"/>
      <c r="W1577" s="20"/>
      <c r="X1577" s="20"/>
      <c r="Y1577" s="20"/>
      <c r="Z1577" s="20"/>
      <c r="AA1577" s="20"/>
      <c r="AD1577" s="20"/>
      <c r="AF1577" s="14">
        <v>0</v>
      </c>
      <c r="AG1577" s="14">
        <v>1</v>
      </c>
      <c r="AH1577" s="14">
        <v>0</v>
      </c>
      <c r="AI1577" s="14">
        <v>0</v>
      </c>
      <c r="AJ1577" s="14">
        <v>1</v>
      </c>
      <c r="AK1577" s="14">
        <v>0</v>
      </c>
      <c r="AL1577" s="14">
        <v>1</v>
      </c>
      <c r="AM1577" s="14">
        <v>0</v>
      </c>
      <c r="AO1577" s="1">
        <v>40422</v>
      </c>
      <c r="AP1577" s="1">
        <v>40899</v>
      </c>
      <c r="BN1577" s="3">
        <v>0.1</v>
      </c>
      <c r="BO1577" s="3">
        <v>1</v>
      </c>
      <c r="BT1577" s="14">
        <v>0</v>
      </c>
      <c r="BU1577" s="3">
        <v>1</v>
      </c>
      <c r="CS1577">
        <v>1</v>
      </c>
      <c r="DA1577" s="1">
        <v>40899</v>
      </c>
      <c r="DB1577" s="1">
        <v>40967</v>
      </c>
      <c r="DC1577" s="1">
        <v>41774</v>
      </c>
      <c r="DD1577" s="14">
        <v>76</v>
      </c>
      <c r="DE1577" s="14">
        <v>4</v>
      </c>
      <c r="DF1577" t="s">
        <v>513</v>
      </c>
      <c r="DG1577" t="s">
        <v>1499</v>
      </c>
      <c r="DH1577">
        <v>1</v>
      </c>
      <c r="DI1577" s="1">
        <v>40899</v>
      </c>
      <c r="IJ1577" s="1">
        <v>41815</v>
      </c>
      <c r="IK1577" s="14">
        <v>1</v>
      </c>
    </row>
    <row r="1578" spans="1:245" x14ac:dyDescent="0.25">
      <c r="A1578" s="1">
        <v>41815</v>
      </c>
      <c r="E1578" s="4" t="s">
        <v>3246</v>
      </c>
      <c r="F1578" s="4"/>
      <c r="G1578" s="45" t="s">
        <v>5655</v>
      </c>
      <c r="H1578" s="86"/>
      <c r="I1578" s="86"/>
      <c r="J1578" s="86"/>
      <c r="K1578" s="86"/>
      <c r="L1578" s="86"/>
      <c r="M1578" s="30" t="s">
        <v>2650</v>
      </c>
      <c r="N1578" s="27" t="s">
        <v>502</v>
      </c>
      <c r="O1578" s="27" t="s">
        <v>7282</v>
      </c>
      <c r="P1578" s="20"/>
      <c r="Q1578" s="39" t="s">
        <v>2650</v>
      </c>
      <c r="R1578" s="27" t="s">
        <v>502</v>
      </c>
      <c r="S1578" s="27" t="s">
        <v>7282</v>
      </c>
      <c r="T1578" s="39" t="s">
        <v>2650</v>
      </c>
      <c r="U1578" s="27" t="s">
        <v>502</v>
      </c>
      <c r="V1578" s="20"/>
      <c r="W1578" s="20"/>
      <c r="X1578" s="20"/>
      <c r="Y1578" s="20"/>
      <c r="Z1578" s="20"/>
      <c r="AA1578" s="20"/>
      <c r="AD1578" s="20"/>
      <c r="AF1578" s="14">
        <v>0</v>
      </c>
      <c r="AG1578" s="14">
        <v>1</v>
      </c>
      <c r="AH1578" s="14">
        <v>0</v>
      </c>
      <c r="AI1578" s="14">
        <v>0</v>
      </c>
      <c r="AJ1578" s="14">
        <v>1</v>
      </c>
      <c r="AK1578" s="14">
        <v>0</v>
      </c>
      <c r="AL1578" s="14">
        <v>1</v>
      </c>
      <c r="AM1578" s="14">
        <v>0</v>
      </c>
      <c r="AO1578" s="1">
        <v>40422</v>
      </c>
      <c r="AP1578" s="1">
        <v>40899</v>
      </c>
      <c r="BN1578" s="3">
        <v>0.1</v>
      </c>
      <c r="BO1578" s="3">
        <v>1</v>
      </c>
      <c r="BT1578" s="14">
        <v>0</v>
      </c>
      <c r="BU1578" s="3">
        <v>1</v>
      </c>
      <c r="CS1578">
        <v>1</v>
      </c>
      <c r="DA1578" s="1">
        <v>40899</v>
      </c>
      <c r="DB1578" s="1">
        <v>40967</v>
      </c>
      <c r="DC1578" s="1">
        <v>41774</v>
      </c>
      <c r="DD1578" s="14">
        <v>76</v>
      </c>
      <c r="DE1578" s="14">
        <v>4</v>
      </c>
      <c r="DF1578" t="s">
        <v>513</v>
      </c>
      <c r="DG1578" t="s">
        <v>1499</v>
      </c>
      <c r="DH1578">
        <v>1</v>
      </c>
      <c r="DI1578" s="1">
        <v>40899</v>
      </c>
      <c r="IJ1578" s="1">
        <v>41815</v>
      </c>
      <c r="IK1578" s="14">
        <v>1</v>
      </c>
    </row>
    <row r="1579" spans="1:245" x14ac:dyDescent="0.25">
      <c r="A1579" s="1">
        <v>41815</v>
      </c>
      <c r="E1579" s="4" t="s">
        <v>3246</v>
      </c>
      <c r="F1579" s="4"/>
      <c r="G1579" s="45" t="s">
        <v>5655</v>
      </c>
      <c r="H1579" s="86"/>
      <c r="I1579" s="86"/>
      <c r="J1579" s="86"/>
      <c r="K1579" s="86"/>
      <c r="L1579" s="86"/>
      <c r="M1579" s="30" t="s">
        <v>2651</v>
      </c>
      <c r="N1579" s="27" t="s">
        <v>502</v>
      </c>
      <c r="O1579" s="27" t="s">
        <v>7282</v>
      </c>
      <c r="P1579" s="20"/>
      <c r="Q1579" s="39" t="s">
        <v>2650</v>
      </c>
      <c r="R1579" s="27" t="s">
        <v>502</v>
      </c>
      <c r="S1579" s="27" t="s">
        <v>7282</v>
      </c>
      <c r="T1579" s="39" t="s">
        <v>2650</v>
      </c>
      <c r="U1579" s="27" t="s">
        <v>502</v>
      </c>
      <c r="V1579" s="20"/>
      <c r="W1579" s="20"/>
      <c r="X1579" s="20"/>
      <c r="Y1579" s="20"/>
      <c r="Z1579" s="20"/>
      <c r="AA1579" s="20"/>
      <c r="AD1579" s="20"/>
      <c r="AF1579" s="14">
        <v>0</v>
      </c>
      <c r="AG1579" s="14">
        <v>1</v>
      </c>
      <c r="AH1579" s="14">
        <v>0</v>
      </c>
      <c r="AI1579" s="14">
        <v>0</v>
      </c>
      <c r="AJ1579" s="14">
        <v>1</v>
      </c>
      <c r="AK1579" s="14">
        <v>0</v>
      </c>
      <c r="AL1579" s="14">
        <v>1</v>
      </c>
      <c r="AM1579" s="14">
        <v>0</v>
      </c>
      <c r="AO1579" s="1">
        <v>40422</v>
      </c>
      <c r="AP1579" s="1">
        <v>40899</v>
      </c>
      <c r="BN1579" s="3">
        <v>0.1</v>
      </c>
      <c r="BO1579" s="3">
        <v>1</v>
      </c>
      <c r="BT1579" s="14">
        <v>0</v>
      </c>
      <c r="BU1579" s="3">
        <v>1</v>
      </c>
      <c r="CS1579">
        <v>1</v>
      </c>
      <c r="DA1579" s="1">
        <v>40899</v>
      </c>
      <c r="DB1579" s="1">
        <v>40967</v>
      </c>
      <c r="DC1579" s="1">
        <v>41774</v>
      </c>
      <c r="DD1579" s="14">
        <v>76</v>
      </c>
      <c r="DE1579" s="14">
        <v>4</v>
      </c>
      <c r="DF1579" t="s">
        <v>513</v>
      </c>
      <c r="DG1579" t="s">
        <v>1499</v>
      </c>
      <c r="DH1579">
        <v>1</v>
      </c>
      <c r="DI1579" s="1">
        <v>40899</v>
      </c>
      <c r="IJ1579" s="1">
        <v>41815</v>
      </c>
      <c r="IK1579" s="14">
        <v>1</v>
      </c>
    </row>
    <row r="1580" spans="1:245" x14ac:dyDescent="0.25">
      <c r="A1580" s="1">
        <v>41815</v>
      </c>
      <c r="E1580" s="4" t="s">
        <v>3246</v>
      </c>
      <c r="F1580" s="4"/>
      <c r="G1580" s="45" t="s">
        <v>5655</v>
      </c>
      <c r="H1580" s="86"/>
      <c r="I1580" s="86"/>
      <c r="J1580" s="86"/>
      <c r="K1580" s="86"/>
      <c r="L1580" s="86"/>
      <c r="M1580" s="30" t="s">
        <v>2652</v>
      </c>
      <c r="N1580" s="27" t="s">
        <v>502</v>
      </c>
      <c r="O1580" s="27" t="s">
        <v>7283</v>
      </c>
      <c r="P1580" s="20"/>
      <c r="Q1580" s="39" t="s">
        <v>2653</v>
      </c>
      <c r="R1580" s="27" t="s">
        <v>502</v>
      </c>
      <c r="S1580" s="52" t="s">
        <v>7284</v>
      </c>
      <c r="T1580" s="39" t="s">
        <v>2653</v>
      </c>
      <c r="U1580" s="27" t="s">
        <v>502</v>
      </c>
      <c r="V1580" s="20"/>
      <c r="W1580" s="20"/>
      <c r="X1580" s="20"/>
      <c r="Y1580" s="20"/>
      <c r="Z1580" s="20"/>
      <c r="AA1580" s="20"/>
      <c r="AD1580" s="20"/>
      <c r="AF1580" s="14">
        <v>0</v>
      </c>
      <c r="AG1580" s="14">
        <v>1</v>
      </c>
      <c r="AH1580" s="14">
        <v>0</v>
      </c>
      <c r="AI1580" s="14">
        <v>0</v>
      </c>
      <c r="AJ1580" s="14">
        <v>1</v>
      </c>
      <c r="AK1580" s="14">
        <v>0</v>
      </c>
      <c r="AL1580" s="14">
        <v>1</v>
      </c>
      <c r="AM1580" s="14">
        <v>0</v>
      </c>
      <c r="AO1580" s="1">
        <v>40422</v>
      </c>
      <c r="AP1580" s="1">
        <v>40967</v>
      </c>
      <c r="BN1580" s="3">
        <v>0.1</v>
      </c>
      <c r="BT1580" s="14">
        <v>2021000</v>
      </c>
      <c r="BU1580" s="3">
        <v>0.1</v>
      </c>
      <c r="CS1580">
        <v>1</v>
      </c>
      <c r="DA1580" s="1">
        <v>40899</v>
      </c>
      <c r="DB1580" s="1">
        <v>40967</v>
      </c>
      <c r="DC1580" s="1">
        <v>41774</v>
      </c>
      <c r="DD1580" s="14">
        <v>76</v>
      </c>
      <c r="DE1580" s="14">
        <v>4</v>
      </c>
      <c r="DF1580" t="s">
        <v>513</v>
      </c>
      <c r="DG1580" t="s">
        <v>1499</v>
      </c>
      <c r="DH1580">
        <v>1</v>
      </c>
      <c r="DJ1580" s="1">
        <v>41173</v>
      </c>
      <c r="IJ1580" s="1">
        <v>41815</v>
      </c>
      <c r="IK1580" s="14">
        <v>1</v>
      </c>
    </row>
    <row r="1581" spans="1:245" x14ac:dyDescent="0.25">
      <c r="A1581" s="1">
        <v>41815</v>
      </c>
      <c r="E1581" s="4" t="s">
        <v>3246</v>
      </c>
      <c r="F1581" s="4"/>
      <c r="G1581" s="45" t="s">
        <v>5655</v>
      </c>
      <c r="H1581" s="86"/>
      <c r="I1581" s="86"/>
      <c r="J1581" s="86"/>
      <c r="K1581" s="86"/>
      <c r="L1581" s="86"/>
      <c r="M1581" s="30" t="s">
        <v>2653</v>
      </c>
      <c r="N1581" s="27" t="s">
        <v>502</v>
      </c>
      <c r="O1581" s="52" t="s">
        <v>7284</v>
      </c>
      <c r="P1581" s="20"/>
      <c r="Q1581" s="39" t="s">
        <v>2653</v>
      </c>
      <c r="R1581" s="27" t="s">
        <v>502</v>
      </c>
      <c r="S1581" s="52" t="s">
        <v>7284</v>
      </c>
      <c r="T1581" s="39" t="s">
        <v>2653</v>
      </c>
      <c r="U1581" s="27" t="s">
        <v>502</v>
      </c>
      <c r="V1581" s="20"/>
      <c r="W1581" s="20"/>
      <c r="X1581" s="20"/>
      <c r="Y1581" s="20"/>
      <c r="Z1581" s="20"/>
      <c r="AA1581" s="20"/>
      <c r="AD1581" s="20"/>
      <c r="AF1581" s="14">
        <v>0</v>
      </c>
      <c r="AG1581" s="14">
        <v>1</v>
      </c>
      <c r="AH1581" s="14">
        <v>0</v>
      </c>
      <c r="AI1581" s="14">
        <v>0</v>
      </c>
      <c r="AJ1581" s="14">
        <v>1</v>
      </c>
      <c r="AK1581" s="14">
        <v>0</v>
      </c>
      <c r="AL1581" s="14">
        <v>1</v>
      </c>
      <c r="AM1581" s="14">
        <v>0</v>
      </c>
      <c r="AO1581" s="1">
        <v>40422</v>
      </c>
      <c r="AP1581" s="1">
        <v>40967</v>
      </c>
      <c r="BN1581" s="3">
        <v>0.1</v>
      </c>
      <c r="BT1581" s="14">
        <v>2021000</v>
      </c>
      <c r="BU1581" s="3">
        <v>0.1</v>
      </c>
      <c r="CS1581">
        <v>1</v>
      </c>
      <c r="DA1581" s="1">
        <v>40899</v>
      </c>
      <c r="DB1581" s="1">
        <v>40967</v>
      </c>
      <c r="DC1581" s="1">
        <v>41774</v>
      </c>
      <c r="DD1581" s="14">
        <v>76</v>
      </c>
      <c r="DE1581" s="14">
        <v>4</v>
      </c>
      <c r="DF1581" t="s">
        <v>513</v>
      </c>
      <c r="DG1581" t="s">
        <v>1499</v>
      </c>
      <c r="DH1581">
        <v>1</v>
      </c>
      <c r="DJ1581" s="1">
        <v>41173</v>
      </c>
      <c r="IJ1581" s="1">
        <v>41815</v>
      </c>
      <c r="IK1581" s="14">
        <v>1</v>
      </c>
    </row>
    <row r="1582" spans="1:245" x14ac:dyDescent="0.25">
      <c r="A1582" s="1">
        <v>41829</v>
      </c>
      <c r="C1582" t="s">
        <v>1567</v>
      </c>
      <c r="E1582" s="4" t="s">
        <v>3249</v>
      </c>
      <c r="F1582" s="4"/>
      <c r="G1582" s="45" t="s">
        <v>5658</v>
      </c>
      <c r="H1582" s="86"/>
      <c r="I1582" s="86"/>
      <c r="J1582" s="86"/>
      <c r="K1582" s="86"/>
      <c r="L1582" s="86"/>
      <c r="M1582" s="32" t="s">
        <v>3751</v>
      </c>
      <c r="N1582" s="27" t="s">
        <v>474</v>
      </c>
      <c r="O1582" s="52" t="s">
        <v>7300</v>
      </c>
      <c r="P1582" s="20"/>
      <c r="Q1582" s="41" t="s">
        <v>3751</v>
      </c>
      <c r="R1582" s="27" t="s">
        <v>474</v>
      </c>
      <c r="S1582" s="52" t="s">
        <v>7300</v>
      </c>
      <c r="T1582" s="41" t="s">
        <v>3751</v>
      </c>
      <c r="U1582" s="27" t="s">
        <v>474</v>
      </c>
      <c r="V1582" s="20"/>
      <c r="W1582" s="20"/>
      <c r="X1582" s="20"/>
      <c r="Y1582" s="20"/>
      <c r="Z1582" s="20"/>
      <c r="AA1582" s="20"/>
      <c r="AB1582" s="20"/>
      <c r="AC1582" s="20"/>
      <c r="AD1582" s="20"/>
      <c r="AF1582" s="14">
        <v>0</v>
      </c>
      <c r="AG1582" s="14">
        <v>0</v>
      </c>
      <c r="AH1582" s="14">
        <v>0</v>
      </c>
      <c r="AI1582" s="14">
        <v>1</v>
      </c>
      <c r="AJ1582" s="14">
        <v>1</v>
      </c>
      <c r="AK1582" s="14">
        <v>1</v>
      </c>
      <c r="AL1582" s="14">
        <v>1</v>
      </c>
      <c r="AM1582" s="14">
        <v>0</v>
      </c>
      <c r="AN1582" t="s">
        <v>1572</v>
      </c>
      <c r="AO1582" s="1">
        <v>38391</v>
      </c>
      <c r="AP1582" s="1">
        <v>39706</v>
      </c>
      <c r="AQ1582" s="1">
        <v>38391</v>
      </c>
      <c r="AR1582" s="1">
        <v>39706</v>
      </c>
      <c r="AS1582" s="1">
        <v>38881</v>
      </c>
      <c r="AT1582" s="1">
        <v>39269</v>
      </c>
      <c r="AU1582" s="1">
        <v>39017</v>
      </c>
      <c r="AV1582" s="1">
        <v>39939</v>
      </c>
      <c r="AW1582" s="1">
        <v>39112</v>
      </c>
      <c r="AX1582" s="1">
        <v>39939</v>
      </c>
      <c r="AY1582" s="1">
        <v>38300</v>
      </c>
      <c r="AZ1582" s="1">
        <v>39939</v>
      </c>
      <c r="BA1582" s="1">
        <v>38300</v>
      </c>
      <c r="BB1582" s="1">
        <v>39939</v>
      </c>
      <c r="BC1582" s="1">
        <v>38300</v>
      </c>
      <c r="BD1582" s="1">
        <v>39939</v>
      </c>
      <c r="BE1582" s="1">
        <v>38300</v>
      </c>
      <c r="BF1582" s="1">
        <v>39939</v>
      </c>
      <c r="BG1582" s="1">
        <v>38300</v>
      </c>
      <c r="BH1582" s="1">
        <v>39939</v>
      </c>
      <c r="BI1582" s="1">
        <v>38300</v>
      </c>
      <c r="BJ1582" s="1">
        <v>39939</v>
      </c>
      <c r="BK1582" s="1">
        <v>38300</v>
      </c>
      <c r="BL1582" s="1">
        <v>39939</v>
      </c>
      <c r="BT1582" s="14">
        <v>131532600</v>
      </c>
      <c r="BX1582" s="14">
        <v>79121700</v>
      </c>
      <c r="BZ1582" s="16">
        <v>55385190</v>
      </c>
      <c r="CB1582" s="14">
        <v>4309000</v>
      </c>
      <c r="CF1582" s="14">
        <v>37661800</v>
      </c>
      <c r="CH1582" s="16">
        <v>0</v>
      </c>
      <c r="CI1582" s="14">
        <v>37102100</v>
      </c>
      <c r="CL1582" s="14">
        <v>41270000</v>
      </c>
      <c r="CN1582" s="16">
        <v>0</v>
      </c>
      <c r="CS1582" s="7">
        <v>1</v>
      </c>
      <c r="CV1582">
        <v>1</v>
      </c>
      <c r="DB1582" s="1">
        <v>39776</v>
      </c>
      <c r="DC1582" s="1">
        <v>41117</v>
      </c>
      <c r="DD1582" s="14">
        <v>3187</v>
      </c>
      <c r="DE1582" s="14">
        <v>9</v>
      </c>
      <c r="DF1582" t="s">
        <v>513</v>
      </c>
      <c r="DG1582" t="s">
        <v>1573</v>
      </c>
      <c r="DK1582" s="1"/>
      <c r="DO1582" s="49" t="s">
        <v>4800</v>
      </c>
      <c r="DP1582" s="1"/>
      <c r="DQ1582" s="1"/>
      <c r="DR1582" s="1"/>
      <c r="DS1582" s="1"/>
      <c r="DT1582" s="1"/>
      <c r="DU1582" s="1"/>
      <c r="DV1582" s="1"/>
      <c r="DY1582" s="7" t="s">
        <v>3030</v>
      </c>
      <c r="DZ1582" s="1">
        <v>41903</v>
      </c>
      <c r="EA1582" s="1">
        <v>43446</v>
      </c>
      <c r="ED1582" s="26" t="s">
        <v>4277</v>
      </c>
      <c r="EL1582" s="7">
        <v>1</v>
      </c>
      <c r="EO1582" s="7">
        <v>1968</v>
      </c>
      <c r="EP1582" s="7">
        <v>7</v>
      </c>
      <c r="FB1582">
        <v>1</v>
      </c>
      <c r="FC1582" t="s">
        <v>4283</v>
      </c>
      <c r="FD1582" s="1">
        <v>43518</v>
      </c>
    </row>
    <row r="1583" spans="1:245" x14ac:dyDescent="0.25">
      <c r="A1583" s="1">
        <v>41829</v>
      </c>
      <c r="E1583" s="4" t="s">
        <v>3249</v>
      </c>
      <c r="F1583" s="4"/>
      <c r="G1583" s="45" t="s">
        <v>5658</v>
      </c>
      <c r="H1583" s="86"/>
      <c r="I1583" s="86"/>
      <c r="J1583" s="86"/>
      <c r="K1583" s="86"/>
      <c r="L1583" s="86"/>
      <c r="M1583" s="30" t="s">
        <v>3031</v>
      </c>
      <c r="N1583" s="27" t="s">
        <v>474</v>
      </c>
      <c r="O1583" s="52" t="s">
        <v>7300</v>
      </c>
      <c r="P1583" s="20"/>
      <c r="Q1583" s="41" t="s">
        <v>3751</v>
      </c>
      <c r="R1583" s="27" t="s">
        <v>474</v>
      </c>
      <c r="S1583" s="52" t="s">
        <v>7300</v>
      </c>
      <c r="T1583" s="41" t="s">
        <v>3751</v>
      </c>
      <c r="U1583" s="27" t="s">
        <v>474</v>
      </c>
      <c r="V1583" s="20"/>
      <c r="W1583" s="20"/>
      <c r="X1583" s="20"/>
      <c r="Y1583" s="20"/>
      <c r="Z1583" s="20"/>
      <c r="AA1583" s="20"/>
      <c r="AB1583" s="20"/>
      <c r="AC1583" s="20"/>
      <c r="AD1583" s="20"/>
      <c r="AF1583" s="14">
        <v>0</v>
      </c>
      <c r="AG1583" s="14">
        <v>0</v>
      </c>
      <c r="AH1583" s="14">
        <v>0</v>
      </c>
      <c r="AI1583" s="14">
        <v>1</v>
      </c>
      <c r="AJ1583" s="14">
        <v>1</v>
      </c>
      <c r="AK1583" s="14">
        <v>1</v>
      </c>
      <c r="AL1583" s="14">
        <v>1</v>
      </c>
      <c r="AM1583" s="14">
        <v>0</v>
      </c>
      <c r="AO1583" s="1">
        <v>38391</v>
      </c>
      <c r="AP1583" s="1">
        <v>39706</v>
      </c>
      <c r="AQ1583" s="1">
        <v>38391</v>
      </c>
      <c r="AR1583" s="1">
        <v>39706</v>
      </c>
      <c r="AS1583" s="1">
        <v>38881</v>
      </c>
      <c r="AT1583" s="1">
        <v>39269</v>
      </c>
      <c r="AU1583" s="1">
        <v>39017</v>
      </c>
      <c r="AV1583" s="1">
        <v>39939</v>
      </c>
      <c r="AW1583" s="1">
        <v>39112</v>
      </c>
      <c r="AX1583" s="1">
        <v>39939</v>
      </c>
      <c r="AY1583" s="1"/>
      <c r="BA1583" s="1"/>
      <c r="BC1583" s="1"/>
      <c r="BE1583" s="1"/>
      <c r="BG1583" s="1"/>
      <c r="BI1583" s="1"/>
      <c r="BK1583" s="1"/>
      <c r="BT1583" s="14">
        <v>131532600</v>
      </c>
      <c r="BX1583" s="14">
        <v>79121700</v>
      </c>
      <c r="BZ1583" s="16">
        <v>55385190</v>
      </c>
      <c r="CB1583" s="14">
        <v>4309000</v>
      </c>
      <c r="CF1583" s="14">
        <v>37661800</v>
      </c>
      <c r="CH1583" s="16">
        <v>0</v>
      </c>
      <c r="CI1583" s="14">
        <v>37102100</v>
      </c>
      <c r="CL1583" s="14">
        <v>41270000</v>
      </c>
      <c r="CN1583" s="16">
        <v>0</v>
      </c>
      <c r="CS1583" s="7">
        <v>1</v>
      </c>
      <c r="CV1583">
        <v>1</v>
      </c>
      <c r="DB1583" s="1">
        <v>39776</v>
      </c>
      <c r="DC1583" s="1">
        <v>41117</v>
      </c>
      <c r="DD1583" s="14">
        <v>3187</v>
      </c>
      <c r="DE1583" s="14">
        <v>9</v>
      </c>
      <c r="DF1583" t="s">
        <v>513</v>
      </c>
      <c r="DG1583" t="s">
        <v>1573</v>
      </c>
      <c r="DO1583" s="49" t="s">
        <v>4800</v>
      </c>
      <c r="DP1583" s="1"/>
      <c r="DQ1583" s="1"/>
      <c r="DR1583" s="1"/>
      <c r="DS1583" s="1"/>
      <c r="DT1583" s="1"/>
      <c r="DU1583" s="1"/>
      <c r="DV1583" s="1"/>
      <c r="DY1583" s="7" t="s">
        <v>3030</v>
      </c>
      <c r="DZ1583" s="1">
        <v>41903</v>
      </c>
      <c r="EA1583" s="1">
        <v>43446</v>
      </c>
      <c r="ED1583" s="26" t="s">
        <v>4277</v>
      </c>
      <c r="EL1583" s="7">
        <v>1</v>
      </c>
      <c r="EO1583" s="7">
        <v>1968</v>
      </c>
      <c r="EP1583" s="7">
        <v>7</v>
      </c>
      <c r="FB1583">
        <v>1</v>
      </c>
      <c r="FC1583" t="s">
        <v>4283</v>
      </c>
      <c r="FD1583" s="1">
        <v>43518</v>
      </c>
    </row>
    <row r="1584" spans="1:245" x14ac:dyDescent="0.25">
      <c r="A1584" s="1">
        <v>41829</v>
      </c>
      <c r="E1584" s="4" t="s">
        <v>3249</v>
      </c>
      <c r="F1584" s="4"/>
      <c r="G1584" s="45" t="s">
        <v>5658</v>
      </c>
      <c r="H1584" s="86"/>
      <c r="I1584" s="86"/>
      <c r="J1584" s="86"/>
      <c r="K1584" s="86"/>
      <c r="L1584" s="86"/>
      <c r="M1584" s="30" t="s">
        <v>5218</v>
      </c>
      <c r="N1584" s="27" t="s">
        <v>537</v>
      </c>
      <c r="O1584" s="52" t="s">
        <v>7301</v>
      </c>
      <c r="P1584" s="20"/>
      <c r="Q1584" s="41" t="s">
        <v>3751</v>
      </c>
      <c r="R1584" s="27" t="s">
        <v>474</v>
      </c>
      <c r="S1584" s="52" t="s">
        <v>7300</v>
      </c>
      <c r="T1584" s="41" t="s">
        <v>3751</v>
      </c>
      <c r="U1584" s="27" t="s">
        <v>474</v>
      </c>
      <c r="V1584" s="20"/>
      <c r="W1584" s="20"/>
      <c r="X1584" s="20"/>
      <c r="Y1584" s="20"/>
      <c r="Z1584" s="20"/>
      <c r="AA1584" s="20"/>
      <c r="AB1584" s="20"/>
      <c r="AC1584" s="20"/>
      <c r="AD1584" s="20"/>
      <c r="AF1584" s="14">
        <v>0</v>
      </c>
      <c r="AG1584" s="14">
        <v>1</v>
      </c>
      <c r="AH1584" s="14">
        <v>0</v>
      </c>
      <c r="AI1584" s="14">
        <v>0</v>
      </c>
      <c r="AJ1584" s="14">
        <v>1</v>
      </c>
      <c r="AK1584" s="14">
        <v>0</v>
      </c>
      <c r="AL1584" s="14">
        <v>1</v>
      </c>
      <c r="AM1584" s="14">
        <v>0</v>
      </c>
      <c r="AO1584" s="1">
        <v>38391</v>
      </c>
      <c r="AP1584" s="1">
        <v>39706</v>
      </c>
      <c r="AS1584" s="1">
        <v>38881</v>
      </c>
      <c r="AT1584" s="1">
        <v>39269</v>
      </c>
      <c r="BT1584" s="14">
        <v>131532600</v>
      </c>
      <c r="CB1584" s="14">
        <v>4309000</v>
      </c>
      <c r="CS1584" s="7">
        <v>1</v>
      </c>
      <c r="CV1584">
        <v>1</v>
      </c>
      <c r="DB1584" s="1">
        <v>39776</v>
      </c>
      <c r="DC1584" s="1">
        <v>41117</v>
      </c>
      <c r="DD1584" s="14">
        <v>3187</v>
      </c>
      <c r="DE1584" s="14">
        <v>9</v>
      </c>
      <c r="DF1584" t="s">
        <v>513</v>
      </c>
      <c r="DG1584" t="s">
        <v>1573</v>
      </c>
      <c r="DO1584" s="49" t="s">
        <v>4800</v>
      </c>
      <c r="DP1584" s="1"/>
      <c r="DQ1584" s="1"/>
      <c r="DR1584" s="1"/>
      <c r="DS1584" s="1"/>
      <c r="DT1584" s="1"/>
      <c r="DU1584" s="1"/>
      <c r="DV1584" s="1"/>
      <c r="DY1584" s="7" t="s">
        <v>3030</v>
      </c>
      <c r="DZ1584" s="1">
        <v>41903</v>
      </c>
      <c r="EA1584" s="1">
        <v>43446</v>
      </c>
      <c r="ED1584" s="26" t="s">
        <v>4277</v>
      </c>
      <c r="EL1584" s="7">
        <v>1</v>
      </c>
      <c r="EO1584" s="7">
        <v>1968</v>
      </c>
      <c r="EP1584" s="7">
        <v>7</v>
      </c>
      <c r="FB1584">
        <v>1</v>
      </c>
      <c r="FC1584" t="s">
        <v>4283</v>
      </c>
      <c r="FD1584" s="1">
        <v>43518</v>
      </c>
    </row>
    <row r="1585" spans="1:240" x14ac:dyDescent="0.25">
      <c r="A1585" s="1">
        <v>41829</v>
      </c>
      <c r="E1585" s="4" t="s">
        <v>3249</v>
      </c>
      <c r="F1585" s="4"/>
      <c r="G1585" s="45" t="s">
        <v>5658</v>
      </c>
      <c r="H1585" s="86"/>
      <c r="I1585" s="86"/>
      <c r="J1585" s="86"/>
      <c r="K1585" s="86"/>
      <c r="L1585" s="86"/>
      <c r="M1585" s="32" t="s">
        <v>3752</v>
      </c>
      <c r="N1585" s="4" t="s">
        <v>474</v>
      </c>
      <c r="O1585" s="52" t="s">
        <v>7302</v>
      </c>
      <c r="P1585" s="20"/>
      <c r="Q1585" s="41" t="s">
        <v>3751</v>
      </c>
      <c r="R1585" s="27" t="s">
        <v>474</v>
      </c>
      <c r="S1585" s="52" t="s">
        <v>7300</v>
      </c>
      <c r="T1585" s="41" t="s">
        <v>3751</v>
      </c>
      <c r="U1585" s="27" t="s">
        <v>474</v>
      </c>
      <c r="V1585" s="20"/>
      <c r="W1585" s="20"/>
      <c r="X1585" s="20"/>
      <c r="Y1585" s="20"/>
      <c r="Z1585" s="20"/>
      <c r="AA1585" s="20"/>
      <c r="AB1585" s="20"/>
      <c r="AC1585" s="20"/>
      <c r="AD1585" s="20"/>
      <c r="AF1585" s="14">
        <v>0</v>
      </c>
      <c r="AG1585" s="14">
        <v>1</v>
      </c>
      <c r="AH1585" s="14">
        <v>0</v>
      </c>
      <c r="AI1585" s="14">
        <v>0</v>
      </c>
      <c r="AJ1585" s="14">
        <v>1</v>
      </c>
      <c r="AK1585" s="14">
        <v>0</v>
      </c>
      <c r="AL1585" s="14">
        <v>1</v>
      </c>
      <c r="AM1585" s="14">
        <v>0</v>
      </c>
      <c r="AO1585" s="1">
        <v>38391</v>
      </c>
      <c r="AP1585" s="1">
        <v>39706</v>
      </c>
      <c r="BT1585" s="14">
        <v>131532600</v>
      </c>
      <c r="CS1585" s="7">
        <v>1</v>
      </c>
      <c r="CV1585">
        <v>1</v>
      </c>
      <c r="DB1585" s="1">
        <v>39776</v>
      </c>
      <c r="DC1585" s="1">
        <v>41117</v>
      </c>
      <c r="DD1585" s="14">
        <v>3187</v>
      </c>
      <c r="DE1585" s="14">
        <v>9</v>
      </c>
      <c r="DF1585" t="s">
        <v>513</v>
      </c>
      <c r="DG1585" t="s">
        <v>1573</v>
      </c>
      <c r="DO1585" s="49" t="s">
        <v>4801</v>
      </c>
      <c r="DP1585" s="1"/>
      <c r="DQ1585" s="1"/>
      <c r="DR1585" s="1"/>
      <c r="DS1585" s="1"/>
      <c r="DT1585" s="1"/>
      <c r="DU1585" s="1"/>
      <c r="DV1585" s="1"/>
      <c r="DY1585" s="7" t="s">
        <v>3026</v>
      </c>
      <c r="DZ1585" s="1">
        <v>41901</v>
      </c>
      <c r="EA1585" s="1">
        <v>43446</v>
      </c>
      <c r="EC1585" s="26" t="s">
        <v>4276</v>
      </c>
      <c r="EF1585" s="7">
        <v>1</v>
      </c>
      <c r="EO1585" s="7">
        <v>289</v>
      </c>
      <c r="EP1585" s="7">
        <v>2</v>
      </c>
      <c r="FC1585" t="s">
        <v>4284</v>
      </c>
      <c r="FD1585" s="1">
        <v>43524</v>
      </c>
    </row>
    <row r="1586" spans="1:240" x14ac:dyDescent="0.25">
      <c r="A1586" s="1">
        <v>41829</v>
      </c>
      <c r="E1586" s="4" t="s">
        <v>3249</v>
      </c>
      <c r="F1586" s="4"/>
      <c r="G1586" s="45" t="s">
        <v>5658</v>
      </c>
      <c r="H1586" s="86"/>
      <c r="I1586" s="86"/>
      <c r="J1586" s="86"/>
      <c r="K1586" s="86"/>
      <c r="L1586" s="86"/>
      <c r="M1586" s="30" t="s">
        <v>1568</v>
      </c>
      <c r="N1586" s="4" t="s">
        <v>776</v>
      </c>
      <c r="O1586" s="52" t="s">
        <v>7303</v>
      </c>
      <c r="P1586" s="20"/>
      <c r="Q1586" s="30" t="s">
        <v>1568</v>
      </c>
      <c r="R1586" s="4" t="s">
        <v>776</v>
      </c>
      <c r="S1586" s="52" t="s">
        <v>7303</v>
      </c>
      <c r="T1586" s="20"/>
      <c r="U1586" s="20"/>
      <c r="V1586" s="20"/>
      <c r="W1586" s="20"/>
      <c r="X1586" s="33" t="s">
        <v>3753</v>
      </c>
      <c r="Y1586" s="33" t="s">
        <v>776</v>
      </c>
      <c r="Z1586" s="33" t="s">
        <v>3753</v>
      </c>
      <c r="AA1586" s="33" t="s">
        <v>776</v>
      </c>
      <c r="AB1586" s="20"/>
      <c r="AC1586" s="20"/>
      <c r="AD1586" s="20"/>
      <c r="AF1586" s="14">
        <v>0</v>
      </c>
      <c r="AG1586" s="14">
        <v>1</v>
      </c>
      <c r="AH1586" s="14">
        <v>0</v>
      </c>
      <c r="AI1586" s="14">
        <v>0</v>
      </c>
      <c r="AJ1586" s="14">
        <v>1</v>
      </c>
      <c r="AK1586" s="14">
        <v>0</v>
      </c>
      <c r="AL1586" s="14">
        <v>1</v>
      </c>
      <c r="AM1586" s="14">
        <v>0</v>
      </c>
      <c r="AU1586" s="1">
        <v>39017</v>
      </c>
      <c r="AV1586" s="1">
        <v>39939</v>
      </c>
      <c r="BP1586" s="14">
        <v>10000000</v>
      </c>
      <c r="BR1586" s="16">
        <v>0</v>
      </c>
      <c r="CS1586" s="7">
        <v>1</v>
      </c>
      <c r="CV1586">
        <v>1</v>
      </c>
      <c r="DB1586" s="1">
        <v>39776</v>
      </c>
      <c r="DC1586" s="1">
        <v>41117</v>
      </c>
      <c r="DD1586" s="14">
        <v>3187</v>
      </c>
      <c r="DE1586" s="14">
        <v>9</v>
      </c>
      <c r="DF1586" t="s">
        <v>513</v>
      </c>
      <c r="DG1586" t="s">
        <v>1573</v>
      </c>
      <c r="DO1586" s="49" t="s">
        <v>4802</v>
      </c>
      <c r="DP1586" s="1"/>
      <c r="DQ1586" s="1"/>
      <c r="DR1586" s="1"/>
      <c r="DS1586" s="1"/>
      <c r="DT1586" s="1"/>
      <c r="DU1586" s="1"/>
      <c r="DV1586" s="1"/>
      <c r="DY1586" s="7" t="s">
        <v>3033</v>
      </c>
      <c r="DZ1586" s="1">
        <v>41901</v>
      </c>
      <c r="EA1586" s="1">
        <v>43446</v>
      </c>
      <c r="EC1586" s="26" t="s">
        <v>4276</v>
      </c>
      <c r="EK1586" s="7">
        <v>1</v>
      </c>
      <c r="EO1586" s="7">
        <v>474</v>
      </c>
      <c r="EP1586" s="7">
        <v>4</v>
      </c>
      <c r="FA1586">
        <v>1</v>
      </c>
      <c r="FC1586" t="s">
        <v>4285</v>
      </c>
      <c r="FD1586" s="1">
        <v>43517</v>
      </c>
      <c r="GY1586" s="44" t="s">
        <v>5725</v>
      </c>
      <c r="GZ1586" s="1">
        <v>39778</v>
      </c>
      <c r="HA1586">
        <v>7</v>
      </c>
      <c r="HB1586">
        <v>75</v>
      </c>
      <c r="HC1586">
        <v>0</v>
      </c>
      <c r="HH1586" s="44" t="s">
        <v>5866</v>
      </c>
      <c r="HI1586">
        <v>1</v>
      </c>
      <c r="HJ1586">
        <v>57</v>
      </c>
      <c r="HK1586">
        <v>45</v>
      </c>
      <c r="HL1586">
        <v>0</v>
      </c>
      <c r="HQ1586" s="44" t="s">
        <v>5983</v>
      </c>
      <c r="HR1586">
        <v>0</v>
      </c>
      <c r="HS1586">
        <v>16</v>
      </c>
      <c r="HT1586">
        <v>33</v>
      </c>
      <c r="HU1586">
        <v>0</v>
      </c>
    </row>
    <row r="1587" spans="1:240" x14ac:dyDescent="0.25">
      <c r="A1587" s="1">
        <v>41829</v>
      </c>
      <c r="E1587" s="4" t="s">
        <v>3249</v>
      </c>
      <c r="F1587" s="4"/>
      <c r="G1587" s="45" t="s">
        <v>5658</v>
      </c>
      <c r="H1587" s="86"/>
      <c r="I1587" s="86"/>
      <c r="J1587" s="86"/>
      <c r="K1587" s="86"/>
      <c r="L1587" s="86"/>
      <c r="M1587" s="30" t="s">
        <v>5219</v>
      </c>
      <c r="N1587" s="4" t="s">
        <v>1413</v>
      </c>
      <c r="O1587" s="52" t="s">
        <v>7304</v>
      </c>
      <c r="P1587" s="20"/>
      <c r="Q1587" s="30" t="s">
        <v>5219</v>
      </c>
      <c r="R1587" s="4" t="s">
        <v>1413</v>
      </c>
      <c r="S1587" s="52" t="s">
        <v>7304</v>
      </c>
      <c r="T1587" s="20"/>
      <c r="U1587" s="20"/>
      <c r="V1587" s="20"/>
      <c r="W1587" s="20"/>
      <c r="X1587" s="33" t="s">
        <v>3754</v>
      </c>
      <c r="Y1587" s="33" t="s">
        <v>1413</v>
      </c>
      <c r="Z1587" s="33" t="s">
        <v>3754</v>
      </c>
      <c r="AA1587" s="33" t="s">
        <v>1413</v>
      </c>
      <c r="AB1587" s="20"/>
      <c r="AC1587" s="20"/>
      <c r="AD1587" s="20"/>
      <c r="AF1587" s="14">
        <v>0</v>
      </c>
      <c r="AG1587" s="14">
        <v>1</v>
      </c>
      <c r="AH1587" s="14">
        <v>0</v>
      </c>
      <c r="AI1587" s="14">
        <v>0</v>
      </c>
      <c r="AJ1587" s="14">
        <v>1</v>
      </c>
      <c r="AK1587" s="14">
        <v>0</v>
      </c>
      <c r="AL1587" s="14">
        <v>1</v>
      </c>
      <c r="AM1587" s="14">
        <v>0</v>
      </c>
      <c r="AW1587" s="1">
        <v>39112</v>
      </c>
      <c r="AX1587" s="1">
        <v>39939</v>
      </c>
      <c r="AY1587" s="1"/>
      <c r="BA1587" s="1"/>
      <c r="BC1587" s="1"/>
      <c r="BE1587" s="1"/>
      <c r="BG1587" s="1"/>
      <c r="BI1587" s="1"/>
      <c r="BK1587" s="1"/>
      <c r="BP1587" s="14">
        <v>40000000</v>
      </c>
      <c r="CS1587" s="7">
        <v>1</v>
      </c>
      <c r="CV1587">
        <v>1</v>
      </c>
      <c r="DB1587" s="1">
        <v>39776</v>
      </c>
      <c r="DC1587" s="1">
        <v>41117</v>
      </c>
      <c r="DD1587" s="14">
        <v>3187</v>
      </c>
      <c r="DE1587" s="14">
        <v>9</v>
      </c>
      <c r="DF1587" t="s">
        <v>513</v>
      </c>
      <c r="DG1587" t="s">
        <v>1573</v>
      </c>
      <c r="DO1587" s="49" t="s">
        <v>4803</v>
      </c>
      <c r="DP1587" s="1"/>
      <c r="DQ1587" s="1"/>
      <c r="DR1587" s="1"/>
      <c r="DS1587" s="1"/>
      <c r="DT1587" s="1"/>
      <c r="DU1587" s="1"/>
      <c r="DV1587" s="1"/>
      <c r="DY1587" s="7" t="s">
        <v>3028</v>
      </c>
      <c r="DZ1587" s="1">
        <v>41901</v>
      </c>
      <c r="EA1587" s="1">
        <v>43446</v>
      </c>
      <c r="EC1587" s="26" t="s">
        <v>4276</v>
      </c>
      <c r="EF1587" s="7">
        <v>1</v>
      </c>
      <c r="EO1587" s="7">
        <v>404</v>
      </c>
      <c r="EP1587" s="7">
        <v>2</v>
      </c>
      <c r="FC1587" t="s">
        <v>4286</v>
      </c>
      <c r="FD1587" s="1">
        <v>43516</v>
      </c>
      <c r="GY1587" s="44" t="s">
        <v>5725</v>
      </c>
      <c r="GZ1587" s="1">
        <v>39778</v>
      </c>
      <c r="HA1587">
        <v>7</v>
      </c>
      <c r="HB1587">
        <v>88</v>
      </c>
      <c r="HC1587">
        <v>0</v>
      </c>
      <c r="HH1587" s="44" t="s">
        <v>5866</v>
      </c>
      <c r="HI1587">
        <v>1</v>
      </c>
      <c r="HJ1587">
        <v>57</v>
      </c>
      <c r="HK1587">
        <v>165</v>
      </c>
      <c r="HL1587">
        <v>6</v>
      </c>
      <c r="HM1587">
        <v>1</v>
      </c>
      <c r="HQ1587" s="44" t="s">
        <v>5983</v>
      </c>
      <c r="HR1587">
        <v>0</v>
      </c>
      <c r="HS1587">
        <v>16</v>
      </c>
      <c r="HT1587">
        <v>190</v>
      </c>
      <c r="HU1587">
        <v>7</v>
      </c>
      <c r="HW1587">
        <v>1</v>
      </c>
    </row>
    <row r="1588" spans="1:240" x14ac:dyDescent="0.25">
      <c r="A1588" s="1">
        <v>41829</v>
      </c>
      <c r="E1588" s="4" t="s">
        <v>3249</v>
      </c>
      <c r="F1588" s="4"/>
      <c r="G1588" s="45" t="s">
        <v>5658</v>
      </c>
      <c r="H1588" s="86"/>
      <c r="I1588" s="86"/>
      <c r="J1588" s="86"/>
      <c r="K1588" s="86"/>
      <c r="L1588" s="86"/>
      <c r="M1588" s="30" t="s">
        <v>5220</v>
      </c>
      <c r="N1588" s="4" t="s">
        <v>1413</v>
      </c>
      <c r="O1588" s="52" t="s">
        <v>7305</v>
      </c>
      <c r="P1588" s="20"/>
      <c r="Q1588" s="39" t="s">
        <v>1569</v>
      </c>
      <c r="R1588" s="4" t="s">
        <v>500</v>
      </c>
      <c r="S1588" s="52" t="s">
        <v>7306</v>
      </c>
      <c r="T1588" s="39" t="s">
        <v>1569</v>
      </c>
      <c r="U1588" s="4" t="s">
        <v>500</v>
      </c>
      <c r="V1588" s="33" t="s">
        <v>3757</v>
      </c>
      <c r="W1588" s="33" t="s">
        <v>500</v>
      </c>
      <c r="X1588" s="20"/>
      <c r="Y1588" s="20"/>
      <c r="Z1588" s="20"/>
      <c r="AA1588" s="20"/>
      <c r="AB1588" s="33" t="s">
        <v>3758</v>
      </c>
      <c r="AC1588" s="33" t="s">
        <v>500</v>
      </c>
      <c r="AD1588" s="20"/>
      <c r="AE1588" s="33" t="s">
        <v>3756</v>
      </c>
      <c r="AF1588" s="14">
        <v>0</v>
      </c>
      <c r="AG1588" s="14">
        <v>1</v>
      </c>
      <c r="AH1588" s="14">
        <v>0</v>
      </c>
      <c r="AI1588" s="14">
        <v>0</v>
      </c>
      <c r="AJ1588" s="14">
        <v>1</v>
      </c>
      <c r="AK1588" s="14">
        <v>0</v>
      </c>
      <c r="AL1588" s="14">
        <v>1</v>
      </c>
      <c r="AM1588" s="14">
        <v>0</v>
      </c>
      <c r="AQ1588" s="1">
        <v>38391</v>
      </c>
      <c r="AR1588" s="1">
        <v>39706</v>
      </c>
      <c r="BP1588" s="14">
        <f>17161140-BT1588</f>
        <v>9115226</v>
      </c>
      <c r="BT1588" s="14">
        <v>8045914</v>
      </c>
      <c r="CS1588" s="7">
        <v>1</v>
      </c>
      <c r="CV1588">
        <v>1</v>
      </c>
      <c r="DB1588" s="1">
        <v>39776</v>
      </c>
      <c r="DC1588" s="1">
        <v>41117</v>
      </c>
      <c r="DD1588" s="14">
        <v>3187</v>
      </c>
      <c r="DE1588" s="14">
        <v>9</v>
      </c>
      <c r="DF1588" t="s">
        <v>513</v>
      </c>
      <c r="DG1588" t="s">
        <v>1573</v>
      </c>
      <c r="DO1588" s="49" t="s">
        <v>4804</v>
      </c>
      <c r="DP1588" s="1"/>
      <c r="DQ1588" s="1"/>
      <c r="DR1588" s="1"/>
      <c r="DS1588" s="1"/>
      <c r="DT1588" s="1"/>
      <c r="DU1588" s="1"/>
      <c r="DV1588" s="1"/>
      <c r="DY1588" s="7" t="s">
        <v>3032</v>
      </c>
      <c r="DZ1588" s="1">
        <v>41901</v>
      </c>
      <c r="EA1588" s="1">
        <v>43446</v>
      </c>
      <c r="EC1588" s="26" t="s">
        <v>4276</v>
      </c>
      <c r="EF1588" s="7">
        <v>1</v>
      </c>
      <c r="EO1588" s="7">
        <v>371</v>
      </c>
      <c r="EP1588" s="7">
        <v>2</v>
      </c>
      <c r="FC1588" t="s">
        <v>4287</v>
      </c>
      <c r="FD1588" s="1">
        <v>43524</v>
      </c>
      <c r="GY1588" s="44" t="s">
        <v>5725</v>
      </c>
      <c r="GZ1588" s="1">
        <v>39778</v>
      </c>
      <c r="HA1588">
        <v>7</v>
      </c>
      <c r="HB1588">
        <v>7</v>
      </c>
      <c r="HC1588">
        <v>7</v>
      </c>
      <c r="HD1588">
        <v>1</v>
      </c>
      <c r="HH1588" s="44" t="s">
        <v>5866</v>
      </c>
      <c r="HI1588">
        <v>1</v>
      </c>
      <c r="HJ1588">
        <v>57</v>
      </c>
      <c r="HK1588">
        <v>602</v>
      </c>
      <c r="HL1588">
        <v>59</v>
      </c>
      <c r="HM1588">
        <v>1</v>
      </c>
      <c r="HQ1588" s="44" t="s">
        <v>5983</v>
      </c>
      <c r="HR1588">
        <v>0</v>
      </c>
      <c r="HS1588">
        <v>16</v>
      </c>
      <c r="HT1588">
        <v>477</v>
      </c>
      <c r="HU1588">
        <v>16</v>
      </c>
      <c r="HW1588">
        <v>1</v>
      </c>
    </row>
    <row r="1589" spans="1:240" x14ac:dyDescent="0.25">
      <c r="A1589" s="1">
        <v>41829</v>
      </c>
      <c r="E1589" s="4" t="s">
        <v>3249</v>
      </c>
      <c r="F1589" s="4"/>
      <c r="G1589" s="45" t="s">
        <v>5658</v>
      </c>
      <c r="H1589" s="86"/>
      <c r="I1589" s="86"/>
      <c r="J1589" s="86"/>
      <c r="K1589" s="86"/>
      <c r="L1589" s="86"/>
      <c r="M1589" s="30" t="s">
        <v>1569</v>
      </c>
      <c r="N1589" s="4" t="s">
        <v>500</v>
      </c>
      <c r="O1589" s="52" t="s">
        <v>7306</v>
      </c>
      <c r="P1589" s="20"/>
      <c r="Q1589" s="39" t="s">
        <v>1569</v>
      </c>
      <c r="R1589" s="4" t="s">
        <v>500</v>
      </c>
      <c r="S1589" s="52" t="s">
        <v>7306</v>
      </c>
      <c r="T1589" s="39" t="s">
        <v>1569</v>
      </c>
      <c r="U1589" s="4" t="s">
        <v>500</v>
      </c>
      <c r="V1589" s="33" t="s">
        <v>3757</v>
      </c>
      <c r="W1589" s="33" t="s">
        <v>500</v>
      </c>
      <c r="X1589" s="20"/>
      <c r="Y1589" s="20"/>
      <c r="Z1589" s="20"/>
      <c r="AA1589" s="20"/>
      <c r="AB1589" s="33" t="s">
        <v>3758</v>
      </c>
      <c r="AC1589" s="33" t="s">
        <v>500</v>
      </c>
      <c r="AD1589" s="20"/>
      <c r="AF1589" s="14">
        <v>0</v>
      </c>
      <c r="AG1589" s="14">
        <v>1</v>
      </c>
      <c r="AH1589" s="14">
        <v>0</v>
      </c>
      <c r="AI1589" s="14">
        <v>0</v>
      </c>
      <c r="AJ1589" s="14">
        <v>1</v>
      </c>
      <c r="AK1589" s="14">
        <v>0</v>
      </c>
      <c r="AL1589" s="14">
        <v>1</v>
      </c>
      <c r="AM1589" s="14">
        <v>0</v>
      </c>
      <c r="AQ1589" s="1">
        <v>38391</v>
      </c>
      <c r="AR1589" s="1">
        <v>39706</v>
      </c>
      <c r="BT1589" s="14">
        <v>8045914</v>
      </c>
      <c r="CS1589" s="7">
        <v>1</v>
      </c>
      <c r="CV1589">
        <v>1</v>
      </c>
      <c r="DB1589" s="1">
        <v>39776</v>
      </c>
      <c r="DC1589" s="1">
        <v>41117</v>
      </c>
      <c r="DD1589" s="14">
        <v>3187</v>
      </c>
      <c r="DE1589" s="14">
        <v>9</v>
      </c>
      <c r="DF1589" t="s">
        <v>513</v>
      </c>
      <c r="DG1589" t="s">
        <v>1573</v>
      </c>
      <c r="DO1589" s="49" t="s">
        <v>4804</v>
      </c>
      <c r="DP1589" s="1"/>
      <c r="DQ1589" s="1"/>
      <c r="DR1589" s="1"/>
      <c r="DS1589" s="1"/>
      <c r="DT1589" s="1"/>
      <c r="DU1589" s="1"/>
      <c r="DV1589" s="1"/>
      <c r="DY1589" s="7" t="s">
        <v>3032</v>
      </c>
      <c r="DZ1589" s="1">
        <v>41901</v>
      </c>
      <c r="EA1589" s="1">
        <v>43446</v>
      </c>
      <c r="EC1589" s="26" t="s">
        <v>4276</v>
      </c>
      <c r="EF1589" s="7">
        <v>1</v>
      </c>
      <c r="EO1589" s="7">
        <v>371</v>
      </c>
      <c r="EP1589" s="7">
        <v>2</v>
      </c>
      <c r="FC1589" t="s">
        <v>4287</v>
      </c>
      <c r="FD1589" s="1">
        <v>43524</v>
      </c>
      <c r="GY1589" s="44" t="s">
        <v>5725</v>
      </c>
      <c r="GZ1589" s="1">
        <v>39778</v>
      </c>
      <c r="HA1589">
        <v>7</v>
      </c>
      <c r="HB1589">
        <v>7</v>
      </c>
      <c r="HC1589">
        <v>7</v>
      </c>
      <c r="HD1589">
        <v>1</v>
      </c>
      <c r="HH1589" s="44" t="s">
        <v>5866</v>
      </c>
      <c r="HI1589">
        <v>1</v>
      </c>
      <c r="HJ1589">
        <v>57</v>
      </c>
      <c r="HK1589">
        <v>602</v>
      </c>
      <c r="HL1589">
        <v>59</v>
      </c>
      <c r="HM1589">
        <v>1</v>
      </c>
      <c r="HQ1589" s="44" t="s">
        <v>5983</v>
      </c>
      <c r="HR1589">
        <v>0</v>
      </c>
      <c r="HS1589">
        <v>16</v>
      </c>
      <c r="HT1589">
        <v>477</v>
      </c>
      <c r="HU1589">
        <v>16</v>
      </c>
      <c r="HW1589">
        <v>1</v>
      </c>
    </row>
    <row r="1590" spans="1:240" x14ac:dyDescent="0.25">
      <c r="A1590" s="1">
        <v>41829</v>
      </c>
      <c r="E1590" s="4" t="s">
        <v>3249</v>
      </c>
      <c r="F1590" s="4"/>
      <c r="G1590" s="45" t="s">
        <v>5658</v>
      </c>
      <c r="H1590" s="86"/>
      <c r="I1590" s="86"/>
      <c r="J1590" s="86"/>
      <c r="K1590" s="86"/>
      <c r="L1590" s="86"/>
      <c r="M1590" s="30" t="s">
        <v>5221</v>
      </c>
      <c r="N1590" s="4" t="s">
        <v>537</v>
      </c>
      <c r="O1590" s="52" t="s">
        <v>7307</v>
      </c>
      <c r="P1590" s="20"/>
      <c r="Q1590" s="39" t="s">
        <v>5222</v>
      </c>
      <c r="R1590" s="4" t="s">
        <v>1413</v>
      </c>
      <c r="S1590" s="52" t="s">
        <v>7308</v>
      </c>
      <c r="T1590" s="39" t="s">
        <v>5222</v>
      </c>
      <c r="U1590" s="4" t="s">
        <v>1413</v>
      </c>
      <c r="V1590" s="20"/>
      <c r="W1590" s="20"/>
      <c r="X1590" s="20"/>
      <c r="Y1590" s="20"/>
      <c r="Z1590" s="20"/>
      <c r="AA1590" s="20"/>
      <c r="AB1590" s="33" t="s">
        <v>3755</v>
      </c>
      <c r="AC1590" s="33" t="s">
        <v>1413</v>
      </c>
      <c r="AD1590" s="20"/>
      <c r="AF1590" s="14">
        <v>0</v>
      </c>
      <c r="AG1590" s="14">
        <v>1</v>
      </c>
      <c r="AH1590" s="14">
        <v>0</v>
      </c>
      <c r="AI1590" s="14">
        <v>0</v>
      </c>
      <c r="AJ1590" s="14">
        <v>1</v>
      </c>
      <c r="AK1590" s="14">
        <v>0</v>
      </c>
      <c r="AL1590" s="14">
        <v>1</v>
      </c>
      <c r="AM1590" s="14">
        <v>0</v>
      </c>
      <c r="AO1590" s="1">
        <v>38391</v>
      </c>
      <c r="AP1590" s="1">
        <v>39706</v>
      </c>
      <c r="BT1590" s="14">
        <v>13968773</v>
      </c>
      <c r="CS1590" s="7">
        <v>1</v>
      </c>
      <c r="CV1590">
        <v>1</v>
      </c>
      <c r="DB1590" s="1">
        <v>39776</v>
      </c>
      <c r="DC1590" s="1">
        <v>41117</v>
      </c>
      <c r="DD1590" s="14">
        <v>3187</v>
      </c>
      <c r="DE1590" s="14">
        <v>9</v>
      </c>
      <c r="DF1590" t="s">
        <v>513</v>
      </c>
      <c r="DG1590" t="s">
        <v>1573</v>
      </c>
      <c r="DO1590" s="49" t="s">
        <v>4805</v>
      </c>
      <c r="DP1590" s="1"/>
      <c r="DQ1590" s="1"/>
      <c r="DR1590" s="1"/>
      <c r="DS1590" s="1"/>
      <c r="DT1590" s="1"/>
      <c r="DU1590" s="1"/>
      <c r="DV1590" s="1"/>
      <c r="DY1590" s="7" t="s">
        <v>3034</v>
      </c>
      <c r="DZ1590" s="1">
        <v>41904</v>
      </c>
      <c r="EA1590" s="1">
        <v>43446</v>
      </c>
      <c r="EC1590" s="26" t="s">
        <v>4276</v>
      </c>
      <c r="EF1590" s="7">
        <v>1</v>
      </c>
      <c r="EO1590" s="7">
        <v>536</v>
      </c>
      <c r="EP1590" s="7">
        <v>2</v>
      </c>
      <c r="FC1590" t="s">
        <v>4288</v>
      </c>
      <c r="FD1590" s="1">
        <v>43518</v>
      </c>
      <c r="GY1590" s="44" t="s">
        <v>5725</v>
      </c>
      <c r="GZ1590" s="1">
        <v>39778</v>
      </c>
      <c r="HA1590">
        <v>7</v>
      </c>
      <c r="HB1590">
        <v>42</v>
      </c>
      <c r="HC1590">
        <v>0</v>
      </c>
      <c r="HH1590" s="44" t="s">
        <v>5866</v>
      </c>
      <c r="HI1590">
        <v>1</v>
      </c>
      <c r="HJ1590">
        <v>57</v>
      </c>
      <c r="HK1590">
        <v>43</v>
      </c>
      <c r="HL1590">
        <v>3</v>
      </c>
      <c r="HM1590">
        <v>1</v>
      </c>
      <c r="HQ1590" s="44" t="s">
        <v>5983</v>
      </c>
      <c r="HR1590">
        <v>0</v>
      </c>
      <c r="HS1590">
        <v>16</v>
      </c>
      <c r="HT1590">
        <v>27</v>
      </c>
      <c r="HU1590">
        <v>2</v>
      </c>
      <c r="HW1590">
        <v>1</v>
      </c>
    </row>
    <row r="1591" spans="1:240" x14ac:dyDescent="0.25">
      <c r="A1591" s="1">
        <v>41829</v>
      </c>
      <c r="E1591" s="4" t="s">
        <v>3249</v>
      </c>
      <c r="F1591" s="4"/>
      <c r="G1591" s="45" t="s">
        <v>5658</v>
      </c>
      <c r="H1591" s="86"/>
      <c r="I1591" s="86"/>
      <c r="J1591" s="86"/>
      <c r="K1591" s="86"/>
      <c r="L1591" s="86"/>
      <c r="M1591" s="30" t="s">
        <v>5222</v>
      </c>
      <c r="N1591" s="4" t="s">
        <v>1413</v>
      </c>
      <c r="O1591" s="52" t="s">
        <v>7308</v>
      </c>
      <c r="P1591" s="20"/>
      <c r="Q1591" s="39" t="s">
        <v>5222</v>
      </c>
      <c r="R1591" s="4" t="s">
        <v>1413</v>
      </c>
      <c r="S1591" s="52" t="s">
        <v>7308</v>
      </c>
      <c r="T1591" s="39" t="s">
        <v>5222</v>
      </c>
      <c r="U1591" s="4" t="s">
        <v>1413</v>
      </c>
      <c r="V1591" s="20"/>
      <c r="W1591" s="20"/>
      <c r="X1591" s="33" t="s">
        <v>3755</v>
      </c>
      <c r="Y1591" s="33" t="s">
        <v>1413</v>
      </c>
      <c r="Z1591" s="33" t="s">
        <v>3755</v>
      </c>
      <c r="AA1591" s="33" t="s">
        <v>1413</v>
      </c>
      <c r="AB1591" s="20"/>
      <c r="AC1591" s="20"/>
      <c r="AD1591" s="20"/>
      <c r="AF1591" s="14">
        <v>0</v>
      </c>
      <c r="AG1591" s="14">
        <v>1</v>
      </c>
      <c r="AH1591" s="14">
        <v>0</v>
      </c>
      <c r="AI1591" s="14">
        <v>0</v>
      </c>
      <c r="AJ1591" s="14">
        <v>1</v>
      </c>
      <c r="AK1591" s="14">
        <v>0</v>
      </c>
      <c r="AL1591" s="14">
        <v>1</v>
      </c>
      <c r="AM1591" s="14">
        <v>0</v>
      </c>
      <c r="AO1591" s="1">
        <v>38391</v>
      </c>
      <c r="AP1591" s="1">
        <v>39706</v>
      </c>
      <c r="BT1591" s="14">
        <v>13968773</v>
      </c>
      <c r="CS1591" s="7">
        <v>1</v>
      </c>
      <c r="CV1591">
        <v>1</v>
      </c>
      <c r="DB1591" s="1">
        <v>39776</v>
      </c>
      <c r="DC1591" s="1">
        <v>41117</v>
      </c>
      <c r="DD1591" s="14">
        <v>3187</v>
      </c>
      <c r="DE1591" s="14">
        <v>9</v>
      </c>
      <c r="DF1591" t="s">
        <v>513</v>
      </c>
      <c r="DG1591" t="s">
        <v>1573</v>
      </c>
      <c r="DO1591" s="49" t="s">
        <v>4806</v>
      </c>
      <c r="DP1591" s="1"/>
      <c r="DQ1591" s="1"/>
      <c r="DR1591" s="1"/>
      <c r="DS1591" s="1"/>
      <c r="DT1591" s="1"/>
      <c r="DU1591" s="1"/>
      <c r="DV1591" s="1"/>
      <c r="DY1591" s="7" t="s">
        <v>3029</v>
      </c>
      <c r="DZ1591" s="1">
        <v>41908</v>
      </c>
      <c r="EA1591" s="1">
        <v>43446</v>
      </c>
      <c r="EC1591" s="26" t="s">
        <v>4276</v>
      </c>
      <c r="EF1591" s="7">
        <v>1</v>
      </c>
      <c r="EO1591" s="7">
        <v>585</v>
      </c>
      <c r="EP1591" s="7">
        <v>2</v>
      </c>
      <c r="FC1591" t="s">
        <v>4289</v>
      </c>
      <c r="FD1591" s="1">
        <v>43518</v>
      </c>
      <c r="GY1591" s="44" t="s">
        <v>5725</v>
      </c>
      <c r="GZ1591" s="1">
        <v>39778</v>
      </c>
      <c r="HA1591">
        <v>7</v>
      </c>
      <c r="HB1591">
        <v>42</v>
      </c>
      <c r="HC1591">
        <v>0</v>
      </c>
      <c r="HH1591" s="44" t="s">
        <v>5866</v>
      </c>
      <c r="HI1591">
        <v>1</v>
      </c>
      <c r="HJ1591">
        <v>57</v>
      </c>
      <c r="HK1591">
        <v>43</v>
      </c>
      <c r="HL1591">
        <v>3</v>
      </c>
      <c r="HM1591">
        <v>1</v>
      </c>
      <c r="HQ1591" s="44" t="s">
        <v>5983</v>
      </c>
      <c r="HR1591">
        <v>0</v>
      </c>
      <c r="HS1591">
        <v>16</v>
      </c>
      <c r="HT1591">
        <v>27</v>
      </c>
      <c r="HU1591">
        <v>2</v>
      </c>
      <c r="HW1591">
        <v>1</v>
      </c>
    </row>
    <row r="1592" spans="1:240" x14ac:dyDescent="0.25">
      <c r="A1592" s="1">
        <v>41829</v>
      </c>
      <c r="E1592" s="4" t="s">
        <v>3249</v>
      </c>
      <c r="F1592" s="4"/>
      <c r="G1592" s="45" t="s">
        <v>5658</v>
      </c>
      <c r="H1592" s="86"/>
      <c r="I1592" s="86"/>
      <c r="J1592" s="86"/>
      <c r="K1592" s="86"/>
      <c r="L1592" s="86"/>
      <c r="M1592" s="30" t="s">
        <v>5223</v>
      </c>
      <c r="N1592" s="4" t="s">
        <v>537</v>
      </c>
      <c r="O1592" s="52" t="s">
        <v>7309</v>
      </c>
      <c r="P1592" s="20"/>
      <c r="Q1592" s="39" t="s">
        <v>1570</v>
      </c>
      <c r="R1592" s="4" t="s">
        <v>1571</v>
      </c>
      <c r="S1592" s="52" t="s">
        <v>7311</v>
      </c>
      <c r="T1592" s="39" t="s">
        <v>1570</v>
      </c>
      <c r="U1592" s="4" t="s">
        <v>1571</v>
      </c>
      <c r="V1592" s="20"/>
      <c r="W1592" s="20"/>
      <c r="X1592" s="20"/>
      <c r="Y1592" s="20"/>
      <c r="Z1592" s="33" t="s">
        <v>4192</v>
      </c>
      <c r="AA1592" s="33" t="s">
        <v>1571</v>
      </c>
      <c r="AD1592" s="20"/>
      <c r="AF1592" s="14">
        <v>0</v>
      </c>
      <c r="AG1592" s="14">
        <v>1</v>
      </c>
      <c r="AH1592" s="14">
        <v>0</v>
      </c>
      <c r="AI1592" s="14">
        <v>0</v>
      </c>
      <c r="AJ1592" s="14">
        <v>1</v>
      </c>
      <c r="AK1592" s="14">
        <v>0</v>
      </c>
      <c r="AL1592" s="14">
        <v>1</v>
      </c>
      <c r="AM1592" s="14">
        <v>0</v>
      </c>
      <c r="AS1592" s="1">
        <v>38881</v>
      </c>
      <c r="AT1592" s="1">
        <v>39269</v>
      </c>
      <c r="BT1592" s="14">
        <v>15569395</v>
      </c>
      <c r="CS1592" s="7">
        <v>1</v>
      </c>
      <c r="CV1592">
        <v>1</v>
      </c>
      <c r="DB1592" s="1">
        <v>39776</v>
      </c>
      <c r="DC1592" s="1">
        <v>41117</v>
      </c>
      <c r="DD1592" s="14">
        <v>3187</v>
      </c>
      <c r="DE1592" s="14">
        <v>9</v>
      </c>
      <c r="DF1592" t="s">
        <v>513</v>
      </c>
      <c r="DG1592" t="s">
        <v>1573</v>
      </c>
      <c r="DO1592" s="49" t="s">
        <v>4807</v>
      </c>
      <c r="DP1592" s="1"/>
      <c r="DQ1592" s="1"/>
      <c r="DR1592" s="1"/>
      <c r="DS1592" s="1"/>
      <c r="DT1592" s="1"/>
      <c r="DU1592" s="1"/>
      <c r="DV1592" s="1"/>
      <c r="DY1592" s="7" t="s">
        <v>3027</v>
      </c>
      <c r="DZ1592" s="1">
        <v>41901</v>
      </c>
      <c r="EA1592" s="1">
        <v>43446</v>
      </c>
      <c r="EC1592" s="26" t="s">
        <v>4276</v>
      </c>
      <c r="EF1592" s="7">
        <v>1</v>
      </c>
      <c r="EO1592" s="7">
        <v>516</v>
      </c>
      <c r="EP1592" s="7">
        <v>3</v>
      </c>
      <c r="FC1592" t="s">
        <v>4290</v>
      </c>
      <c r="FD1592" s="1">
        <v>43524</v>
      </c>
      <c r="GY1592" s="44" t="s">
        <v>5725</v>
      </c>
      <c r="GZ1592" s="1">
        <v>39778</v>
      </c>
      <c r="HA1592">
        <v>7</v>
      </c>
      <c r="HB1592">
        <v>756</v>
      </c>
      <c r="HC1592">
        <v>18</v>
      </c>
      <c r="HF1592">
        <v>1</v>
      </c>
      <c r="HH1592" s="44" t="s">
        <v>5866</v>
      </c>
      <c r="HI1592">
        <v>1</v>
      </c>
      <c r="HJ1592">
        <v>57</v>
      </c>
      <c r="HK1592">
        <v>680</v>
      </c>
      <c r="HL1592">
        <v>6</v>
      </c>
      <c r="HM1592">
        <v>1</v>
      </c>
      <c r="HQ1592" s="44" t="s">
        <v>5983</v>
      </c>
      <c r="HR1592">
        <v>0</v>
      </c>
      <c r="HS1592">
        <v>16</v>
      </c>
      <c r="HT1592">
        <v>573</v>
      </c>
      <c r="HU1592">
        <v>12</v>
      </c>
      <c r="HW1592">
        <v>1</v>
      </c>
    </row>
    <row r="1593" spans="1:240" x14ac:dyDescent="0.25">
      <c r="A1593" s="1">
        <v>41829</v>
      </c>
      <c r="E1593" s="4" t="s">
        <v>3249</v>
      </c>
      <c r="F1593" s="4"/>
      <c r="G1593" s="45" t="s">
        <v>5658</v>
      </c>
      <c r="H1593" s="86"/>
      <c r="I1593" s="86"/>
      <c r="J1593" s="86"/>
      <c r="K1593" s="86"/>
      <c r="L1593" s="86"/>
      <c r="M1593" s="30" t="s">
        <v>2654</v>
      </c>
      <c r="N1593" s="4" t="s">
        <v>502</v>
      </c>
      <c r="O1593" s="52" t="s">
        <v>7310</v>
      </c>
      <c r="P1593" s="20"/>
      <c r="Q1593" s="39" t="s">
        <v>1570</v>
      </c>
      <c r="R1593" s="4" t="s">
        <v>1571</v>
      </c>
      <c r="S1593" s="52" t="s">
        <v>7311</v>
      </c>
      <c r="T1593" s="39" t="s">
        <v>1570</v>
      </c>
      <c r="U1593" s="4" t="s">
        <v>1571</v>
      </c>
      <c r="V1593" s="20"/>
      <c r="W1593" s="20"/>
      <c r="X1593" s="20"/>
      <c r="Y1593" s="20"/>
      <c r="Z1593" s="33" t="s">
        <v>4192</v>
      </c>
      <c r="AA1593" s="33" t="s">
        <v>1571</v>
      </c>
      <c r="AD1593" s="20"/>
      <c r="AF1593" s="14">
        <v>0</v>
      </c>
      <c r="AG1593" s="14">
        <v>1</v>
      </c>
      <c r="AH1593" s="14">
        <v>0</v>
      </c>
      <c r="AI1593" s="14">
        <v>0</v>
      </c>
      <c r="AJ1593" s="14">
        <v>1</v>
      </c>
      <c r="AK1593" s="14">
        <v>0</v>
      </c>
      <c r="AL1593" s="14">
        <v>1</v>
      </c>
      <c r="AM1593" s="14">
        <v>0</v>
      </c>
      <c r="AS1593" s="1">
        <v>38881</v>
      </c>
      <c r="AT1593" s="1">
        <v>39269</v>
      </c>
      <c r="BT1593" s="14">
        <v>15569395</v>
      </c>
      <c r="CS1593" s="7">
        <v>1</v>
      </c>
      <c r="CV1593">
        <v>1</v>
      </c>
      <c r="DB1593" s="1">
        <v>39776</v>
      </c>
      <c r="DC1593" s="1">
        <v>41117</v>
      </c>
      <c r="DD1593" s="14">
        <v>3187</v>
      </c>
      <c r="DE1593" s="14">
        <v>9</v>
      </c>
      <c r="DF1593" t="s">
        <v>513</v>
      </c>
      <c r="DG1593" t="s">
        <v>1573</v>
      </c>
      <c r="DO1593" s="49" t="s">
        <v>4807</v>
      </c>
      <c r="DP1593" s="1"/>
      <c r="DQ1593" s="1"/>
      <c r="DR1593" s="1"/>
      <c r="DS1593" s="1"/>
      <c r="DT1593" s="1"/>
      <c r="DU1593" s="1"/>
      <c r="DV1593" s="1"/>
      <c r="DY1593" s="7" t="s">
        <v>3027</v>
      </c>
      <c r="DZ1593" s="1">
        <v>41901</v>
      </c>
      <c r="EA1593" s="1">
        <v>43446</v>
      </c>
      <c r="EC1593" s="26" t="s">
        <v>4276</v>
      </c>
      <c r="EF1593" s="7">
        <v>1</v>
      </c>
      <c r="EO1593" s="7">
        <v>516</v>
      </c>
      <c r="EP1593" s="7">
        <v>3</v>
      </c>
      <c r="FC1593" t="s">
        <v>4290</v>
      </c>
      <c r="FD1593" s="1">
        <v>43524</v>
      </c>
      <c r="GY1593" s="44" t="s">
        <v>5725</v>
      </c>
      <c r="GZ1593" s="1">
        <v>39778</v>
      </c>
      <c r="HA1593">
        <v>7</v>
      </c>
      <c r="HB1593">
        <v>756</v>
      </c>
      <c r="HC1593">
        <v>18</v>
      </c>
      <c r="HF1593">
        <v>1</v>
      </c>
      <c r="HH1593" s="44" t="s">
        <v>5866</v>
      </c>
      <c r="HI1593">
        <v>1</v>
      </c>
      <c r="HJ1593">
        <v>57</v>
      </c>
      <c r="HK1593">
        <v>680</v>
      </c>
      <c r="HL1593">
        <v>6</v>
      </c>
      <c r="HM1593">
        <v>1</v>
      </c>
      <c r="HQ1593" s="44" t="s">
        <v>5983</v>
      </c>
      <c r="HR1593">
        <v>0</v>
      </c>
      <c r="HS1593">
        <v>16</v>
      </c>
      <c r="HT1593">
        <v>573</v>
      </c>
      <c r="HU1593">
        <v>12</v>
      </c>
      <c r="HW1593">
        <v>1</v>
      </c>
    </row>
    <row r="1594" spans="1:240" x14ac:dyDescent="0.25">
      <c r="A1594" s="1">
        <v>41829</v>
      </c>
      <c r="E1594" s="4" t="s">
        <v>3249</v>
      </c>
      <c r="F1594" s="4"/>
      <c r="G1594" s="45" t="s">
        <v>5658</v>
      </c>
      <c r="H1594" s="86"/>
      <c r="I1594" s="86"/>
      <c r="J1594" s="86"/>
      <c r="K1594" s="86"/>
      <c r="L1594" s="86"/>
      <c r="M1594" s="30" t="s">
        <v>1570</v>
      </c>
      <c r="N1594" s="4" t="s">
        <v>1571</v>
      </c>
      <c r="O1594" s="52" t="s">
        <v>7311</v>
      </c>
      <c r="P1594" s="20"/>
      <c r="Q1594" s="39" t="s">
        <v>1570</v>
      </c>
      <c r="R1594" s="4" t="s">
        <v>1571</v>
      </c>
      <c r="S1594" s="52" t="s">
        <v>7311</v>
      </c>
      <c r="T1594" s="39" t="s">
        <v>1570</v>
      </c>
      <c r="U1594" s="4" t="s">
        <v>1571</v>
      </c>
      <c r="V1594" s="20"/>
      <c r="W1594" s="20"/>
      <c r="X1594" s="33" t="s">
        <v>4192</v>
      </c>
      <c r="Y1594" s="33" t="s">
        <v>1571</v>
      </c>
      <c r="Z1594" s="33" t="s">
        <v>4192</v>
      </c>
      <c r="AA1594" s="33" t="s">
        <v>1571</v>
      </c>
      <c r="AB1594" s="20"/>
      <c r="AC1594" s="20"/>
      <c r="AD1594" s="20"/>
      <c r="AF1594" s="14">
        <v>0</v>
      </c>
      <c r="AG1594" s="14">
        <v>1</v>
      </c>
      <c r="AH1594" s="14">
        <v>0</v>
      </c>
      <c r="AI1594" s="14">
        <v>0</v>
      </c>
      <c r="AJ1594" s="14">
        <v>1</v>
      </c>
      <c r="AK1594" s="14">
        <v>0</v>
      </c>
      <c r="AL1594" s="14">
        <v>1</v>
      </c>
      <c r="AM1594" s="14">
        <v>0</v>
      </c>
      <c r="AS1594" s="1">
        <v>38881</v>
      </c>
      <c r="AT1594" s="1">
        <v>39269</v>
      </c>
      <c r="BT1594" s="14">
        <v>15569395</v>
      </c>
      <c r="CS1594" s="7">
        <v>1</v>
      </c>
      <c r="CV1594">
        <v>1</v>
      </c>
      <c r="DB1594" s="1">
        <v>39776</v>
      </c>
      <c r="DC1594" s="1">
        <v>41117</v>
      </c>
      <c r="DD1594" s="14">
        <v>3187</v>
      </c>
      <c r="DE1594" s="14">
        <v>9</v>
      </c>
      <c r="DF1594" t="s">
        <v>513</v>
      </c>
      <c r="DG1594" t="s">
        <v>1573</v>
      </c>
      <c r="DO1594" s="49" t="s">
        <v>4807</v>
      </c>
      <c r="DP1594" s="1"/>
      <c r="DQ1594" s="1"/>
      <c r="DR1594" s="1"/>
      <c r="DS1594" s="1"/>
      <c r="DT1594" s="1"/>
      <c r="DU1594" s="1"/>
      <c r="DV1594" s="1"/>
      <c r="DY1594" s="7" t="s">
        <v>3027</v>
      </c>
      <c r="DZ1594" s="1">
        <v>41901</v>
      </c>
      <c r="EA1594" s="1">
        <v>43446</v>
      </c>
      <c r="EC1594" s="26" t="s">
        <v>4276</v>
      </c>
      <c r="EF1594" s="7">
        <v>1</v>
      </c>
      <c r="EO1594" s="7">
        <v>516</v>
      </c>
      <c r="EP1594" s="7">
        <v>3</v>
      </c>
      <c r="FC1594" t="s">
        <v>4290</v>
      </c>
      <c r="FD1594" s="1">
        <v>43524</v>
      </c>
      <c r="GY1594" s="44" t="s">
        <v>5725</v>
      </c>
      <c r="GZ1594" s="1">
        <v>39778</v>
      </c>
      <c r="HA1594">
        <v>7</v>
      </c>
      <c r="HB1594">
        <v>756</v>
      </c>
      <c r="HC1594">
        <v>18</v>
      </c>
      <c r="HF1594">
        <v>1</v>
      </c>
      <c r="HH1594" s="44" t="s">
        <v>5866</v>
      </c>
      <c r="HI1594">
        <v>1</v>
      </c>
      <c r="HJ1594">
        <v>57</v>
      </c>
      <c r="HK1594">
        <v>680</v>
      </c>
      <c r="HL1594">
        <v>6</v>
      </c>
      <c r="HM1594">
        <v>1</v>
      </c>
      <c r="HQ1594" s="44" t="s">
        <v>5983</v>
      </c>
      <c r="HR1594">
        <v>0</v>
      </c>
      <c r="HS1594">
        <v>16</v>
      </c>
      <c r="HT1594">
        <v>573</v>
      </c>
      <c r="HU1594">
        <v>12</v>
      </c>
      <c r="HW1594">
        <v>1</v>
      </c>
    </row>
    <row r="1595" spans="1:240" x14ac:dyDescent="0.25">
      <c r="A1595" s="1">
        <v>41885</v>
      </c>
      <c r="C1595" t="s">
        <v>1827</v>
      </c>
      <c r="E1595" s="4" t="s">
        <v>3257</v>
      </c>
      <c r="F1595" s="4"/>
      <c r="G1595" s="45" t="s">
        <v>5666</v>
      </c>
      <c r="H1595" s="86"/>
      <c r="I1595" s="86"/>
      <c r="J1595" s="86"/>
      <c r="K1595" s="86"/>
      <c r="L1595" s="86"/>
      <c r="M1595" s="30" t="s">
        <v>1828</v>
      </c>
      <c r="N1595" s="4" t="s">
        <v>479</v>
      </c>
      <c r="O1595" s="52" t="s">
        <v>7377</v>
      </c>
      <c r="P1595" s="20"/>
      <c r="Q1595" s="30" t="s">
        <v>1828</v>
      </c>
      <c r="R1595" s="4" t="s">
        <v>479</v>
      </c>
      <c r="S1595" s="52" t="s">
        <v>7377</v>
      </c>
      <c r="T1595" s="20"/>
      <c r="U1595" s="20"/>
      <c r="V1595" s="20"/>
      <c r="W1595" s="20"/>
      <c r="X1595" s="33" t="s">
        <v>3391</v>
      </c>
      <c r="Y1595" s="20" t="s">
        <v>479</v>
      </c>
      <c r="Z1595" s="33" t="s">
        <v>3391</v>
      </c>
      <c r="AA1595" s="20" t="s">
        <v>479</v>
      </c>
      <c r="AB1595" s="20"/>
      <c r="AC1595" s="20"/>
      <c r="AD1595" s="20"/>
      <c r="AF1595" s="14">
        <v>0</v>
      </c>
      <c r="AG1595" s="14">
        <v>1</v>
      </c>
      <c r="AH1595" s="14">
        <v>0</v>
      </c>
      <c r="AI1595" s="14">
        <v>0</v>
      </c>
      <c r="AJ1595" s="14">
        <v>1</v>
      </c>
      <c r="AK1595" s="14">
        <v>0</v>
      </c>
      <c r="AL1595" s="14">
        <v>1</v>
      </c>
      <c r="AM1595" s="14">
        <v>0</v>
      </c>
      <c r="AN1595" s="4" t="s">
        <v>1831</v>
      </c>
      <c r="AO1595" s="1">
        <v>37888</v>
      </c>
      <c r="AP1595" s="1">
        <v>38442</v>
      </c>
      <c r="BP1595" s="14">
        <v>82784000</v>
      </c>
      <c r="DA1595" s="1">
        <v>39560</v>
      </c>
      <c r="DB1595" s="1">
        <v>39742</v>
      </c>
      <c r="DC1595" s="1">
        <v>41382</v>
      </c>
      <c r="DD1595" s="14">
        <v>457</v>
      </c>
      <c r="DE1595" s="14">
        <v>4</v>
      </c>
      <c r="DF1595" t="s">
        <v>513</v>
      </c>
      <c r="DG1595" t="s">
        <v>1830</v>
      </c>
      <c r="DK1595" s="1">
        <v>39742</v>
      </c>
      <c r="DO1595" s="49" t="s">
        <v>4829</v>
      </c>
      <c r="DP1595" s="1"/>
      <c r="DQ1595" s="1"/>
      <c r="DR1595" s="1"/>
      <c r="DS1595" s="1"/>
      <c r="DT1595" s="1"/>
      <c r="DU1595" s="1"/>
      <c r="DV1595" s="1"/>
      <c r="DY1595" t="s">
        <v>2975</v>
      </c>
      <c r="DZ1595" s="1">
        <v>41956</v>
      </c>
      <c r="EA1595" s="1">
        <v>42719</v>
      </c>
      <c r="EC1595" s="7" t="s">
        <v>4056</v>
      </c>
      <c r="EF1595" s="7">
        <v>1</v>
      </c>
      <c r="EO1595" s="7">
        <v>274</v>
      </c>
      <c r="EP1595" s="7">
        <v>2</v>
      </c>
      <c r="ER1595" s="49" t="s">
        <v>5087</v>
      </c>
      <c r="ES1595" s="1"/>
      <c r="ET1595" s="1"/>
      <c r="EU1595" s="1"/>
      <c r="EV1595" s="1"/>
      <c r="EW1595" s="1"/>
      <c r="EX1595" s="1"/>
      <c r="FC1595" s="7" t="s">
        <v>3037</v>
      </c>
      <c r="FD1595" s="1">
        <v>42424</v>
      </c>
      <c r="FE1595" s="1">
        <v>43369</v>
      </c>
      <c r="FH1595" s="7" t="s">
        <v>4190</v>
      </c>
      <c r="FJ1595" s="7" t="s">
        <v>3966</v>
      </c>
      <c r="FP1595" s="7">
        <v>1</v>
      </c>
      <c r="FY1595">
        <v>222</v>
      </c>
      <c r="FZ1595">
        <v>4</v>
      </c>
      <c r="GY1595" s="44" t="s">
        <v>5729</v>
      </c>
      <c r="GZ1595" s="1">
        <v>39820</v>
      </c>
      <c r="HA1595">
        <v>7</v>
      </c>
      <c r="HB1595">
        <v>4009</v>
      </c>
      <c r="HC1595">
        <v>13</v>
      </c>
      <c r="HD1595">
        <v>1</v>
      </c>
      <c r="HH1595" s="44" t="s">
        <v>5871</v>
      </c>
      <c r="HI1595">
        <v>0</v>
      </c>
      <c r="HJ1595">
        <v>65</v>
      </c>
      <c r="HK1595">
        <v>1562</v>
      </c>
      <c r="HL1595">
        <v>15</v>
      </c>
      <c r="HM1595">
        <v>1</v>
      </c>
      <c r="HQ1595" s="44" t="s">
        <v>5986</v>
      </c>
      <c r="HR1595">
        <v>1</v>
      </c>
      <c r="HS1595">
        <v>5</v>
      </c>
      <c r="HT1595">
        <v>869</v>
      </c>
      <c r="HU1595">
        <v>16</v>
      </c>
      <c r="HV1595">
        <v>1</v>
      </c>
      <c r="HZ1595" s="44" t="s">
        <v>6069</v>
      </c>
      <c r="IA1595">
        <v>1</v>
      </c>
      <c r="IB1595">
        <v>9</v>
      </c>
      <c r="IC1595">
        <v>0</v>
      </c>
      <c r="ID1595">
        <v>0</v>
      </c>
    </row>
    <row r="1596" spans="1:240" x14ac:dyDescent="0.25">
      <c r="A1596" s="1">
        <v>41885</v>
      </c>
      <c r="E1596" s="4" t="s">
        <v>3257</v>
      </c>
      <c r="F1596" s="4"/>
      <c r="G1596" s="45" t="s">
        <v>5666</v>
      </c>
      <c r="H1596" s="86"/>
      <c r="I1596" s="86"/>
      <c r="J1596" s="86"/>
      <c r="K1596" s="86"/>
      <c r="L1596" s="86"/>
      <c r="M1596" s="30" t="s">
        <v>2620</v>
      </c>
      <c r="N1596" s="4" t="s">
        <v>502</v>
      </c>
      <c r="O1596" s="52" t="s">
        <v>7152</v>
      </c>
      <c r="P1596" s="20"/>
      <c r="Q1596" s="39" t="s">
        <v>2620</v>
      </c>
      <c r="R1596" s="4" t="s">
        <v>502</v>
      </c>
      <c r="S1596" s="52" t="s">
        <v>7152</v>
      </c>
      <c r="T1596" s="39" t="s">
        <v>2620</v>
      </c>
      <c r="U1596" s="4" t="s">
        <v>502</v>
      </c>
      <c r="V1596" s="20"/>
      <c r="W1596" s="20"/>
      <c r="X1596" s="33" t="s">
        <v>3713</v>
      </c>
      <c r="Y1596" s="33" t="s">
        <v>502</v>
      </c>
      <c r="Z1596" s="33" t="s">
        <v>3713</v>
      </c>
      <c r="AA1596" s="33" t="s">
        <v>502</v>
      </c>
      <c r="AB1596" s="20"/>
      <c r="AC1596" s="20"/>
      <c r="AD1596" s="20"/>
      <c r="AF1596" s="14">
        <v>0</v>
      </c>
      <c r="AG1596" s="14">
        <v>1</v>
      </c>
      <c r="AH1596" s="14">
        <v>0</v>
      </c>
      <c r="AI1596" s="14">
        <v>0</v>
      </c>
      <c r="AJ1596" s="14">
        <v>1</v>
      </c>
      <c r="AK1596" s="14">
        <v>0</v>
      </c>
      <c r="AL1596" s="14">
        <v>1</v>
      </c>
      <c r="AM1596" s="14">
        <v>0</v>
      </c>
      <c r="AN1596" s="4"/>
      <c r="AO1596" s="1">
        <v>37890</v>
      </c>
      <c r="AP1596" s="1">
        <v>38239</v>
      </c>
      <c r="BT1596" s="14">
        <v>20148000</v>
      </c>
      <c r="DA1596" s="1">
        <v>39560</v>
      </c>
      <c r="DB1596" s="1">
        <v>39742</v>
      </c>
      <c r="DC1596" s="1">
        <v>41382</v>
      </c>
      <c r="DD1596" s="14">
        <v>457</v>
      </c>
      <c r="DE1596" s="14">
        <v>4</v>
      </c>
      <c r="DF1596" t="s">
        <v>513</v>
      </c>
      <c r="DG1596" t="s">
        <v>1830</v>
      </c>
      <c r="DO1596" s="49" t="s">
        <v>4830</v>
      </c>
      <c r="DP1596" s="1"/>
      <c r="DQ1596" s="1"/>
      <c r="DR1596" s="1"/>
      <c r="DS1596" s="1"/>
      <c r="DT1596" s="1"/>
      <c r="DU1596" s="1"/>
      <c r="DV1596" s="1"/>
      <c r="DY1596" t="s">
        <v>2976</v>
      </c>
      <c r="DZ1596" s="1">
        <v>41956</v>
      </c>
      <c r="EA1596" s="1">
        <v>42719</v>
      </c>
      <c r="EC1596" s="7" t="s">
        <v>4056</v>
      </c>
      <c r="EF1596" s="7">
        <v>1</v>
      </c>
      <c r="EO1596" s="7">
        <v>329</v>
      </c>
      <c r="EP1596" s="7">
        <v>2</v>
      </c>
      <c r="ER1596" s="49" t="s">
        <v>5088</v>
      </c>
      <c r="ES1596" s="1"/>
      <c r="ET1596" s="1"/>
      <c r="EU1596" s="1"/>
      <c r="EV1596" s="1"/>
      <c r="EW1596" s="1"/>
      <c r="EX1596" s="1"/>
      <c r="FC1596" s="7" t="s">
        <v>3036</v>
      </c>
      <c r="FD1596" s="1">
        <v>42424</v>
      </c>
      <c r="FE1596" s="1">
        <v>43369</v>
      </c>
      <c r="FH1596" s="7" t="s">
        <v>4190</v>
      </c>
      <c r="FK1596">
        <v>1</v>
      </c>
      <c r="FY1596">
        <v>110</v>
      </c>
      <c r="FZ1596">
        <v>2</v>
      </c>
      <c r="GY1596" s="44" t="s">
        <v>5729</v>
      </c>
      <c r="GZ1596" s="1">
        <v>39820</v>
      </c>
      <c r="HA1596">
        <v>7</v>
      </c>
      <c r="HB1596">
        <v>1461</v>
      </c>
      <c r="HC1596">
        <v>12</v>
      </c>
      <c r="HD1596">
        <v>1</v>
      </c>
      <c r="HH1596" s="44" t="s">
        <v>5871</v>
      </c>
      <c r="HI1596">
        <v>0</v>
      </c>
      <c r="HJ1596">
        <v>65</v>
      </c>
      <c r="HK1596">
        <v>1912</v>
      </c>
      <c r="HL1596">
        <v>15</v>
      </c>
      <c r="HM1596">
        <v>1</v>
      </c>
      <c r="HQ1596" s="44" t="s">
        <v>5986</v>
      </c>
      <c r="HR1596">
        <v>1</v>
      </c>
      <c r="HS1596">
        <v>5</v>
      </c>
      <c r="HT1596">
        <v>969</v>
      </c>
      <c r="HU1596">
        <v>24</v>
      </c>
      <c r="HV1596">
        <v>1</v>
      </c>
      <c r="HZ1596" s="44" t="s">
        <v>6069</v>
      </c>
      <c r="IA1596">
        <v>1</v>
      </c>
      <c r="IB1596">
        <v>9</v>
      </c>
      <c r="IC1596">
        <v>1397</v>
      </c>
      <c r="ID1596">
        <v>4</v>
      </c>
      <c r="IF1596">
        <v>1</v>
      </c>
    </row>
    <row r="1597" spans="1:240" x14ac:dyDescent="0.25">
      <c r="A1597" s="1">
        <v>41885</v>
      </c>
      <c r="E1597" s="4" t="s">
        <v>3257</v>
      </c>
      <c r="F1597" s="4"/>
      <c r="G1597" s="45" t="s">
        <v>5666</v>
      </c>
      <c r="H1597" s="86"/>
      <c r="I1597" s="86"/>
      <c r="J1597" s="86"/>
      <c r="K1597" s="86"/>
      <c r="L1597" s="86"/>
      <c r="M1597" s="30" t="s">
        <v>3035</v>
      </c>
      <c r="N1597" s="4" t="s">
        <v>474</v>
      </c>
      <c r="O1597" s="52" t="s">
        <v>7378</v>
      </c>
      <c r="P1597" s="20"/>
      <c r="Q1597" s="39" t="s">
        <v>2620</v>
      </c>
      <c r="R1597" s="4" t="s">
        <v>502</v>
      </c>
      <c r="S1597" s="52" t="s">
        <v>7152</v>
      </c>
      <c r="T1597" s="39" t="s">
        <v>2620</v>
      </c>
      <c r="U1597" s="4" t="s">
        <v>502</v>
      </c>
      <c r="V1597" s="20"/>
      <c r="W1597" s="20"/>
      <c r="X1597" s="20"/>
      <c r="Y1597" s="20"/>
      <c r="Z1597" s="33" t="s">
        <v>3713</v>
      </c>
      <c r="AA1597" s="33" t="s">
        <v>502</v>
      </c>
      <c r="AD1597" s="20"/>
      <c r="AF1597" s="14">
        <v>0</v>
      </c>
      <c r="AG1597" s="14">
        <v>1</v>
      </c>
      <c r="AH1597" s="14">
        <v>0</v>
      </c>
      <c r="AI1597" s="14">
        <v>0</v>
      </c>
      <c r="AJ1597" s="14">
        <v>1</v>
      </c>
      <c r="AK1597" s="14">
        <v>0</v>
      </c>
      <c r="AL1597" s="14">
        <v>1</v>
      </c>
      <c r="AM1597" s="14">
        <v>0</v>
      </c>
      <c r="AO1597" s="1">
        <v>37890</v>
      </c>
      <c r="AP1597" s="1">
        <v>38239</v>
      </c>
      <c r="BT1597" s="14">
        <v>20148000</v>
      </c>
      <c r="DA1597" s="1">
        <v>39560</v>
      </c>
      <c r="DB1597" s="1">
        <v>39742</v>
      </c>
      <c r="DC1597" s="1">
        <v>41382</v>
      </c>
      <c r="DD1597" s="14">
        <v>457</v>
      </c>
      <c r="DE1597" s="14">
        <v>4</v>
      </c>
      <c r="DF1597" t="s">
        <v>513</v>
      </c>
      <c r="DG1597" t="s">
        <v>1830</v>
      </c>
      <c r="DO1597" s="49" t="s">
        <v>4830</v>
      </c>
      <c r="DP1597" s="1"/>
      <c r="DQ1597" s="1"/>
      <c r="DR1597" s="1"/>
      <c r="DS1597" s="1"/>
      <c r="DT1597" s="1"/>
      <c r="DU1597" s="1"/>
      <c r="DV1597" s="1"/>
      <c r="DY1597" t="s">
        <v>2976</v>
      </c>
      <c r="DZ1597" s="1">
        <v>41956</v>
      </c>
      <c r="EA1597" s="1">
        <v>42719</v>
      </c>
      <c r="EC1597" s="7" t="s">
        <v>4056</v>
      </c>
      <c r="EF1597" s="7">
        <v>1</v>
      </c>
      <c r="EO1597" s="7">
        <v>329</v>
      </c>
      <c r="EP1597" s="7">
        <v>2</v>
      </c>
      <c r="ER1597" s="49" t="s">
        <v>5088</v>
      </c>
      <c r="ES1597" s="1"/>
      <c r="ET1597" s="1"/>
      <c r="EU1597" s="1"/>
      <c r="EV1597" s="1"/>
      <c r="EW1597" s="1"/>
      <c r="EX1597" s="1"/>
      <c r="FC1597" s="7" t="s">
        <v>3036</v>
      </c>
      <c r="FD1597" s="1">
        <v>42424</v>
      </c>
      <c r="FE1597" s="1">
        <v>43369</v>
      </c>
      <c r="FH1597" s="7" t="s">
        <v>4190</v>
      </c>
      <c r="FK1597">
        <v>1</v>
      </c>
      <c r="FY1597">
        <v>110</v>
      </c>
      <c r="FZ1597">
        <v>2</v>
      </c>
      <c r="GY1597" s="44" t="s">
        <v>5729</v>
      </c>
      <c r="GZ1597" s="1">
        <v>39820</v>
      </c>
      <c r="HA1597">
        <v>7</v>
      </c>
      <c r="HB1597">
        <v>1461</v>
      </c>
      <c r="HC1597">
        <v>12</v>
      </c>
      <c r="HD1597">
        <v>1</v>
      </c>
      <c r="HH1597" s="44" t="s">
        <v>5871</v>
      </c>
      <c r="HI1597">
        <v>0</v>
      </c>
      <c r="HJ1597">
        <v>65</v>
      </c>
      <c r="HK1597">
        <v>1912</v>
      </c>
      <c r="HL1597">
        <v>15</v>
      </c>
      <c r="HM1597">
        <v>1</v>
      </c>
      <c r="HQ1597" s="44" t="s">
        <v>5986</v>
      </c>
      <c r="HR1597">
        <v>1</v>
      </c>
      <c r="HS1597">
        <v>5</v>
      </c>
      <c r="HT1597">
        <v>969</v>
      </c>
      <c r="HU1597">
        <v>24</v>
      </c>
      <c r="HV1597">
        <v>1</v>
      </c>
      <c r="HZ1597" s="44" t="s">
        <v>6069</v>
      </c>
      <c r="IA1597">
        <v>1</v>
      </c>
      <c r="IB1597">
        <v>9</v>
      </c>
      <c r="IC1597">
        <v>1397</v>
      </c>
      <c r="ID1597">
        <v>4</v>
      </c>
      <c r="IF1597">
        <v>1</v>
      </c>
    </row>
    <row r="1598" spans="1:240" x14ac:dyDescent="0.25">
      <c r="A1598" s="1">
        <v>41885</v>
      </c>
      <c r="E1598" s="4" t="s">
        <v>3257</v>
      </c>
      <c r="F1598" s="4"/>
      <c r="G1598" s="45" t="s">
        <v>5666</v>
      </c>
      <c r="H1598" s="86"/>
      <c r="I1598" s="86"/>
      <c r="J1598" s="86"/>
      <c r="K1598" s="86"/>
      <c r="L1598" s="86"/>
      <c r="M1598" s="32" t="s">
        <v>2678</v>
      </c>
      <c r="N1598" s="4" t="s">
        <v>498</v>
      </c>
      <c r="O1598" s="52" t="s">
        <v>6690</v>
      </c>
      <c r="P1598" s="20"/>
      <c r="Q1598" s="32" t="s">
        <v>2678</v>
      </c>
      <c r="R1598" s="4" t="s">
        <v>498</v>
      </c>
      <c r="S1598" s="52" t="s">
        <v>6690</v>
      </c>
      <c r="T1598" s="20"/>
      <c r="U1598" s="20"/>
      <c r="V1598" s="20"/>
      <c r="W1598" s="20"/>
      <c r="X1598" s="33" t="s">
        <v>3610</v>
      </c>
      <c r="Y1598" s="20" t="s">
        <v>498</v>
      </c>
      <c r="Z1598" s="33" t="s">
        <v>3610</v>
      </c>
      <c r="AA1598" s="20" t="s">
        <v>498</v>
      </c>
      <c r="AB1598" s="20"/>
      <c r="AC1598" s="20"/>
      <c r="AD1598" s="20"/>
      <c r="AF1598" s="14">
        <v>0</v>
      </c>
      <c r="AG1598" s="14">
        <v>1</v>
      </c>
      <c r="AH1598" s="14">
        <v>0</v>
      </c>
      <c r="AI1598" s="14">
        <v>0</v>
      </c>
      <c r="AJ1598" s="14">
        <v>1</v>
      </c>
      <c r="AK1598" s="14">
        <v>0</v>
      </c>
      <c r="AL1598" s="14">
        <v>1</v>
      </c>
      <c r="AM1598" s="14">
        <v>0</v>
      </c>
      <c r="AO1598" s="1">
        <v>37901</v>
      </c>
      <c r="AP1598" s="1">
        <v>38603</v>
      </c>
      <c r="BO1598" s="3">
        <v>1</v>
      </c>
      <c r="BT1598" s="14">
        <v>0</v>
      </c>
      <c r="BU1598" s="3">
        <v>1</v>
      </c>
      <c r="DA1598" s="1">
        <v>39560</v>
      </c>
      <c r="DB1598" s="1">
        <v>39742</v>
      </c>
      <c r="DC1598" s="1">
        <v>41382</v>
      </c>
      <c r="DD1598" s="14">
        <v>457</v>
      </c>
      <c r="DE1598" s="14">
        <v>4</v>
      </c>
      <c r="DF1598" t="s">
        <v>513</v>
      </c>
      <c r="DG1598" t="s">
        <v>1830</v>
      </c>
      <c r="DI1598" s="1">
        <v>39560</v>
      </c>
      <c r="GY1598" s="44" t="s">
        <v>5729</v>
      </c>
      <c r="GZ1598" s="1">
        <v>39820</v>
      </c>
      <c r="HA1598">
        <v>7</v>
      </c>
      <c r="HB1598">
        <v>2606</v>
      </c>
      <c r="HC1598">
        <v>16</v>
      </c>
      <c r="HE1598">
        <v>1</v>
      </c>
      <c r="HH1598" s="44" t="s">
        <v>5871</v>
      </c>
      <c r="HI1598">
        <v>0</v>
      </c>
      <c r="HJ1598">
        <v>65</v>
      </c>
      <c r="HK1598">
        <v>2404</v>
      </c>
      <c r="HL1598">
        <v>7</v>
      </c>
      <c r="HM1598">
        <v>1</v>
      </c>
    </row>
    <row r="1599" spans="1:240" x14ac:dyDescent="0.25">
      <c r="A1599" s="1">
        <v>41885</v>
      </c>
      <c r="E1599" s="4" t="s">
        <v>3257</v>
      </c>
      <c r="F1599" s="4"/>
      <c r="G1599" s="45" t="s">
        <v>5666</v>
      </c>
      <c r="H1599" s="86"/>
      <c r="I1599" s="86"/>
      <c r="J1599" s="86"/>
      <c r="K1599" s="86"/>
      <c r="L1599" s="86"/>
      <c r="M1599" s="39" t="s">
        <v>987</v>
      </c>
      <c r="N1599" s="4" t="s">
        <v>498</v>
      </c>
      <c r="O1599" s="52" t="s">
        <v>6920</v>
      </c>
      <c r="P1599" s="20"/>
      <c r="Q1599" s="39" t="s">
        <v>987</v>
      </c>
      <c r="R1599" s="4" t="s">
        <v>498</v>
      </c>
      <c r="S1599" s="52" t="s">
        <v>6920</v>
      </c>
      <c r="T1599" s="20"/>
      <c r="U1599" s="20"/>
      <c r="V1599" s="20"/>
      <c r="W1599" s="20"/>
      <c r="X1599" s="33" t="s">
        <v>3612</v>
      </c>
      <c r="Y1599" s="20" t="s">
        <v>498</v>
      </c>
      <c r="Z1599" s="33" t="s">
        <v>3612</v>
      </c>
      <c r="AA1599" s="20" t="s">
        <v>498</v>
      </c>
      <c r="AB1599" s="20"/>
      <c r="AC1599" s="20"/>
      <c r="AD1599" s="20"/>
      <c r="AF1599" s="14">
        <v>0</v>
      </c>
      <c r="AG1599" s="14">
        <v>1</v>
      </c>
      <c r="AH1599" s="14">
        <v>0</v>
      </c>
      <c r="AI1599" s="14">
        <v>0</v>
      </c>
      <c r="AJ1599" s="14">
        <v>1</v>
      </c>
      <c r="AK1599" s="14">
        <v>0</v>
      </c>
      <c r="AL1599" s="14">
        <v>1</v>
      </c>
      <c r="AM1599" s="14">
        <v>0</v>
      </c>
      <c r="AO1599" s="1">
        <v>37901</v>
      </c>
      <c r="AP1599" s="1">
        <v>38603</v>
      </c>
      <c r="BO1599" s="3">
        <v>1</v>
      </c>
      <c r="BT1599" s="14">
        <v>0</v>
      </c>
      <c r="BU1599" s="3">
        <v>1</v>
      </c>
      <c r="DA1599" s="1">
        <v>39560</v>
      </c>
      <c r="DB1599" s="1">
        <v>39742</v>
      </c>
      <c r="DC1599" s="1">
        <v>41382</v>
      </c>
      <c r="DD1599" s="14">
        <v>457</v>
      </c>
      <c r="DE1599" s="14">
        <v>4</v>
      </c>
      <c r="DF1599" t="s">
        <v>513</v>
      </c>
      <c r="DG1599" t="s">
        <v>1830</v>
      </c>
      <c r="DI1599" s="1">
        <v>39560</v>
      </c>
      <c r="GY1599" s="44" t="s">
        <v>5729</v>
      </c>
      <c r="GZ1599" s="1">
        <v>39820</v>
      </c>
      <c r="HA1599">
        <v>7</v>
      </c>
      <c r="HB1599">
        <v>1000</v>
      </c>
      <c r="HC1599">
        <v>5</v>
      </c>
      <c r="HG1599">
        <v>1</v>
      </c>
      <c r="HH1599" s="44" t="s">
        <v>5871</v>
      </c>
      <c r="HI1599">
        <v>0</v>
      </c>
      <c r="HJ1599">
        <v>65</v>
      </c>
      <c r="HK1599">
        <v>1503</v>
      </c>
      <c r="HL1599">
        <v>8</v>
      </c>
      <c r="HM1599">
        <v>1</v>
      </c>
    </row>
    <row r="1600" spans="1:240" x14ac:dyDescent="0.25">
      <c r="A1600" s="1">
        <v>41885</v>
      </c>
      <c r="E1600" s="4" t="s">
        <v>3257</v>
      </c>
      <c r="F1600" s="4"/>
      <c r="G1600" s="45" t="s">
        <v>5666</v>
      </c>
      <c r="H1600" s="86"/>
      <c r="I1600" s="86"/>
      <c r="J1600" s="86"/>
      <c r="K1600" s="86"/>
      <c r="L1600" s="86"/>
      <c r="M1600" s="30" t="s">
        <v>1829</v>
      </c>
      <c r="N1600" s="4" t="s">
        <v>498</v>
      </c>
      <c r="O1600" s="52" t="s">
        <v>7379</v>
      </c>
      <c r="P1600" s="20"/>
      <c r="Q1600" s="39" t="s">
        <v>1829</v>
      </c>
      <c r="R1600" s="4" t="s">
        <v>498</v>
      </c>
      <c r="S1600" s="52" t="s">
        <v>7379</v>
      </c>
      <c r="T1600" s="39" t="s">
        <v>1829</v>
      </c>
      <c r="U1600" s="4" t="s">
        <v>498</v>
      </c>
      <c r="V1600" s="20"/>
      <c r="W1600" s="20"/>
      <c r="X1600" s="33" t="s">
        <v>3776</v>
      </c>
      <c r="Y1600" s="20" t="s">
        <v>498</v>
      </c>
      <c r="Z1600" s="33" t="s">
        <v>3776</v>
      </c>
      <c r="AA1600" s="20" t="s">
        <v>498</v>
      </c>
      <c r="AB1600" s="20"/>
      <c r="AC1600" s="20"/>
      <c r="AD1600" s="20"/>
      <c r="AE1600" s="33" t="s">
        <v>3777</v>
      </c>
      <c r="AF1600" s="14">
        <v>0</v>
      </c>
      <c r="AG1600" s="14">
        <v>1</v>
      </c>
      <c r="AH1600" s="14">
        <v>0</v>
      </c>
      <c r="AI1600" s="14">
        <v>0</v>
      </c>
      <c r="AJ1600" s="14">
        <v>1</v>
      </c>
      <c r="AK1600" s="14">
        <v>0</v>
      </c>
      <c r="AL1600" s="14">
        <v>1</v>
      </c>
      <c r="AM1600" s="14">
        <v>0</v>
      </c>
      <c r="AO1600" s="1">
        <v>37901</v>
      </c>
      <c r="AP1600" s="1">
        <v>38603</v>
      </c>
      <c r="BO1600" s="3">
        <v>1</v>
      </c>
      <c r="BT1600" s="14">
        <v>0</v>
      </c>
      <c r="BU1600" s="3">
        <v>1</v>
      </c>
      <c r="DA1600" s="1">
        <v>39560</v>
      </c>
      <c r="DB1600" s="1">
        <v>39742</v>
      </c>
      <c r="DC1600" s="1">
        <v>41382</v>
      </c>
      <c r="DD1600" s="14">
        <v>457</v>
      </c>
      <c r="DE1600" s="14">
        <v>4</v>
      </c>
      <c r="DF1600" t="s">
        <v>513</v>
      </c>
      <c r="DG1600" t="s">
        <v>1830</v>
      </c>
      <c r="DI1600" s="1">
        <v>39560</v>
      </c>
      <c r="DK1600" s="1">
        <v>39742</v>
      </c>
      <c r="GY1600" s="44" t="s">
        <v>5729</v>
      </c>
      <c r="GZ1600" s="1">
        <v>39820</v>
      </c>
      <c r="HA1600">
        <v>7</v>
      </c>
      <c r="HB1600">
        <v>356</v>
      </c>
      <c r="HC1600">
        <v>10</v>
      </c>
      <c r="HD1600">
        <v>1</v>
      </c>
      <c r="HH1600" s="44" t="s">
        <v>5871</v>
      </c>
      <c r="HI1600">
        <v>0</v>
      </c>
      <c r="HJ1600">
        <v>65</v>
      </c>
      <c r="HK1600">
        <v>487</v>
      </c>
      <c r="HL1600">
        <v>9</v>
      </c>
      <c r="HM1600">
        <v>1</v>
      </c>
    </row>
    <row r="1601" spans="1:221" x14ac:dyDescent="0.25">
      <c r="A1601" s="1">
        <v>41885</v>
      </c>
      <c r="E1601" s="4" t="s">
        <v>3257</v>
      </c>
      <c r="F1601" s="4"/>
      <c r="G1601" s="45" t="s">
        <v>5666</v>
      </c>
      <c r="H1601" s="86"/>
      <c r="I1601" s="86"/>
      <c r="J1601" s="86"/>
      <c r="K1601" s="86"/>
      <c r="L1601" s="86"/>
      <c r="M1601" s="30" t="s">
        <v>5231</v>
      </c>
      <c r="N1601" s="4" t="s">
        <v>537</v>
      </c>
      <c r="O1601" s="52" t="s">
        <v>7380</v>
      </c>
      <c r="P1601" s="20"/>
      <c r="Q1601" s="39" t="s">
        <v>1829</v>
      </c>
      <c r="R1601" s="4" t="s">
        <v>498</v>
      </c>
      <c r="S1601" s="52" t="s">
        <v>7379</v>
      </c>
      <c r="T1601" s="39" t="s">
        <v>1829</v>
      </c>
      <c r="U1601" s="4" t="s">
        <v>498</v>
      </c>
      <c r="V1601" s="20"/>
      <c r="W1601" s="20"/>
      <c r="X1601" s="20"/>
      <c r="Y1601" s="20"/>
      <c r="Z1601" s="33" t="s">
        <v>3776</v>
      </c>
      <c r="AA1601" s="20" t="s">
        <v>498</v>
      </c>
      <c r="AD1601" s="20"/>
      <c r="AE1601" s="33" t="s">
        <v>3775</v>
      </c>
      <c r="AF1601" s="14">
        <v>0</v>
      </c>
      <c r="AG1601" s="14">
        <v>1</v>
      </c>
      <c r="AH1601" s="14">
        <v>0</v>
      </c>
      <c r="AI1601" s="14">
        <v>0</v>
      </c>
      <c r="AJ1601" s="14">
        <v>1</v>
      </c>
      <c r="AK1601" s="14">
        <v>0</v>
      </c>
      <c r="AL1601" s="14">
        <v>1</v>
      </c>
      <c r="AM1601" s="14">
        <v>0</v>
      </c>
      <c r="AO1601" s="1">
        <v>37901</v>
      </c>
      <c r="AP1601" s="1">
        <v>38603</v>
      </c>
      <c r="BO1601" s="3">
        <v>1</v>
      </c>
      <c r="BT1601" s="14">
        <v>0</v>
      </c>
      <c r="BU1601" s="3">
        <v>1</v>
      </c>
      <c r="DA1601" s="1">
        <v>39560</v>
      </c>
      <c r="DB1601" s="1">
        <v>39742</v>
      </c>
      <c r="DC1601" s="1">
        <v>41382</v>
      </c>
      <c r="DD1601" s="14">
        <v>457</v>
      </c>
      <c r="DE1601" s="14">
        <v>4</v>
      </c>
      <c r="DF1601" t="s">
        <v>513</v>
      </c>
      <c r="DG1601" t="s">
        <v>1830</v>
      </c>
      <c r="DI1601" s="1">
        <v>39560</v>
      </c>
      <c r="DK1601" s="1">
        <v>39742</v>
      </c>
      <c r="GY1601" s="44" t="s">
        <v>5729</v>
      </c>
      <c r="GZ1601" s="1">
        <v>39820</v>
      </c>
      <c r="HA1601">
        <v>7</v>
      </c>
      <c r="HB1601">
        <v>356</v>
      </c>
      <c r="HC1601">
        <v>10</v>
      </c>
      <c r="HD1601">
        <v>1</v>
      </c>
      <c r="HH1601" s="44" t="s">
        <v>5871</v>
      </c>
      <c r="HI1601">
        <v>0</v>
      </c>
      <c r="HJ1601">
        <v>65</v>
      </c>
      <c r="HK1601">
        <v>487</v>
      </c>
      <c r="HL1601">
        <v>9</v>
      </c>
      <c r="HM1601">
        <v>1</v>
      </c>
    </row>
    <row r="1602" spans="1:221" x14ac:dyDescent="0.25">
      <c r="A1602" s="1">
        <v>41885</v>
      </c>
      <c r="E1602" s="4" t="s">
        <v>3257</v>
      </c>
      <c r="F1602" s="4"/>
      <c r="G1602" s="45" t="s">
        <v>5666</v>
      </c>
      <c r="H1602" s="86"/>
      <c r="I1602" s="86"/>
      <c r="J1602" s="86"/>
      <c r="K1602" s="86"/>
      <c r="L1602" s="86"/>
      <c r="M1602" s="32" t="s">
        <v>3684</v>
      </c>
      <c r="N1602" s="4" t="s">
        <v>538</v>
      </c>
      <c r="O1602" s="56" t="s">
        <v>7381</v>
      </c>
      <c r="P1602" s="20"/>
      <c r="Q1602" s="32" t="s">
        <v>3684</v>
      </c>
      <c r="R1602" s="4" t="s">
        <v>538</v>
      </c>
      <c r="S1602" s="56" t="s">
        <v>7381</v>
      </c>
      <c r="T1602" s="32" t="s">
        <v>3684</v>
      </c>
      <c r="U1602" s="4" t="s">
        <v>538</v>
      </c>
      <c r="V1602" s="20"/>
      <c r="W1602" s="20"/>
      <c r="X1602" s="20" t="s">
        <v>3389</v>
      </c>
      <c r="Y1602" s="20" t="s">
        <v>3498</v>
      </c>
      <c r="Z1602" s="20" t="s">
        <v>3389</v>
      </c>
      <c r="AA1602" s="20" t="s">
        <v>3498</v>
      </c>
      <c r="AD1602" s="20"/>
      <c r="AF1602" s="14">
        <v>0</v>
      </c>
      <c r="AG1602" s="14">
        <v>1</v>
      </c>
      <c r="AH1602" s="14">
        <v>0</v>
      </c>
      <c r="AI1602" s="14">
        <v>0</v>
      </c>
      <c r="AJ1602" s="14">
        <v>1</v>
      </c>
      <c r="AK1602" s="14">
        <v>0</v>
      </c>
      <c r="AL1602" s="14">
        <v>1</v>
      </c>
      <c r="AM1602" s="14">
        <v>0</v>
      </c>
      <c r="AO1602" s="1">
        <v>37888</v>
      </c>
      <c r="AP1602" s="1">
        <v>38603</v>
      </c>
      <c r="BT1602" s="14">
        <v>35116000</v>
      </c>
      <c r="BU1602" s="3">
        <v>0.3</v>
      </c>
      <c r="DA1602" s="1">
        <v>39560</v>
      </c>
      <c r="DB1602" s="1">
        <v>39742</v>
      </c>
      <c r="DC1602" s="1">
        <v>41382</v>
      </c>
      <c r="DD1602" s="14">
        <v>457</v>
      </c>
      <c r="DE1602" s="14">
        <v>4</v>
      </c>
      <c r="DF1602" t="s">
        <v>513</v>
      </c>
      <c r="DG1602" t="s">
        <v>1830</v>
      </c>
      <c r="DJ1602">
        <v>1</v>
      </c>
      <c r="DK1602" s="1">
        <v>39742</v>
      </c>
      <c r="GY1602" s="44" t="s">
        <v>5729</v>
      </c>
      <c r="GZ1602" s="1">
        <v>39820</v>
      </c>
      <c r="HA1602">
        <v>7</v>
      </c>
      <c r="HB1602">
        <v>2816</v>
      </c>
      <c r="HC1602">
        <v>37</v>
      </c>
      <c r="HD1602">
        <v>1</v>
      </c>
      <c r="HH1602" s="44" t="s">
        <v>5871</v>
      </c>
      <c r="HI1602">
        <v>0</v>
      </c>
      <c r="HJ1602">
        <v>65</v>
      </c>
      <c r="HK1602">
        <v>15378</v>
      </c>
      <c r="HL1602">
        <v>105</v>
      </c>
      <c r="HM1602">
        <v>1</v>
      </c>
    </row>
    <row r="1603" spans="1:221" x14ac:dyDescent="0.25">
      <c r="A1603" s="1">
        <v>41885</v>
      </c>
      <c r="E1603" s="4" t="s">
        <v>3257</v>
      </c>
      <c r="F1603" s="4"/>
      <c r="G1603" s="45" t="s">
        <v>5666</v>
      </c>
      <c r="H1603" s="86"/>
      <c r="I1603" s="86"/>
      <c r="J1603" s="86"/>
      <c r="K1603" s="86"/>
      <c r="L1603" s="86"/>
      <c r="M1603" s="58" t="s">
        <v>979</v>
      </c>
      <c r="N1603" s="4" t="s">
        <v>479</v>
      </c>
      <c r="O1603" s="56" t="s">
        <v>7382</v>
      </c>
      <c r="P1603" s="20"/>
      <c r="Q1603" s="32" t="s">
        <v>3684</v>
      </c>
      <c r="R1603" s="4" t="s">
        <v>538</v>
      </c>
      <c r="S1603" s="56" t="s">
        <v>7381</v>
      </c>
      <c r="T1603" s="32" t="s">
        <v>3684</v>
      </c>
      <c r="U1603" s="4" t="s">
        <v>538</v>
      </c>
      <c r="V1603" s="20"/>
      <c r="W1603" s="20"/>
      <c r="X1603" s="20"/>
      <c r="Y1603" s="20"/>
      <c r="Z1603" s="20" t="s">
        <v>3389</v>
      </c>
      <c r="AA1603" s="20" t="s">
        <v>3498</v>
      </c>
      <c r="AD1603" s="20"/>
      <c r="AF1603" s="14">
        <v>0</v>
      </c>
      <c r="AG1603" s="14">
        <v>1</v>
      </c>
      <c r="AH1603" s="14">
        <v>0</v>
      </c>
      <c r="AI1603" s="14">
        <v>0</v>
      </c>
      <c r="AJ1603" s="14">
        <v>1</v>
      </c>
      <c r="AK1603" s="14">
        <v>0</v>
      </c>
      <c r="AL1603" s="14">
        <v>1</v>
      </c>
      <c r="AM1603" s="14">
        <v>0</v>
      </c>
      <c r="AO1603" s="1">
        <v>37888</v>
      </c>
      <c r="AP1603" s="1">
        <v>38603</v>
      </c>
      <c r="BT1603" s="14">
        <v>35116000</v>
      </c>
      <c r="BU1603" s="3">
        <v>0.3</v>
      </c>
      <c r="DA1603" s="1">
        <v>39560</v>
      </c>
      <c r="DB1603" s="1">
        <v>39742</v>
      </c>
      <c r="DC1603" s="1">
        <v>41382</v>
      </c>
      <c r="DD1603" s="14">
        <v>457</v>
      </c>
      <c r="DE1603" s="14">
        <v>4</v>
      </c>
      <c r="DF1603" t="s">
        <v>513</v>
      </c>
      <c r="DG1603" t="s">
        <v>1830</v>
      </c>
      <c r="DJ1603">
        <v>1</v>
      </c>
      <c r="DK1603" s="1">
        <v>39742</v>
      </c>
      <c r="GY1603" s="44" t="s">
        <v>5729</v>
      </c>
      <c r="GZ1603" s="1">
        <v>39820</v>
      </c>
      <c r="HA1603">
        <v>7</v>
      </c>
      <c r="HB1603">
        <v>2816</v>
      </c>
      <c r="HC1603">
        <v>37</v>
      </c>
      <c r="HD1603">
        <v>1</v>
      </c>
      <c r="HH1603" s="44" t="s">
        <v>5871</v>
      </c>
      <c r="HI1603">
        <v>0</v>
      </c>
      <c r="HJ1603">
        <v>65</v>
      </c>
      <c r="HK1603">
        <v>15378</v>
      </c>
      <c r="HL1603">
        <v>105</v>
      </c>
      <c r="HM1603">
        <v>1</v>
      </c>
    </row>
    <row r="1604" spans="1:221" x14ac:dyDescent="0.25">
      <c r="A1604" s="1">
        <v>41983</v>
      </c>
      <c r="B1604" s="1"/>
      <c r="C1604" s="1" t="s">
        <v>463</v>
      </c>
      <c r="D1604" s="1"/>
      <c r="E1604" s="13" t="s">
        <v>3235</v>
      </c>
      <c r="F1604" s="4" t="s">
        <v>151</v>
      </c>
      <c r="G1604" s="45" t="s">
        <v>5644</v>
      </c>
      <c r="H1604" s="86"/>
      <c r="I1604" s="86"/>
      <c r="J1604" s="86"/>
      <c r="K1604" s="86"/>
      <c r="L1604" s="86"/>
      <c r="M1604" s="31" t="s">
        <v>1029</v>
      </c>
      <c r="N1604" s="27" t="s">
        <v>504</v>
      </c>
      <c r="O1604" s="52" t="s">
        <v>7204</v>
      </c>
      <c r="P1604" s="20"/>
      <c r="Q1604" s="39" t="s">
        <v>1029</v>
      </c>
      <c r="R1604" s="27" t="s">
        <v>504</v>
      </c>
      <c r="S1604" s="52" t="s">
        <v>7204</v>
      </c>
      <c r="T1604" s="39" t="s">
        <v>1029</v>
      </c>
      <c r="U1604" s="27" t="s">
        <v>504</v>
      </c>
      <c r="V1604" s="20"/>
      <c r="W1604" s="20"/>
      <c r="X1604" s="20"/>
      <c r="Y1604" s="20"/>
      <c r="Z1604" s="20"/>
      <c r="AA1604" s="20"/>
      <c r="AB1604" s="20"/>
      <c r="AC1604" s="20"/>
      <c r="AD1604" s="20"/>
      <c r="AE1604" s="20" t="s">
        <v>3731</v>
      </c>
      <c r="AF1604" s="14">
        <v>0</v>
      </c>
      <c r="AG1604" s="14">
        <v>1</v>
      </c>
      <c r="AH1604" s="14">
        <v>0</v>
      </c>
      <c r="AI1604" s="14">
        <v>0</v>
      </c>
      <c r="AJ1604" s="14">
        <v>1</v>
      </c>
      <c r="AK1604" s="14">
        <v>0</v>
      </c>
      <c r="AL1604" s="14">
        <v>1</v>
      </c>
      <c r="AM1604" s="14">
        <v>0</v>
      </c>
      <c r="AN1604" s="5" t="s">
        <v>1041</v>
      </c>
      <c r="AO1604" s="1">
        <v>37902</v>
      </c>
      <c r="AP1604" s="1">
        <v>39560</v>
      </c>
      <c r="BN1604" s="3">
        <v>0.1</v>
      </c>
      <c r="BT1604" s="14">
        <v>3118000</v>
      </c>
      <c r="CS1604">
        <v>1</v>
      </c>
      <c r="CV1604">
        <v>1</v>
      </c>
      <c r="DB1604" s="1">
        <v>40435</v>
      </c>
      <c r="DC1604" s="1">
        <v>41961</v>
      </c>
      <c r="DD1604" s="14">
        <v>108</v>
      </c>
      <c r="DE1604" s="14">
        <v>4</v>
      </c>
      <c r="DF1604" s="5" t="s">
        <v>513</v>
      </c>
      <c r="DG1604" s="5" t="s">
        <v>1040</v>
      </c>
      <c r="DH1604">
        <v>1</v>
      </c>
      <c r="DK1604" s="1"/>
    </row>
    <row r="1605" spans="1:221" x14ac:dyDescent="0.25">
      <c r="A1605" s="1">
        <v>41983</v>
      </c>
      <c r="E1605" s="13" t="s">
        <v>3235</v>
      </c>
      <c r="F1605" s="4" t="s">
        <v>151</v>
      </c>
      <c r="G1605" s="45" t="s">
        <v>5644</v>
      </c>
      <c r="H1605" s="86"/>
      <c r="I1605" s="86"/>
      <c r="J1605" s="86"/>
      <c r="K1605" s="86"/>
      <c r="L1605" s="86"/>
      <c r="M1605" s="30" t="s">
        <v>1030</v>
      </c>
      <c r="N1605" s="27" t="s">
        <v>504</v>
      </c>
      <c r="O1605" s="52" t="s">
        <v>7204</v>
      </c>
      <c r="P1605" s="20"/>
      <c r="Q1605" s="39" t="s">
        <v>1029</v>
      </c>
      <c r="R1605" s="27" t="s">
        <v>504</v>
      </c>
      <c r="S1605" s="52" t="s">
        <v>7204</v>
      </c>
      <c r="T1605" s="39" t="s">
        <v>1029</v>
      </c>
      <c r="U1605" s="27" t="s">
        <v>504</v>
      </c>
      <c r="V1605" s="20"/>
      <c r="W1605" s="20"/>
      <c r="X1605" s="20"/>
      <c r="Y1605" s="20"/>
      <c r="Z1605" s="20"/>
      <c r="AA1605" s="20"/>
      <c r="AB1605" s="20"/>
      <c r="AC1605" s="20"/>
      <c r="AD1605" s="20"/>
      <c r="AF1605" s="14">
        <v>0</v>
      </c>
      <c r="AG1605" s="14">
        <v>1</v>
      </c>
      <c r="AH1605" s="14">
        <v>0</v>
      </c>
      <c r="AI1605" s="14">
        <v>0</v>
      </c>
      <c r="AJ1605" s="14">
        <v>1</v>
      </c>
      <c r="AK1605" s="14">
        <v>0</v>
      </c>
      <c r="AL1605" s="14">
        <v>1</v>
      </c>
      <c r="AM1605" s="14">
        <v>0</v>
      </c>
      <c r="AO1605" s="1">
        <v>37902</v>
      </c>
      <c r="AP1605" s="1">
        <v>39560</v>
      </c>
      <c r="BN1605" s="3">
        <v>0.1</v>
      </c>
      <c r="BT1605" s="14">
        <v>3118000</v>
      </c>
      <c r="CS1605">
        <v>1</v>
      </c>
      <c r="CV1605">
        <v>1</v>
      </c>
      <c r="DB1605" s="1">
        <v>40435</v>
      </c>
      <c r="DC1605" s="1">
        <v>41961</v>
      </c>
      <c r="DD1605" s="14">
        <v>108</v>
      </c>
      <c r="DE1605" s="14">
        <v>4</v>
      </c>
      <c r="DF1605" s="5" t="s">
        <v>513</v>
      </c>
      <c r="DG1605" s="5" t="s">
        <v>1040</v>
      </c>
      <c r="DH1605">
        <v>1</v>
      </c>
      <c r="DK1605" s="1"/>
    </row>
    <row r="1606" spans="1:221" x14ac:dyDescent="0.25">
      <c r="A1606" s="1">
        <v>41983</v>
      </c>
      <c r="E1606" s="13" t="s">
        <v>3235</v>
      </c>
      <c r="F1606" s="4" t="s">
        <v>151</v>
      </c>
      <c r="G1606" s="45" t="s">
        <v>5644</v>
      </c>
      <c r="H1606" s="86"/>
      <c r="I1606" s="86"/>
      <c r="J1606" s="86"/>
      <c r="K1606" s="86"/>
      <c r="L1606" s="86"/>
      <c r="M1606" s="32" t="s">
        <v>2548</v>
      </c>
      <c r="N1606" s="27" t="s">
        <v>517</v>
      </c>
      <c r="O1606" s="52" t="s">
        <v>7205</v>
      </c>
      <c r="P1606" s="33"/>
      <c r="Q1606" s="39" t="s">
        <v>1029</v>
      </c>
      <c r="R1606" s="27" t="s">
        <v>504</v>
      </c>
      <c r="S1606" s="52" t="s">
        <v>7204</v>
      </c>
      <c r="T1606" s="39" t="s">
        <v>1029</v>
      </c>
      <c r="U1606" s="27" t="s">
        <v>504</v>
      </c>
      <c r="V1606" s="33"/>
      <c r="W1606" s="33"/>
      <c r="X1606" s="20"/>
      <c r="Y1606" s="20"/>
      <c r="Z1606" s="20"/>
      <c r="AA1606" s="20"/>
      <c r="AB1606" s="20"/>
      <c r="AC1606" s="20"/>
      <c r="AD1606" s="20"/>
      <c r="AF1606" s="14">
        <v>0</v>
      </c>
      <c r="AG1606" s="14">
        <v>1</v>
      </c>
      <c r="AH1606" s="14">
        <v>0</v>
      </c>
      <c r="AI1606" s="14">
        <v>0</v>
      </c>
      <c r="AJ1606" s="14">
        <v>1</v>
      </c>
      <c r="AK1606" s="14">
        <v>0</v>
      </c>
      <c r="AL1606" s="14">
        <v>1</v>
      </c>
      <c r="AM1606" s="14">
        <v>0</v>
      </c>
      <c r="AO1606" s="1">
        <v>37902</v>
      </c>
      <c r="AP1606" s="1">
        <v>39560</v>
      </c>
      <c r="BN1606" s="3">
        <v>0.1</v>
      </c>
      <c r="BT1606" s="14">
        <v>3118000</v>
      </c>
      <c r="CS1606">
        <v>1</v>
      </c>
      <c r="CV1606">
        <v>1</v>
      </c>
      <c r="DB1606" s="1">
        <v>40435</v>
      </c>
      <c r="DC1606" s="1">
        <v>41961</v>
      </c>
      <c r="DD1606" s="14">
        <v>108</v>
      </c>
      <c r="DE1606" s="14">
        <v>4</v>
      </c>
      <c r="DF1606" s="5" t="s">
        <v>513</v>
      </c>
      <c r="DG1606" s="5" t="s">
        <v>1040</v>
      </c>
      <c r="DH1606">
        <v>1</v>
      </c>
      <c r="DK1606" s="1"/>
    </row>
    <row r="1607" spans="1:221" x14ac:dyDescent="0.25">
      <c r="A1607" s="1">
        <v>41983</v>
      </c>
      <c r="E1607" s="13" t="s">
        <v>3235</v>
      </c>
      <c r="F1607" s="4" t="s">
        <v>151</v>
      </c>
      <c r="G1607" s="45" t="s">
        <v>5644</v>
      </c>
      <c r="H1607" s="86"/>
      <c r="I1607" s="86"/>
      <c r="J1607" s="86"/>
      <c r="K1607" s="86"/>
      <c r="L1607" s="86"/>
      <c r="M1607" s="30" t="s">
        <v>2702</v>
      </c>
      <c r="N1607" s="27" t="s">
        <v>537</v>
      </c>
      <c r="O1607" s="27" t="s">
        <v>7206</v>
      </c>
      <c r="P1607" s="20"/>
      <c r="Q1607" s="39" t="s">
        <v>1029</v>
      </c>
      <c r="R1607" s="27" t="s">
        <v>504</v>
      </c>
      <c r="S1607" s="52" t="s">
        <v>7204</v>
      </c>
      <c r="T1607" s="39" t="s">
        <v>1029</v>
      </c>
      <c r="U1607" s="27" t="s">
        <v>504</v>
      </c>
      <c r="V1607" s="20"/>
      <c r="W1607" s="20"/>
      <c r="X1607" s="20"/>
      <c r="Y1607" s="20"/>
      <c r="Z1607" s="20"/>
      <c r="AA1607" s="20"/>
      <c r="AB1607" s="20"/>
      <c r="AC1607" s="20"/>
      <c r="AD1607" s="20"/>
      <c r="AF1607" s="14">
        <v>0</v>
      </c>
      <c r="AG1607" s="14">
        <v>1</v>
      </c>
      <c r="AH1607" s="14">
        <v>0</v>
      </c>
      <c r="AI1607" s="14">
        <v>0</v>
      </c>
      <c r="AJ1607" s="14">
        <v>1</v>
      </c>
      <c r="AK1607" s="14">
        <v>0</v>
      </c>
      <c r="AL1607" s="14">
        <v>1</v>
      </c>
      <c r="AM1607" s="14">
        <v>0</v>
      </c>
      <c r="AO1607" s="1">
        <v>37902</v>
      </c>
      <c r="AP1607" s="1">
        <v>39560</v>
      </c>
      <c r="BN1607" s="3">
        <v>0.1</v>
      </c>
      <c r="BT1607" s="14">
        <v>3118000</v>
      </c>
      <c r="CS1607">
        <v>1</v>
      </c>
      <c r="CV1607">
        <v>1</v>
      </c>
      <c r="DB1607" s="1">
        <v>40435</v>
      </c>
      <c r="DC1607" s="1">
        <v>41961</v>
      </c>
      <c r="DD1607" s="14">
        <v>108</v>
      </c>
      <c r="DE1607" s="14">
        <v>4</v>
      </c>
      <c r="DF1607" s="5" t="s">
        <v>513</v>
      </c>
      <c r="DG1607" s="5" t="s">
        <v>1040</v>
      </c>
      <c r="DH1607">
        <v>1</v>
      </c>
      <c r="DK1607" s="1"/>
    </row>
    <row r="1608" spans="1:221" x14ac:dyDescent="0.25">
      <c r="A1608" s="1">
        <v>41983</v>
      </c>
      <c r="E1608" s="13" t="s">
        <v>3235</v>
      </c>
      <c r="F1608" s="4" t="s">
        <v>151</v>
      </c>
      <c r="G1608" s="45" t="s">
        <v>5644</v>
      </c>
      <c r="H1608" s="86"/>
      <c r="I1608" s="86"/>
      <c r="J1608" s="86"/>
      <c r="K1608" s="86"/>
      <c r="L1608" s="86"/>
      <c r="M1608" s="30" t="s">
        <v>1031</v>
      </c>
      <c r="N1608" s="27" t="s">
        <v>479</v>
      </c>
      <c r="O1608" s="27" t="s">
        <v>7207</v>
      </c>
      <c r="P1608" s="20"/>
      <c r="Q1608" s="39" t="s">
        <v>1029</v>
      </c>
      <c r="R1608" s="27" t="s">
        <v>504</v>
      </c>
      <c r="S1608" s="52" t="s">
        <v>7204</v>
      </c>
      <c r="T1608" s="39" t="s">
        <v>1029</v>
      </c>
      <c r="U1608" s="27" t="s">
        <v>504</v>
      </c>
      <c r="V1608" s="20"/>
      <c r="W1608" s="20"/>
      <c r="X1608" s="20"/>
      <c r="Y1608" s="20"/>
      <c r="Z1608" s="20"/>
      <c r="AA1608" s="20"/>
      <c r="AB1608" s="20"/>
      <c r="AC1608" s="20"/>
      <c r="AD1608" s="20"/>
      <c r="AF1608" s="14">
        <v>0</v>
      </c>
      <c r="AG1608" s="14">
        <v>1</v>
      </c>
      <c r="AH1608" s="14">
        <v>0</v>
      </c>
      <c r="AI1608" s="14">
        <v>0</v>
      </c>
      <c r="AJ1608" s="14">
        <v>1</v>
      </c>
      <c r="AK1608" s="14">
        <v>0</v>
      </c>
      <c r="AL1608" s="14">
        <v>1</v>
      </c>
      <c r="AM1608" s="14">
        <v>0</v>
      </c>
      <c r="AO1608" s="1">
        <v>37902</v>
      </c>
      <c r="AP1608" s="1">
        <v>39560</v>
      </c>
      <c r="BN1608" s="3">
        <v>0.1</v>
      </c>
      <c r="BT1608" s="14">
        <v>3118000</v>
      </c>
      <c r="CS1608">
        <v>1</v>
      </c>
      <c r="CV1608">
        <v>1</v>
      </c>
      <c r="DB1608" s="1">
        <v>40435</v>
      </c>
      <c r="DC1608" s="1">
        <v>41961</v>
      </c>
      <c r="DD1608" s="14">
        <v>108</v>
      </c>
      <c r="DE1608" s="14">
        <v>4</v>
      </c>
      <c r="DF1608" s="5" t="s">
        <v>513</v>
      </c>
      <c r="DG1608" s="5" t="s">
        <v>1040</v>
      </c>
      <c r="DH1608">
        <v>1</v>
      </c>
      <c r="DK1608" s="1"/>
    </row>
    <row r="1609" spans="1:221" x14ac:dyDescent="0.25">
      <c r="A1609" s="1">
        <v>41983</v>
      </c>
      <c r="E1609" s="13" t="s">
        <v>3235</v>
      </c>
      <c r="F1609" s="4" t="s">
        <v>151</v>
      </c>
      <c r="G1609" s="45" t="s">
        <v>5644</v>
      </c>
      <c r="H1609" s="86"/>
      <c r="I1609" s="86"/>
      <c r="J1609" s="86"/>
      <c r="K1609" s="86"/>
      <c r="L1609" s="86"/>
      <c r="M1609" s="30" t="s">
        <v>1032</v>
      </c>
      <c r="N1609" s="27" t="s">
        <v>474</v>
      </c>
      <c r="O1609" s="27" t="s">
        <v>7208</v>
      </c>
      <c r="P1609" s="20"/>
      <c r="Q1609" s="39" t="s">
        <v>1032</v>
      </c>
      <c r="R1609" s="27" t="s">
        <v>474</v>
      </c>
      <c r="S1609" s="27" t="s">
        <v>7208</v>
      </c>
      <c r="T1609" s="39" t="s">
        <v>1032</v>
      </c>
      <c r="U1609" s="27" t="s">
        <v>474</v>
      </c>
      <c r="V1609" s="20"/>
      <c r="W1609" s="20"/>
      <c r="X1609" s="20"/>
      <c r="Y1609" s="20"/>
      <c r="Z1609" s="20"/>
      <c r="AA1609" s="20"/>
      <c r="AB1609" s="20"/>
      <c r="AC1609" s="20"/>
      <c r="AD1609" s="20"/>
      <c r="AF1609" s="14">
        <v>0</v>
      </c>
      <c r="AG1609" s="14">
        <v>1</v>
      </c>
      <c r="AH1609" s="14">
        <v>0</v>
      </c>
      <c r="AI1609" s="14">
        <v>0</v>
      </c>
      <c r="AJ1609" s="14">
        <v>1</v>
      </c>
      <c r="AK1609" s="14">
        <v>0</v>
      </c>
      <c r="AL1609" s="14">
        <v>1</v>
      </c>
      <c r="AM1609" s="14">
        <v>0</v>
      </c>
      <c r="AO1609" s="1">
        <v>37902</v>
      </c>
      <c r="AP1609" s="1">
        <v>39560</v>
      </c>
      <c r="BN1609" s="3">
        <v>0.1</v>
      </c>
      <c r="BT1609" s="14">
        <v>1651000</v>
      </c>
      <c r="BU1609" s="3">
        <v>0.1</v>
      </c>
      <c r="CS1609">
        <v>1</v>
      </c>
      <c r="CV1609">
        <v>1</v>
      </c>
      <c r="DB1609" s="1">
        <v>40435</v>
      </c>
      <c r="DC1609" s="1">
        <v>41961</v>
      </c>
      <c r="DD1609" s="14">
        <v>108</v>
      </c>
      <c r="DE1609" s="14">
        <v>4</v>
      </c>
      <c r="DF1609" s="5" t="s">
        <v>513</v>
      </c>
      <c r="DG1609" s="5" t="s">
        <v>1040</v>
      </c>
      <c r="DH1609">
        <v>1</v>
      </c>
      <c r="DJ1609">
        <v>1</v>
      </c>
      <c r="DK1609" s="1"/>
    </row>
    <row r="1610" spans="1:221" x14ac:dyDescent="0.25">
      <c r="A1610" s="1">
        <v>41983</v>
      </c>
      <c r="E1610" s="13" t="s">
        <v>3235</v>
      </c>
      <c r="F1610" s="4" t="s">
        <v>151</v>
      </c>
      <c r="G1610" s="45" t="s">
        <v>5644</v>
      </c>
      <c r="H1610" s="86"/>
      <c r="I1610" s="86"/>
      <c r="J1610" s="86"/>
      <c r="K1610" s="86"/>
      <c r="L1610" s="86"/>
      <c r="M1610" s="32" t="s">
        <v>2703</v>
      </c>
      <c r="N1610" s="27" t="s">
        <v>537</v>
      </c>
      <c r="O1610" s="52" t="s">
        <v>7209</v>
      </c>
      <c r="P1610" s="33"/>
      <c r="Q1610" s="39" t="s">
        <v>1032</v>
      </c>
      <c r="R1610" s="27" t="s">
        <v>474</v>
      </c>
      <c r="S1610" s="27" t="s">
        <v>7208</v>
      </c>
      <c r="T1610" s="39" t="s">
        <v>1032</v>
      </c>
      <c r="U1610" s="27" t="s">
        <v>474</v>
      </c>
      <c r="V1610" s="33"/>
      <c r="W1610" s="33"/>
      <c r="X1610" s="20"/>
      <c r="Y1610" s="20"/>
      <c r="Z1610" s="20"/>
      <c r="AA1610" s="20"/>
      <c r="AB1610" s="20"/>
      <c r="AC1610" s="20"/>
      <c r="AD1610" s="20"/>
      <c r="AF1610" s="14">
        <v>0</v>
      </c>
      <c r="AG1610" s="14">
        <v>1</v>
      </c>
      <c r="AH1610" s="14">
        <v>0</v>
      </c>
      <c r="AI1610" s="14">
        <v>0</v>
      </c>
      <c r="AJ1610" s="14">
        <v>1</v>
      </c>
      <c r="AK1610" s="14">
        <v>0</v>
      </c>
      <c r="AL1610" s="14">
        <v>1</v>
      </c>
      <c r="AM1610" s="14">
        <v>0</v>
      </c>
      <c r="AO1610" s="1">
        <v>37902</v>
      </c>
      <c r="AP1610" s="1">
        <v>39560</v>
      </c>
      <c r="BN1610" s="3">
        <v>0.1</v>
      </c>
      <c r="BT1610" s="14">
        <v>1651000</v>
      </c>
      <c r="BU1610" s="3">
        <v>0.1</v>
      </c>
      <c r="CS1610">
        <v>1</v>
      </c>
      <c r="CV1610">
        <v>1</v>
      </c>
      <c r="DB1610" s="1">
        <v>40435</v>
      </c>
      <c r="DC1610" s="1">
        <v>41961</v>
      </c>
      <c r="DD1610" s="14">
        <v>108</v>
      </c>
      <c r="DE1610" s="14">
        <v>4</v>
      </c>
      <c r="DF1610" s="5" t="s">
        <v>513</v>
      </c>
      <c r="DG1610" s="5" t="s">
        <v>1040</v>
      </c>
      <c r="DH1610">
        <v>1</v>
      </c>
      <c r="DJ1610">
        <v>1</v>
      </c>
      <c r="DK1610" s="1"/>
    </row>
    <row r="1611" spans="1:221" x14ac:dyDescent="0.25">
      <c r="A1611" s="1">
        <v>41983</v>
      </c>
      <c r="E1611" s="13" t="s">
        <v>3235</v>
      </c>
      <c r="F1611" s="4" t="s">
        <v>151</v>
      </c>
      <c r="G1611" s="45" t="s">
        <v>5644</v>
      </c>
      <c r="H1611" s="86"/>
      <c r="I1611" s="86"/>
      <c r="J1611" s="86"/>
      <c r="K1611" s="86"/>
      <c r="L1611" s="86"/>
      <c r="M1611" s="30" t="s">
        <v>2549</v>
      </c>
      <c r="N1611" s="27" t="s">
        <v>474</v>
      </c>
      <c r="O1611" s="27" t="s">
        <v>7210</v>
      </c>
      <c r="P1611" s="20"/>
      <c r="Q1611" s="30" t="s">
        <v>2549</v>
      </c>
      <c r="R1611" s="27" t="s">
        <v>474</v>
      </c>
      <c r="S1611" s="52" t="s">
        <v>7210</v>
      </c>
      <c r="T1611" s="20"/>
      <c r="U1611" s="20"/>
      <c r="V1611" s="20"/>
      <c r="W1611" s="20"/>
      <c r="X1611" s="20"/>
      <c r="Y1611" s="20"/>
      <c r="Z1611" s="20"/>
      <c r="AA1611" s="20"/>
      <c r="AB1611" s="20"/>
      <c r="AC1611" s="20"/>
      <c r="AD1611" s="20"/>
      <c r="AF1611" s="14">
        <v>0</v>
      </c>
      <c r="AG1611" s="14">
        <v>1</v>
      </c>
      <c r="AH1611" s="14">
        <v>0</v>
      </c>
      <c r="AI1611" s="14">
        <v>0</v>
      </c>
      <c r="AJ1611" s="14">
        <v>1</v>
      </c>
      <c r="AK1611" s="14">
        <v>0</v>
      </c>
      <c r="AL1611" s="14">
        <v>1</v>
      </c>
      <c r="AM1611" s="14">
        <v>0</v>
      </c>
      <c r="AO1611" s="1">
        <v>37930</v>
      </c>
      <c r="AP1611" s="1">
        <v>39560</v>
      </c>
      <c r="BN1611" s="3">
        <v>0.1</v>
      </c>
      <c r="BP1611" s="14">
        <v>4996000</v>
      </c>
      <c r="BQ1611" s="3">
        <v>0.25</v>
      </c>
      <c r="CS1611">
        <v>1</v>
      </c>
      <c r="CV1611">
        <v>1</v>
      </c>
      <c r="DB1611" s="1">
        <v>40435</v>
      </c>
      <c r="DC1611" s="1">
        <v>41961</v>
      </c>
      <c r="DD1611" s="14">
        <v>108</v>
      </c>
      <c r="DE1611" s="14">
        <v>4</v>
      </c>
      <c r="DF1611" s="5" t="s">
        <v>513</v>
      </c>
      <c r="DG1611" s="5" t="s">
        <v>1040</v>
      </c>
      <c r="DH1611">
        <v>1</v>
      </c>
      <c r="DJ1611">
        <v>1</v>
      </c>
      <c r="DK1611" s="1"/>
    </row>
    <row r="1612" spans="1:221" x14ac:dyDescent="0.25">
      <c r="A1612" s="1">
        <v>41983</v>
      </c>
      <c r="E1612" s="13" t="s">
        <v>3235</v>
      </c>
      <c r="F1612" s="4" t="s">
        <v>151</v>
      </c>
      <c r="G1612" s="45" t="s">
        <v>5644</v>
      </c>
      <c r="H1612" s="86"/>
      <c r="I1612" s="86"/>
      <c r="J1612" s="86"/>
      <c r="K1612" s="86"/>
      <c r="L1612" s="86"/>
      <c r="M1612" s="30" t="s">
        <v>1033</v>
      </c>
      <c r="N1612" s="27" t="s">
        <v>479</v>
      </c>
      <c r="O1612" s="27" t="s">
        <v>7211</v>
      </c>
      <c r="P1612" s="20"/>
      <c r="Q1612" s="39" t="s">
        <v>1035</v>
      </c>
      <c r="R1612" s="27" t="s">
        <v>479</v>
      </c>
      <c r="S1612" s="27" t="s">
        <v>7211</v>
      </c>
      <c r="T1612" s="39" t="s">
        <v>1035</v>
      </c>
      <c r="U1612" s="27" t="s">
        <v>479</v>
      </c>
      <c r="V1612" s="20"/>
      <c r="W1612" s="20"/>
      <c r="X1612" s="20"/>
      <c r="Y1612" s="20"/>
      <c r="Z1612" s="20"/>
      <c r="AA1612" s="20"/>
      <c r="AB1612" s="20"/>
      <c r="AC1612" s="20"/>
      <c r="AD1612" s="20"/>
      <c r="AF1612" s="14">
        <v>0</v>
      </c>
      <c r="AG1612" s="14">
        <v>1</v>
      </c>
      <c r="AH1612" s="14">
        <v>0</v>
      </c>
      <c r="AI1612" s="14">
        <v>0</v>
      </c>
      <c r="AJ1612" s="14">
        <v>1</v>
      </c>
      <c r="AK1612" s="14">
        <v>0</v>
      </c>
      <c r="AL1612" s="14">
        <v>1</v>
      </c>
      <c r="AM1612" s="14">
        <v>0</v>
      </c>
      <c r="AO1612" s="1">
        <v>37902</v>
      </c>
      <c r="AP1612" s="1">
        <v>39560</v>
      </c>
      <c r="BN1612" s="3">
        <v>0.1</v>
      </c>
      <c r="BT1612" s="14">
        <v>4991000</v>
      </c>
      <c r="BU1612" s="3">
        <v>0.1</v>
      </c>
      <c r="CS1612">
        <v>1</v>
      </c>
      <c r="CV1612">
        <v>1</v>
      </c>
      <c r="DB1612" s="1">
        <v>40435</v>
      </c>
      <c r="DC1612" s="1">
        <v>41961</v>
      </c>
      <c r="DD1612" s="14">
        <v>108</v>
      </c>
      <c r="DE1612" s="14">
        <v>4</v>
      </c>
      <c r="DF1612" s="5" t="s">
        <v>513</v>
      </c>
      <c r="DG1612" s="5" t="s">
        <v>1040</v>
      </c>
      <c r="DH1612">
        <v>1</v>
      </c>
      <c r="DJ1612">
        <v>1</v>
      </c>
      <c r="DK1612" s="1">
        <v>40452</v>
      </c>
      <c r="EQ1612"/>
      <c r="FF1612"/>
      <c r="FG1612"/>
      <c r="FH1612"/>
      <c r="FI1612"/>
      <c r="FJ1612"/>
      <c r="FP1612"/>
    </row>
    <row r="1613" spans="1:221" x14ac:dyDescent="0.25">
      <c r="A1613" s="1">
        <v>41983</v>
      </c>
      <c r="E1613" s="13" t="s">
        <v>3235</v>
      </c>
      <c r="F1613" s="4" t="s">
        <v>151</v>
      </c>
      <c r="G1613" s="45" t="s">
        <v>5644</v>
      </c>
      <c r="H1613" s="86"/>
      <c r="I1613" s="86"/>
      <c r="J1613" s="86"/>
      <c r="K1613" s="86"/>
      <c r="L1613" s="86"/>
      <c r="M1613" s="30" t="s">
        <v>1034</v>
      </c>
      <c r="N1613" s="27" t="s">
        <v>479</v>
      </c>
      <c r="O1613" s="27" t="s">
        <v>7211</v>
      </c>
      <c r="P1613" s="20"/>
      <c r="Q1613" s="39" t="s">
        <v>1035</v>
      </c>
      <c r="R1613" s="27" t="s">
        <v>479</v>
      </c>
      <c r="S1613" s="27" t="s">
        <v>7211</v>
      </c>
      <c r="T1613" s="39" t="s">
        <v>1035</v>
      </c>
      <c r="U1613" s="27" t="s">
        <v>479</v>
      </c>
      <c r="V1613" s="20"/>
      <c r="W1613" s="20"/>
      <c r="X1613" s="20"/>
      <c r="Y1613" s="20"/>
      <c r="Z1613" s="20"/>
      <c r="AA1613" s="20"/>
      <c r="AB1613" s="20"/>
      <c r="AC1613" s="20"/>
      <c r="AD1613" s="20"/>
      <c r="AF1613" s="14">
        <v>0</v>
      </c>
      <c r="AG1613" s="14">
        <v>1</v>
      </c>
      <c r="AH1613" s="14">
        <v>0</v>
      </c>
      <c r="AI1613" s="14">
        <v>0</v>
      </c>
      <c r="AJ1613" s="14">
        <v>1</v>
      </c>
      <c r="AK1613" s="14">
        <v>0</v>
      </c>
      <c r="AL1613" s="14">
        <v>1</v>
      </c>
      <c r="AM1613" s="14">
        <v>0</v>
      </c>
      <c r="AO1613" s="1">
        <v>37902</v>
      </c>
      <c r="AP1613" s="1">
        <v>39560</v>
      </c>
      <c r="BN1613" s="3">
        <v>0.1</v>
      </c>
      <c r="BT1613" s="14">
        <v>4991000</v>
      </c>
      <c r="BU1613" s="3">
        <v>0.1</v>
      </c>
      <c r="CS1613">
        <v>1</v>
      </c>
      <c r="CV1613">
        <v>1</v>
      </c>
      <c r="DB1613" s="1">
        <v>40435</v>
      </c>
      <c r="DC1613" s="1">
        <v>41961</v>
      </c>
      <c r="DD1613" s="14">
        <v>108</v>
      </c>
      <c r="DE1613" s="14">
        <v>4</v>
      </c>
      <c r="DF1613" s="5" t="s">
        <v>513</v>
      </c>
      <c r="DG1613" s="5" t="s">
        <v>1040</v>
      </c>
      <c r="DH1613">
        <v>1</v>
      </c>
      <c r="DJ1613">
        <v>1</v>
      </c>
      <c r="DK1613" s="1">
        <v>40452</v>
      </c>
      <c r="EQ1613"/>
      <c r="FF1613"/>
      <c r="FG1613"/>
      <c r="FH1613"/>
      <c r="FI1613"/>
      <c r="FJ1613"/>
      <c r="FP1613"/>
    </row>
    <row r="1614" spans="1:221" x14ac:dyDescent="0.25">
      <c r="A1614" s="1">
        <v>41983</v>
      </c>
      <c r="E1614" s="13" t="s">
        <v>3235</v>
      </c>
      <c r="F1614" s="4" t="s">
        <v>151</v>
      </c>
      <c r="G1614" s="45" t="s">
        <v>5644</v>
      </c>
      <c r="H1614" s="86"/>
      <c r="I1614" s="86"/>
      <c r="J1614" s="86"/>
      <c r="K1614" s="86"/>
      <c r="L1614" s="86"/>
      <c r="M1614" s="30" t="s">
        <v>1035</v>
      </c>
      <c r="N1614" s="27" t="s">
        <v>479</v>
      </c>
      <c r="O1614" s="27" t="s">
        <v>7211</v>
      </c>
      <c r="P1614" s="20"/>
      <c r="Q1614" s="39" t="s">
        <v>1035</v>
      </c>
      <c r="R1614" s="27" t="s">
        <v>479</v>
      </c>
      <c r="S1614" s="27" t="s">
        <v>7211</v>
      </c>
      <c r="T1614" s="39" t="s">
        <v>1035</v>
      </c>
      <c r="U1614" s="27" t="s">
        <v>479</v>
      </c>
      <c r="V1614" s="20"/>
      <c r="W1614" s="20"/>
      <c r="X1614" s="20"/>
      <c r="Y1614" s="20"/>
      <c r="Z1614" s="20"/>
      <c r="AA1614" s="20"/>
      <c r="AB1614" s="20"/>
      <c r="AC1614" s="20"/>
      <c r="AD1614" s="20"/>
      <c r="AF1614" s="14">
        <v>0</v>
      </c>
      <c r="AG1614" s="14">
        <v>1</v>
      </c>
      <c r="AH1614" s="14">
        <v>0</v>
      </c>
      <c r="AI1614" s="14">
        <v>0</v>
      </c>
      <c r="AJ1614" s="14">
        <v>1</v>
      </c>
      <c r="AK1614" s="14">
        <v>0</v>
      </c>
      <c r="AL1614" s="14">
        <v>1</v>
      </c>
      <c r="AM1614" s="14">
        <v>0</v>
      </c>
      <c r="AO1614" s="1">
        <v>37902</v>
      </c>
      <c r="AP1614" s="1">
        <v>39560</v>
      </c>
      <c r="BN1614" s="3">
        <v>0.1</v>
      </c>
      <c r="BT1614" s="14">
        <v>4991000</v>
      </c>
      <c r="BU1614" s="3">
        <v>0.1</v>
      </c>
      <c r="CS1614">
        <v>1</v>
      </c>
      <c r="CV1614">
        <v>1</v>
      </c>
      <c r="DB1614" s="1">
        <v>40435</v>
      </c>
      <c r="DC1614" s="1">
        <v>41961</v>
      </c>
      <c r="DD1614" s="14">
        <v>108</v>
      </c>
      <c r="DE1614" s="14">
        <v>4</v>
      </c>
      <c r="DF1614" s="5" t="s">
        <v>513</v>
      </c>
      <c r="DG1614" s="5" t="s">
        <v>1040</v>
      </c>
      <c r="DH1614">
        <v>1</v>
      </c>
      <c r="DJ1614">
        <v>1</v>
      </c>
      <c r="DK1614" s="1">
        <v>40452</v>
      </c>
      <c r="EQ1614"/>
      <c r="FF1614"/>
      <c r="FG1614"/>
      <c r="FH1614"/>
      <c r="FI1614"/>
      <c r="FJ1614"/>
      <c r="FP1614"/>
    </row>
    <row r="1615" spans="1:221" x14ac:dyDescent="0.25">
      <c r="A1615" s="1">
        <v>41983</v>
      </c>
      <c r="E1615" s="13" t="s">
        <v>3235</v>
      </c>
      <c r="F1615" s="4" t="s">
        <v>151</v>
      </c>
      <c r="G1615" s="45" t="s">
        <v>5644</v>
      </c>
      <c r="H1615" s="86"/>
      <c r="I1615" s="86"/>
      <c r="J1615" s="86"/>
      <c r="K1615" s="86"/>
      <c r="L1615" s="86"/>
      <c r="M1615" s="30" t="s">
        <v>2550</v>
      </c>
      <c r="N1615" s="27" t="s">
        <v>515</v>
      </c>
      <c r="O1615" s="52" t="s">
        <v>7212</v>
      </c>
      <c r="P1615" s="20"/>
      <c r="Q1615" s="39" t="s">
        <v>2550</v>
      </c>
      <c r="R1615" s="27" t="s">
        <v>515</v>
      </c>
      <c r="S1615" s="52" t="s">
        <v>7212</v>
      </c>
      <c r="T1615" s="39" t="s">
        <v>2550</v>
      </c>
      <c r="U1615" s="27" t="s">
        <v>515</v>
      </c>
      <c r="V1615" s="20"/>
      <c r="W1615" s="20"/>
      <c r="X1615" s="20"/>
      <c r="Y1615" s="20"/>
      <c r="Z1615" s="20"/>
      <c r="AA1615" s="20"/>
      <c r="AB1615" s="20"/>
      <c r="AC1615" s="20"/>
      <c r="AD1615" s="20"/>
      <c r="AF1615" s="14">
        <v>0</v>
      </c>
      <c r="AG1615" s="14">
        <v>1</v>
      </c>
      <c r="AH1615" s="14">
        <v>0</v>
      </c>
      <c r="AI1615" s="14">
        <v>0</v>
      </c>
      <c r="AJ1615" s="14">
        <v>1</v>
      </c>
      <c r="AK1615" s="14">
        <v>0</v>
      </c>
      <c r="AL1615" s="14">
        <v>1</v>
      </c>
      <c r="AM1615" s="14">
        <v>0</v>
      </c>
      <c r="AO1615" s="1">
        <v>37902</v>
      </c>
      <c r="AP1615" s="1">
        <v>39560</v>
      </c>
      <c r="BN1615" s="3">
        <v>0.1</v>
      </c>
      <c r="BT1615" s="14">
        <v>4729000</v>
      </c>
      <c r="BU1615" s="3">
        <v>0.5</v>
      </c>
      <c r="BV1615" s="16">
        <v>0</v>
      </c>
      <c r="CS1615">
        <v>1</v>
      </c>
      <c r="CV1615">
        <v>1</v>
      </c>
      <c r="DB1615" s="1">
        <v>40435</v>
      </c>
      <c r="DC1615" s="1">
        <v>41961</v>
      </c>
      <c r="DD1615" s="14">
        <v>108</v>
      </c>
      <c r="DE1615" s="14">
        <v>4</v>
      </c>
      <c r="DF1615" s="5" t="s">
        <v>513</v>
      </c>
      <c r="DG1615" s="5" t="s">
        <v>1040</v>
      </c>
      <c r="DH1615">
        <v>1</v>
      </c>
      <c r="DJ1615">
        <v>1</v>
      </c>
      <c r="DK1615" s="1"/>
      <c r="DO1615" s="49" t="s">
        <v>4783</v>
      </c>
      <c r="DP1615" s="1"/>
      <c r="DQ1615" s="1"/>
      <c r="DR1615" s="1"/>
      <c r="DS1615" s="1"/>
      <c r="DT1615" s="1"/>
      <c r="DU1615" s="1"/>
      <c r="DV1615" s="1"/>
      <c r="DY1615" t="s">
        <v>2974</v>
      </c>
      <c r="DZ1615" s="1">
        <v>42055</v>
      </c>
      <c r="EA1615" s="1">
        <v>42717</v>
      </c>
      <c r="ED1615" s="7" t="s">
        <v>4053</v>
      </c>
      <c r="EI1615" s="7">
        <v>1</v>
      </c>
      <c r="EL1615" s="7">
        <v>1</v>
      </c>
      <c r="EO1615" s="7">
        <v>59</v>
      </c>
      <c r="EP1615" s="7">
        <v>2</v>
      </c>
      <c r="EQ1615"/>
      <c r="FF1615"/>
      <c r="FG1615"/>
      <c r="FH1615"/>
      <c r="FI1615"/>
      <c r="FJ1615"/>
      <c r="FP1615"/>
    </row>
    <row r="1616" spans="1:221" x14ac:dyDescent="0.25">
      <c r="A1616" s="1">
        <v>41983</v>
      </c>
      <c r="E1616" s="13" t="s">
        <v>3235</v>
      </c>
      <c r="F1616" s="4" t="s">
        <v>151</v>
      </c>
      <c r="G1616" s="45" t="s">
        <v>5644</v>
      </c>
      <c r="H1616" s="86"/>
      <c r="I1616" s="86"/>
      <c r="J1616" s="86"/>
      <c r="K1616" s="86"/>
      <c r="L1616" s="86"/>
      <c r="M1616" s="30" t="s">
        <v>1036</v>
      </c>
      <c r="N1616" s="27" t="s">
        <v>515</v>
      </c>
      <c r="O1616" s="52" t="s">
        <v>7212</v>
      </c>
      <c r="P1616" s="20"/>
      <c r="Q1616" s="39" t="s">
        <v>2550</v>
      </c>
      <c r="R1616" s="27" t="s">
        <v>515</v>
      </c>
      <c r="S1616" s="52" t="s">
        <v>7212</v>
      </c>
      <c r="T1616" s="39" t="s">
        <v>2550</v>
      </c>
      <c r="U1616" s="27" t="s">
        <v>515</v>
      </c>
      <c r="V1616" s="20"/>
      <c r="W1616" s="20"/>
      <c r="X1616" s="20"/>
      <c r="Y1616" s="20"/>
      <c r="Z1616" s="20"/>
      <c r="AA1616" s="20"/>
      <c r="AB1616" s="20"/>
      <c r="AC1616" s="20"/>
      <c r="AD1616" s="20"/>
      <c r="AF1616" s="14">
        <v>0</v>
      </c>
      <c r="AG1616" s="14">
        <v>1</v>
      </c>
      <c r="AH1616" s="14">
        <v>0</v>
      </c>
      <c r="AI1616" s="14">
        <v>0</v>
      </c>
      <c r="AJ1616" s="14">
        <v>1</v>
      </c>
      <c r="AK1616" s="14">
        <v>0</v>
      </c>
      <c r="AL1616" s="14">
        <v>1</v>
      </c>
      <c r="AM1616" s="14">
        <v>0</v>
      </c>
      <c r="AO1616" s="1">
        <v>37902</v>
      </c>
      <c r="AP1616" s="1">
        <v>39560</v>
      </c>
      <c r="BN1616" s="3">
        <v>0.1</v>
      </c>
      <c r="BT1616" s="14">
        <v>4729000</v>
      </c>
      <c r="BU1616" s="3">
        <v>0.5</v>
      </c>
      <c r="BV1616" s="16">
        <v>0</v>
      </c>
      <c r="CS1616">
        <v>1</v>
      </c>
      <c r="CV1616">
        <v>1</v>
      </c>
      <c r="DB1616" s="1">
        <v>40435</v>
      </c>
      <c r="DC1616" s="1">
        <v>41961</v>
      </c>
      <c r="DD1616" s="14">
        <v>108</v>
      </c>
      <c r="DE1616" s="14">
        <v>4</v>
      </c>
      <c r="DF1616" s="5" t="s">
        <v>513</v>
      </c>
      <c r="DG1616" s="5" t="s">
        <v>1040</v>
      </c>
      <c r="DH1616">
        <v>1</v>
      </c>
      <c r="DJ1616">
        <v>1</v>
      </c>
      <c r="DK1616" s="1"/>
      <c r="DO1616" s="49" t="s">
        <v>4783</v>
      </c>
      <c r="DP1616" s="1"/>
      <c r="DQ1616" s="1"/>
      <c r="DR1616" s="1"/>
      <c r="DS1616" s="1"/>
      <c r="DT1616" s="1"/>
      <c r="DU1616" s="1"/>
      <c r="DV1616" s="1"/>
      <c r="DY1616" t="s">
        <v>2974</v>
      </c>
      <c r="DZ1616" s="1">
        <v>42055</v>
      </c>
      <c r="EA1616" s="1">
        <v>42717</v>
      </c>
      <c r="ED1616" s="7" t="s">
        <v>4053</v>
      </c>
      <c r="EI1616" s="7">
        <v>1</v>
      </c>
      <c r="EL1616" s="7">
        <v>1</v>
      </c>
      <c r="EO1616" s="7">
        <v>59</v>
      </c>
      <c r="EP1616" s="7">
        <v>2</v>
      </c>
      <c r="EQ1616"/>
      <c r="FF1616"/>
      <c r="FG1616"/>
      <c r="FH1616"/>
      <c r="FI1616"/>
      <c r="FJ1616"/>
      <c r="FP1616"/>
    </row>
    <row r="1617" spans="1:231" x14ac:dyDescent="0.25">
      <c r="A1617" s="1">
        <v>41983</v>
      </c>
      <c r="E1617" s="13" t="s">
        <v>3235</v>
      </c>
      <c r="F1617" s="4" t="s">
        <v>151</v>
      </c>
      <c r="G1617" s="45" t="s">
        <v>5644</v>
      </c>
      <c r="H1617" s="86"/>
      <c r="I1617" s="86"/>
      <c r="J1617" s="86"/>
      <c r="K1617" s="86"/>
      <c r="L1617" s="86"/>
      <c r="M1617" s="30" t="s">
        <v>1037</v>
      </c>
      <c r="N1617" s="27" t="s">
        <v>504</v>
      </c>
      <c r="O1617" s="27" t="s">
        <v>7213</v>
      </c>
      <c r="P1617" s="20"/>
      <c r="Q1617" s="39" t="s">
        <v>2550</v>
      </c>
      <c r="R1617" s="27" t="s">
        <v>515</v>
      </c>
      <c r="S1617" s="52" t="s">
        <v>7212</v>
      </c>
      <c r="T1617" s="39" t="s">
        <v>2550</v>
      </c>
      <c r="U1617" s="27" t="s">
        <v>515</v>
      </c>
      <c r="V1617" s="20"/>
      <c r="W1617" s="20"/>
      <c r="X1617" s="20"/>
      <c r="Y1617" s="20"/>
      <c r="Z1617" s="20"/>
      <c r="AA1617" s="20"/>
      <c r="AB1617" s="20"/>
      <c r="AC1617" s="20"/>
      <c r="AD1617" s="20"/>
      <c r="AF1617" s="14">
        <v>0</v>
      </c>
      <c r="AG1617" s="14">
        <v>1</v>
      </c>
      <c r="AH1617" s="14">
        <v>0</v>
      </c>
      <c r="AI1617" s="14">
        <v>0</v>
      </c>
      <c r="AJ1617" s="14">
        <v>1</v>
      </c>
      <c r="AK1617" s="14">
        <v>0</v>
      </c>
      <c r="AL1617" s="14">
        <v>1</v>
      </c>
      <c r="AM1617" s="14">
        <v>0</v>
      </c>
      <c r="AO1617" s="1">
        <v>37902</v>
      </c>
      <c r="AP1617" s="1">
        <v>39560</v>
      </c>
      <c r="BN1617" s="3">
        <v>0.1</v>
      </c>
      <c r="BT1617" s="14">
        <v>4729000</v>
      </c>
      <c r="BU1617" s="3">
        <v>0.5</v>
      </c>
      <c r="BV1617" s="16">
        <v>0</v>
      </c>
      <c r="CS1617">
        <v>1</v>
      </c>
      <c r="CV1617">
        <v>1</v>
      </c>
      <c r="DB1617" s="1">
        <v>40435</v>
      </c>
      <c r="DC1617" s="1">
        <v>41961</v>
      </c>
      <c r="DD1617" s="14">
        <v>108</v>
      </c>
      <c r="DE1617" s="14">
        <v>4</v>
      </c>
      <c r="DF1617" s="5" t="s">
        <v>513</v>
      </c>
      <c r="DG1617" s="5" t="s">
        <v>1040</v>
      </c>
      <c r="DH1617">
        <v>1</v>
      </c>
      <c r="DJ1617">
        <v>1</v>
      </c>
      <c r="DK1617" s="1"/>
      <c r="DO1617" s="49" t="s">
        <v>4783</v>
      </c>
      <c r="DP1617" s="1"/>
      <c r="DQ1617" s="1"/>
      <c r="DR1617" s="1"/>
      <c r="DS1617" s="1"/>
      <c r="DT1617" s="1"/>
      <c r="DU1617" s="1"/>
      <c r="DV1617" s="1"/>
      <c r="DY1617" t="s">
        <v>2974</v>
      </c>
      <c r="DZ1617" s="1">
        <v>42055</v>
      </c>
      <c r="EA1617" s="1">
        <v>42717</v>
      </c>
      <c r="ED1617" s="7" t="s">
        <v>4053</v>
      </c>
      <c r="EI1617" s="7">
        <v>1</v>
      </c>
      <c r="EL1617" s="7">
        <v>1</v>
      </c>
      <c r="EO1617" s="7">
        <v>59</v>
      </c>
      <c r="EP1617" s="7">
        <v>2</v>
      </c>
      <c r="EQ1617"/>
      <c r="FF1617"/>
      <c r="FG1617"/>
      <c r="FH1617"/>
      <c r="FI1617"/>
      <c r="FJ1617"/>
      <c r="FP1617"/>
    </row>
    <row r="1618" spans="1:231" x14ac:dyDescent="0.25">
      <c r="A1618" s="1">
        <v>41983</v>
      </c>
      <c r="E1618" s="13" t="s">
        <v>3235</v>
      </c>
      <c r="F1618" s="4" t="s">
        <v>151</v>
      </c>
      <c r="G1618" s="45" t="s">
        <v>5644</v>
      </c>
      <c r="H1618" s="86"/>
      <c r="I1618" s="86"/>
      <c r="J1618" s="86"/>
      <c r="K1618" s="86"/>
      <c r="L1618" s="86"/>
      <c r="M1618" s="30" t="s">
        <v>1038</v>
      </c>
      <c r="N1618" s="27" t="s">
        <v>474</v>
      </c>
      <c r="O1618" s="52" t="s">
        <v>7214</v>
      </c>
      <c r="P1618" s="20"/>
      <c r="Q1618" s="39" t="s">
        <v>2550</v>
      </c>
      <c r="R1618" s="27" t="s">
        <v>515</v>
      </c>
      <c r="S1618" s="52" t="s">
        <v>7212</v>
      </c>
      <c r="T1618" s="39" t="s">
        <v>2550</v>
      </c>
      <c r="U1618" s="27" t="s">
        <v>515</v>
      </c>
      <c r="V1618" s="20"/>
      <c r="W1618" s="20"/>
      <c r="X1618" s="20"/>
      <c r="Y1618" s="20"/>
      <c r="Z1618" s="20"/>
      <c r="AA1618" s="20"/>
      <c r="AB1618" s="20"/>
      <c r="AC1618" s="20"/>
      <c r="AD1618" s="20"/>
      <c r="AF1618" s="14">
        <v>0</v>
      </c>
      <c r="AG1618" s="14">
        <v>1</v>
      </c>
      <c r="AH1618" s="14">
        <v>0</v>
      </c>
      <c r="AI1618" s="14">
        <v>0</v>
      </c>
      <c r="AJ1618" s="14">
        <v>1</v>
      </c>
      <c r="AK1618" s="14">
        <v>0</v>
      </c>
      <c r="AL1618" s="14">
        <v>1</v>
      </c>
      <c r="AM1618" s="14">
        <v>0</v>
      </c>
      <c r="AO1618" s="1">
        <v>37902</v>
      </c>
      <c r="AP1618" s="1">
        <v>39560</v>
      </c>
      <c r="BN1618" s="3">
        <v>0.1</v>
      </c>
      <c r="BT1618" s="14">
        <v>4729000</v>
      </c>
      <c r="BU1618" s="3">
        <v>0.5</v>
      </c>
      <c r="BV1618" s="16">
        <v>0</v>
      </c>
      <c r="CS1618">
        <v>1</v>
      </c>
      <c r="CV1618">
        <v>1</v>
      </c>
      <c r="DB1618" s="1">
        <v>40435</v>
      </c>
      <c r="DC1618" s="1">
        <v>41961</v>
      </c>
      <c r="DD1618" s="14">
        <v>108</v>
      </c>
      <c r="DE1618" s="14">
        <v>4</v>
      </c>
      <c r="DF1618" s="5" t="s">
        <v>513</v>
      </c>
      <c r="DG1618" s="5" t="s">
        <v>1040</v>
      </c>
      <c r="DH1618">
        <v>1</v>
      </c>
      <c r="DJ1618">
        <v>1</v>
      </c>
      <c r="DK1618" s="1"/>
      <c r="DO1618" s="49" t="s">
        <v>4783</v>
      </c>
      <c r="DP1618" s="1"/>
      <c r="DQ1618" s="1"/>
      <c r="DR1618" s="1"/>
      <c r="DS1618" s="1"/>
      <c r="DT1618" s="1"/>
      <c r="DU1618" s="1"/>
      <c r="DV1618" s="1"/>
      <c r="DY1618" t="s">
        <v>2974</v>
      </c>
      <c r="DZ1618" s="1">
        <v>42055</v>
      </c>
      <c r="EA1618" s="1">
        <v>42717</v>
      </c>
      <c r="ED1618" s="7" t="s">
        <v>4053</v>
      </c>
      <c r="EI1618" s="7">
        <v>1</v>
      </c>
      <c r="EL1618" s="7">
        <v>1</v>
      </c>
      <c r="EO1618" s="7">
        <v>59</v>
      </c>
      <c r="EP1618" s="7">
        <v>2</v>
      </c>
      <c r="EQ1618"/>
      <c r="FF1618"/>
      <c r="FG1618"/>
      <c r="FH1618"/>
      <c r="FI1618"/>
      <c r="FJ1618"/>
      <c r="FP1618"/>
    </row>
    <row r="1619" spans="1:231" x14ac:dyDescent="0.25">
      <c r="A1619" s="1">
        <v>41983</v>
      </c>
      <c r="E1619" s="13" t="s">
        <v>3235</v>
      </c>
      <c r="F1619" s="4" t="s">
        <v>151</v>
      </c>
      <c r="G1619" s="45" t="s">
        <v>5644</v>
      </c>
      <c r="H1619" s="86"/>
      <c r="I1619" s="86"/>
      <c r="J1619" s="86"/>
      <c r="K1619" s="86"/>
      <c r="L1619" s="86"/>
      <c r="M1619" s="30" t="s">
        <v>1039</v>
      </c>
      <c r="N1619" s="27" t="s">
        <v>479</v>
      </c>
      <c r="O1619" s="52" t="s">
        <v>7215</v>
      </c>
      <c r="P1619" s="20"/>
      <c r="Q1619" s="39" t="s">
        <v>2550</v>
      </c>
      <c r="R1619" s="27" t="s">
        <v>515</v>
      </c>
      <c r="S1619" s="52" t="s">
        <v>7212</v>
      </c>
      <c r="T1619" s="39" t="s">
        <v>2550</v>
      </c>
      <c r="U1619" s="27" t="s">
        <v>515</v>
      </c>
      <c r="V1619" s="20"/>
      <c r="W1619" s="20"/>
      <c r="X1619" s="20"/>
      <c r="Y1619" s="20"/>
      <c r="Z1619" s="20"/>
      <c r="AA1619" s="20"/>
      <c r="AB1619" s="20"/>
      <c r="AC1619" s="20"/>
      <c r="AD1619" s="20"/>
      <c r="AF1619" s="14">
        <v>0</v>
      </c>
      <c r="AG1619" s="14">
        <v>1</v>
      </c>
      <c r="AH1619" s="14">
        <v>0</v>
      </c>
      <c r="AI1619" s="14">
        <v>0</v>
      </c>
      <c r="AJ1619" s="14">
        <v>1</v>
      </c>
      <c r="AK1619" s="14">
        <v>0</v>
      </c>
      <c r="AL1619" s="14">
        <v>1</v>
      </c>
      <c r="AM1619" s="14">
        <v>0</v>
      </c>
      <c r="AO1619" s="1">
        <v>37902</v>
      </c>
      <c r="AP1619" s="1">
        <v>39560</v>
      </c>
      <c r="BN1619" s="3">
        <v>0.1</v>
      </c>
      <c r="BT1619" s="14">
        <v>4729000</v>
      </c>
      <c r="BU1619" s="3">
        <v>0.5</v>
      </c>
      <c r="BV1619" s="16">
        <v>0</v>
      </c>
      <c r="CS1619">
        <v>1</v>
      </c>
      <c r="CV1619">
        <v>1</v>
      </c>
      <c r="DB1619" s="1">
        <v>40435</v>
      </c>
      <c r="DC1619" s="1">
        <v>41961</v>
      </c>
      <c r="DD1619" s="14">
        <v>108</v>
      </c>
      <c r="DE1619" s="14">
        <v>4</v>
      </c>
      <c r="DF1619" s="5" t="s">
        <v>513</v>
      </c>
      <c r="DG1619" s="5" t="s">
        <v>1040</v>
      </c>
      <c r="DH1619">
        <v>1</v>
      </c>
      <c r="DJ1619">
        <v>1</v>
      </c>
      <c r="DK1619" s="1"/>
      <c r="DO1619" s="49" t="s">
        <v>4783</v>
      </c>
      <c r="DP1619" s="1"/>
      <c r="DQ1619" s="1"/>
      <c r="DR1619" s="1"/>
      <c r="DS1619" s="1"/>
      <c r="DT1619" s="1"/>
      <c r="DU1619" s="1"/>
      <c r="DV1619" s="1"/>
      <c r="DY1619" t="s">
        <v>2974</v>
      </c>
      <c r="DZ1619" s="1">
        <v>42055</v>
      </c>
      <c r="EA1619" s="1">
        <v>42717</v>
      </c>
      <c r="ED1619" s="7" t="s">
        <v>4053</v>
      </c>
      <c r="EI1619" s="7">
        <v>1</v>
      </c>
      <c r="EL1619" s="7">
        <v>1</v>
      </c>
      <c r="EO1619" s="7">
        <v>59</v>
      </c>
      <c r="EP1619" s="7">
        <v>2</v>
      </c>
      <c r="EQ1619"/>
      <c r="FF1619"/>
      <c r="FG1619"/>
      <c r="FH1619"/>
      <c r="FI1619"/>
      <c r="FJ1619"/>
      <c r="FP1619"/>
    </row>
    <row r="1620" spans="1:231" x14ac:dyDescent="0.25">
      <c r="A1620" s="1">
        <v>41927</v>
      </c>
      <c r="C1620" t="s">
        <v>1823</v>
      </c>
      <c r="E1620" s="4" t="s">
        <v>3256</v>
      </c>
      <c r="F1620" s="4"/>
      <c r="G1620" s="45" t="s">
        <v>5665</v>
      </c>
      <c r="H1620" s="86"/>
      <c r="I1620" s="86"/>
      <c r="J1620" s="86"/>
      <c r="K1620" s="86"/>
      <c r="L1620" s="86"/>
      <c r="M1620" s="30" t="s">
        <v>1824</v>
      </c>
      <c r="N1620" s="4" t="s">
        <v>775</v>
      </c>
      <c r="O1620" s="52" t="s">
        <v>7376</v>
      </c>
      <c r="P1620" s="20"/>
      <c r="Q1620" s="39" t="s">
        <v>963</v>
      </c>
      <c r="R1620" s="4" t="s">
        <v>479</v>
      </c>
      <c r="S1620" s="56" t="s">
        <v>6475</v>
      </c>
      <c r="T1620" s="39" t="s">
        <v>963</v>
      </c>
      <c r="U1620" s="4" t="s">
        <v>479</v>
      </c>
      <c r="V1620" s="20"/>
      <c r="W1620" s="20"/>
      <c r="X1620" s="20"/>
      <c r="Y1620" s="20"/>
      <c r="Z1620" s="20" t="s">
        <v>3334</v>
      </c>
      <c r="AA1620" s="33" t="s">
        <v>479</v>
      </c>
      <c r="AB1620" s="20"/>
      <c r="AC1620" s="20"/>
      <c r="AD1620" s="20"/>
      <c r="AF1620" s="14">
        <v>0</v>
      </c>
      <c r="AG1620" s="14">
        <v>0</v>
      </c>
      <c r="AH1620" s="14">
        <v>1</v>
      </c>
      <c r="AI1620" s="14">
        <v>0</v>
      </c>
      <c r="AJ1620" s="14">
        <v>0</v>
      </c>
      <c r="AK1620" s="14">
        <v>1</v>
      </c>
      <c r="AN1620" t="s">
        <v>1825</v>
      </c>
      <c r="AO1620" s="1">
        <v>38576</v>
      </c>
      <c r="AP1620" s="1">
        <v>40543</v>
      </c>
      <c r="BT1620" s="14">
        <v>38838000</v>
      </c>
      <c r="BV1620" s="16">
        <v>38061963</v>
      </c>
      <c r="CS1620">
        <v>1</v>
      </c>
      <c r="CV1620" s="1">
        <v>39612</v>
      </c>
      <c r="DB1620" s="1">
        <v>39826</v>
      </c>
      <c r="DC1620" s="1">
        <v>41036</v>
      </c>
      <c r="DD1620" s="14">
        <v>1543</v>
      </c>
      <c r="DE1620" s="14">
        <v>4</v>
      </c>
      <c r="DF1620" t="s">
        <v>562</v>
      </c>
      <c r="DG1620" t="s">
        <v>1826</v>
      </c>
      <c r="DK1620" s="1">
        <v>39826</v>
      </c>
      <c r="DO1620" s="49" t="s">
        <v>4826</v>
      </c>
      <c r="DP1620" s="1"/>
      <c r="DQ1620" s="1"/>
      <c r="DR1620" s="1"/>
      <c r="DS1620" s="1"/>
      <c r="DT1620" s="1"/>
      <c r="DU1620" s="1"/>
      <c r="DV1620" s="1"/>
      <c r="DY1620" s="7" t="s">
        <v>3038</v>
      </c>
      <c r="DZ1620" s="1">
        <v>41999</v>
      </c>
      <c r="EA1620" s="1">
        <v>43447</v>
      </c>
      <c r="ED1620" s="7" t="s">
        <v>4189</v>
      </c>
      <c r="EL1620" s="7">
        <v>1</v>
      </c>
      <c r="EO1620" s="7">
        <v>481</v>
      </c>
      <c r="EP1620" s="7">
        <v>7</v>
      </c>
      <c r="FC1620" s="5" t="s">
        <v>4291</v>
      </c>
      <c r="FD1620" s="1">
        <v>43518</v>
      </c>
      <c r="GY1620" s="44" t="s">
        <v>5728</v>
      </c>
      <c r="GZ1620" s="1">
        <v>39835</v>
      </c>
      <c r="HA1620">
        <v>10</v>
      </c>
      <c r="HB1620">
        <v>3081</v>
      </c>
      <c r="HC1620">
        <v>34</v>
      </c>
      <c r="HD1620">
        <v>1</v>
      </c>
      <c r="HH1620" s="44" t="s">
        <v>5870</v>
      </c>
      <c r="HI1620">
        <v>0</v>
      </c>
      <c r="HJ1620">
        <v>37</v>
      </c>
      <c r="HK1620">
        <v>3607</v>
      </c>
      <c r="HL1620">
        <v>102</v>
      </c>
      <c r="HM1620">
        <v>1</v>
      </c>
      <c r="HQ1620" s="44" t="s">
        <v>5985</v>
      </c>
      <c r="HR1620">
        <v>0</v>
      </c>
      <c r="HS1620">
        <v>12</v>
      </c>
      <c r="HT1620">
        <v>2378</v>
      </c>
      <c r="HU1620">
        <v>33</v>
      </c>
      <c r="HW1620">
        <v>1</v>
      </c>
    </row>
    <row r="1621" spans="1:231" x14ac:dyDescent="0.25">
      <c r="A1621" s="1">
        <v>41927</v>
      </c>
      <c r="E1621" s="4" t="s">
        <v>3256</v>
      </c>
      <c r="F1621" s="4"/>
      <c r="G1621" s="45" t="s">
        <v>5665</v>
      </c>
      <c r="H1621" s="86"/>
      <c r="I1621" s="86"/>
      <c r="J1621" s="86"/>
      <c r="K1621" s="86"/>
      <c r="L1621" s="86"/>
      <c r="M1621" s="30" t="s">
        <v>963</v>
      </c>
      <c r="N1621" s="4" t="s">
        <v>479</v>
      </c>
      <c r="O1621" s="56" t="s">
        <v>6475</v>
      </c>
      <c r="P1621" s="20"/>
      <c r="Q1621" s="39" t="s">
        <v>963</v>
      </c>
      <c r="R1621" s="4" t="s">
        <v>479</v>
      </c>
      <c r="S1621" s="56" t="s">
        <v>6475</v>
      </c>
      <c r="T1621" s="39" t="s">
        <v>963</v>
      </c>
      <c r="U1621" s="4" t="s">
        <v>479</v>
      </c>
      <c r="V1621" s="20"/>
      <c r="W1621" s="20"/>
      <c r="X1621" s="20" t="s">
        <v>3334</v>
      </c>
      <c r="Y1621" s="33" t="s">
        <v>479</v>
      </c>
      <c r="Z1621" s="20" t="s">
        <v>3334</v>
      </c>
      <c r="AA1621" s="33" t="s">
        <v>479</v>
      </c>
      <c r="AB1621" s="20"/>
      <c r="AC1621" s="20"/>
      <c r="AD1621" s="20"/>
      <c r="AF1621" s="14">
        <v>0</v>
      </c>
      <c r="AG1621" s="14">
        <v>0</v>
      </c>
      <c r="AH1621" s="14">
        <v>1</v>
      </c>
      <c r="AI1621" s="14">
        <v>0</v>
      </c>
      <c r="AJ1621" s="14">
        <v>0</v>
      </c>
      <c r="AK1621" s="14">
        <v>1</v>
      </c>
      <c r="AO1621" s="1">
        <v>38576</v>
      </c>
      <c r="AP1621" s="1">
        <v>40543</v>
      </c>
      <c r="BP1621" s="14">
        <v>31070000</v>
      </c>
      <c r="BR1621" s="16">
        <v>19030981</v>
      </c>
      <c r="BT1621" s="14">
        <v>38838000</v>
      </c>
      <c r="BV1621" s="16">
        <v>38061963</v>
      </c>
      <c r="CS1621">
        <v>1</v>
      </c>
      <c r="CV1621" s="1">
        <v>39612</v>
      </c>
      <c r="DB1621" s="1">
        <v>39826</v>
      </c>
      <c r="DC1621" s="1">
        <v>41036</v>
      </c>
      <c r="DD1621" s="14">
        <v>1543</v>
      </c>
      <c r="DE1621" s="14">
        <v>4</v>
      </c>
      <c r="DF1621" t="s">
        <v>562</v>
      </c>
      <c r="DG1621" t="s">
        <v>1826</v>
      </c>
      <c r="DP1621" s="49" t="s">
        <v>4828</v>
      </c>
      <c r="DQ1621" s="49" t="s">
        <v>4827</v>
      </c>
      <c r="DR1621" s="1"/>
      <c r="DS1621" s="1"/>
      <c r="DT1621" s="1"/>
      <c r="DU1621" s="1"/>
      <c r="DV1621" s="1"/>
      <c r="DY1621" t="s">
        <v>3039</v>
      </c>
      <c r="DZ1621" s="1">
        <v>41997</v>
      </c>
      <c r="EA1621" s="1">
        <v>43447</v>
      </c>
      <c r="ED1621" s="7" t="s">
        <v>4189</v>
      </c>
      <c r="EL1621" s="7">
        <v>1</v>
      </c>
      <c r="EO1621" s="7">
        <v>565</v>
      </c>
      <c r="EP1621" s="7">
        <v>7</v>
      </c>
      <c r="EQ1621" s="7">
        <v>1</v>
      </c>
      <c r="FC1621" t="s">
        <v>4292</v>
      </c>
      <c r="FD1621" s="1">
        <v>43517</v>
      </c>
      <c r="GY1621" s="44" t="s">
        <v>5728</v>
      </c>
      <c r="GZ1621" s="1">
        <v>39835</v>
      </c>
      <c r="HA1621">
        <v>10</v>
      </c>
      <c r="HB1621">
        <v>3081</v>
      </c>
      <c r="HC1621">
        <v>34</v>
      </c>
      <c r="HD1621">
        <v>1</v>
      </c>
      <c r="HH1621" s="44" t="s">
        <v>5870</v>
      </c>
      <c r="HI1621">
        <v>0</v>
      </c>
      <c r="HJ1621">
        <v>37</v>
      </c>
      <c r="HK1621">
        <v>3607</v>
      </c>
      <c r="HL1621">
        <v>102</v>
      </c>
      <c r="HM1621">
        <v>1</v>
      </c>
      <c r="HQ1621" s="44" t="s">
        <v>5985</v>
      </c>
      <c r="HR1621">
        <v>0</v>
      </c>
      <c r="HS1621">
        <v>12</v>
      </c>
      <c r="HT1621">
        <v>2378</v>
      </c>
      <c r="HU1621">
        <v>33</v>
      </c>
      <c r="HW1621">
        <v>1</v>
      </c>
    </row>
    <row r="1622" spans="1:231" x14ac:dyDescent="0.25">
      <c r="A1622" s="1">
        <v>41933</v>
      </c>
      <c r="B1622" s="1"/>
      <c r="C1622" s="1" t="s">
        <v>461</v>
      </c>
      <c r="D1622" s="1"/>
      <c r="E1622" s="13" t="s">
        <v>3233</v>
      </c>
      <c r="F1622" s="4" t="s">
        <v>154</v>
      </c>
      <c r="G1622" s="45" t="s">
        <v>5642</v>
      </c>
      <c r="H1622" s="86"/>
      <c r="I1622" s="86"/>
      <c r="J1622" s="86"/>
      <c r="K1622" s="86"/>
      <c r="L1622" s="86"/>
      <c r="M1622" s="31" t="s">
        <v>1053</v>
      </c>
      <c r="N1622" s="13" t="s">
        <v>537</v>
      </c>
      <c r="O1622" s="13" t="s">
        <v>7198</v>
      </c>
      <c r="P1622" s="20"/>
      <c r="Q1622" s="39" t="s">
        <v>1053</v>
      </c>
      <c r="R1622" s="13" t="s">
        <v>537</v>
      </c>
      <c r="S1622" s="56" t="s">
        <v>7198</v>
      </c>
      <c r="T1622" s="39" t="s">
        <v>1053</v>
      </c>
      <c r="U1622" s="13" t="s">
        <v>537</v>
      </c>
      <c r="V1622" s="20"/>
      <c r="W1622" s="20"/>
      <c r="X1622" s="39" t="s">
        <v>3727</v>
      </c>
      <c r="Y1622" s="20" t="s">
        <v>537</v>
      </c>
      <c r="Z1622" s="39" t="s">
        <v>3727</v>
      </c>
      <c r="AA1622" s="20" t="s">
        <v>537</v>
      </c>
      <c r="AD1622" s="20"/>
      <c r="AF1622" s="14">
        <v>0</v>
      </c>
      <c r="AG1622" s="14">
        <v>1</v>
      </c>
      <c r="AH1622" s="14">
        <v>0</v>
      </c>
      <c r="AI1622" s="14">
        <v>0</v>
      </c>
      <c r="AJ1622" s="14">
        <v>1</v>
      </c>
      <c r="AK1622" s="14">
        <v>0</v>
      </c>
      <c r="AL1622" s="14">
        <v>1</v>
      </c>
      <c r="AM1622" s="14">
        <v>0</v>
      </c>
      <c r="AN1622" t="s">
        <v>1707</v>
      </c>
      <c r="AO1622" s="1">
        <v>39513</v>
      </c>
      <c r="AP1622" s="1">
        <v>40007</v>
      </c>
      <c r="BN1622" s="3">
        <v>0.1</v>
      </c>
      <c r="BO1622" s="3">
        <v>1</v>
      </c>
      <c r="BT1622" s="14">
        <v>0</v>
      </c>
      <c r="BU1622" s="3">
        <v>1</v>
      </c>
      <c r="CS1622">
        <v>1</v>
      </c>
      <c r="DA1622" s="1">
        <v>40764</v>
      </c>
      <c r="DC1622" s="1">
        <v>41905</v>
      </c>
      <c r="DD1622" s="14">
        <v>85</v>
      </c>
      <c r="DE1622" s="14">
        <v>4</v>
      </c>
      <c r="DF1622" t="s">
        <v>513</v>
      </c>
      <c r="DG1622" t="s">
        <v>1898</v>
      </c>
      <c r="DH1622">
        <v>1</v>
      </c>
      <c r="DI1622" s="1">
        <v>40764</v>
      </c>
      <c r="HH1622" s="44" t="s">
        <v>5857</v>
      </c>
      <c r="HI1622">
        <v>0</v>
      </c>
      <c r="HJ1622">
        <v>61</v>
      </c>
      <c r="HK1622">
        <v>4353</v>
      </c>
      <c r="HL1622">
        <v>89</v>
      </c>
      <c r="HM1622">
        <v>1</v>
      </c>
    </row>
    <row r="1623" spans="1:231" x14ac:dyDescent="0.25">
      <c r="A1623" s="1">
        <v>41933</v>
      </c>
      <c r="E1623" s="13" t="s">
        <v>3233</v>
      </c>
      <c r="F1623" s="4" t="s">
        <v>154</v>
      </c>
      <c r="G1623" s="45" t="s">
        <v>5642</v>
      </c>
      <c r="H1623" s="86"/>
      <c r="I1623" s="86"/>
      <c r="J1623" s="86"/>
      <c r="K1623" s="86"/>
      <c r="L1623" s="86"/>
      <c r="M1623" s="30" t="s">
        <v>1054</v>
      </c>
      <c r="N1623" s="4" t="s">
        <v>537</v>
      </c>
      <c r="O1623" s="4" t="s">
        <v>7198</v>
      </c>
      <c r="P1623" s="20"/>
      <c r="Q1623" s="39" t="s">
        <v>1053</v>
      </c>
      <c r="R1623" s="4" t="s">
        <v>537</v>
      </c>
      <c r="S1623" s="4" t="s">
        <v>7198</v>
      </c>
      <c r="T1623" s="39" t="s">
        <v>1053</v>
      </c>
      <c r="U1623" s="4" t="s">
        <v>537</v>
      </c>
      <c r="V1623" s="20"/>
      <c r="W1623" s="20"/>
      <c r="X1623" s="20"/>
      <c r="Y1623" s="20"/>
      <c r="Z1623" s="39" t="s">
        <v>3727</v>
      </c>
      <c r="AA1623" s="20" t="s">
        <v>537</v>
      </c>
      <c r="AD1623" s="20"/>
      <c r="AF1623" s="14">
        <v>0</v>
      </c>
      <c r="AG1623" s="14">
        <v>1</v>
      </c>
      <c r="AH1623" s="14">
        <v>0</v>
      </c>
      <c r="AI1623" s="14">
        <v>0</v>
      </c>
      <c r="AJ1623" s="14">
        <v>1</v>
      </c>
      <c r="AK1623" s="14">
        <v>0</v>
      </c>
      <c r="AL1623" s="14">
        <v>1</v>
      </c>
      <c r="AM1623" s="14">
        <v>0</v>
      </c>
      <c r="AO1623" s="1">
        <v>39513</v>
      </c>
      <c r="AP1623" s="1">
        <v>40007</v>
      </c>
      <c r="BN1623" s="3">
        <v>0.1</v>
      </c>
      <c r="BO1623" s="3">
        <v>1</v>
      </c>
      <c r="BT1623" s="14">
        <v>0</v>
      </c>
      <c r="BU1623" s="3">
        <v>1</v>
      </c>
      <c r="CS1623">
        <v>1</v>
      </c>
      <c r="DA1623" s="1">
        <v>40764</v>
      </c>
      <c r="DC1623" s="1">
        <v>41905</v>
      </c>
      <c r="DD1623" s="14">
        <v>85</v>
      </c>
      <c r="DE1623" s="14">
        <v>4</v>
      </c>
      <c r="DF1623" t="s">
        <v>513</v>
      </c>
      <c r="DG1623" t="s">
        <v>1898</v>
      </c>
      <c r="DH1623">
        <v>1</v>
      </c>
      <c r="DI1623" s="1">
        <v>40764</v>
      </c>
      <c r="HH1623" s="44" t="s">
        <v>5857</v>
      </c>
      <c r="HI1623">
        <v>0</v>
      </c>
      <c r="HJ1623">
        <v>61</v>
      </c>
      <c r="HK1623">
        <v>4353</v>
      </c>
      <c r="HL1623">
        <v>89</v>
      </c>
      <c r="HM1623">
        <v>1</v>
      </c>
    </row>
    <row r="1624" spans="1:231" x14ac:dyDescent="0.25">
      <c r="A1624" s="1">
        <v>41933</v>
      </c>
      <c r="E1624" s="13" t="s">
        <v>3233</v>
      </c>
      <c r="F1624" s="4" t="s">
        <v>154</v>
      </c>
      <c r="G1624" s="45" t="s">
        <v>5642</v>
      </c>
      <c r="H1624" s="86"/>
      <c r="I1624" s="86"/>
      <c r="J1624" s="86"/>
      <c r="K1624" s="86"/>
      <c r="L1624" s="86"/>
      <c r="M1624" s="30" t="s">
        <v>1893</v>
      </c>
      <c r="N1624" s="4" t="s">
        <v>500</v>
      </c>
      <c r="O1624" s="4" t="s">
        <v>7199</v>
      </c>
      <c r="P1624" s="20"/>
      <c r="Q1624" s="39" t="s">
        <v>1893</v>
      </c>
      <c r="R1624" s="4" t="s">
        <v>500</v>
      </c>
      <c r="S1624" s="4" t="s">
        <v>7199</v>
      </c>
      <c r="T1624" s="39" t="s">
        <v>1893</v>
      </c>
      <c r="U1624" s="4" t="s">
        <v>500</v>
      </c>
      <c r="V1624" s="20"/>
      <c r="W1624" s="20"/>
      <c r="X1624" s="39" t="s">
        <v>3728</v>
      </c>
      <c r="Y1624" s="20" t="s">
        <v>500</v>
      </c>
      <c r="Z1624" s="39" t="s">
        <v>3728</v>
      </c>
      <c r="AA1624" s="20" t="s">
        <v>500</v>
      </c>
      <c r="AD1624" s="20"/>
      <c r="AF1624" s="14">
        <v>0</v>
      </c>
      <c r="AG1624" s="14">
        <v>1</v>
      </c>
      <c r="AH1624" s="14">
        <v>0</v>
      </c>
      <c r="AI1624" s="14">
        <v>0</v>
      </c>
      <c r="AJ1624" s="14">
        <v>1</v>
      </c>
      <c r="AK1624" s="14">
        <v>0</v>
      </c>
      <c r="AL1624" s="14">
        <v>1</v>
      </c>
      <c r="AM1624" s="14">
        <v>0</v>
      </c>
      <c r="AO1624" s="1">
        <v>39513</v>
      </c>
      <c r="AP1624" s="1">
        <v>40007</v>
      </c>
      <c r="BN1624" s="3">
        <v>0.1</v>
      </c>
      <c r="BT1624" s="14">
        <v>61676000</v>
      </c>
      <c r="BU1624" s="3">
        <v>0.4</v>
      </c>
      <c r="CS1624">
        <v>1</v>
      </c>
      <c r="DA1624" s="1">
        <v>40764</v>
      </c>
      <c r="DC1624" s="1">
        <v>41905</v>
      </c>
      <c r="DD1624" s="14">
        <v>85</v>
      </c>
      <c r="DE1624" s="14">
        <v>4</v>
      </c>
      <c r="DF1624" t="s">
        <v>513</v>
      </c>
      <c r="DG1624" t="s">
        <v>1898</v>
      </c>
      <c r="DH1624">
        <v>1</v>
      </c>
      <c r="DJ1624">
        <v>1</v>
      </c>
      <c r="HH1624" s="44" t="s">
        <v>5857</v>
      </c>
      <c r="HI1624">
        <v>0</v>
      </c>
      <c r="HJ1624">
        <v>61</v>
      </c>
      <c r="HK1624">
        <v>7735</v>
      </c>
      <c r="HL1624">
        <v>180</v>
      </c>
      <c r="HM1624">
        <v>1</v>
      </c>
    </row>
    <row r="1625" spans="1:231" x14ac:dyDescent="0.25">
      <c r="A1625" s="1">
        <v>41933</v>
      </c>
      <c r="E1625" s="13" t="s">
        <v>3233</v>
      </c>
      <c r="F1625" s="4" t="s">
        <v>154</v>
      </c>
      <c r="G1625" s="45" t="s">
        <v>5642</v>
      </c>
      <c r="H1625" s="86"/>
      <c r="I1625" s="86"/>
      <c r="J1625" s="86"/>
      <c r="K1625" s="86"/>
      <c r="L1625" s="86"/>
      <c r="M1625" s="30" t="s">
        <v>1896</v>
      </c>
      <c r="N1625" s="4" t="s">
        <v>500</v>
      </c>
      <c r="O1625" s="52" t="s">
        <v>7200</v>
      </c>
      <c r="P1625" s="20"/>
      <c r="Q1625" s="39" t="s">
        <v>1893</v>
      </c>
      <c r="R1625" s="4" t="s">
        <v>500</v>
      </c>
      <c r="S1625" s="4" t="s">
        <v>7199</v>
      </c>
      <c r="T1625" s="39" t="s">
        <v>1893</v>
      </c>
      <c r="U1625" s="4" t="s">
        <v>500</v>
      </c>
      <c r="V1625" s="20"/>
      <c r="W1625" s="20"/>
      <c r="X1625" s="20"/>
      <c r="Y1625" s="20"/>
      <c r="Z1625" s="39" t="s">
        <v>3728</v>
      </c>
      <c r="AA1625" s="20" t="s">
        <v>500</v>
      </c>
      <c r="AD1625" s="20"/>
      <c r="AF1625" s="14">
        <v>0</v>
      </c>
      <c r="AG1625" s="14">
        <v>1</v>
      </c>
      <c r="AH1625" s="14">
        <v>0</v>
      </c>
      <c r="AI1625" s="14">
        <v>0</v>
      </c>
      <c r="AJ1625" s="14">
        <v>1</v>
      </c>
      <c r="AK1625" s="14">
        <v>0</v>
      </c>
      <c r="AL1625" s="14">
        <v>1</v>
      </c>
      <c r="AM1625" s="14">
        <v>0</v>
      </c>
      <c r="AO1625" s="1">
        <v>39513</v>
      </c>
      <c r="AP1625" s="1">
        <v>40007</v>
      </c>
      <c r="BN1625" s="3">
        <v>0.1</v>
      </c>
      <c r="BT1625" s="14">
        <v>61676000</v>
      </c>
      <c r="BU1625" s="3">
        <v>0.4</v>
      </c>
      <c r="CS1625">
        <v>1</v>
      </c>
      <c r="DA1625" s="1">
        <v>40764</v>
      </c>
      <c r="DC1625" s="1">
        <v>41905</v>
      </c>
      <c r="DD1625" s="14">
        <v>85</v>
      </c>
      <c r="DE1625" s="14">
        <v>4</v>
      </c>
      <c r="DF1625" t="s">
        <v>513</v>
      </c>
      <c r="DG1625" t="s">
        <v>1898</v>
      </c>
      <c r="DH1625">
        <v>1</v>
      </c>
      <c r="DJ1625">
        <v>1</v>
      </c>
      <c r="HH1625" s="44" t="s">
        <v>5857</v>
      </c>
      <c r="HI1625">
        <v>0</v>
      </c>
      <c r="HJ1625">
        <v>61</v>
      </c>
      <c r="HK1625">
        <v>7735</v>
      </c>
      <c r="HL1625">
        <v>180</v>
      </c>
      <c r="HM1625">
        <v>1</v>
      </c>
    </row>
    <row r="1626" spans="1:231" x14ac:dyDescent="0.25">
      <c r="A1626" s="1">
        <v>41933</v>
      </c>
      <c r="B1626" s="1"/>
      <c r="C1626" s="1" t="s">
        <v>462</v>
      </c>
      <c r="D1626" s="1"/>
      <c r="E1626" s="13" t="s">
        <v>3234</v>
      </c>
      <c r="F1626" s="4" t="s">
        <v>155</v>
      </c>
      <c r="G1626" s="45" t="s">
        <v>5643</v>
      </c>
      <c r="H1626" s="86"/>
      <c r="I1626" s="86"/>
      <c r="J1626" s="86"/>
      <c r="K1626" s="86"/>
      <c r="L1626" s="86"/>
      <c r="M1626" s="31" t="s">
        <v>1053</v>
      </c>
      <c r="N1626" s="13" t="s">
        <v>537</v>
      </c>
      <c r="O1626" s="13" t="s">
        <v>7198</v>
      </c>
      <c r="P1626" s="20"/>
      <c r="Q1626" s="31" t="s">
        <v>1053</v>
      </c>
      <c r="R1626" s="13" t="s">
        <v>537</v>
      </c>
      <c r="S1626" s="13" t="s">
        <v>7198</v>
      </c>
      <c r="T1626" s="31" t="s">
        <v>1053</v>
      </c>
      <c r="U1626" s="13" t="s">
        <v>537</v>
      </c>
      <c r="V1626" s="20"/>
      <c r="W1626" s="20"/>
      <c r="X1626" s="39" t="s">
        <v>3727</v>
      </c>
      <c r="Y1626" s="20" t="s">
        <v>537</v>
      </c>
      <c r="Z1626" s="39" t="s">
        <v>3727</v>
      </c>
      <c r="AA1626" s="20" t="s">
        <v>537</v>
      </c>
      <c r="AD1626" s="20"/>
      <c r="AF1626" s="14">
        <v>0</v>
      </c>
      <c r="AG1626" s="14">
        <v>1</v>
      </c>
      <c r="AH1626" s="14">
        <v>0</v>
      </c>
      <c r="AI1626" s="14">
        <v>0</v>
      </c>
      <c r="AJ1626" s="14">
        <v>1</v>
      </c>
      <c r="AK1626" s="14">
        <v>0</v>
      </c>
      <c r="AL1626" s="14">
        <v>1</v>
      </c>
      <c r="AM1626" s="14">
        <v>0</v>
      </c>
      <c r="AN1626" t="s">
        <v>1707</v>
      </c>
      <c r="AO1626" s="1">
        <v>39209</v>
      </c>
      <c r="AP1626" s="1">
        <v>39350</v>
      </c>
      <c r="BN1626" s="3">
        <v>0.1</v>
      </c>
      <c r="BO1626" s="3">
        <v>1</v>
      </c>
      <c r="BT1626" s="14">
        <v>0</v>
      </c>
      <c r="BU1626" s="3">
        <v>1</v>
      </c>
      <c r="CS1626">
        <v>1</v>
      </c>
      <c r="DA1626" s="1">
        <v>40764</v>
      </c>
      <c r="DC1626" s="1">
        <v>41905</v>
      </c>
      <c r="DD1626" s="14">
        <v>93</v>
      </c>
      <c r="DE1626" s="14">
        <v>4</v>
      </c>
      <c r="DF1626" t="s">
        <v>513</v>
      </c>
      <c r="DG1626" t="s">
        <v>1897</v>
      </c>
      <c r="DH1626">
        <v>1</v>
      </c>
      <c r="DI1626" s="1">
        <v>40764</v>
      </c>
      <c r="HH1626" s="44" t="s">
        <v>5857</v>
      </c>
      <c r="HI1626">
        <v>0</v>
      </c>
      <c r="HJ1626">
        <v>61</v>
      </c>
      <c r="HK1626">
        <v>4353</v>
      </c>
      <c r="HL1626">
        <v>89</v>
      </c>
      <c r="HM1626">
        <v>1</v>
      </c>
    </row>
    <row r="1627" spans="1:231" x14ac:dyDescent="0.25">
      <c r="A1627" s="1">
        <v>41933</v>
      </c>
      <c r="E1627" s="13" t="s">
        <v>3234</v>
      </c>
      <c r="F1627" s="4" t="s">
        <v>155</v>
      </c>
      <c r="G1627" s="45" t="s">
        <v>5643</v>
      </c>
      <c r="H1627" s="86"/>
      <c r="I1627" s="86"/>
      <c r="J1627" s="86"/>
      <c r="K1627" s="86"/>
      <c r="L1627" s="86"/>
      <c r="M1627" s="30" t="s">
        <v>1054</v>
      </c>
      <c r="N1627" s="4" t="s">
        <v>537</v>
      </c>
      <c r="O1627" s="4" t="s">
        <v>7198</v>
      </c>
      <c r="P1627" s="20"/>
      <c r="Q1627" s="31" t="s">
        <v>1053</v>
      </c>
      <c r="R1627" s="4" t="s">
        <v>537</v>
      </c>
      <c r="S1627" s="4" t="s">
        <v>7198</v>
      </c>
      <c r="T1627" s="31" t="s">
        <v>1053</v>
      </c>
      <c r="U1627" s="4" t="s">
        <v>537</v>
      </c>
      <c r="V1627" s="20"/>
      <c r="W1627" s="20"/>
      <c r="X1627" s="20"/>
      <c r="Y1627" s="20"/>
      <c r="Z1627" s="39" t="s">
        <v>3727</v>
      </c>
      <c r="AA1627" s="20" t="s">
        <v>537</v>
      </c>
      <c r="AD1627" s="20"/>
      <c r="AF1627" s="14">
        <v>0</v>
      </c>
      <c r="AG1627" s="14">
        <v>1</v>
      </c>
      <c r="AH1627" s="14">
        <v>0</v>
      </c>
      <c r="AI1627" s="14">
        <v>0</v>
      </c>
      <c r="AJ1627" s="14">
        <v>1</v>
      </c>
      <c r="AK1627" s="14">
        <v>0</v>
      </c>
      <c r="AL1627" s="14">
        <v>1</v>
      </c>
      <c r="AM1627" s="14">
        <v>0</v>
      </c>
      <c r="AO1627" s="1">
        <v>39209</v>
      </c>
      <c r="AP1627" s="1">
        <v>39350</v>
      </c>
      <c r="BN1627" s="3">
        <v>0.1</v>
      </c>
      <c r="BO1627" s="3">
        <v>1</v>
      </c>
      <c r="BT1627" s="14">
        <v>0</v>
      </c>
      <c r="BU1627" s="3">
        <v>1</v>
      </c>
      <c r="CS1627">
        <v>1</v>
      </c>
      <c r="DA1627" s="1">
        <v>40764</v>
      </c>
      <c r="DC1627" s="1">
        <v>41905</v>
      </c>
      <c r="DD1627" s="14">
        <v>93</v>
      </c>
      <c r="DE1627" s="14">
        <v>4</v>
      </c>
      <c r="DF1627" t="s">
        <v>513</v>
      </c>
      <c r="DG1627" t="s">
        <v>1897</v>
      </c>
      <c r="DH1627">
        <v>1</v>
      </c>
      <c r="DI1627" s="1">
        <v>40764</v>
      </c>
      <c r="HH1627" s="44" t="s">
        <v>5857</v>
      </c>
      <c r="HI1627">
        <v>0</v>
      </c>
      <c r="HJ1627">
        <v>61</v>
      </c>
      <c r="HK1627">
        <v>4353</v>
      </c>
      <c r="HL1627">
        <v>89</v>
      </c>
      <c r="HM1627">
        <v>1</v>
      </c>
    </row>
    <row r="1628" spans="1:231" ht="12.75" customHeight="1" x14ac:dyDescent="0.25">
      <c r="A1628" s="1">
        <v>41933</v>
      </c>
      <c r="E1628" s="13" t="s">
        <v>3234</v>
      </c>
      <c r="F1628" s="4" t="s">
        <v>155</v>
      </c>
      <c r="G1628" s="45" t="s">
        <v>5643</v>
      </c>
      <c r="H1628" s="86"/>
      <c r="I1628" s="86"/>
      <c r="J1628" s="86"/>
      <c r="K1628" s="86"/>
      <c r="L1628" s="86"/>
      <c r="M1628" s="30" t="s">
        <v>1893</v>
      </c>
      <c r="N1628" s="4" t="s">
        <v>500</v>
      </c>
      <c r="O1628" s="4" t="s">
        <v>7199</v>
      </c>
      <c r="P1628" s="20"/>
      <c r="Q1628" s="39" t="s">
        <v>1893</v>
      </c>
      <c r="R1628" s="4" t="s">
        <v>500</v>
      </c>
      <c r="S1628" s="4" t="s">
        <v>7199</v>
      </c>
      <c r="T1628" s="39" t="s">
        <v>1893</v>
      </c>
      <c r="U1628" s="4" t="s">
        <v>500</v>
      </c>
      <c r="V1628" s="20"/>
      <c r="W1628" s="20"/>
      <c r="X1628" s="39" t="s">
        <v>3728</v>
      </c>
      <c r="Y1628" s="20" t="s">
        <v>500</v>
      </c>
      <c r="Z1628" s="39" t="s">
        <v>3728</v>
      </c>
      <c r="AA1628" s="20" t="s">
        <v>500</v>
      </c>
      <c r="AD1628" s="20"/>
      <c r="AF1628" s="14">
        <v>0</v>
      </c>
      <c r="AG1628" s="14">
        <v>1</v>
      </c>
      <c r="AH1628" s="14">
        <v>0</v>
      </c>
      <c r="AI1628" s="14">
        <v>0</v>
      </c>
      <c r="AJ1628" s="14">
        <v>1</v>
      </c>
      <c r="AK1628" s="14">
        <v>0</v>
      </c>
      <c r="AL1628" s="14">
        <v>1</v>
      </c>
      <c r="AM1628" s="14">
        <v>0</v>
      </c>
      <c r="AO1628" s="1">
        <v>39209</v>
      </c>
      <c r="AP1628" s="1">
        <v>39350</v>
      </c>
      <c r="BN1628" s="3">
        <v>0.1</v>
      </c>
      <c r="BT1628" s="14">
        <v>10534000</v>
      </c>
      <c r="BU1628" s="3">
        <v>0.25</v>
      </c>
      <c r="CS1628">
        <v>1</v>
      </c>
      <c r="DA1628" s="1">
        <v>40764</v>
      </c>
      <c r="DC1628" s="1">
        <v>41905</v>
      </c>
      <c r="DD1628" s="14">
        <v>93</v>
      </c>
      <c r="DE1628" s="14">
        <v>4</v>
      </c>
      <c r="DF1628" t="s">
        <v>513</v>
      </c>
      <c r="DG1628" t="s">
        <v>1897</v>
      </c>
      <c r="DH1628">
        <v>1</v>
      </c>
      <c r="DJ1628">
        <v>1</v>
      </c>
      <c r="HH1628" s="44" t="s">
        <v>5857</v>
      </c>
      <c r="HI1628">
        <v>0</v>
      </c>
      <c r="HJ1628">
        <v>61</v>
      </c>
      <c r="HK1628">
        <v>7735</v>
      </c>
      <c r="HL1628">
        <v>180</v>
      </c>
      <c r="HM1628">
        <v>1</v>
      </c>
    </row>
    <row r="1629" spans="1:231" ht="12.75" customHeight="1" x14ac:dyDescent="0.25">
      <c r="A1629" s="1">
        <v>41933</v>
      </c>
      <c r="E1629" s="13" t="s">
        <v>3234</v>
      </c>
      <c r="F1629" s="4" t="s">
        <v>155</v>
      </c>
      <c r="G1629" s="45" t="s">
        <v>5643</v>
      </c>
      <c r="H1629" s="86"/>
      <c r="I1629" s="86"/>
      <c r="J1629" s="86"/>
      <c r="K1629" s="86"/>
      <c r="L1629" s="86"/>
      <c r="M1629" s="30" t="s">
        <v>1896</v>
      </c>
      <c r="N1629" s="4" t="s">
        <v>500</v>
      </c>
      <c r="O1629" s="52" t="s">
        <v>7200</v>
      </c>
      <c r="P1629" s="20"/>
      <c r="Q1629" s="39" t="s">
        <v>1893</v>
      </c>
      <c r="R1629" s="4" t="s">
        <v>500</v>
      </c>
      <c r="S1629" s="4" t="s">
        <v>7199</v>
      </c>
      <c r="T1629" s="39" t="s">
        <v>1893</v>
      </c>
      <c r="U1629" s="4" t="s">
        <v>500</v>
      </c>
      <c r="V1629" s="20"/>
      <c r="W1629" s="20"/>
      <c r="X1629" s="20"/>
      <c r="Y1629" s="20"/>
      <c r="Z1629" s="39" t="s">
        <v>3728</v>
      </c>
      <c r="AA1629" s="20" t="s">
        <v>500</v>
      </c>
      <c r="AD1629" s="20"/>
      <c r="AF1629" s="14">
        <v>0</v>
      </c>
      <c r="AG1629" s="14">
        <v>1</v>
      </c>
      <c r="AH1629" s="14">
        <v>0</v>
      </c>
      <c r="AI1629" s="14">
        <v>0</v>
      </c>
      <c r="AJ1629" s="14">
        <v>1</v>
      </c>
      <c r="AK1629" s="14">
        <v>0</v>
      </c>
      <c r="AL1629" s="14">
        <v>1</v>
      </c>
      <c r="AM1629" s="14">
        <v>0</v>
      </c>
      <c r="AO1629" s="1">
        <v>39209</v>
      </c>
      <c r="AP1629" s="1">
        <v>39350</v>
      </c>
      <c r="BN1629" s="3">
        <v>0.1</v>
      </c>
      <c r="BT1629" s="14">
        <v>10534000</v>
      </c>
      <c r="BU1629" s="3">
        <v>0.25</v>
      </c>
      <c r="CS1629">
        <v>1</v>
      </c>
      <c r="DA1629" s="1">
        <v>40764</v>
      </c>
      <c r="DC1629" s="1">
        <v>41905</v>
      </c>
      <c r="DD1629" s="14">
        <v>93</v>
      </c>
      <c r="DE1629" s="14">
        <v>4</v>
      </c>
      <c r="DF1629" t="s">
        <v>513</v>
      </c>
      <c r="DG1629" t="s">
        <v>1897</v>
      </c>
      <c r="DH1629">
        <v>1</v>
      </c>
      <c r="DJ1629">
        <v>1</v>
      </c>
      <c r="HH1629" s="44" t="s">
        <v>5857</v>
      </c>
      <c r="HI1629">
        <v>0</v>
      </c>
      <c r="HJ1629">
        <v>61</v>
      </c>
      <c r="HK1629">
        <v>7735</v>
      </c>
      <c r="HL1629">
        <v>180</v>
      </c>
      <c r="HM1629">
        <v>1</v>
      </c>
    </row>
    <row r="1630" spans="1:231" x14ac:dyDescent="0.25">
      <c r="A1630" s="1">
        <v>41933</v>
      </c>
      <c r="E1630" s="13" t="s">
        <v>3234</v>
      </c>
      <c r="F1630" s="4" t="s">
        <v>155</v>
      </c>
      <c r="G1630" s="45" t="s">
        <v>5643</v>
      </c>
      <c r="H1630" s="86"/>
      <c r="I1630" s="86"/>
      <c r="J1630" s="86"/>
      <c r="K1630" s="86"/>
      <c r="L1630" s="86"/>
      <c r="M1630" s="30" t="s">
        <v>1894</v>
      </c>
      <c r="N1630" s="4" t="s">
        <v>501</v>
      </c>
      <c r="O1630" s="4" t="s">
        <v>7202</v>
      </c>
      <c r="P1630" s="20"/>
      <c r="Q1630" s="39" t="s">
        <v>1894</v>
      </c>
      <c r="R1630" s="4" t="s">
        <v>501</v>
      </c>
      <c r="S1630" s="4" t="s">
        <v>7202</v>
      </c>
      <c r="T1630" s="39" t="s">
        <v>1894</v>
      </c>
      <c r="U1630" s="4" t="s">
        <v>501</v>
      </c>
      <c r="V1630" s="20"/>
      <c r="W1630" s="20"/>
      <c r="X1630" s="39" t="s">
        <v>3730</v>
      </c>
      <c r="Y1630" s="20" t="s">
        <v>501</v>
      </c>
      <c r="Z1630" s="39" t="s">
        <v>3730</v>
      </c>
      <c r="AA1630" s="20" t="s">
        <v>501</v>
      </c>
      <c r="AD1630" s="20"/>
      <c r="AF1630" s="14">
        <v>0</v>
      </c>
      <c r="AG1630" s="14">
        <v>1</v>
      </c>
      <c r="AH1630" s="14">
        <v>0</v>
      </c>
      <c r="AI1630" s="14">
        <v>0</v>
      </c>
      <c r="AJ1630" s="14">
        <v>1</v>
      </c>
      <c r="AK1630" s="14">
        <v>0</v>
      </c>
      <c r="AL1630" s="14">
        <v>1</v>
      </c>
      <c r="AM1630" s="14">
        <v>0</v>
      </c>
      <c r="AO1630" s="1">
        <v>39209</v>
      </c>
      <c r="AP1630" s="1">
        <v>39350</v>
      </c>
      <c r="BN1630" s="3">
        <v>0.1</v>
      </c>
      <c r="BT1630" s="14">
        <v>9171000</v>
      </c>
      <c r="CS1630">
        <v>1</v>
      </c>
      <c r="DA1630" s="1">
        <v>40764</v>
      </c>
      <c r="DC1630" s="1">
        <v>41905</v>
      </c>
      <c r="DD1630" s="14">
        <v>93</v>
      </c>
      <c r="DE1630" s="14">
        <v>4</v>
      </c>
      <c r="DF1630" t="s">
        <v>513</v>
      </c>
      <c r="DG1630" t="s">
        <v>1897</v>
      </c>
      <c r="DH1630">
        <v>1</v>
      </c>
      <c r="HH1630" s="44" t="s">
        <v>5857</v>
      </c>
      <c r="HI1630">
        <v>0</v>
      </c>
      <c r="HJ1630">
        <v>61</v>
      </c>
      <c r="HK1630">
        <v>3828</v>
      </c>
      <c r="HL1630">
        <v>102</v>
      </c>
      <c r="HM1630">
        <v>1</v>
      </c>
    </row>
    <row r="1631" spans="1:231" x14ac:dyDescent="0.25">
      <c r="A1631" s="1">
        <v>41933</v>
      </c>
      <c r="E1631" s="13" t="s">
        <v>3234</v>
      </c>
      <c r="F1631" s="4" t="s">
        <v>155</v>
      </c>
      <c r="G1631" s="45" t="s">
        <v>5643</v>
      </c>
      <c r="H1631" s="86"/>
      <c r="I1631" s="86"/>
      <c r="J1631" s="86"/>
      <c r="K1631" s="86"/>
      <c r="L1631" s="86"/>
      <c r="M1631" s="30" t="s">
        <v>1895</v>
      </c>
      <c r="N1631" s="4" t="s">
        <v>537</v>
      </c>
      <c r="O1631" s="4" t="s">
        <v>7203</v>
      </c>
      <c r="P1631" s="20"/>
      <c r="Q1631" s="39" t="s">
        <v>1894</v>
      </c>
      <c r="R1631" s="4" t="s">
        <v>501</v>
      </c>
      <c r="S1631" s="4" t="s">
        <v>7202</v>
      </c>
      <c r="T1631" s="39" t="s">
        <v>1894</v>
      </c>
      <c r="U1631" s="4" t="s">
        <v>501</v>
      </c>
      <c r="V1631" s="20"/>
      <c r="W1631" s="20"/>
      <c r="X1631" s="20"/>
      <c r="Y1631" s="20"/>
      <c r="Z1631" s="39" t="s">
        <v>3730</v>
      </c>
      <c r="AA1631" s="20" t="s">
        <v>501</v>
      </c>
      <c r="AD1631" s="20"/>
      <c r="AF1631" s="14">
        <v>0</v>
      </c>
      <c r="AG1631" s="14">
        <v>1</v>
      </c>
      <c r="AH1631" s="14">
        <v>0</v>
      </c>
      <c r="AI1631" s="14">
        <v>0</v>
      </c>
      <c r="AJ1631" s="14">
        <v>1</v>
      </c>
      <c r="AK1631" s="14">
        <v>0</v>
      </c>
      <c r="AL1631" s="14">
        <v>1</v>
      </c>
      <c r="AM1631" s="14">
        <v>0</v>
      </c>
      <c r="AO1631" s="1">
        <v>39209</v>
      </c>
      <c r="AP1631" s="1">
        <v>39350</v>
      </c>
      <c r="BN1631" s="3">
        <v>0.1</v>
      </c>
      <c r="BT1631" s="14">
        <v>9171000</v>
      </c>
      <c r="CS1631">
        <v>1</v>
      </c>
      <c r="DA1631" s="1">
        <v>40764</v>
      </c>
      <c r="DC1631" s="1">
        <v>41905</v>
      </c>
      <c r="DD1631" s="14">
        <v>93</v>
      </c>
      <c r="DE1631" s="14">
        <v>4</v>
      </c>
      <c r="DF1631" t="s">
        <v>513</v>
      </c>
      <c r="DG1631" t="s">
        <v>1897</v>
      </c>
      <c r="DH1631">
        <v>1</v>
      </c>
      <c r="HH1631" s="44" t="s">
        <v>5857</v>
      </c>
      <c r="HI1631">
        <v>0</v>
      </c>
      <c r="HJ1631">
        <v>61</v>
      </c>
      <c r="HK1631">
        <v>3828</v>
      </c>
      <c r="HL1631">
        <v>102</v>
      </c>
      <c r="HM1631">
        <v>1</v>
      </c>
    </row>
    <row r="1632" spans="1:231" x14ac:dyDescent="0.25">
      <c r="A1632" s="1">
        <v>41933</v>
      </c>
      <c r="E1632" s="13" t="s">
        <v>3234</v>
      </c>
      <c r="F1632" s="4" t="s">
        <v>155</v>
      </c>
      <c r="G1632" s="45" t="s">
        <v>5643</v>
      </c>
      <c r="H1632" s="86"/>
      <c r="I1632" s="86"/>
      <c r="J1632" s="86"/>
      <c r="K1632" s="86"/>
      <c r="L1632" s="86"/>
      <c r="M1632" s="30" t="s">
        <v>5216</v>
      </c>
      <c r="N1632" s="4" t="s">
        <v>537</v>
      </c>
      <c r="O1632" s="4" t="s">
        <v>7203</v>
      </c>
      <c r="P1632" s="20"/>
      <c r="Q1632" s="39" t="s">
        <v>1894</v>
      </c>
      <c r="R1632" s="4" t="s">
        <v>501</v>
      </c>
      <c r="S1632" s="4" t="s">
        <v>7202</v>
      </c>
      <c r="T1632" s="39" t="s">
        <v>1894</v>
      </c>
      <c r="U1632" s="4" t="s">
        <v>501</v>
      </c>
      <c r="V1632" s="20"/>
      <c r="W1632" s="20"/>
      <c r="X1632" s="20"/>
      <c r="Y1632" s="20"/>
      <c r="Z1632" s="39" t="s">
        <v>3730</v>
      </c>
      <c r="AA1632" s="20" t="s">
        <v>501</v>
      </c>
      <c r="AD1632" s="20"/>
      <c r="AF1632" s="14">
        <v>0</v>
      </c>
      <c r="AG1632" s="14">
        <v>1</v>
      </c>
      <c r="AH1632" s="14">
        <v>0</v>
      </c>
      <c r="AI1632" s="14">
        <v>0</v>
      </c>
      <c r="AJ1632" s="14">
        <v>1</v>
      </c>
      <c r="AK1632" s="14">
        <v>0</v>
      </c>
      <c r="AL1632" s="14">
        <v>1</v>
      </c>
      <c r="AM1632" s="14">
        <v>0</v>
      </c>
      <c r="AO1632" s="1">
        <v>39209</v>
      </c>
      <c r="AP1632" s="1">
        <v>39350</v>
      </c>
      <c r="BN1632" s="3">
        <v>0.1</v>
      </c>
      <c r="BT1632" s="14">
        <v>9171000</v>
      </c>
      <c r="CS1632">
        <v>1</v>
      </c>
      <c r="DA1632" s="1">
        <v>40764</v>
      </c>
      <c r="DC1632" s="1">
        <v>41905</v>
      </c>
      <c r="DD1632" s="14">
        <v>93</v>
      </c>
      <c r="DE1632" s="14">
        <v>4</v>
      </c>
      <c r="DF1632" t="s">
        <v>513</v>
      </c>
      <c r="DG1632" t="s">
        <v>1897</v>
      </c>
      <c r="DH1632">
        <v>1</v>
      </c>
      <c r="HH1632" s="44" t="s">
        <v>5857</v>
      </c>
      <c r="HI1632">
        <v>0</v>
      </c>
      <c r="HJ1632">
        <v>61</v>
      </c>
      <c r="HK1632">
        <v>3828</v>
      </c>
      <c r="HL1632">
        <v>102</v>
      </c>
      <c r="HM1632">
        <v>1</v>
      </c>
    </row>
    <row r="1633" spans="1:232" x14ac:dyDescent="0.25">
      <c r="A1633" s="1">
        <v>41933</v>
      </c>
      <c r="E1633" s="13" t="s">
        <v>3234</v>
      </c>
      <c r="F1633" s="4" t="s">
        <v>155</v>
      </c>
      <c r="G1633" s="45" t="s">
        <v>5643</v>
      </c>
      <c r="H1633" s="86"/>
      <c r="I1633" s="86"/>
      <c r="J1633" s="86"/>
      <c r="K1633" s="86"/>
      <c r="L1633" s="86"/>
      <c r="M1633" s="30" t="s">
        <v>1892</v>
      </c>
      <c r="N1633" s="4" t="s">
        <v>501</v>
      </c>
      <c r="O1633" s="4" t="s">
        <v>7201</v>
      </c>
      <c r="P1633" s="20"/>
      <c r="Q1633" s="30" t="s">
        <v>1892</v>
      </c>
      <c r="R1633" s="4" t="s">
        <v>501</v>
      </c>
      <c r="S1633" s="4" t="s">
        <v>7201</v>
      </c>
      <c r="T1633" s="20"/>
      <c r="U1633" s="20"/>
      <c r="V1633" s="20"/>
      <c r="W1633" s="20"/>
      <c r="X1633" s="20" t="s">
        <v>3729</v>
      </c>
      <c r="Y1633" s="20" t="s">
        <v>501</v>
      </c>
      <c r="Z1633" s="20" t="s">
        <v>3729</v>
      </c>
      <c r="AA1633" s="20" t="s">
        <v>501</v>
      </c>
      <c r="AD1633" s="20"/>
      <c r="AF1633" s="14">
        <v>0</v>
      </c>
      <c r="AG1633" s="14">
        <v>1</v>
      </c>
      <c r="AH1633" s="14">
        <v>0</v>
      </c>
      <c r="AI1633" s="14">
        <v>0</v>
      </c>
      <c r="AJ1633" s="14">
        <v>1</v>
      </c>
      <c r="AK1633" s="14">
        <v>0</v>
      </c>
      <c r="AL1633" s="14">
        <v>1</v>
      </c>
      <c r="AM1633" s="14">
        <v>0</v>
      </c>
      <c r="AO1633" s="1">
        <v>39209</v>
      </c>
      <c r="AP1633" s="1">
        <v>39350</v>
      </c>
      <c r="BN1633" s="3">
        <v>0.1</v>
      </c>
      <c r="BP1633" s="14">
        <v>12650000</v>
      </c>
      <c r="BQ1633" s="3">
        <v>0.3</v>
      </c>
      <c r="CS1633">
        <v>1</v>
      </c>
      <c r="DA1633" s="1">
        <v>40764</v>
      </c>
      <c r="DC1633" s="1">
        <v>41905</v>
      </c>
      <c r="DD1633" s="14">
        <v>93</v>
      </c>
      <c r="DE1633" s="14">
        <v>4</v>
      </c>
      <c r="DF1633" t="s">
        <v>513</v>
      </c>
      <c r="DG1633" t="s">
        <v>1897</v>
      </c>
      <c r="DH1633">
        <v>1</v>
      </c>
      <c r="DJ1633">
        <v>1</v>
      </c>
      <c r="HH1633" s="44" t="s">
        <v>5857</v>
      </c>
      <c r="HI1633">
        <v>0</v>
      </c>
      <c r="HJ1633">
        <v>61</v>
      </c>
      <c r="HK1633">
        <v>5199</v>
      </c>
      <c r="HL1633">
        <v>115</v>
      </c>
      <c r="HM1633">
        <v>1</v>
      </c>
    </row>
    <row r="1634" spans="1:232" x14ac:dyDescent="0.25">
      <c r="A1634" s="1">
        <v>42039</v>
      </c>
      <c r="C1634" s="5" t="s">
        <v>2048</v>
      </c>
      <c r="D1634" s="5"/>
      <c r="E1634" s="27" t="s">
        <v>3262</v>
      </c>
      <c r="F1634" s="4"/>
      <c r="G1634" s="45" t="s">
        <v>5674</v>
      </c>
      <c r="H1634" s="86"/>
      <c r="I1634" s="86"/>
      <c r="J1634" s="86"/>
      <c r="K1634" s="86"/>
      <c r="L1634" s="86"/>
      <c r="M1634" s="32" t="s">
        <v>2049</v>
      </c>
      <c r="N1634" s="27" t="s">
        <v>537</v>
      </c>
      <c r="O1634" s="52" t="s">
        <v>7411</v>
      </c>
      <c r="P1634" s="33"/>
      <c r="Q1634" s="41" t="s">
        <v>2049</v>
      </c>
      <c r="R1634" s="27" t="s">
        <v>537</v>
      </c>
      <c r="S1634" s="52" t="s">
        <v>7411</v>
      </c>
      <c r="T1634" s="41" t="s">
        <v>2049</v>
      </c>
      <c r="U1634" s="27" t="s">
        <v>537</v>
      </c>
      <c r="V1634" s="33"/>
      <c r="W1634" s="33"/>
      <c r="X1634" s="20" t="s">
        <v>3768</v>
      </c>
      <c r="Y1634" s="20" t="s">
        <v>537</v>
      </c>
      <c r="Z1634" s="33" t="s">
        <v>3768</v>
      </c>
      <c r="AA1634" s="20" t="s">
        <v>537</v>
      </c>
      <c r="AB1634" s="33"/>
      <c r="AC1634" s="33"/>
      <c r="AD1634" s="20"/>
      <c r="AE1634" s="20" t="s">
        <v>7443</v>
      </c>
      <c r="AF1634" s="14">
        <v>0</v>
      </c>
      <c r="AG1634" s="14">
        <v>1</v>
      </c>
      <c r="AH1634" s="14">
        <v>0</v>
      </c>
      <c r="AI1634" s="14">
        <v>0</v>
      </c>
      <c r="AJ1634" s="14">
        <v>1</v>
      </c>
      <c r="AK1634" s="14">
        <v>0</v>
      </c>
      <c r="AL1634" s="14">
        <v>1</v>
      </c>
      <c r="AM1634" s="14">
        <v>0</v>
      </c>
      <c r="AN1634" t="s">
        <v>5145</v>
      </c>
      <c r="AQ1634" s="1">
        <v>39308</v>
      </c>
      <c r="AR1634" s="1">
        <v>39387</v>
      </c>
      <c r="AS1634" s="1">
        <v>39688</v>
      </c>
      <c r="AT1634" s="1">
        <v>39755</v>
      </c>
      <c r="AU1634" s="1">
        <v>39955</v>
      </c>
      <c r="AV1634" s="1">
        <v>40035</v>
      </c>
      <c r="AW1634" s="1">
        <v>40240</v>
      </c>
      <c r="AX1634" s="1">
        <v>40351</v>
      </c>
      <c r="AY1634" s="1">
        <v>40275</v>
      </c>
      <c r="AZ1634" s="1">
        <v>40336</v>
      </c>
      <c r="BA1634" s="1">
        <v>40296</v>
      </c>
      <c r="BB1634" s="1">
        <v>40331</v>
      </c>
      <c r="BT1634" s="14">
        <f>1040000+1950000+8170000+1150000+720000</f>
        <v>13030000</v>
      </c>
      <c r="BV1634" s="16">
        <v>0</v>
      </c>
      <c r="BX1634" s="14">
        <v>1930000</v>
      </c>
      <c r="BZ1634" s="16">
        <v>0</v>
      </c>
      <c r="CS1634">
        <v>1</v>
      </c>
      <c r="DA1634" s="1">
        <v>40529</v>
      </c>
      <c r="DC1634" s="1">
        <v>41796</v>
      </c>
      <c r="DD1634" s="14">
        <v>312</v>
      </c>
      <c r="DE1634" s="14">
        <v>4</v>
      </c>
      <c r="DF1634" s="5" t="s">
        <v>508</v>
      </c>
      <c r="DG1634" t="s">
        <v>2046</v>
      </c>
      <c r="DN1634" s="51" t="s">
        <v>5134</v>
      </c>
      <c r="DO1634" s="49" t="s">
        <v>4840</v>
      </c>
      <c r="DP1634" s="1"/>
      <c r="DQ1634" s="1"/>
      <c r="DR1634" s="1"/>
      <c r="DS1634" s="1"/>
      <c r="DT1634" s="1"/>
      <c r="DU1634" s="1"/>
      <c r="DV1634" s="1"/>
      <c r="DY1634" s="7" t="s">
        <v>3046</v>
      </c>
      <c r="DZ1634" s="1">
        <v>42108</v>
      </c>
      <c r="EA1634" s="1">
        <v>43049</v>
      </c>
      <c r="ED1634" s="7" t="s">
        <v>4062</v>
      </c>
      <c r="EL1634" s="7">
        <v>1</v>
      </c>
      <c r="EO1634" s="7">
        <v>302</v>
      </c>
      <c r="EP1634" s="7">
        <v>8</v>
      </c>
      <c r="ER1634" s="49" t="s">
        <v>5094</v>
      </c>
      <c r="ES1634" s="1"/>
      <c r="ET1634" s="1"/>
      <c r="EU1634" s="1"/>
      <c r="EV1634" s="1"/>
      <c r="EW1634" s="1"/>
      <c r="FA1634">
        <v>1</v>
      </c>
      <c r="FC1634" t="s">
        <v>4179</v>
      </c>
      <c r="FD1634" s="1">
        <v>43122</v>
      </c>
      <c r="FE1634" s="1">
        <v>43656</v>
      </c>
      <c r="FH1634" s="26" t="s">
        <v>4295</v>
      </c>
      <c r="FJ1634" s="26" t="s">
        <v>4294</v>
      </c>
      <c r="FL1634">
        <v>1</v>
      </c>
      <c r="FY1634">
        <v>44</v>
      </c>
      <c r="FZ1634">
        <v>2</v>
      </c>
      <c r="HH1634" s="44" t="s">
        <v>5876</v>
      </c>
      <c r="HI1634">
        <v>1</v>
      </c>
      <c r="HJ1634">
        <v>51</v>
      </c>
      <c r="HK1634">
        <v>198</v>
      </c>
      <c r="HL1634">
        <v>0</v>
      </c>
      <c r="HQ1634" s="44" t="s">
        <v>5989</v>
      </c>
      <c r="HR1634">
        <v>0</v>
      </c>
      <c r="HS1634">
        <v>20</v>
      </c>
      <c r="HT1634">
        <v>170</v>
      </c>
      <c r="HU1634">
        <v>6</v>
      </c>
      <c r="HX1634">
        <v>1</v>
      </c>
    </row>
    <row r="1635" spans="1:232" x14ac:dyDescent="0.25">
      <c r="A1635" s="1">
        <v>42039</v>
      </c>
      <c r="C1635" s="5" t="s">
        <v>2048</v>
      </c>
      <c r="D1635" s="5"/>
      <c r="E1635" s="27" t="s">
        <v>3262</v>
      </c>
      <c r="F1635" s="4"/>
      <c r="G1635" s="45" t="s">
        <v>5674</v>
      </c>
      <c r="H1635" s="86"/>
      <c r="I1635" s="86"/>
      <c r="J1635" s="86"/>
      <c r="K1635" s="86"/>
      <c r="L1635" s="86"/>
      <c r="M1635" s="32" t="s">
        <v>5233</v>
      </c>
      <c r="N1635" s="27" t="s">
        <v>537</v>
      </c>
      <c r="O1635" s="52" t="s">
        <v>7411</v>
      </c>
      <c r="P1635" s="33"/>
      <c r="Q1635" s="41" t="s">
        <v>2049</v>
      </c>
      <c r="R1635" s="27" t="s">
        <v>537</v>
      </c>
      <c r="S1635" s="52" t="s">
        <v>7411</v>
      </c>
      <c r="T1635" s="41" t="s">
        <v>2049</v>
      </c>
      <c r="U1635" s="27" t="s">
        <v>537</v>
      </c>
      <c r="V1635" s="33"/>
      <c r="W1635" s="33"/>
      <c r="X1635" s="20"/>
      <c r="Y1635" s="20"/>
      <c r="Z1635" s="33" t="s">
        <v>3768</v>
      </c>
      <c r="AA1635" s="20" t="s">
        <v>537</v>
      </c>
      <c r="AB1635" s="33"/>
      <c r="AC1635" s="33"/>
      <c r="AD1635" s="20"/>
      <c r="AE1635" s="20" t="s">
        <v>7443</v>
      </c>
      <c r="AF1635" s="14">
        <v>0</v>
      </c>
      <c r="AG1635" s="14">
        <v>1</v>
      </c>
      <c r="AH1635" s="14">
        <v>0</v>
      </c>
      <c r="AI1635" s="14">
        <v>0</v>
      </c>
      <c r="AJ1635" s="14">
        <v>1</v>
      </c>
      <c r="AK1635" s="14">
        <v>0</v>
      </c>
      <c r="AL1635" s="14">
        <v>1</v>
      </c>
      <c r="AM1635" s="14">
        <v>0</v>
      </c>
      <c r="AQ1635" s="1">
        <v>39308</v>
      </c>
      <c r="AR1635" s="1">
        <v>39387</v>
      </c>
      <c r="AS1635" s="1">
        <v>39688</v>
      </c>
      <c r="AT1635" s="1">
        <v>39755</v>
      </c>
      <c r="AU1635" s="1">
        <v>39955</v>
      </c>
      <c r="AV1635" s="1">
        <v>40035</v>
      </c>
      <c r="AW1635" s="1">
        <v>40240</v>
      </c>
      <c r="AX1635" s="1">
        <v>40351</v>
      </c>
      <c r="AY1635" s="1">
        <v>40275</v>
      </c>
      <c r="AZ1635" s="1">
        <v>40336</v>
      </c>
      <c r="BA1635" s="1">
        <v>40296</v>
      </c>
      <c r="BB1635" s="1">
        <v>40331</v>
      </c>
      <c r="BT1635" s="14">
        <f>1040000+1950000+8170000+1150000+720000</f>
        <v>13030000</v>
      </c>
      <c r="BV1635" s="16">
        <v>0</v>
      </c>
      <c r="BX1635" s="14">
        <v>1930000</v>
      </c>
      <c r="BZ1635" s="16">
        <v>0</v>
      </c>
      <c r="CS1635">
        <v>1</v>
      </c>
      <c r="DA1635" s="1">
        <v>40529</v>
      </c>
      <c r="DC1635" s="1">
        <v>41796</v>
      </c>
      <c r="DD1635" s="14">
        <v>312</v>
      </c>
      <c r="DE1635" s="14">
        <v>4</v>
      </c>
      <c r="DF1635" s="5" t="s">
        <v>508</v>
      </c>
      <c r="DG1635" t="s">
        <v>2046</v>
      </c>
      <c r="DN1635" s="51" t="s">
        <v>5134</v>
      </c>
      <c r="DO1635" s="49" t="s">
        <v>4840</v>
      </c>
      <c r="DP1635" s="1"/>
      <c r="DQ1635" s="1"/>
      <c r="DR1635" s="1"/>
      <c r="DS1635" s="1"/>
      <c r="DT1635" s="1"/>
      <c r="DU1635" s="1"/>
      <c r="DV1635" s="1"/>
      <c r="DY1635" s="7" t="s">
        <v>3046</v>
      </c>
      <c r="DZ1635" s="1">
        <v>42108</v>
      </c>
      <c r="EA1635" s="1">
        <v>43049</v>
      </c>
      <c r="ED1635" s="7" t="s">
        <v>4062</v>
      </c>
      <c r="EL1635" s="7">
        <v>1</v>
      </c>
      <c r="EO1635" s="7">
        <v>302</v>
      </c>
      <c r="EP1635" s="7">
        <v>8</v>
      </c>
      <c r="ER1635" s="49" t="s">
        <v>5094</v>
      </c>
      <c r="ES1635" s="1"/>
      <c r="ET1635" s="1"/>
      <c r="EU1635" s="1"/>
      <c r="EV1635" s="1"/>
      <c r="EW1635" s="1"/>
      <c r="FA1635">
        <v>1</v>
      </c>
      <c r="FC1635" t="s">
        <v>4179</v>
      </c>
      <c r="FD1635" s="1">
        <v>43122</v>
      </c>
      <c r="FE1635" s="1">
        <v>43656</v>
      </c>
      <c r="FH1635" s="26" t="s">
        <v>4295</v>
      </c>
      <c r="FJ1635" s="26" t="s">
        <v>4294</v>
      </c>
      <c r="FL1635">
        <v>1</v>
      </c>
      <c r="FY1635">
        <v>44</v>
      </c>
      <c r="FZ1635">
        <v>2</v>
      </c>
      <c r="HH1635" s="44" t="s">
        <v>5876</v>
      </c>
      <c r="HI1635">
        <v>1</v>
      </c>
      <c r="HJ1635">
        <v>51</v>
      </c>
      <c r="HK1635">
        <v>198</v>
      </c>
      <c r="HL1635">
        <v>0</v>
      </c>
      <c r="HQ1635" s="44" t="s">
        <v>5989</v>
      </c>
      <c r="HR1635">
        <v>0</v>
      </c>
      <c r="HS1635">
        <v>20</v>
      </c>
      <c r="HT1635">
        <v>170</v>
      </c>
      <c r="HU1635">
        <v>6</v>
      </c>
      <c r="HX1635">
        <v>1</v>
      </c>
    </row>
    <row r="1636" spans="1:232" x14ac:dyDescent="0.25">
      <c r="A1636" s="1">
        <v>42039</v>
      </c>
      <c r="C1636" s="5" t="s">
        <v>2048</v>
      </c>
      <c r="D1636" s="5"/>
      <c r="E1636" s="27" t="s">
        <v>3262</v>
      </c>
      <c r="F1636" s="4"/>
      <c r="G1636" s="45" t="s">
        <v>5674</v>
      </c>
      <c r="H1636" s="86"/>
      <c r="I1636" s="86"/>
      <c r="J1636" s="86"/>
      <c r="K1636" s="86"/>
      <c r="L1636" s="86"/>
      <c r="M1636" s="32" t="s">
        <v>5234</v>
      </c>
      <c r="N1636" s="27" t="s">
        <v>3299</v>
      </c>
      <c r="O1636" s="52" t="s">
        <v>7412</v>
      </c>
      <c r="P1636" s="33"/>
      <c r="Q1636" s="41" t="s">
        <v>2049</v>
      </c>
      <c r="R1636" s="27" t="s">
        <v>537</v>
      </c>
      <c r="S1636" s="52" t="s">
        <v>7411</v>
      </c>
      <c r="T1636" s="41" t="s">
        <v>2049</v>
      </c>
      <c r="U1636" s="27" t="s">
        <v>537</v>
      </c>
      <c r="V1636" s="33"/>
      <c r="W1636" s="33"/>
      <c r="X1636" s="20"/>
      <c r="Y1636" s="20"/>
      <c r="Z1636" s="33" t="s">
        <v>3768</v>
      </c>
      <c r="AA1636" s="20" t="s">
        <v>537</v>
      </c>
      <c r="AB1636" s="33"/>
      <c r="AC1636" s="33"/>
      <c r="AD1636" s="20"/>
      <c r="AE1636" s="20" t="s">
        <v>7443</v>
      </c>
      <c r="AF1636" s="14">
        <v>0</v>
      </c>
      <c r="AG1636" s="14">
        <v>1</v>
      </c>
      <c r="AH1636" s="14">
        <v>0</v>
      </c>
      <c r="AI1636" s="14">
        <v>0</v>
      </c>
      <c r="AJ1636" s="14">
        <v>1</v>
      </c>
      <c r="AK1636" s="14">
        <v>0</v>
      </c>
      <c r="AL1636" s="14">
        <v>1</v>
      </c>
      <c r="AM1636" s="14">
        <v>0</v>
      </c>
      <c r="AQ1636" s="1">
        <v>39308</v>
      </c>
      <c r="AR1636" s="1">
        <v>39387</v>
      </c>
      <c r="AS1636" s="1">
        <v>39688</v>
      </c>
      <c r="AT1636" s="1">
        <v>39755</v>
      </c>
      <c r="AU1636" s="1">
        <v>39955</v>
      </c>
      <c r="AV1636" s="1">
        <v>40035</v>
      </c>
      <c r="AY1636" s="1">
        <v>40275</v>
      </c>
      <c r="AZ1636" s="1">
        <v>40336</v>
      </c>
      <c r="BA1636" s="1">
        <v>40296</v>
      </c>
      <c r="BB1636" s="1">
        <v>40331</v>
      </c>
      <c r="BT1636" s="14">
        <f>1040000+1950000+8170000+1150000+720000</f>
        <v>13030000</v>
      </c>
      <c r="BV1636" s="16">
        <v>0</v>
      </c>
      <c r="CS1636">
        <v>1</v>
      </c>
      <c r="DA1636" s="1">
        <v>40529</v>
      </c>
      <c r="DC1636" s="1">
        <v>41796</v>
      </c>
      <c r="DD1636" s="14">
        <v>312</v>
      </c>
      <c r="DE1636" s="14">
        <v>4</v>
      </c>
      <c r="DF1636" s="5" t="s">
        <v>508</v>
      </c>
      <c r="DG1636" t="s">
        <v>2046</v>
      </c>
      <c r="DN1636" s="51" t="s">
        <v>5134</v>
      </c>
      <c r="DO1636" s="49" t="s">
        <v>4840</v>
      </c>
      <c r="DP1636" s="1"/>
      <c r="DQ1636" s="1"/>
      <c r="DR1636" s="1"/>
      <c r="DS1636" s="1"/>
      <c r="DT1636" s="1"/>
      <c r="DU1636" s="1"/>
      <c r="DV1636" s="1"/>
      <c r="DY1636" s="7" t="s">
        <v>3046</v>
      </c>
      <c r="DZ1636" s="1">
        <v>42108</v>
      </c>
      <c r="EA1636" s="1">
        <v>43049</v>
      </c>
      <c r="ED1636" s="7" t="s">
        <v>4062</v>
      </c>
      <c r="EL1636" s="7">
        <v>1</v>
      </c>
      <c r="EO1636" s="7">
        <v>302</v>
      </c>
      <c r="EP1636" s="7">
        <v>8</v>
      </c>
      <c r="ER1636" s="49" t="s">
        <v>5094</v>
      </c>
      <c r="ES1636" s="1"/>
      <c r="ET1636" s="1"/>
      <c r="EU1636" s="1"/>
      <c r="EV1636" s="1"/>
      <c r="EW1636" s="1"/>
      <c r="FA1636">
        <v>1</v>
      </c>
      <c r="FC1636" t="s">
        <v>4179</v>
      </c>
      <c r="FD1636" s="1">
        <v>43122</v>
      </c>
      <c r="FE1636" s="1">
        <v>43656</v>
      </c>
      <c r="FH1636" s="26" t="s">
        <v>4295</v>
      </c>
      <c r="FJ1636" s="26" t="s">
        <v>4294</v>
      </c>
      <c r="FL1636">
        <v>1</v>
      </c>
      <c r="FY1636">
        <v>44</v>
      </c>
      <c r="FZ1636">
        <v>2</v>
      </c>
      <c r="HH1636" s="44" t="s">
        <v>5876</v>
      </c>
      <c r="HI1636">
        <v>1</v>
      </c>
      <c r="HJ1636">
        <v>51</v>
      </c>
      <c r="HK1636">
        <v>198</v>
      </c>
      <c r="HL1636">
        <v>0</v>
      </c>
      <c r="HQ1636" s="44" t="s">
        <v>5989</v>
      </c>
      <c r="HR1636">
        <v>0</v>
      </c>
      <c r="HS1636">
        <v>20</v>
      </c>
      <c r="HT1636">
        <v>170</v>
      </c>
      <c r="HU1636">
        <v>6</v>
      </c>
      <c r="HX1636">
        <v>1</v>
      </c>
    </row>
    <row r="1637" spans="1:232" x14ac:dyDescent="0.25">
      <c r="A1637" s="1">
        <v>42172</v>
      </c>
      <c r="B1637" s="1"/>
      <c r="C1637" s="1" t="s">
        <v>464</v>
      </c>
      <c r="D1637" s="1"/>
      <c r="E1637" s="13" t="s">
        <v>3236</v>
      </c>
      <c r="F1637" s="4" t="s">
        <v>157</v>
      </c>
      <c r="G1637" s="45" t="s">
        <v>5645</v>
      </c>
      <c r="H1637" s="86"/>
      <c r="I1637" s="86"/>
      <c r="J1637" s="86"/>
      <c r="K1637" s="86"/>
      <c r="L1637" s="86"/>
      <c r="M1637" s="31" t="s">
        <v>1559</v>
      </c>
      <c r="N1637" s="27" t="s">
        <v>479</v>
      </c>
      <c r="O1637" s="27" t="s">
        <v>7216</v>
      </c>
      <c r="P1637" s="20"/>
      <c r="Q1637" s="39" t="s">
        <v>1559</v>
      </c>
      <c r="R1637" s="27" t="s">
        <v>479</v>
      </c>
      <c r="S1637" s="27" t="s">
        <v>7216</v>
      </c>
      <c r="T1637" s="39" t="s">
        <v>1559</v>
      </c>
      <c r="U1637" s="27" t="s">
        <v>479</v>
      </c>
      <c r="V1637" s="20"/>
      <c r="W1637" s="20"/>
      <c r="X1637" s="20"/>
      <c r="Y1637" s="20"/>
      <c r="Z1637" s="20"/>
      <c r="AA1637" s="20"/>
      <c r="AB1637" s="20"/>
      <c r="AC1637" s="20"/>
      <c r="AD1637" s="20"/>
      <c r="AF1637" s="14">
        <v>0</v>
      </c>
      <c r="AG1637" s="14">
        <v>1</v>
      </c>
      <c r="AH1637" s="14">
        <v>0</v>
      </c>
      <c r="AI1637" s="14">
        <v>0</v>
      </c>
      <c r="AJ1637" s="14">
        <v>1</v>
      </c>
      <c r="AK1637" s="14">
        <v>0</v>
      </c>
      <c r="AL1637" s="14">
        <v>1</v>
      </c>
      <c r="AM1637" s="14">
        <v>0</v>
      </c>
      <c r="AN1637" t="s">
        <v>1565</v>
      </c>
      <c r="AO1637" s="1">
        <v>37147</v>
      </c>
      <c r="AP1637" s="1">
        <v>40801</v>
      </c>
      <c r="BN1637" s="3">
        <v>0.1</v>
      </c>
      <c r="BO1637" s="3">
        <v>1</v>
      </c>
      <c r="BT1637" s="14">
        <v>0</v>
      </c>
      <c r="BU1637" s="3">
        <v>1</v>
      </c>
      <c r="DA1637" s="1">
        <v>41228</v>
      </c>
      <c r="DB1637" s="1">
        <v>41478</v>
      </c>
      <c r="DC1637" s="1">
        <v>42130</v>
      </c>
      <c r="DD1637" s="14">
        <v>108</v>
      </c>
      <c r="DE1637" s="14">
        <v>4</v>
      </c>
      <c r="DF1637" t="s">
        <v>513</v>
      </c>
      <c r="DG1637" t="s">
        <v>1566</v>
      </c>
      <c r="DH1637">
        <v>1</v>
      </c>
      <c r="DI1637" s="1">
        <v>41228</v>
      </c>
      <c r="EQ1637"/>
      <c r="FF1637"/>
      <c r="FG1637"/>
      <c r="FH1637"/>
      <c r="FI1637"/>
      <c r="FJ1637"/>
      <c r="FP1637"/>
    </row>
    <row r="1638" spans="1:232" x14ac:dyDescent="0.25">
      <c r="A1638" s="1">
        <v>42172</v>
      </c>
      <c r="B1638" s="1"/>
      <c r="C1638" s="1"/>
      <c r="D1638" s="1"/>
      <c r="E1638" s="13" t="s">
        <v>3236</v>
      </c>
      <c r="F1638" s="4" t="s">
        <v>157</v>
      </c>
      <c r="G1638" s="45" t="s">
        <v>5645</v>
      </c>
      <c r="H1638" s="86"/>
      <c r="I1638" s="86"/>
      <c r="J1638" s="86"/>
      <c r="K1638" s="86"/>
      <c r="L1638" s="86"/>
      <c r="M1638" s="31" t="s">
        <v>1560</v>
      </c>
      <c r="N1638" s="27" t="s">
        <v>479</v>
      </c>
      <c r="O1638" s="52" t="s">
        <v>7217</v>
      </c>
      <c r="P1638" s="20"/>
      <c r="Q1638" s="39" t="s">
        <v>1559</v>
      </c>
      <c r="R1638" s="27" t="s">
        <v>479</v>
      </c>
      <c r="S1638" s="27" t="s">
        <v>7216</v>
      </c>
      <c r="T1638" s="39" t="s">
        <v>1559</v>
      </c>
      <c r="U1638" s="27" t="s">
        <v>479</v>
      </c>
      <c r="V1638" s="20"/>
      <c r="W1638" s="20"/>
      <c r="X1638" s="20"/>
      <c r="Y1638" s="20"/>
      <c r="Z1638" s="20"/>
      <c r="AA1638" s="20"/>
      <c r="AB1638" s="20"/>
      <c r="AC1638" s="20"/>
      <c r="AD1638" s="20"/>
      <c r="AF1638" s="14">
        <v>0</v>
      </c>
      <c r="AG1638" s="14">
        <v>1</v>
      </c>
      <c r="AH1638" s="14">
        <v>0</v>
      </c>
      <c r="AI1638" s="14">
        <v>0</v>
      </c>
      <c r="AJ1638" s="14">
        <v>1</v>
      </c>
      <c r="AK1638" s="14">
        <v>0</v>
      </c>
      <c r="AL1638" s="14">
        <v>1</v>
      </c>
      <c r="AM1638" s="14">
        <v>0</v>
      </c>
      <c r="AO1638" s="1">
        <v>37147</v>
      </c>
      <c r="AP1638" s="1">
        <v>40801</v>
      </c>
      <c r="BN1638" s="3">
        <v>0.1</v>
      </c>
      <c r="BO1638" s="3">
        <v>1</v>
      </c>
      <c r="BT1638" s="14">
        <v>0</v>
      </c>
      <c r="BU1638" s="3">
        <v>1</v>
      </c>
      <c r="DA1638" s="1">
        <v>41228</v>
      </c>
      <c r="DB1638" s="1">
        <v>41478</v>
      </c>
      <c r="DC1638" s="1">
        <v>42130</v>
      </c>
      <c r="DD1638" s="14">
        <v>108</v>
      </c>
      <c r="DE1638" s="14">
        <v>4</v>
      </c>
      <c r="DF1638" t="s">
        <v>513</v>
      </c>
      <c r="DG1638" t="s">
        <v>1566</v>
      </c>
      <c r="DH1638">
        <v>1</v>
      </c>
      <c r="DI1638" s="1">
        <v>41228</v>
      </c>
      <c r="EQ1638"/>
      <c r="FF1638"/>
      <c r="FG1638"/>
      <c r="FH1638"/>
      <c r="FI1638"/>
      <c r="FJ1638"/>
      <c r="FP1638"/>
    </row>
    <row r="1639" spans="1:232" x14ac:dyDescent="0.25">
      <c r="A1639" s="1">
        <v>42172</v>
      </c>
      <c r="B1639" s="1"/>
      <c r="C1639" s="1"/>
      <c r="D1639" s="1"/>
      <c r="E1639" s="13" t="s">
        <v>3236</v>
      </c>
      <c r="F1639" s="4" t="s">
        <v>157</v>
      </c>
      <c r="G1639" s="45" t="s">
        <v>5645</v>
      </c>
      <c r="H1639" s="86"/>
      <c r="I1639" s="86"/>
      <c r="J1639" s="86"/>
      <c r="K1639" s="86"/>
      <c r="L1639" s="86"/>
      <c r="M1639" s="31" t="s">
        <v>1561</v>
      </c>
      <c r="N1639" s="27" t="s">
        <v>570</v>
      </c>
      <c r="O1639" s="27" t="s">
        <v>7218</v>
      </c>
      <c r="P1639" s="20"/>
      <c r="Q1639" s="39" t="s">
        <v>1559</v>
      </c>
      <c r="R1639" s="27" t="s">
        <v>479</v>
      </c>
      <c r="S1639" s="27" t="s">
        <v>7216</v>
      </c>
      <c r="T1639" s="39" t="s">
        <v>1559</v>
      </c>
      <c r="U1639" s="27" t="s">
        <v>479</v>
      </c>
      <c r="V1639" s="20"/>
      <c r="W1639" s="20"/>
      <c r="X1639" s="20"/>
      <c r="Y1639" s="20"/>
      <c r="Z1639" s="20"/>
      <c r="AA1639" s="20"/>
      <c r="AB1639" s="20"/>
      <c r="AC1639" s="20"/>
      <c r="AD1639" s="20"/>
      <c r="AF1639" s="14">
        <v>0</v>
      </c>
      <c r="AG1639" s="14">
        <v>1</v>
      </c>
      <c r="AH1639" s="14">
        <v>0</v>
      </c>
      <c r="AI1639" s="14">
        <v>0</v>
      </c>
      <c r="AJ1639" s="14">
        <v>1</v>
      </c>
      <c r="AK1639" s="14">
        <v>0</v>
      </c>
      <c r="AL1639" s="14">
        <v>1</v>
      </c>
      <c r="AM1639" s="14">
        <v>0</v>
      </c>
      <c r="AO1639" s="1">
        <v>37147</v>
      </c>
      <c r="AP1639" s="1">
        <v>40801</v>
      </c>
      <c r="BN1639" s="3">
        <v>0.1</v>
      </c>
      <c r="BO1639" s="3">
        <v>1</v>
      </c>
      <c r="BT1639" s="14">
        <v>0</v>
      </c>
      <c r="BU1639" s="3">
        <v>1</v>
      </c>
      <c r="DA1639" s="1">
        <v>41228</v>
      </c>
      <c r="DB1639" s="1">
        <v>41478</v>
      </c>
      <c r="DC1639" s="1">
        <v>42130</v>
      </c>
      <c r="DD1639" s="14">
        <v>108</v>
      </c>
      <c r="DE1639" s="14">
        <v>4</v>
      </c>
      <c r="DF1639" t="s">
        <v>513</v>
      </c>
      <c r="DG1639" t="s">
        <v>1566</v>
      </c>
      <c r="DH1639">
        <v>1</v>
      </c>
      <c r="DI1639" s="1">
        <v>41228</v>
      </c>
      <c r="EQ1639"/>
      <c r="FF1639"/>
      <c r="FG1639"/>
      <c r="FH1639"/>
      <c r="FI1639"/>
      <c r="FJ1639"/>
      <c r="FP1639"/>
    </row>
    <row r="1640" spans="1:232" x14ac:dyDescent="0.25">
      <c r="A1640" s="1">
        <v>42172</v>
      </c>
      <c r="B1640" s="1"/>
      <c r="C1640" s="1"/>
      <c r="D1640" s="1"/>
      <c r="E1640" s="13" t="s">
        <v>3236</v>
      </c>
      <c r="F1640" s="4" t="s">
        <v>157</v>
      </c>
      <c r="G1640" s="45" t="s">
        <v>5645</v>
      </c>
      <c r="H1640" s="86"/>
      <c r="I1640" s="86"/>
      <c r="J1640" s="86"/>
      <c r="K1640" s="86"/>
      <c r="L1640" s="86"/>
      <c r="M1640" s="31" t="s">
        <v>1562</v>
      </c>
      <c r="N1640" s="27" t="s">
        <v>479</v>
      </c>
      <c r="O1640" s="27" t="s">
        <v>7219</v>
      </c>
      <c r="P1640" s="20"/>
      <c r="Q1640" s="39" t="s">
        <v>1562</v>
      </c>
      <c r="R1640" s="27" t="s">
        <v>479</v>
      </c>
      <c r="S1640" s="52" t="s">
        <v>7219</v>
      </c>
      <c r="T1640" s="39" t="s">
        <v>1562</v>
      </c>
      <c r="U1640" s="27" t="s">
        <v>479</v>
      </c>
      <c r="V1640" s="20"/>
      <c r="W1640" s="20"/>
      <c r="X1640" s="20"/>
      <c r="Y1640" s="20"/>
      <c r="Z1640" s="20"/>
      <c r="AA1640" s="20"/>
      <c r="AB1640" s="20"/>
      <c r="AC1640" s="20"/>
      <c r="AD1640" s="20"/>
      <c r="AF1640" s="14">
        <v>0</v>
      </c>
      <c r="AG1640" s="14">
        <v>1</v>
      </c>
      <c r="AH1640" s="14">
        <v>0</v>
      </c>
      <c r="AI1640" s="14">
        <v>0</v>
      </c>
      <c r="AJ1640" s="14">
        <v>1</v>
      </c>
      <c r="AK1640" s="14">
        <v>0</v>
      </c>
      <c r="AL1640" s="14">
        <v>1</v>
      </c>
      <c r="AM1640" s="14">
        <v>0</v>
      </c>
      <c r="AO1640" s="1">
        <v>37147</v>
      </c>
      <c r="AP1640" s="1">
        <v>40801</v>
      </c>
      <c r="BN1640" s="3">
        <v>0.1</v>
      </c>
      <c r="BT1640" s="14">
        <v>68175000</v>
      </c>
      <c r="BU1640" s="3">
        <v>0.45</v>
      </c>
      <c r="DA1640" s="1">
        <v>41228</v>
      </c>
      <c r="DB1640" s="1">
        <v>41478</v>
      </c>
      <c r="DC1640" s="1">
        <v>42130</v>
      </c>
      <c r="DD1640" s="14">
        <v>108</v>
      </c>
      <c r="DE1640" s="14">
        <v>4</v>
      </c>
      <c r="DF1640" t="s">
        <v>513</v>
      </c>
      <c r="DG1640" t="s">
        <v>1566</v>
      </c>
      <c r="DH1640">
        <v>1</v>
      </c>
      <c r="DJ1640">
        <v>1</v>
      </c>
      <c r="DK1640" s="1">
        <v>41478</v>
      </c>
      <c r="EQ1640"/>
      <c r="FF1640"/>
      <c r="FG1640"/>
      <c r="FH1640"/>
      <c r="FI1640"/>
      <c r="FJ1640"/>
      <c r="FP1640"/>
    </row>
    <row r="1641" spans="1:232" x14ac:dyDescent="0.25">
      <c r="A1641" s="1">
        <v>42172</v>
      </c>
      <c r="B1641" s="1"/>
      <c r="C1641" s="1"/>
      <c r="D1641" s="1"/>
      <c r="E1641" s="13" t="s">
        <v>3236</v>
      </c>
      <c r="F1641" s="4" t="s">
        <v>157</v>
      </c>
      <c r="G1641" s="45" t="s">
        <v>5645</v>
      </c>
      <c r="H1641" s="86"/>
      <c r="I1641" s="86"/>
      <c r="J1641" s="86"/>
      <c r="K1641" s="86"/>
      <c r="L1641" s="86"/>
      <c r="M1641" s="31" t="s">
        <v>1563</v>
      </c>
      <c r="N1641" s="27" t="s">
        <v>479</v>
      </c>
      <c r="O1641" s="27" t="s">
        <v>7219</v>
      </c>
      <c r="P1641" s="20"/>
      <c r="Q1641" s="39" t="s">
        <v>1562</v>
      </c>
      <c r="R1641" s="27" t="s">
        <v>479</v>
      </c>
      <c r="S1641" s="27" t="s">
        <v>7219</v>
      </c>
      <c r="T1641" s="39" t="s">
        <v>1562</v>
      </c>
      <c r="U1641" s="27" t="s">
        <v>479</v>
      </c>
      <c r="V1641" s="20"/>
      <c r="W1641" s="20"/>
      <c r="X1641" s="20"/>
      <c r="Y1641" s="20"/>
      <c r="Z1641" s="20"/>
      <c r="AA1641" s="20"/>
      <c r="AB1641" s="20"/>
      <c r="AC1641" s="20"/>
      <c r="AD1641" s="20"/>
      <c r="AF1641" s="14">
        <v>0</v>
      </c>
      <c r="AG1641" s="14">
        <v>1</v>
      </c>
      <c r="AH1641" s="14">
        <v>0</v>
      </c>
      <c r="AI1641" s="14">
        <v>0</v>
      </c>
      <c r="AJ1641" s="14">
        <v>1</v>
      </c>
      <c r="AK1641" s="14">
        <v>0</v>
      </c>
      <c r="AL1641" s="14">
        <v>1</v>
      </c>
      <c r="AM1641" s="14">
        <v>0</v>
      </c>
      <c r="AO1641" s="1">
        <v>37147</v>
      </c>
      <c r="AP1641" s="1">
        <v>40801</v>
      </c>
      <c r="BN1641" s="3">
        <v>0.1</v>
      </c>
      <c r="BT1641" s="14">
        <v>68175000</v>
      </c>
      <c r="BU1641" s="3">
        <v>0.45</v>
      </c>
      <c r="DA1641" s="1">
        <v>41228</v>
      </c>
      <c r="DB1641" s="1">
        <v>41478</v>
      </c>
      <c r="DC1641" s="1">
        <v>42130</v>
      </c>
      <c r="DD1641" s="14">
        <v>108</v>
      </c>
      <c r="DE1641" s="14">
        <v>4</v>
      </c>
      <c r="DF1641" t="s">
        <v>513</v>
      </c>
      <c r="DG1641" t="s">
        <v>1566</v>
      </c>
      <c r="DH1641">
        <v>1</v>
      </c>
      <c r="DJ1641">
        <v>1</v>
      </c>
      <c r="DK1641" s="1">
        <v>41478</v>
      </c>
      <c r="EQ1641"/>
      <c r="FF1641"/>
      <c r="FG1641"/>
      <c r="FH1641"/>
      <c r="FI1641"/>
      <c r="FJ1641"/>
      <c r="FP1641"/>
    </row>
    <row r="1642" spans="1:232" x14ac:dyDescent="0.25">
      <c r="A1642" s="1">
        <v>42172</v>
      </c>
      <c r="B1642" s="1"/>
      <c r="C1642" s="1"/>
      <c r="D1642" s="1"/>
      <c r="E1642" s="13" t="s">
        <v>3236</v>
      </c>
      <c r="F1642" s="4" t="s">
        <v>157</v>
      </c>
      <c r="G1642" s="45" t="s">
        <v>5645</v>
      </c>
      <c r="H1642" s="86"/>
      <c r="I1642" s="86"/>
      <c r="J1642" s="86"/>
      <c r="K1642" s="86"/>
      <c r="L1642" s="86"/>
      <c r="M1642" s="31" t="s">
        <v>1564</v>
      </c>
      <c r="N1642" s="27" t="s">
        <v>570</v>
      </c>
      <c r="O1642" s="52" t="s">
        <v>7220</v>
      </c>
      <c r="P1642" s="20"/>
      <c r="Q1642" s="39" t="s">
        <v>1562</v>
      </c>
      <c r="R1642" s="27" t="s">
        <v>479</v>
      </c>
      <c r="S1642" s="52" t="s">
        <v>7219</v>
      </c>
      <c r="T1642" s="39" t="s">
        <v>1562</v>
      </c>
      <c r="U1642" s="27" t="s">
        <v>479</v>
      </c>
      <c r="V1642" s="20"/>
      <c r="W1642" s="20"/>
      <c r="X1642" s="20"/>
      <c r="Y1642" s="20"/>
      <c r="Z1642" s="20"/>
      <c r="AA1642" s="20"/>
      <c r="AB1642" s="20"/>
      <c r="AC1642" s="20"/>
      <c r="AD1642" s="20"/>
      <c r="AF1642" s="14">
        <v>0</v>
      </c>
      <c r="AG1642" s="14">
        <v>1</v>
      </c>
      <c r="AH1642" s="14">
        <v>0</v>
      </c>
      <c r="AI1642" s="14">
        <v>0</v>
      </c>
      <c r="AJ1642" s="14">
        <v>1</v>
      </c>
      <c r="AK1642" s="14">
        <v>0</v>
      </c>
      <c r="AL1642" s="14">
        <v>1</v>
      </c>
      <c r="AM1642" s="14">
        <v>0</v>
      </c>
      <c r="AO1642" s="1">
        <v>37147</v>
      </c>
      <c r="AP1642" s="1">
        <v>40801</v>
      </c>
      <c r="BN1642" s="3">
        <v>0.1</v>
      </c>
      <c r="BT1642" s="14">
        <v>68175000</v>
      </c>
      <c r="BU1642" s="3">
        <v>0.45</v>
      </c>
      <c r="DA1642" s="1">
        <v>41228</v>
      </c>
      <c r="DB1642" s="1">
        <v>41478</v>
      </c>
      <c r="DC1642" s="1">
        <v>42130</v>
      </c>
      <c r="DD1642" s="14">
        <v>108</v>
      </c>
      <c r="DE1642" s="14">
        <v>4</v>
      </c>
      <c r="DF1642" t="s">
        <v>513</v>
      </c>
      <c r="DG1642" t="s">
        <v>1566</v>
      </c>
      <c r="DH1642">
        <v>1</v>
      </c>
      <c r="DJ1642">
        <v>1</v>
      </c>
      <c r="DK1642" s="1">
        <v>41478</v>
      </c>
      <c r="EQ1642"/>
      <c r="FF1642"/>
      <c r="FG1642"/>
      <c r="FH1642"/>
      <c r="FI1642"/>
      <c r="FJ1642"/>
      <c r="FP1642"/>
    </row>
    <row r="1643" spans="1:232" x14ac:dyDescent="0.25">
      <c r="A1643" s="1">
        <v>42179</v>
      </c>
      <c r="B1643" s="1"/>
      <c r="C1643" s="1" t="s">
        <v>465</v>
      </c>
      <c r="D1643" s="1"/>
      <c r="E1643" s="13" t="s">
        <v>3237</v>
      </c>
      <c r="F1643" s="4" t="s">
        <v>171</v>
      </c>
      <c r="G1643" s="45" t="s">
        <v>5646</v>
      </c>
      <c r="H1643" s="86"/>
      <c r="I1643" s="86"/>
      <c r="J1643" s="86"/>
      <c r="K1643" s="86"/>
      <c r="L1643" s="86"/>
      <c r="M1643" s="31" t="s">
        <v>3053</v>
      </c>
      <c r="N1643" s="27" t="s">
        <v>520</v>
      </c>
      <c r="O1643" s="52" t="s">
        <v>7222</v>
      </c>
      <c r="P1643" s="20"/>
      <c r="Q1643" s="39" t="s">
        <v>1746</v>
      </c>
      <c r="R1643" s="27" t="s">
        <v>537</v>
      </c>
      <c r="S1643" s="27" t="s">
        <v>7221</v>
      </c>
      <c r="T1643" s="39" t="s">
        <v>1746</v>
      </c>
      <c r="U1643" s="27" t="s">
        <v>537</v>
      </c>
      <c r="V1643" s="20"/>
      <c r="W1643" s="20"/>
      <c r="X1643" s="20"/>
      <c r="Y1643" s="20"/>
      <c r="Z1643" s="20"/>
      <c r="AA1643" s="20"/>
      <c r="AB1643" s="20"/>
      <c r="AC1643" s="20"/>
      <c r="AD1643" s="20"/>
      <c r="AF1643" s="14">
        <v>0</v>
      </c>
      <c r="AG1643" s="14">
        <v>1</v>
      </c>
      <c r="AH1643" s="14">
        <v>0</v>
      </c>
      <c r="AI1643" s="14">
        <v>0</v>
      </c>
      <c r="AJ1643" s="14">
        <v>1</v>
      </c>
      <c r="AK1643" s="14">
        <v>0</v>
      </c>
      <c r="AL1643" s="14">
        <v>1</v>
      </c>
      <c r="AM1643" s="14">
        <v>0</v>
      </c>
      <c r="AN1643" t="s">
        <v>1776</v>
      </c>
      <c r="AO1643" s="1">
        <v>37425</v>
      </c>
      <c r="AP1643" s="1">
        <v>39433</v>
      </c>
      <c r="BO1643" s="3">
        <v>1</v>
      </c>
      <c r="BT1643" s="14">
        <v>0</v>
      </c>
      <c r="BU1643" s="3">
        <v>1</v>
      </c>
      <c r="DA1643">
        <v>1</v>
      </c>
      <c r="DB1643" s="1">
        <v>39603</v>
      </c>
      <c r="DC1643" s="1">
        <v>41173</v>
      </c>
      <c r="DD1643" s="14">
        <v>1111</v>
      </c>
      <c r="DE1643" s="14">
        <v>4</v>
      </c>
      <c r="DF1643" t="s">
        <v>513</v>
      </c>
      <c r="DG1643" t="s">
        <v>3266</v>
      </c>
      <c r="DI1643">
        <v>1</v>
      </c>
      <c r="DK1643" s="1"/>
      <c r="EQ1643"/>
      <c r="FF1643"/>
      <c r="FG1643"/>
      <c r="FH1643"/>
      <c r="FI1643"/>
      <c r="FJ1643"/>
      <c r="FP1643"/>
    </row>
    <row r="1644" spans="1:232" x14ac:dyDescent="0.25">
      <c r="A1644" s="1">
        <v>42179</v>
      </c>
      <c r="E1644" s="13" t="s">
        <v>3237</v>
      </c>
      <c r="F1644" s="4" t="s">
        <v>171</v>
      </c>
      <c r="G1644" s="45" t="s">
        <v>5646</v>
      </c>
      <c r="H1644" s="86"/>
      <c r="I1644" s="86"/>
      <c r="J1644" s="86"/>
      <c r="K1644" s="86"/>
      <c r="L1644" s="86"/>
      <c r="M1644" s="30" t="s">
        <v>1746</v>
      </c>
      <c r="N1644" s="27" t="s">
        <v>537</v>
      </c>
      <c r="O1644" s="27" t="s">
        <v>7221</v>
      </c>
      <c r="P1644" s="20"/>
      <c r="Q1644" s="39" t="s">
        <v>1746</v>
      </c>
      <c r="R1644" s="27" t="s">
        <v>537</v>
      </c>
      <c r="S1644" s="27" t="s">
        <v>7221</v>
      </c>
      <c r="T1644" s="39" t="s">
        <v>1746</v>
      </c>
      <c r="U1644" s="27" t="s">
        <v>537</v>
      </c>
      <c r="V1644" s="20"/>
      <c r="W1644" s="20"/>
      <c r="X1644" s="20"/>
      <c r="Y1644" s="20"/>
      <c r="Z1644" s="20"/>
      <c r="AA1644" s="20"/>
      <c r="AB1644" s="20"/>
      <c r="AC1644" s="20"/>
      <c r="AD1644" s="20"/>
      <c r="AF1644" s="14">
        <v>0</v>
      </c>
      <c r="AG1644" s="14">
        <v>1</v>
      </c>
      <c r="AH1644" s="14">
        <v>0</v>
      </c>
      <c r="AI1644" s="14">
        <v>0</v>
      </c>
      <c r="AJ1644" s="14">
        <v>1</v>
      </c>
      <c r="AK1644" s="14">
        <v>0</v>
      </c>
      <c r="AL1644" s="14">
        <v>1</v>
      </c>
      <c r="AM1644" s="14">
        <v>0</v>
      </c>
      <c r="AO1644" s="1">
        <v>37425</v>
      </c>
      <c r="AP1644" s="1">
        <v>39433</v>
      </c>
      <c r="AQ1644" s="1">
        <v>36587</v>
      </c>
      <c r="AR1644" s="1">
        <v>39491</v>
      </c>
      <c r="AS1644" s="1">
        <v>38296</v>
      </c>
      <c r="AT1644" s="1">
        <v>39349</v>
      </c>
      <c r="AU1644" s="1">
        <v>38233</v>
      </c>
      <c r="AV1644" s="1">
        <v>38680</v>
      </c>
      <c r="BO1644" s="3">
        <v>1</v>
      </c>
      <c r="BT1644" s="14">
        <v>0</v>
      </c>
      <c r="BU1644" s="3">
        <v>1</v>
      </c>
      <c r="DA1644">
        <v>1</v>
      </c>
      <c r="DB1644" s="1">
        <v>39603</v>
      </c>
      <c r="DC1644" s="1">
        <v>41173</v>
      </c>
      <c r="DD1644" s="14">
        <v>1111</v>
      </c>
      <c r="DE1644" s="14">
        <v>4</v>
      </c>
      <c r="DF1644" t="s">
        <v>513</v>
      </c>
      <c r="DG1644" t="s">
        <v>3266</v>
      </c>
      <c r="DI1644">
        <v>1</v>
      </c>
      <c r="EQ1644"/>
      <c r="FF1644"/>
      <c r="FG1644"/>
      <c r="FH1644"/>
      <c r="FI1644"/>
      <c r="FJ1644"/>
      <c r="FP1644"/>
    </row>
    <row r="1645" spans="1:232" x14ac:dyDescent="0.25">
      <c r="A1645" s="1">
        <v>42179</v>
      </c>
      <c r="E1645" s="13" t="s">
        <v>3237</v>
      </c>
      <c r="F1645" s="4" t="s">
        <v>171</v>
      </c>
      <c r="G1645" s="45" t="s">
        <v>5646</v>
      </c>
      <c r="H1645" s="86"/>
      <c r="I1645" s="86"/>
      <c r="J1645" s="86"/>
      <c r="K1645" s="86"/>
      <c r="L1645" s="86"/>
      <c r="M1645" s="30" t="s">
        <v>2551</v>
      </c>
      <c r="N1645" s="27" t="s">
        <v>515</v>
      </c>
      <c r="O1645" s="52" t="s">
        <v>7223</v>
      </c>
      <c r="P1645" s="20"/>
      <c r="Q1645" s="39" t="s">
        <v>1746</v>
      </c>
      <c r="R1645" s="27" t="s">
        <v>537</v>
      </c>
      <c r="S1645" s="27" t="s">
        <v>7221</v>
      </c>
      <c r="T1645" s="39" t="s">
        <v>1746</v>
      </c>
      <c r="U1645" s="27" t="s">
        <v>537</v>
      </c>
      <c r="V1645" s="20"/>
      <c r="W1645" s="20"/>
      <c r="X1645" s="20"/>
      <c r="Y1645" s="20"/>
      <c r="Z1645" s="20"/>
      <c r="AA1645" s="20"/>
      <c r="AB1645" s="20"/>
      <c r="AC1645" s="20"/>
      <c r="AD1645" s="20"/>
      <c r="AF1645" s="14">
        <v>0</v>
      </c>
      <c r="AG1645" s="14">
        <v>1</v>
      </c>
      <c r="AH1645" s="14">
        <v>0</v>
      </c>
      <c r="AI1645" s="14">
        <v>0</v>
      </c>
      <c r="AJ1645" s="14">
        <v>1</v>
      </c>
      <c r="AK1645" s="14">
        <v>0</v>
      </c>
      <c r="AL1645" s="14">
        <v>1</v>
      </c>
      <c r="AM1645" s="14">
        <v>0</v>
      </c>
      <c r="AQ1645" s="1">
        <v>36587</v>
      </c>
      <c r="AR1645" s="1">
        <v>39351</v>
      </c>
      <c r="BO1645" s="3">
        <v>1</v>
      </c>
      <c r="BT1645" s="14">
        <v>0</v>
      </c>
      <c r="BU1645" s="3">
        <v>1</v>
      </c>
      <c r="DA1645">
        <v>1</v>
      </c>
      <c r="DB1645" s="1">
        <v>39603</v>
      </c>
      <c r="DC1645" s="1">
        <v>41173</v>
      </c>
      <c r="DD1645" s="14">
        <v>1111</v>
      </c>
      <c r="DE1645" s="14">
        <v>4</v>
      </c>
      <c r="DF1645" t="s">
        <v>513</v>
      </c>
      <c r="DG1645" t="s">
        <v>3266</v>
      </c>
      <c r="DI1645">
        <v>1</v>
      </c>
    </row>
    <row r="1646" spans="1:232" x14ac:dyDescent="0.25">
      <c r="A1646" s="1">
        <v>42179</v>
      </c>
      <c r="E1646" s="13" t="s">
        <v>3237</v>
      </c>
      <c r="F1646" s="4" t="s">
        <v>171</v>
      </c>
      <c r="G1646" s="45" t="s">
        <v>5646</v>
      </c>
      <c r="H1646" s="86"/>
      <c r="I1646" s="86"/>
      <c r="J1646" s="86"/>
      <c r="K1646" s="86"/>
      <c r="L1646" s="86"/>
      <c r="M1646" s="30" t="s">
        <v>1773</v>
      </c>
      <c r="N1646" s="27" t="s">
        <v>515</v>
      </c>
      <c r="O1646" s="27" t="s">
        <v>7223</v>
      </c>
      <c r="P1646" s="20"/>
      <c r="Q1646" s="39" t="s">
        <v>1746</v>
      </c>
      <c r="R1646" s="27" t="s">
        <v>537</v>
      </c>
      <c r="S1646" s="27" t="s">
        <v>7221</v>
      </c>
      <c r="T1646" s="39" t="s">
        <v>1746</v>
      </c>
      <c r="U1646" s="27" t="s">
        <v>537</v>
      </c>
      <c r="V1646" s="20"/>
      <c r="W1646" s="20"/>
      <c r="X1646" s="20"/>
      <c r="Y1646" s="20"/>
      <c r="Z1646" s="20"/>
      <c r="AA1646" s="20"/>
      <c r="AB1646" s="20"/>
      <c r="AC1646" s="20"/>
      <c r="AD1646" s="20"/>
      <c r="AF1646" s="14">
        <v>0</v>
      </c>
      <c r="AG1646" s="14">
        <v>1</v>
      </c>
      <c r="AH1646" s="14">
        <v>0</v>
      </c>
      <c r="AI1646" s="14">
        <v>0</v>
      </c>
      <c r="AJ1646" s="14">
        <v>1</v>
      </c>
      <c r="AK1646" s="14">
        <v>0</v>
      </c>
      <c r="AL1646" s="14">
        <v>1</v>
      </c>
      <c r="AM1646" s="14">
        <v>0</v>
      </c>
      <c r="AQ1646" s="1">
        <v>36587</v>
      </c>
      <c r="AR1646" s="1">
        <v>39491</v>
      </c>
      <c r="BO1646" s="3">
        <v>1</v>
      </c>
      <c r="BT1646" s="14">
        <v>0</v>
      </c>
      <c r="BU1646" s="3">
        <v>1</v>
      </c>
      <c r="DA1646">
        <v>1</v>
      </c>
      <c r="DB1646" s="1">
        <v>39603</v>
      </c>
      <c r="DC1646" s="1">
        <v>41173</v>
      </c>
      <c r="DD1646" s="14">
        <v>1111</v>
      </c>
      <c r="DE1646" s="14">
        <v>4</v>
      </c>
      <c r="DF1646" t="s">
        <v>513</v>
      </c>
      <c r="DG1646" t="s">
        <v>3266</v>
      </c>
      <c r="DI1646">
        <v>1</v>
      </c>
    </row>
    <row r="1647" spans="1:232" x14ac:dyDescent="0.25">
      <c r="A1647" s="1">
        <v>42179</v>
      </c>
      <c r="E1647" s="13" t="s">
        <v>3237</v>
      </c>
      <c r="F1647" s="4" t="s">
        <v>171</v>
      </c>
      <c r="G1647" s="45" t="s">
        <v>5646</v>
      </c>
      <c r="H1647" s="86"/>
      <c r="I1647" s="86"/>
      <c r="J1647" s="86"/>
      <c r="K1647" s="86"/>
      <c r="L1647" s="86"/>
      <c r="M1647" s="30" t="s">
        <v>1752</v>
      </c>
      <c r="N1647" s="27" t="s">
        <v>479</v>
      </c>
      <c r="O1647" s="27" t="s">
        <v>7224</v>
      </c>
      <c r="P1647" s="20"/>
      <c r="Q1647" s="39" t="s">
        <v>1746</v>
      </c>
      <c r="R1647" s="27" t="s">
        <v>537</v>
      </c>
      <c r="S1647" s="27" t="s">
        <v>7221</v>
      </c>
      <c r="T1647" s="39" t="s">
        <v>1746</v>
      </c>
      <c r="U1647" s="27" t="s">
        <v>537</v>
      </c>
      <c r="V1647" s="20"/>
      <c r="W1647" s="20"/>
      <c r="X1647" s="20"/>
      <c r="Y1647" s="20"/>
      <c r="Z1647" s="20"/>
      <c r="AA1647" s="20"/>
      <c r="AB1647" s="20"/>
      <c r="AC1647" s="20"/>
      <c r="AD1647" s="20"/>
      <c r="AF1647" s="14">
        <v>0</v>
      </c>
      <c r="AG1647" s="14">
        <v>1</v>
      </c>
      <c r="AH1647" s="14">
        <v>0</v>
      </c>
      <c r="AI1647" s="14">
        <v>0</v>
      </c>
      <c r="AJ1647" s="14">
        <v>1</v>
      </c>
      <c r="AK1647" s="14">
        <v>0</v>
      </c>
      <c r="AL1647" s="14">
        <v>1</v>
      </c>
      <c r="AM1647" s="14">
        <v>0</v>
      </c>
      <c r="AS1647" s="1">
        <v>38296</v>
      </c>
      <c r="AT1647" s="1">
        <v>39349</v>
      </c>
      <c r="BO1647" s="3">
        <v>1</v>
      </c>
      <c r="BT1647" s="14">
        <v>0</v>
      </c>
      <c r="BU1647" s="3">
        <v>1</v>
      </c>
      <c r="DA1647">
        <v>1</v>
      </c>
      <c r="DB1647" s="1">
        <v>39603</v>
      </c>
      <c r="DC1647" s="1">
        <v>41173</v>
      </c>
      <c r="DD1647" s="14">
        <v>1111</v>
      </c>
      <c r="DE1647" s="14">
        <v>4</v>
      </c>
      <c r="DF1647" t="s">
        <v>513</v>
      </c>
      <c r="DG1647" t="s">
        <v>3266</v>
      </c>
      <c r="DI1647">
        <v>1</v>
      </c>
    </row>
    <row r="1648" spans="1:232" x14ac:dyDescent="0.25">
      <c r="A1648" s="1">
        <v>42179</v>
      </c>
      <c r="E1648" s="13" t="s">
        <v>3237</v>
      </c>
      <c r="F1648" s="4" t="s">
        <v>171</v>
      </c>
      <c r="G1648" s="45" t="s">
        <v>5646</v>
      </c>
      <c r="H1648" s="86"/>
      <c r="I1648" s="86"/>
      <c r="J1648" s="86"/>
      <c r="K1648" s="86"/>
      <c r="L1648" s="86"/>
      <c r="M1648" s="30" t="s">
        <v>1758</v>
      </c>
      <c r="N1648" s="4" t="s">
        <v>906</v>
      </c>
      <c r="O1648" s="4" t="s">
        <v>7225</v>
      </c>
      <c r="P1648" s="20"/>
      <c r="Q1648" s="39" t="s">
        <v>1746</v>
      </c>
      <c r="R1648" s="27" t="s">
        <v>537</v>
      </c>
      <c r="S1648" s="27" t="s">
        <v>7221</v>
      </c>
      <c r="T1648" s="39" t="s">
        <v>1746</v>
      </c>
      <c r="U1648" s="27" t="s">
        <v>537</v>
      </c>
      <c r="V1648" s="20"/>
      <c r="W1648" s="20"/>
      <c r="X1648" s="20"/>
      <c r="Y1648" s="20"/>
      <c r="Z1648" s="20"/>
      <c r="AA1648" s="20"/>
      <c r="AB1648" s="20"/>
      <c r="AC1648" s="20"/>
      <c r="AD1648" s="20"/>
      <c r="AF1648" s="14">
        <v>0</v>
      </c>
      <c r="AG1648" s="14">
        <v>1</v>
      </c>
      <c r="AH1648" s="14">
        <v>0</v>
      </c>
      <c r="AI1648" s="14">
        <v>0</v>
      </c>
      <c r="AJ1648" s="14">
        <v>1</v>
      </c>
      <c r="AK1648" s="14">
        <v>0</v>
      </c>
      <c r="AL1648" s="14">
        <v>1</v>
      </c>
      <c r="AM1648" s="14">
        <v>0</v>
      </c>
      <c r="AS1648" s="1">
        <v>38296</v>
      </c>
      <c r="AT1648" s="1">
        <v>39349</v>
      </c>
      <c r="BO1648" s="3">
        <v>1</v>
      </c>
      <c r="BT1648" s="14">
        <v>0</v>
      </c>
      <c r="BU1648" s="3">
        <v>1</v>
      </c>
      <c r="DA1648">
        <v>1</v>
      </c>
      <c r="DB1648" s="1">
        <v>39603</v>
      </c>
      <c r="DC1648" s="1">
        <v>41173</v>
      </c>
      <c r="DD1648" s="14">
        <v>1111</v>
      </c>
      <c r="DE1648" s="14">
        <v>4</v>
      </c>
      <c r="DF1648" t="s">
        <v>513</v>
      </c>
      <c r="DG1648" t="s">
        <v>3266</v>
      </c>
      <c r="DI1648">
        <v>1</v>
      </c>
    </row>
    <row r="1649" spans="1:222" x14ac:dyDescent="0.25">
      <c r="A1649" s="1">
        <v>42179</v>
      </c>
      <c r="E1649" s="13" t="s">
        <v>3237</v>
      </c>
      <c r="F1649" s="4" t="s">
        <v>171</v>
      </c>
      <c r="G1649" s="45" t="s">
        <v>5646</v>
      </c>
      <c r="H1649" s="86"/>
      <c r="I1649" s="86"/>
      <c r="J1649" s="86"/>
      <c r="K1649" s="86"/>
      <c r="L1649" s="86"/>
      <c r="M1649" s="30" t="s">
        <v>1759</v>
      </c>
      <c r="N1649" s="27" t="s">
        <v>792</v>
      </c>
      <c r="O1649" s="52" t="s">
        <v>7226</v>
      </c>
      <c r="P1649" s="20"/>
      <c r="Q1649" s="39" t="s">
        <v>1746</v>
      </c>
      <c r="R1649" s="27" t="s">
        <v>537</v>
      </c>
      <c r="S1649" s="27" t="s">
        <v>7221</v>
      </c>
      <c r="T1649" s="39" t="s">
        <v>1746</v>
      </c>
      <c r="U1649" s="27" t="s">
        <v>537</v>
      </c>
      <c r="V1649" s="20"/>
      <c r="W1649" s="20"/>
      <c r="X1649" s="20"/>
      <c r="Y1649" s="20"/>
      <c r="Z1649" s="20"/>
      <c r="AA1649" s="20"/>
      <c r="AB1649" s="20"/>
      <c r="AC1649" s="20"/>
      <c r="AD1649" s="20"/>
      <c r="AF1649" s="14">
        <v>0</v>
      </c>
      <c r="AG1649" s="14">
        <v>1</v>
      </c>
      <c r="AH1649" s="14">
        <v>0</v>
      </c>
      <c r="AI1649" s="14">
        <v>0</v>
      </c>
      <c r="AJ1649" s="14">
        <v>1</v>
      </c>
      <c r="AK1649" s="14">
        <v>0</v>
      </c>
      <c r="AL1649" s="14">
        <v>1</v>
      </c>
      <c r="AM1649" s="14">
        <v>0</v>
      </c>
      <c r="AS1649" s="1">
        <v>38296</v>
      </c>
      <c r="AT1649" s="1">
        <v>39349</v>
      </c>
      <c r="BO1649" s="3">
        <v>1</v>
      </c>
      <c r="BT1649" s="14">
        <v>0</v>
      </c>
      <c r="BU1649" s="3">
        <v>1</v>
      </c>
      <c r="DA1649">
        <v>1</v>
      </c>
      <c r="DB1649" s="1">
        <v>39603</v>
      </c>
      <c r="DC1649" s="1">
        <v>41173</v>
      </c>
      <c r="DD1649" s="14">
        <v>1111</v>
      </c>
      <c r="DE1649" s="14">
        <v>4</v>
      </c>
      <c r="DF1649" t="s">
        <v>513</v>
      </c>
      <c r="DG1649" t="s">
        <v>3266</v>
      </c>
      <c r="DI1649">
        <v>1</v>
      </c>
    </row>
    <row r="1650" spans="1:222" x14ac:dyDescent="0.25">
      <c r="A1650" s="1">
        <v>42179</v>
      </c>
      <c r="E1650" s="13" t="s">
        <v>3237</v>
      </c>
      <c r="F1650" s="4" t="s">
        <v>171</v>
      </c>
      <c r="G1650" s="45" t="s">
        <v>5646</v>
      </c>
      <c r="H1650" s="86"/>
      <c r="I1650" s="86"/>
      <c r="J1650" s="86"/>
      <c r="K1650" s="86"/>
      <c r="L1650" s="86"/>
      <c r="M1650" s="30" t="s">
        <v>1760</v>
      </c>
      <c r="N1650" s="4" t="s">
        <v>892</v>
      </c>
      <c r="O1650" s="4" t="s">
        <v>7227</v>
      </c>
      <c r="P1650" s="20"/>
      <c r="Q1650" s="39" t="s">
        <v>1746</v>
      </c>
      <c r="R1650" s="27" t="s">
        <v>537</v>
      </c>
      <c r="S1650" s="27" t="s">
        <v>7221</v>
      </c>
      <c r="T1650" s="39" t="s">
        <v>1746</v>
      </c>
      <c r="U1650" s="27" t="s">
        <v>537</v>
      </c>
      <c r="V1650" s="20"/>
      <c r="W1650" s="20"/>
      <c r="X1650" s="20"/>
      <c r="Y1650" s="20"/>
      <c r="Z1650" s="20"/>
      <c r="AA1650" s="20"/>
      <c r="AB1650" s="20"/>
      <c r="AC1650" s="20"/>
      <c r="AD1650" s="20"/>
      <c r="AF1650" s="14">
        <v>0</v>
      </c>
      <c r="AG1650" s="14">
        <v>1</v>
      </c>
      <c r="AH1650" s="14">
        <v>0</v>
      </c>
      <c r="AI1650" s="14">
        <v>0</v>
      </c>
      <c r="AJ1650" s="14">
        <v>1</v>
      </c>
      <c r="AK1650" s="14">
        <v>0</v>
      </c>
      <c r="AL1650" s="14">
        <v>1</v>
      </c>
      <c r="AM1650" s="14">
        <v>0</v>
      </c>
      <c r="AS1650" s="1">
        <v>38296</v>
      </c>
      <c r="AT1650" s="1">
        <v>39349</v>
      </c>
      <c r="BO1650" s="3">
        <v>1</v>
      </c>
      <c r="BT1650" s="14">
        <v>0</v>
      </c>
      <c r="BU1650" s="3">
        <v>1</v>
      </c>
      <c r="DA1650">
        <v>1</v>
      </c>
      <c r="DB1650" s="1">
        <v>39603</v>
      </c>
      <c r="DC1650" s="1">
        <v>41173</v>
      </c>
      <c r="DD1650" s="14">
        <v>1111</v>
      </c>
      <c r="DE1650" s="14">
        <v>4</v>
      </c>
      <c r="DF1650" t="s">
        <v>513</v>
      </c>
      <c r="DG1650" t="s">
        <v>3266</v>
      </c>
      <c r="DI1650">
        <v>1</v>
      </c>
    </row>
    <row r="1651" spans="1:222" x14ac:dyDescent="0.25">
      <c r="A1651" s="1">
        <v>42179</v>
      </c>
      <c r="E1651" s="13" t="s">
        <v>3237</v>
      </c>
      <c r="F1651" s="4" t="s">
        <v>171</v>
      </c>
      <c r="G1651" s="45" t="s">
        <v>5646</v>
      </c>
      <c r="H1651" s="86"/>
      <c r="I1651" s="86"/>
      <c r="J1651" s="86"/>
      <c r="K1651" s="86"/>
      <c r="L1651" s="86"/>
      <c r="M1651" s="30" t="s">
        <v>1761</v>
      </c>
      <c r="N1651" s="27" t="s">
        <v>775</v>
      </c>
      <c r="O1651" s="27" t="s">
        <v>7228</v>
      </c>
      <c r="P1651" s="20"/>
      <c r="Q1651" s="39" t="s">
        <v>1746</v>
      </c>
      <c r="R1651" s="27" t="s">
        <v>537</v>
      </c>
      <c r="S1651" s="27" t="s">
        <v>7221</v>
      </c>
      <c r="T1651" s="39" t="s">
        <v>1746</v>
      </c>
      <c r="U1651" s="27" t="s">
        <v>537</v>
      </c>
      <c r="V1651" s="20"/>
      <c r="W1651" s="20"/>
      <c r="X1651" s="20"/>
      <c r="Y1651" s="20"/>
      <c r="Z1651" s="20"/>
      <c r="AA1651" s="20"/>
      <c r="AB1651" s="20"/>
      <c r="AC1651" s="20"/>
      <c r="AD1651" s="20"/>
      <c r="AF1651" s="14">
        <v>0</v>
      </c>
      <c r="AG1651" s="14">
        <v>1</v>
      </c>
      <c r="AH1651" s="14">
        <v>0</v>
      </c>
      <c r="AI1651" s="14">
        <v>0</v>
      </c>
      <c r="AJ1651" s="14">
        <v>1</v>
      </c>
      <c r="AK1651" s="14">
        <v>0</v>
      </c>
      <c r="AL1651" s="14">
        <v>1</v>
      </c>
      <c r="AM1651" s="14">
        <v>0</v>
      </c>
      <c r="AS1651" s="1">
        <v>38296</v>
      </c>
      <c r="AT1651" s="1">
        <v>39349</v>
      </c>
      <c r="BO1651" s="3">
        <v>1</v>
      </c>
      <c r="BT1651" s="14">
        <v>0</v>
      </c>
      <c r="BU1651" s="3">
        <v>1</v>
      </c>
      <c r="DA1651">
        <v>1</v>
      </c>
      <c r="DB1651" s="1">
        <v>39603</v>
      </c>
      <c r="DC1651" s="1">
        <v>41173</v>
      </c>
      <c r="DD1651" s="14">
        <v>1111</v>
      </c>
      <c r="DE1651" s="14">
        <v>4</v>
      </c>
      <c r="DF1651" t="s">
        <v>513</v>
      </c>
      <c r="DG1651" t="s">
        <v>3266</v>
      </c>
      <c r="DI1651">
        <v>1</v>
      </c>
    </row>
    <row r="1652" spans="1:222" x14ac:dyDescent="0.25">
      <c r="A1652" s="1">
        <v>42179</v>
      </c>
      <c r="E1652" s="13" t="s">
        <v>3237</v>
      </c>
      <c r="F1652" s="4" t="s">
        <v>171</v>
      </c>
      <c r="G1652" s="45" t="s">
        <v>5646</v>
      </c>
      <c r="H1652" s="86"/>
      <c r="I1652" s="86"/>
      <c r="J1652" s="86"/>
      <c r="K1652" s="86"/>
      <c r="L1652" s="86"/>
      <c r="M1652" s="30" t="s">
        <v>1769</v>
      </c>
      <c r="N1652" s="4" t="s">
        <v>474</v>
      </c>
      <c r="O1652" s="52" t="s">
        <v>7229</v>
      </c>
      <c r="P1652" s="20"/>
      <c r="Q1652" s="39" t="s">
        <v>1746</v>
      </c>
      <c r="R1652" s="27" t="s">
        <v>537</v>
      </c>
      <c r="S1652" s="27" t="s">
        <v>7221</v>
      </c>
      <c r="T1652" s="39" t="s">
        <v>1746</v>
      </c>
      <c r="U1652" s="27" t="s">
        <v>537</v>
      </c>
      <c r="V1652" s="20"/>
      <c r="W1652" s="20"/>
      <c r="X1652" s="20"/>
      <c r="Y1652" s="20"/>
      <c r="Z1652" s="20"/>
      <c r="AA1652" s="20"/>
      <c r="AB1652" s="20"/>
      <c r="AC1652" s="20"/>
      <c r="AD1652" s="20"/>
      <c r="AF1652" s="14">
        <v>0</v>
      </c>
      <c r="AG1652" s="14">
        <v>1</v>
      </c>
      <c r="AH1652" s="14">
        <v>0</v>
      </c>
      <c r="AI1652" s="14">
        <v>0</v>
      </c>
      <c r="AJ1652" s="14">
        <v>1</v>
      </c>
      <c r="AK1652" s="14">
        <v>0</v>
      </c>
      <c r="AL1652" s="14">
        <v>1</v>
      </c>
      <c r="AM1652" s="14">
        <v>0</v>
      </c>
      <c r="AU1652" s="1">
        <v>38233</v>
      </c>
      <c r="AV1652" s="1">
        <v>38680</v>
      </c>
      <c r="BO1652" s="3">
        <v>1</v>
      </c>
      <c r="BT1652" s="14">
        <v>0</v>
      </c>
      <c r="BU1652" s="3">
        <v>1</v>
      </c>
      <c r="DA1652">
        <v>1</v>
      </c>
      <c r="DB1652" s="1">
        <v>39603</v>
      </c>
      <c r="DC1652" s="1">
        <v>41173</v>
      </c>
      <c r="DD1652" s="14">
        <v>1111</v>
      </c>
      <c r="DE1652" s="14">
        <v>4</v>
      </c>
      <c r="DF1652" t="s">
        <v>513</v>
      </c>
      <c r="DG1652" t="s">
        <v>3266</v>
      </c>
      <c r="DI1652">
        <v>1</v>
      </c>
    </row>
    <row r="1653" spans="1:222" x14ac:dyDescent="0.25">
      <c r="A1653" s="1">
        <v>42179</v>
      </c>
      <c r="E1653" s="13" t="s">
        <v>3237</v>
      </c>
      <c r="F1653" s="4" t="s">
        <v>171</v>
      </c>
      <c r="G1653" s="45" t="s">
        <v>5646</v>
      </c>
      <c r="H1653" s="86"/>
      <c r="I1653" s="86"/>
      <c r="J1653" s="86"/>
      <c r="K1653" s="86"/>
      <c r="L1653" s="86"/>
      <c r="M1653" s="30" t="s">
        <v>1770</v>
      </c>
      <c r="N1653" s="4" t="s">
        <v>474</v>
      </c>
      <c r="O1653" s="4" t="s">
        <v>7229</v>
      </c>
      <c r="P1653" s="20"/>
      <c r="Q1653" s="39" t="s">
        <v>1746</v>
      </c>
      <c r="R1653" s="27" t="s">
        <v>537</v>
      </c>
      <c r="S1653" s="27" t="s">
        <v>7221</v>
      </c>
      <c r="T1653" s="39" t="s">
        <v>1746</v>
      </c>
      <c r="U1653" s="27" t="s">
        <v>537</v>
      </c>
      <c r="V1653" s="20"/>
      <c r="W1653" s="20"/>
      <c r="X1653" s="20"/>
      <c r="Y1653" s="20"/>
      <c r="Z1653" s="20"/>
      <c r="AA1653" s="20"/>
      <c r="AB1653" s="20"/>
      <c r="AC1653" s="20"/>
      <c r="AD1653" s="20"/>
      <c r="AF1653" s="14">
        <v>0</v>
      </c>
      <c r="AG1653" s="14">
        <v>1</v>
      </c>
      <c r="AH1653" s="14">
        <v>0</v>
      </c>
      <c r="AI1653" s="14">
        <v>0</v>
      </c>
      <c r="AJ1653" s="14">
        <v>1</v>
      </c>
      <c r="AK1653" s="14">
        <v>0</v>
      </c>
      <c r="AL1653" s="14">
        <v>1</v>
      </c>
      <c r="AM1653" s="14">
        <v>0</v>
      </c>
      <c r="AU1653" s="1">
        <v>38233</v>
      </c>
      <c r="AV1653" s="1">
        <v>38680</v>
      </c>
      <c r="BO1653" s="3">
        <v>1</v>
      </c>
      <c r="BT1653" s="14">
        <v>0</v>
      </c>
      <c r="BU1653" s="3">
        <v>1</v>
      </c>
      <c r="DA1653">
        <v>1</v>
      </c>
      <c r="DB1653" s="1">
        <v>39603</v>
      </c>
      <c r="DC1653" s="1">
        <v>41173</v>
      </c>
      <c r="DD1653" s="14">
        <v>1111</v>
      </c>
      <c r="DE1653" s="14">
        <v>4</v>
      </c>
      <c r="DF1653" t="s">
        <v>513</v>
      </c>
      <c r="DG1653" t="s">
        <v>3266</v>
      </c>
      <c r="DI1653">
        <v>1</v>
      </c>
    </row>
    <row r="1654" spans="1:222" x14ac:dyDescent="0.25">
      <c r="A1654" s="1">
        <v>42179</v>
      </c>
      <c r="E1654" s="13" t="s">
        <v>3237</v>
      </c>
      <c r="F1654" s="4" t="s">
        <v>171</v>
      </c>
      <c r="G1654" s="45" t="s">
        <v>5646</v>
      </c>
      <c r="H1654" s="86"/>
      <c r="I1654" s="86"/>
      <c r="J1654" s="86"/>
      <c r="K1654" s="86"/>
      <c r="L1654" s="86"/>
      <c r="M1654" s="30" t="s">
        <v>3732</v>
      </c>
      <c r="N1654" s="4" t="s">
        <v>474</v>
      </c>
      <c r="O1654" s="4" t="s">
        <v>7230</v>
      </c>
      <c r="P1654" s="20"/>
      <c r="Q1654" s="39" t="s">
        <v>2470</v>
      </c>
      <c r="R1654" s="4" t="s">
        <v>520</v>
      </c>
      <c r="S1654" s="4" t="s">
        <v>7232</v>
      </c>
      <c r="T1654" s="39" t="s">
        <v>2470</v>
      </c>
      <c r="U1654" s="4" t="s">
        <v>520</v>
      </c>
      <c r="V1654" s="20"/>
      <c r="W1654" s="20"/>
      <c r="X1654" s="20"/>
      <c r="Y1654" s="20"/>
      <c r="Z1654" s="39" t="s">
        <v>3733</v>
      </c>
      <c r="AA1654" s="20" t="s">
        <v>520</v>
      </c>
      <c r="AD1654" s="20"/>
      <c r="AF1654" s="14">
        <v>0</v>
      </c>
      <c r="AG1654" s="14">
        <v>1</v>
      </c>
      <c r="AH1654" s="14">
        <v>0</v>
      </c>
      <c r="AI1654" s="14">
        <v>0</v>
      </c>
      <c r="AJ1654" s="14">
        <v>1</v>
      </c>
      <c r="AK1654" s="14">
        <v>0</v>
      </c>
      <c r="AL1654" s="14">
        <v>1</v>
      </c>
      <c r="AM1654" s="14">
        <v>0</v>
      </c>
      <c r="AU1654" s="1">
        <v>38233</v>
      </c>
      <c r="AV1654" s="1">
        <v>38680</v>
      </c>
      <c r="CB1654" s="14">
        <v>5207000</v>
      </c>
      <c r="CC1654" s="11">
        <v>0.3</v>
      </c>
      <c r="DA1654">
        <v>1</v>
      </c>
      <c r="DB1654" s="1">
        <v>39603</v>
      </c>
      <c r="DC1654" s="1">
        <v>41173</v>
      </c>
      <c r="DD1654" s="14">
        <v>1111</v>
      </c>
      <c r="DE1654" s="14">
        <v>4</v>
      </c>
      <c r="DF1654" t="s">
        <v>513</v>
      </c>
      <c r="DG1654" t="s">
        <v>3266</v>
      </c>
      <c r="DJ1654">
        <v>1</v>
      </c>
      <c r="GY1654" s="44"/>
      <c r="HA1654">
        <v>0</v>
      </c>
      <c r="HB1654">
        <v>1260</v>
      </c>
      <c r="HC1654">
        <v>4</v>
      </c>
      <c r="HE1654">
        <v>1</v>
      </c>
      <c r="HH1654" s="44" t="s">
        <v>5858</v>
      </c>
      <c r="HI1654">
        <v>1</v>
      </c>
      <c r="HJ1654">
        <v>17</v>
      </c>
      <c r="HK1654">
        <v>343</v>
      </c>
      <c r="HL1654">
        <v>1</v>
      </c>
      <c r="HN1654">
        <v>1</v>
      </c>
    </row>
    <row r="1655" spans="1:222" x14ac:dyDescent="0.25">
      <c r="A1655" s="1">
        <v>42179</v>
      </c>
      <c r="E1655" s="13" t="s">
        <v>3237</v>
      </c>
      <c r="F1655" s="4" t="s">
        <v>171</v>
      </c>
      <c r="G1655" s="45" t="s">
        <v>5646</v>
      </c>
      <c r="H1655" s="86"/>
      <c r="I1655" s="86"/>
      <c r="J1655" s="86"/>
      <c r="K1655" s="86"/>
      <c r="L1655" s="86"/>
      <c r="M1655" s="30" t="s">
        <v>2469</v>
      </c>
      <c r="N1655" s="4" t="s">
        <v>520</v>
      </c>
      <c r="O1655" s="4" t="s">
        <v>7231</v>
      </c>
      <c r="P1655" s="20"/>
      <c r="Q1655" s="39" t="s">
        <v>2470</v>
      </c>
      <c r="R1655" s="4" t="s">
        <v>520</v>
      </c>
      <c r="S1655" s="4" t="s">
        <v>7232</v>
      </c>
      <c r="T1655" s="39" t="s">
        <v>2470</v>
      </c>
      <c r="U1655" s="4" t="s">
        <v>520</v>
      </c>
      <c r="V1655" s="20"/>
      <c r="W1655" s="20"/>
      <c r="X1655" s="20"/>
      <c r="Y1655" s="20"/>
      <c r="Z1655" s="39" t="s">
        <v>3733</v>
      </c>
      <c r="AA1655" s="20" t="s">
        <v>520</v>
      </c>
      <c r="AD1655" s="20"/>
      <c r="AF1655" s="14">
        <v>0</v>
      </c>
      <c r="AG1655" s="14">
        <v>1</v>
      </c>
      <c r="AH1655" s="14">
        <v>0</v>
      </c>
      <c r="AI1655" s="14">
        <v>0</v>
      </c>
      <c r="AJ1655" s="14">
        <v>1</v>
      </c>
      <c r="AK1655" s="14">
        <v>0</v>
      </c>
      <c r="AL1655" s="14">
        <v>1</v>
      </c>
      <c r="AM1655" s="14">
        <v>0</v>
      </c>
      <c r="AO1655" s="1">
        <v>37425</v>
      </c>
      <c r="AP1655" s="1">
        <v>39433</v>
      </c>
      <c r="AS1655" s="1">
        <v>38296</v>
      </c>
      <c r="AT1655" s="1">
        <v>39349</v>
      </c>
      <c r="AU1655" s="1">
        <v>38233</v>
      </c>
      <c r="AV1655" s="1">
        <v>38680</v>
      </c>
      <c r="BT1655" s="14">
        <v>29738000</v>
      </c>
      <c r="BU1655" s="3">
        <v>0.3</v>
      </c>
      <c r="BX1655" s="14">
        <v>943000</v>
      </c>
      <c r="BY1655" s="11">
        <v>0.5</v>
      </c>
      <c r="CB1655" s="14">
        <v>5207000</v>
      </c>
      <c r="CC1655" s="11">
        <v>0.3</v>
      </c>
      <c r="DA1655">
        <v>1</v>
      </c>
      <c r="DB1655" s="1">
        <v>39603</v>
      </c>
      <c r="DC1655" s="1">
        <v>41173</v>
      </c>
      <c r="DD1655" s="14">
        <v>1111</v>
      </c>
      <c r="DE1655" s="14">
        <v>4</v>
      </c>
      <c r="DF1655" t="s">
        <v>513</v>
      </c>
      <c r="DG1655" t="s">
        <v>3266</v>
      </c>
      <c r="DJ1655">
        <v>1</v>
      </c>
      <c r="GY1655" s="44"/>
      <c r="HA1655">
        <v>0</v>
      </c>
      <c r="HB1655">
        <v>1260</v>
      </c>
      <c r="HC1655">
        <v>4</v>
      </c>
      <c r="HE1655">
        <v>1</v>
      </c>
      <c r="HH1655" s="44" t="s">
        <v>5858</v>
      </c>
      <c r="HI1655">
        <v>1</v>
      </c>
      <c r="HJ1655">
        <v>17</v>
      </c>
      <c r="HK1655">
        <v>343</v>
      </c>
      <c r="HL1655">
        <v>1</v>
      </c>
      <c r="HN1655">
        <v>1</v>
      </c>
    </row>
    <row r="1656" spans="1:222" x14ac:dyDescent="0.25">
      <c r="A1656" s="1">
        <v>42179</v>
      </c>
      <c r="E1656" s="13" t="s">
        <v>3237</v>
      </c>
      <c r="F1656" s="4" t="s">
        <v>171</v>
      </c>
      <c r="G1656" s="45" t="s">
        <v>5646</v>
      </c>
      <c r="H1656" s="86"/>
      <c r="I1656" s="86"/>
      <c r="J1656" s="86"/>
      <c r="K1656" s="86"/>
      <c r="L1656" s="86"/>
      <c r="M1656" s="30" t="s">
        <v>2470</v>
      </c>
      <c r="N1656" s="4" t="s">
        <v>520</v>
      </c>
      <c r="O1656" s="4" t="s">
        <v>7232</v>
      </c>
      <c r="P1656" s="20"/>
      <c r="Q1656" s="39" t="s">
        <v>2470</v>
      </c>
      <c r="R1656" s="4" t="s">
        <v>520</v>
      </c>
      <c r="S1656" s="4" t="s">
        <v>7232</v>
      </c>
      <c r="T1656" s="39" t="s">
        <v>2470</v>
      </c>
      <c r="U1656" s="4" t="s">
        <v>520</v>
      </c>
      <c r="V1656" s="20"/>
      <c r="W1656" s="20"/>
      <c r="X1656" s="39" t="s">
        <v>3733</v>
      </c>
      <c r="Y1656" s="20" t="s">
        <v>520</v>
      </c>
      <c r="Z1656" s="39" t="s">
        <v>3733</v>
      </c>
      <c r="AA1656" s="20" t="s">
        <v>520</v>
      </c>
      <c r="AD1656" s="20"/>
      <c r="AF1656" s="14">
        <v>0</v>
      </c>
      <c r="AG1656" s="14">
        <v>1</v>
      </c>
      <c r="AH1656" s="14">
        <v>0</v>
      </c>
      <c r="AI1656" s="14">
        <v>0</v>
      </c>
      <c r="AJ1656" s="14">
        <v>1</v>
      </c>
      <c r="AK1656" s="14">
        <v>0</v>
      </c>
      <c r="AL1656" s="14">
        <v>1</v>
      </c>
      <c r="AM1656" s="14">
        <v>0</v>
      </c>
      <c r="AO1656" s="1">
        <v>37425</v>
      </c>
      <c r="AP1656" s="1">
        <v>39433</v>
      </c>
      <c r="AS1656" s="1">
        <v>38296</v>
      </c>
      <c r="AT1656" s="1">
        <v>39349</v>
      </c>
      <c r="AU1656" s="1">
        <v>38233</v>
      </c>
      <c r="AV1656" s="1">
        <v>38680</v>
      </c>
      <c r="BT1656" s="14">
        <v>29738000</v>
      </c>
      <c r="BU1656" s="3">
        <v>0.3</v>
      </c>
      <c r="BX1656" s="14">
        <v>943000</v>
      </c>
      <c r="BY1656" s="11">
        <v>0.5</v>
      </c>
      <c r="CB1656" s="14">
        <v>5207000</v>
      </c>
      <c r="CC1656" s="11">
        <v>0.3</v>
      </c>
      <c r="DA1656">
        <v>1</v>
      </c>
      <c r="DB1656" s="1">
        <v>39603</v>
      </c>
      <c r="DC1656" s="1">
        <v>41173</v>
      </c>
      <c r="DD1656" s="14">
        <v>1111</v>
      </c>
      <c r="DE1656" s="14">
        <v>4</v>
      </c>
      <c r="DF1656" t="s">
        <v>513</v>
      </c>
      <c r="DG1656" t="s">
        <v>3266</v>
      </c>
      <c r="DJ1656">
        <v>1</v>
      </c>
      <c r="GY1656" s="44"/>
      <c r="HA1656">
        <v>0</v>
      </c>
      <c r="HB1656">
        <v>1260</v>
      </c>
      <c r="HC1656">
        <v>4</v>
      </c>
      <c r="HE1656">
        <v>1</v>
      </c>
      <c r="HH1656" s="44" t="s">
        <v>5858</v>
      </c>
      <c r="HI1656">
        <v>1</v>
      </c>
      <c r="HJ1656">
        <v>17</v>
      </c>
      <c r="HK1656">
        <v>343</v>
      </c>
      <c r="HL1656">
        <v>1</v>
      </c>
      <c r="HN1656">
        <v>1</v>
      </c>
    </row>
    <row r="1657" spans="1:222" x14ac:dyDescent="0.25">
      <c r="A1657" s="1">
        <v>42179</v>
      </c>
      <c r="E1657" s="13" t="s">
        <v>3237</v>
      </c>
      <c r="F1657" s="4" t="s">
        <v>171</v>
      </c>
      <c r="G1657" s="45" t="s">
        <v>5646</v>
      </c>
      <c r="H1657" s="86"/>
      <c r="I1657" s="86"/>
      <c r="J1657" s="86"/>
      <c r="K1657" s="86"/>
      <c r="L1657" s="86"/>
      <c r="M1657" s="30" t="s">
        <v>2471</v>
      </c>
      <c r="N1657" s="4" t="s">
        <v>520</v>
      </c>
      <c r="O1657" s="4" t="s">
        <v>7233</v>
      </c>
      <c r="P1657" s="20"/>
      <c r="Q1657" s="39" t="s">
        <v>1747</v>
      </c>
      <c r="R1657" s="4" t="s">
        <v>474</v>
      </c>
      <c r="S1657" s="52" t="s">
        <v>7234</v>
      </c>
      <c r="T1657" s="39" t="s">
        <v>1747</v>
      </c>
      <c r="U1657" s="4" t="s">
        <v>474</v>
      </c>
      <c r="V1657" s="20"/>
      <c r="W1657" s="20"/>
      <c r="X1657" s="20"/>
      <c r="Y1657" s="20"/>
      <c r="Z1657" s="39" t="s">
        <v>3734</v>
      </c>
      <c r="AA1657" s="20" t="s">
        <v>474</v>
      </c>
      <c r="AD1657" s="20"/>
      <c r="AF1657" s="14">
        <v>0</v>
      </c>
      <c r="AG1657" s="14">
        <v>1</v>
      </c>
      <c r="AH1657" s="14">
        <v>0</v>
      </c>
      <c r="AI1657" s="14">
        <v>0</v>
      </c>
      <c r="AJ1657" s="14">
        <v>1</v>
      </c>
      <c r="AK1657" s="14">
        <v>0</v>
      </c>
      <c r="AL1657" s="14">
        <v>1</v>
      </c>
      <c r="AM1657" s="14">
        <v>0</v>
      </c>
      <c r="AO1657" s="1">
        <v>37425</v>
      </c>
      <c r="AP1657" s="1">
        <v>39433</v>
      </c>
      <c r="BT1657" s="14">
        <v>4996000</v>
      </c>
      <c r="DA1657">
        <v>1</v>
      </c>
      <c r="DB1657" s="1">
        <v>39603</v>
      </c>
      <c r="DC1657" s="1">
        <v>41173</v>
      </c>
      <c r="DD1657" s="14">
        <v>1111</v>
      </c>
      <c r="DE1657" s="14">
        <v>4</v>
      </c>
      <c r="DF1657" t="s">
        <v>513</v>
      </c>
      <c r="DG1657" t="s">
        <v>3266</v>
      </c>
      <c r="GY1657" s="44"/>
      <c r="HA1657">
        <v>0</v>
      </c>
      <c r="HB1657">
        <v>18</v>
      </c>
      <c r="HC1657">
        <v>1</v>
      </c>
      <c r="HE1657">
        <v>1</v>
      </c>
      <c r="HH1657" s="44" t="s">
        <v>5858</v>
      </c>
      <c r="HI1657">
        <v>1</v>
      </c>
      <c r="HJ1657">
        <v>17</v>
      </c>
      <c r="HK1657">
        <v>14</v>
      </c>
      <c r="HL1657">
        <v>2</v>
      </c>
      <c r="HM1657">
        <v>1</v>
      </c>
    </row>
    <row r="1658" spans="1:222" x14ac:dyDescent="0.25">
      <c r="A1658" s="1">
        <v>42179</v>
      </c>
      <c r="E1658" s="13" t="s">
        <v>3237</v>
      </c>
      <c r="F1658" s="4" t="s">
        <v>171</v>
      </c>
      <c r="G1658" s="45" t="s">
        <v>5646</v>
      </c>
      <c r="H1658" s="86"/>
      <c r="I1658" s="86"/>
      <c r="J1658" s="86"/>
      <c r="K1658" s="86"/>
      <c r="L1658" s="86"/>
      <c r="M1658" s="30" t="s">
        <v>1747</v>
      </c>
      <c r="N1658" s="4" t="s">
        <v>474</v>
      </c>
      <c r="O1658" s="52" t="s">
        <v>7234</v>
      </c>
      <c r="P1658" s="20"/>
      <c r="Q1658" s="39" t="s">
        <v>1747</v>
      </c>
      <c r="R1658" s="4" t="s">
        <v>474</v>
      </c>
      <c r="S1658" s="52" t="s">
        <v>7234</v>
      </c>
      <c r="T1658" s="39" t="s">
        <v>1747</v>
      </c>
      <c r="U1658" s="4" t="s">
        <v>474</v>
      </c>
      <c r="V1658" s="20"/>
      <c r="W1658" s="20"/>
      <c r="X1658" s="39" t="s">
        <v>3734</v>
      </c>
      <c r="Y1658" s="20" t="s">
        <v>474</v>
      </c>
      <c r="Z1658" s="39" t="s">
        <v>3734</v>
      </c>
      <c r="AA1658" s="20" t="s">
        <v>474</v>
      </c>
      <c r="AD1658" s="20"/>
      <c r="AF1658" s="14">
        <v>0</v>
      </c>
      <c r="AG1658" s="14">
        <v>1</v>
      </c>
      <c r="AH1658" s="14">
        <v>0</v>
      </c>
      <c r="AI1658" s="14">
        <v>0</v>
      </c>
      <c r="AJ1658" s="14">
        <v>1</v>
      </c>
      <c r="AK1658" s="14">
        <v>0</v>
      </c>
      <c r="AL1658" s="14">
        <v>1</v>
      </c>
      <c r="AM1658" s="14">
        <v>0</v>
      </c>
      <c r="AO1658" s="1">
        <v>37425</v>
      </c>
      <c r="AP1658" s="1">
        <v>39433</v>
      </c>
      <c r="BT1658" s="14">
        <v>4996000</v>
      </c>
      <c r="DA1658">
        <v>1</v>
      </c>
      <c r="DB1658" s="1">
        <v>39603</v>
      </c>
      <c r="DC1658" s="1">
        <v>41173</v>
      </c>
      <c r="DD1658" s="14">
        <v>1111</v>
      </c>
      <c r="DE1658" s="14">
        <v>4</v>
      </c>
      <c r="DF1658" t="s">
        <v>513</v>
      </c>
      <c r="DG1658" t="s">
        <v>3266</v>
      </c>
      <c r="GY1658" s="44"/>
      <c r="HA1658">
        <v>0</v>
      </c>
      <c r="HB1658">
        <v>18</v>
      </c>
      <c r="HC1658">
        <v>1</v>
      </c>
      <c r="HE1658">
        <v>1</v>
      </c>
      <c r="HH1658" s="44" t="s">
        <v>5858</v>
      </c>
      <c r="HI1658">
        <v>1</v>
      </c>
      <c r="HJ1658">
        <v>17</v>
      </c>
      <c r="HK1658">
        <v>14</v>
      </c>
      <c r="HL1658">
        <v>2</v>
      </c>
      <c r="HM1658">
        <v>1</v>
      </c>
    </row>
    <row r="1659" spans="1:222" x14ac:dyDescent="0.25">
      <c r="A1659" s="1">
        <v>42179</v>
      </c>
      <c r="E1659" s="13" t="s">
        <v>3237</v>
      </c>
      <c r="F1659" s="4" t="s">
        <v>171</v>
      </c>
      <c r="G1659" s="45" t="s">
        <v>5646</v>
      </c>
      <c r="H1659" s="86"/>
      <c r="I1659" s="86"/>
      <c r="J1659" s="86"/>
      <c r="K1659" s="86"/>
      <c r="L1659" s="86"/>
      <c r="M1659" s="30" t="s">
        <v>1775</v>
      </c>
      <c r="N1659" s="4" t="s">
        <v>474</v>
      </c>
      <c r="O1659" s="4" t="s">
        <v>7235</v>
      </c>
      <c r="P1659" s="20"/>
      <c r="Q1659" s="39" t="s">
        <v>1748</v>
      </c>
      <c r="R1659" s="4" t="s">
        <v>474</v>
      </c>
      <c r="S1659" s="52" t="s">
        <v>7235</v>
      </c>
      <c r="T1659" s="39" t="s">
        <v>1748</v>
      </c>
      <c r="U1659" s="4" t="s">
        <v>474</v>
      </c>
      <c r="V1659" s="39" t="s">
        <v>2470</v>
      </c>
      <c r="W1659" s="20" t="s">
        <v>520</v>
      </c>
      <c r="X1659" s="20"/>
      <c r="Y1659" s="20"/>
      <c r="AA1659" s="20"/>
      <c r="AB1659" s="39" t="s">
        <v>3733</v>
      </c>
      <c r="AC1659" s="20" t="s">
        <v>520</v>
      </c>
      <c r="AD1659" s="20"/>
      <c r="AF1659" s="14">
        <v>0</v>
      </c>
      <c r="AG1659" s="14">
        <v>1</v>
      </c>
      <c r="AH1659" s="14">
        <v>0</v>
      </c>
      <c r="AI1659" s="14">
        <v>0</v>
      </c>
      <c r="AJ1659" s="14">
        <v>1</v>
      </c>
      <c r="AK1659" s="14">
        <v>0</v>
      </c>
      <c r="AL1659" s="14">
        <v>1</v>
      </c>
      <c r="AM1659" s="14">
        <v>0</v>
      </c>
      <c r="AO1659" s="1"/>
      <c r="AU1659" s="1">
        <v>38233</v>
      </c>
      <c r="AV1659" s="1">
        <v>38680</v>
      </c>
      <c r="DA1659">
        <v>1</v>
      </c>
      <c r="DB1659" s="1">
        <v>39603</v>
      </c>
      <c r="DC1659" s="1">
        <v>41173</v>
      </c>
      <c r="DD1659" s="14">
        <v>1111</v>
      </c>
      <c r="DE1659" s="14">
        <v>4</v>
      </c>
      <c r="DF1659" t="s">
        <v>513</v>
      </c>
      <c r="DG1659" t="s">
        <v>3266</v>
      </c>
      <c r="DJ1659">
        <v>1</v>
      </c>
      <c r="GY1659" s="44"/>
      <c r="HA1659">
        <v>0</v>
      </c>
      <c r="HB1659">
        <v>1260</v>
      </c>
      <c r="HC1659">
        <v>4</v>
      </c>
      <c r="HE1659">
        <v>1</v>
      </c>
      <c r="HH1659" s="44" t="s">
        <v>5858</v>
      </c>
      <c r="HI1659">
        <v>1</v>
      </c>
      <c r="HJ1659">
        <v>17</v>
      </c>
      <c r="HK1659">
        <v>343</v>
      </c>
      <c r="HL1659">
        <v>1</v>
      </c>
      <c r="HN1659">
        <v>1</v>
      </c>
    </row>
    <row r="1660" spans="1:222" x14ac:dyDescent="0.25">
      <c r="A1660" s="1">
        <v>42179</v>
      </c>
      <c r="E1660" s="13" t="s">
        <v>3237</v>
      </c>
      <c r="F1660" s="4" t="s">
        <v>171</v>
      </c>
      <c r="G1660" s="45" t="s">
        <v>5646</v>
      </c>
      <c r="H1660" s="86"/>
      <c r="I1660" s="86"/>
      <c r="J1660" s="86"/>
      <c r="K1660" s="86"/>
      <c r="L1660" s="86"/>
      <c r="M1660" s="30" t="s">
        <v>1774</v>
      </c>
      <c r="N1660" s="4" t="s">
        <v>515</v>
      </c>
      <c r="O1660" s="52" t="s">
        <v>7236</v>
      </c>
      <c r="P1660" s="20"/>
      <c r="Q1660" s="39" t="s">
        <v>1748</v>
      </c>
      <c r="R1660" s="4" t="s">
        <v>474</v>
      </c>
      <c r="S1660" s="52" t="s">
        <v>7235</v>
      </c>
      <c r="T1660" s="39" t="s">
        <v>1748</v>
      </c>
      <c r="U1660" s="4" t="s">
        <v>474</v>
      </c>
      <c r="V1660" s="39" t="s">
        <v>2470</v>
      </c>
      <c r="W1660" s="20" t="s">
        <v>520</v>
      </c>
      <c r="X1660" s="20"/>
      <c r="Y1660" s="20"/>
      <c r="AA1660" s="20"/>
      <c r="AB1660" s="39" t="s">
        <v>3733</v>
      </c>
      <c r="AC1660" s="20" t="s">
        <v>520</v>
      </c>
      <c r="AD1660" s="20"/>
      <c r="AF1660" s="14">
        <v>0</v>
      </c>
      <c r="AG1660" s="14">
        <v>1</v>
      </c>
      <c r="AH1660" s="14">
        <v>0</v>
      </c>
      <c r="AI1660" s="14">
        <v>0</v>
      </c>
      <c r="AJ1660" s="14">
        <v>1</v>
      </c>
      <c r="AK1660" s="14">
        <v>0</v>
      </c>
      <c r="AL1660" s="14">
        <v>1</v>
      </c>
      <c r="AM1660" s="14">
        <v>0</v>
      </c>
      <c r="AO1660" s="1"/>
      <c r="AQ1660" s="1">
        <v>38267</v>
      </c>
      <c r="AR1660" s="1">
        <v>39288</v>
      </c>
      <c r="DA1660">
        <v>1</v>
      </c>
      <c r="DB1660" s="1">
        <v>39603</v>
      </c>
      <c r="DC1660" s="1">
        <v>41173</v>
      </c>
      <c r="DD1660" s="14">
        <v>1111</v>
      </c>
      <c r="DE1660" s="14">
        <v>4</v>
      </c>
      <c r="DF1660" t="s">
        <v>513</v>
      </c>
      <c r="DG1660" t="s">
        <v>3266</v>
      </c>
      <c r="DJ1660">
        <v>1</v>
      </c>
      <c r="GY1660" s="44"/>
      <c r="HA1660">
        <v>0</v>
      </c>
      <c r="HB1660">
        <v>1260</v>
      </c>
      <c r="HC1660">
        <v>4</v>
      </c>
      <c r="HE1660">
        <v>1</v>
      </c>
      <c r="HH1660" s="44" t="s">
        <v>5858</v>
      </c>
      <c r="HI1660">
        <v>1</v>
      </c>
      <c r="HJ1660">
        <v>17</v>
      </c>
      <c r="HK1660">
        <v>343</v>
      </c>
      <c r="HL1660">
        <v>1</v>
      </c>
      <c r="HN1660">
        <v>1</v>
      </c>
    </row>
    <row r="1661" spans="1:222" x14ac:dyDescent="0.25">
      <c r="A1661" s="1">
        <v>42179</v>
      </c>
      <c r="E1661" s="13" t="s">
        <v>3237</v>
      </c>
      <c r="F1661" s="4" t="s">
        <v>171</v>
      </c>
      <c r="G1661" s="45" t="s">
        <v>5646</v>
      </c>
      <c r="H1661" s="86"/>
      <c r="I1661" s="86"/>
      <c r="J1661" s="86"/>
      <c r="K1661" s="86"/>
      <c r="L1661" s="86"/>
      <c r="M1661" s="30" t="s">
        <v>1748</v>
      </c>
      <c r="N1661" s="4" t="s">
        <v>474</v>
      </c>
      <c r="O1661" s="52" t="s">
        <v>7235</v>
      </c>
      <c r="P1661" s="20"/>
      <c r="Q1661" s="39" t="s">
        <v>1748</v>
      </c>
      <c r="R1661" s="4" t="s">
        <v>474</v>
      </c>
      <c r="S1661" s="52" t="s">
        <v>7235</v>
      </c>
      <c r="T1661" s="39" t="s">
        <v>1748</v>
      </c>
      <c r="U1661" s="4" t="s">
        <v>474</v>
      </c>
      <c r="V1661" s="39" t="s">
        <v>2470</v>
      </c>
      <c r="W1661" s="20" t="s">
        <v>520</v>
      </c>
      <c r="X1661" s="20"/>
      <c r="Y1661" s="20"/>
      <c r="AA1661" s="20"/>
      <c r="AB1661" s="39" t="s">
        <v>3733</v>
      </c>
      <c r="AC1661" s="20" t="s">
        <v>520</v>
      </c>
      <c r="AD1661" s="20"/>
      <c r="AF1661" s="14">
        <v>0</v>
      </c>
      <c r="AG1661" s="14">
        <v>1</v>
      </c>
      <c r="AH1661" s="14">
        <v>0</v>
      </c>
      <c r="AI1661" s="14">
        <v>0</v>
      </c>
      <c r="AJ1661" s="14">
        <v>1</v>
      </c>
      <c r="AK1661" s="14">
        <v>0</v>
      </c>
      <c r="AL1661" s="14">
        <v>1</v>
      </c>
      <c r="AM1661" s="14">
        <v>0</v>
      </c>
      <c r="AO1661" s="1">
        <v>37442</v>
      </c>
      <c r="AP1661" s="1">
        <v>39433</v>
      </c>
      <c r="AQ1661" s="1">
        <v>38267</v>
      </c>
      <c r="AR1661" s="1">
        <v>39288</v>
      </c>
      <c r="AU1661" s="1">
        <v>38233</v>
      </c>
      <c r="AV1661" s="1">
        <v>38680</v>
      </c>
      <c r="BP1661" s="14">
        <f>295000*3</f>
        <v>885000</v>
      </c>
      <c r="BQ1661" s="3">
        <v>0.45</v>
      </c>
      <c r="BT1661" s="14">
        <v>265000</v>
      </c>
      <c r="BU1661" s="11">
        <v>0.5</v>
      </c>
      <c r="DA1661">
        <v>1</v>
      </c>
      <c r="DB1661" s="1">
        <v>39603</v>
      </c>
      <c r="DC1661" s="1">
        <v>41173</v>
      </c>
      <c r="DD1661" s="14">
        <v>1111</v>
      </c>
      <c r="DE1661" s="14">
        <v>4</v>
      </c>
      <c r="DF1661" t="s">
        <v>513</v>
      </c>
      <c r="DG1661" t="s">
        <v>3266</v>
      </c>
      <c r="DJ1661">
        <v>1</v>
      </c>
      <c r="GY1661" s="44"/>
      <c r="HA1661">
        <v>0</v>
      </c>
      <c r="HB1661">
        <v>1260</v>
      </c>
      <c r="HC1661">
        <v>4</v>
      </c>
      <c r="HE1661">
        <v>1</v>
      </c>
      <c r="HH1661" s="44" t="s">
        <v>5858</v>
      </c>
      <c r="HI1661">
        <v>1</v>
      </c>
      <c r="HJ1661">
        <v>17</v>
      </c>
      <c r="HK1661">
        <v>343</v>
      </c>
      <c r="HL1661">
        <v>1</v>
      </c>
      <c r="HN1661">
        <v>1</v>
      </c>
    </row>
    <row r="1662" spans="1:222" ht="13.5" customHeight="1" x14ac:dyDescent="0.25">
      <c r="A1662" s="1">
        <v>42179</v>
      </c>
      <c r="E1662" s="13" t="s">
        <v>3237</v>
      </c>
      <c r="F1662" s="4" t="s">
        <v>171</v>
      </c>
      <c r="G1662" s="45" t="s">
        <v>5646</v>
      </c>
      <c r="H1662" s="86"/>
      <c r="I1662" s="86"/>
      <c r="J1662" s="86"/>
      <c r="K1662" s="86"/>
      <c r="L1662" s="86"/>
      <c r="M1662" s="30" t="s">
        <v>1753</v>
      </c>
      <c r="N1662" s="4" t="s">
        <v>479</v>
      </c>
      <c r="O1662" s="4" t="s">
        <v>7237</v>
      </c>
      <c r="P1662" s="20"/>
      <c r="Q1662" s="39" t="s">
        <v>1748</v>
      </c>
      <c r="R1662" s="4" t="s">
        <v>474</v>
      </c>
      <c r="S1662" s="52" t="s">
        <v>7235</v>
      </c>
      <c r="T1662" s="39" t="s">
        <v>1748</v>
      </c>
      <c r="U1662" s="4" t="s">
        <v>474</v>
      </c>
      <c r="V1662" s="39" t="s">
        <v>2470</v>
      </c>
      <c r="W1662" s="20" t="s">
        <v>520</v>
      </c>
      <c r="X1662" s="20"/>
      <c r="Y1662" s="20"/>
      <c r="AA1662" s="20"/>
      <c r="AB1662" s="39" t="s">
        <v>3733</v>
      </c>
      <c r="AC1662" s="20" t="s">
        <v>520</v>
      </c>
      <c r="AD1662" s="20"/>
      <c r="AF1662" s="14">
        <v>0</v>
      </c>
      <c r="AG1662" s="14">
        <v>1</v>
      </c>
      <c r="AH1662" s="14">
        <v>0</v>
      </c>
      <c r="AI1662" s="14">
        <v>0</v>
      </c>
      <c r="AJ1662" s="14">
        <v>1</v>
      </c>
      <c r="AK1662" s="14">
        <v>0</v>
      </c>
      <c r="AL1662" s="14">
        <v>1</v>
      </c>
      <c r="AM1662" s="14">
        <v>0</v>
      </c>
      <c r="BT1662" s="14">
        <v>265000</v>
      </c>
      <c r="BU1662" s="11">
        <v>0.5</v>
      </c>
      <c r="DA1662">
        <v>1</v>
      </c>
      <c r="DB1662" s="1">
        <v>39603</v>
      </c>
      <c r="DC1662" s="1">
        <v>41173</v>
      </c>
      <c r="DD1662" s="14">
        <v>1111</v>
      </c>
      <c r="DE1662" s="14">
        <v>4</v>
      </c>
      <c r="DF1662" t="s">
        <v>513</v>
      </c>
      <c r="DG1662" t="s">
        <v>3266</v>
      </c>
      <c r="DJ1662">
        <v>1</v>
      </c>
      <c r="GY1662" s="44"/>
      <c r="HA1662">
        <v>0</v>
      </c>
      <c r="HB1662">
        <v>1260</v>
      </c>
      <c r="HC1662">
        <v>4</v>
      </c>
      <c r="HE1662">
        <v>1</v>
      </c>
      <c r="HH1662" s="44" t="s">
        <v>5858</v>
      </c>
      <c r="HI1662">
        <v>1</v>
      </c>
      <c r="HJ1662">
        <v>17</v>
      </c>
      <c r="HK1662">
        <v>343</v>
      </c>
      <c r="HL1662">
        <v>1</v>
      </c>
      <c r="HN1662">
        <v>1</v>
      </c>
    </row>
    <row r="1663" spans="1:222" x14ac:dyDescent="0.25">
      <c r="A1663" s="1">
        <v>42179</v>
      </c>
      <c r="E1663" s="13" t="s">
        <v>3237</v>
      </c>
      <c r="F1663" s="4" t="s">
        <v>171</v>
      </c>
      <c r="G1663" s="45" t="s">
        <v>5646</v>
      </c>
      <c r="H1663" s="86"/>
      <c r="I1663" s="86"/>
      <c r="J1663" s="86"/>
      <c r="K1663" s="86"/>
      <c r="L1663" s="86"/>
      <c r="M1663" s="30" t="s">
        <v>1749</v>
      </c>
      <c r="N1663" s="4" t="s">
        <v>520</v>
      </c>
      <c r="O1663" s="52" t="s">
        <v>7238</v>
      </c>
      <c r="P1663" s="20"/>
      <c r="Q1663" s="30" t="s">
        <v>1749</v>
      </c>
      <c r="R1663" s="4" t="s">
        <v>520</v>
      </c>
      <c r="S1663" s="52" t="s">
        <v>7238</v>
      </c>
      <c r="T1663" s="20"/>
      <c r="U1663" s="20"/>
      <c r="V1663" s="20"/>
      <c r="W1663" s="20"/>
      <c r="X1663" s="20"/>
      <c r="Y1663" s="20"/>
      <c r="Z1663" s="20"/>
      <c r="AA1663" s="20"/>
      <c r="AB1663" s="20"/>
      <c r="AC1663" s="20"/>
      <c r="AD1663" s="20"/>
      <c r="AF1663" s="14">
        <v>0</v>
      </c>
      <c r="AG1663" s="14">
        <v>1</v>
      </c>
      <c r="AH1663" s="14">
        <v>0</v>
      </c>
      <c r="AI1663" s="14">
        <v>0</v>
      </c>
      <c r="AJ1663" s="14">
        <v>1</v>
      </c>
      <c r="AK1663" s="14">
        <v>0</v>
      </c>
      <c r="AL1663" s="14">
        <v>1</v>
      </c>
      <c r="AM1663" s="14">
        <v>0</v>
      </c>
      <c r="AO1663" s="1">
        <v>38243</v>
      </c>
      <c r="AP1663" s="1">
        <v>38783</v>
      </c>
      <c r="BP1663" s="14">
        <v>3263000</v>
      </c>
      <c r="BQ1663" s="3">
        <v>0.1</v>
      </c>
      <c r="DA1663">
        <v>1</v>
      </c>
      <c r="DB1663" s="1">
        <v>39603</v>
      </c>
      <c r="DC1663" s="1">
        <v>41173</v>
      </c>
      <c r="DD1663" s="14">
        <v>1111</v>
      </c>
      <c r="DE1663" s="14">
        <v>4</v>
      </c>
      <c r="DF1663" t="s">
        <v>513</v>
      </c>
      <c r="DG1663" t="s">
        <v>3266</v>
      </c>
      <c r="DJ1663">
        <v>1</v>
      </c>
    </row>
    <row r="1664" spans="1:222" x14ac:dyDescent="0.25">
      <c r="A1664" s="1">
        <v>42179</v>
      </c>
      <c r="E1664" s="13" t="s">
        <v>3237</v>
      </c>
      <c r="F1664" s="4" t="s">
        <v>171</v>
      </c>
      <c r="G1664" s="45" t="s">
        <v>5646</v>
      </c>
      <c r="H1664" s="86"/>
      <c r="I1664" s="86"/>
      <c r="J1664" s="86"/>
      <c r="K1664" s="86"/>
      <c r="L1664" s="86"/>
      <c r="M1664" s="30" t="s">
        <v>3054</v>
      </c>
      <c r="N1664" s="4" t="s">
        <v>520</v>
      </c>
      <c r="O1664" s="4" t="s">
        <v>7239</v>
      </c>
      <c r="P1664" s="20"/>
      <c r="Q1664" s="39" t="s">
        <v>2472</v>
      </c>
      <c r="R1664" s="4" t="s">
        <v>520</v>
      </c>
      <c r="S1664" s="4" t="s">
        <v>7239</v>
      </c>
      <c r="T1664" s="39" t="s">
        <v>2472</v>
      </c>
      <c r="U1664" s="4" t="s">
        <v>520</v>
      </c>
      <c r="V1664" s="20"/>
      <c r="W1664" s="20"/>
      <c r="X1664" s="20"/>
      <c r="Y1664" s="20"/>
      <c r="Z1664" s="20"/>
      <c r="AA1664" s="20"/>
      <c r="AB1664" s="20"/>
      <c r="AC1664" s="20"/>
      <c r="AD1664" s="20"/>
      <c r="AF1664" s="14">
        <v>0</v>
      </c>
      <c r="AG1664" s="14">
        <v>1</v>
      </c>
      <c r="AH1664" s="14">
        <v>0</v>
      </c>
      <c r="AI1664" s="14">
        <v>0</v>
      </c>
      <c r="AJ1664" s="14">
        <v>1</v>
      </c>
      <c r="AK1664" s="14">
        <v>0</v>
      </c>
      <c r="AL1664" s="14">
        <v>1</v>
      </c>
      <c r="AM1664" s="14">
        <v>0</v>
      </c>
      <c r="AO1664" s="1">
        <v>37425</v>
      </c>
      <c r="AP1664" s="1">
        <v>38866</v>
      </c>
      <c r="BP1664" s="14">
        <v>321000</v>
      </c>
      <c r="BQ1664" s="11">
        <v>0.2</v>
      </c>
      <c r="BR1664" s="16">
        <v>0</v>
      </c>
      <c r="BT1664" s="14">
        <v>10382000</v>
      </c>
      <c r="BU1664" s="11">
        <v>0.2</v>
      </c>
      <c r="BV1664" s="16">
        <v>0</v>
      </c>
      <c r="DA1664">
        <v>1</v>
      </c>
      <c r="DB1664" s="1">
        <v>39603</v>
      </c>
      <c r="DC1664" s="1">
        <v>41173</v>
      </c>
      <c r="DD1664" s="14">
        <v>1111</v>
      </c>
      <c r="DE1664" s="14">
        <v>4</v>
      </c>
      <c r="DF1664" t="s">
        <v>513</v>
      </c>
      <c r="DG1664" t="s">
        <v>3266</v>
      </c>
      <c r="DJ1664">
        <v>1</v>
      </c>
      <c r="DO1664" s="1"/>
      <c r="DQ1664" s="49" t="s">
        <v>4784</v>
      </c>
      <c r="DR1664" s="1"/>
      <c r="DS1664" s="1"/>
      <c r="DT1664" s="1"/>
      <c r="DU1664" s="1"/>
      <c r="DY1664" t="s">
        <v>3057</v>
      </c>
      <c r="DZ1664" s="1">
        <v>42257</v>
      </c>
      <c r="EA1664" s="1">
        <v>43657</v>
      </c>
      <c r="EC1664" s="7" t="s">
        <v>4185</v>
      </c>
      <c r="EL1664" s="7">
        <v>1</v>
      </c>
      <c r="EO1664" s="7">
        <v>177</v>
      </c>
      <c r="EP1664" s="7">
        <v>2</v>
      </c>
      <c r="EQ1664" s="7">
        <v>1</v>
      </c>
    </row>
    <row r="1665" spans="1:229" x14ac:dyDescent="0.25">
      <c r="A1665" s="1">
        <v>42179</v>
      </c>
      <c r="E1665" s="13" t="s">
        <v>3237</v>
      </c>
      <c r="F1665" s="4" t="s">
        <v>171</v>
      </c>
      <c r="G1665" s="45" t="s">
        <v>5646</v>
      </c>
      <c r="H1665" s="86"/>
      <c r="I1665" s="86"/>
      <c r="J1665" s="86"/>
      <c r="K1665" s="86"/>
      <c r="L1665" s="86"/>
      <c r="M1665" s="30" t="s">
        <v>2472</v>
      </c>
      <c r="N1665" s="4" t="s">
        <v>520</v>
      </c>
      <c r="O1665" s="4" t="s">
        <v>7239</v>
      </c>
      <c r="P1665" s="20"/>
      <c r="Q1665" s="39" t="s">
        <v>2472</v>
      </c>
      <c r="R1665" s="4" t="s">
        <v>520</v>
      </c>
      <c r="S1665" s="4" t="s">
        <v>7239</v>
      </c>
      <c r="T1665" s="39" t="s">
        <v>2472</v>
      </c>
      <c r="U1665" s="4" t="s">
        <v>520</v>
      </c>
      <c r="V1665" s="20"/>
      <c r="W1665" s="20"/>
      <c r="X1665" s="20"/>
      <c r="Y1665" s="20"/>
      <c r="Z1665" s="20"/>
      <c r="AA1665" s="20"/>
      <c r="AB1665" s="20"/>
      <c r="AC1665" s="20"/>
      <c r="AD1665" s="20"/>
      <c r="AF1665" s="14">
        <v>0</v>
      </c>
      <c r="AG1665" s="14">
        <v>1</v>
      </c>
      <c r="AH1665" s="14">
        <v>0</v>
      </c>
      <c r="AI1665" s="14">
        <v>0</v>
      </c>
      <c r="AJ1665" s="14">
        <v>1</v>
      </c>
      <c r="AK1665" s="14">
        <v>0</v>
      </c>
      <c r="AL1665" s="14">
        <v>1</v>
      </c>
      <c r="AM1665" s="14">
        <v>0</v>
      </c>
      <c r="AO1665" s="1">
        <v>37425</v>
      </c>
      <c r="AP1665" s="1">
        <v>38866</v>
      </c>
      <c r="BT1665" s="14">
        <v>10382000</v>
      </c>
      <c r="BU1665" s="11">
        <v>0.2</v>
      </c>
      <c r="BV1665" s="16">
        <v>0</v>
      </c>
      <c r="BX1665" s="14">
        <v>11434000</v>
      </c>
      <c r="BY1665" s="11">
        <v>0.2</v>
      </c>
      <c r="DA1665">
        <v>1</v>
      </c>
      <c r="DB1665" s="1">
        <v>39603</v>
      </c>
      <c r="DC1665" s="1">
        <v>41173</v>
      </c>
      <c r="DD1665" s="14">
        <v>1111</v>
      </c>
      <c r="DE1665" s="14">
        <v>4</v>
      </c>
      <c r="DF1665" t="s">
        <v>513</v>
      </c>
      <c r="DG1665" t="s">
        <v>3266</v>
      </c>
      <c r="DJ1665">
        <v>1</v>
      </c>
      <c r="DO1665" s="1"/>
      <c r="DP1665" s="1"/>
      <c r="DQ1665" s="49" t="s">
        <v>4784</v>
      </c>
      <c r="DR1665" s="1"/>
      <c r="DS1665" s="1"/>
      <c r="DT1665" s="1"/>
      <c r="DU1665" s="1"/>
      <c r="DY1665" t="s">
        <v>3057</v>
      </c>
      <c r="DZ1665" s="1">
        <v>42257</v>
      </c>
      <c r="EA1665" s="1">
        <v>43657</v>
      </c>
      <c r="EC1665" s="7" t="s">
        <v>4185</v>
      </c>
      <c r="EL1665" s="7">
        <v>1</v>
      </c>
      <c r="EO1665" s="7">
        <v>177</v>
      </c>
      <c r="EP1665" s="7">
        <v>2</v>
      </c>
      <c r="EQ1665" s="7">
        <v>1</v>
      </c>
      <c r="FC1665" t="s">
        <v>4274</v>
      </c>
      <c r="FD1665" s="1">
        <v>43728</v>
      </c>
    </row>
    <row r="1666" spans="1:229" x14ac:dyDescent="0.25">
      <c r="A1666" s="1">
        <v>42179</v>
      </c>
      <c r="E1666" s="13" t="s">
        <v>3237</v>
      </c>
      <c r="F1666" s="4" t="s">
        <v>171</v>
      </c>
      <c r="G1666" s="45" t="s">
        <v>5646</v>
      </c>
      <c r="H1666" s="86"/>
      <c r="I1666" s="86"/>
      <c r="J1666" s="86"/>
      <c r="K1666" s="86"/>
      <c r="L1666" s="86"/>
      <c r="M1666" s="30" t="s">
        <v>1750</v>
      </c>
      <c r="N1666" s="4" t="s">
        <v>520</v>
      </c>
      <c r="O1666" s="4" t="s">
        <v>7239</v>
      </c>
      <c r="P1666" s="20"/>
      <c r="Q1666" s="39" t="s">
        <v>2472</v>
      </c>
      <c r="R1666" s="4" t="s">
        <v>520</v>
      </c>
      <c r="S1666" s="4" t="s">
        <v>7239</v>
      </c>
      <c r="T1666" s="39" t="s">
        <v>2472</v>
      </c>
      <c r="U1666" s="4" t="s">
        <v>520</v>
      </c>
      <c r="V1666" s="20"/>
      <c r="W1666" s="20"/>
      <c r="X1666" s="20"/>
      <c r="Y1666" s="20"/>
      <c r="Z1666" s="20"/>
      <c r="AA1666" s="20"/>
      <c r="AB1666" s="20"/>
      <c r="AC1666" s="20"/>
      <c r="AD1666" s="20"/>
      <c r="AF1666" s="14">
        <v>0</v>
      </c>
      <c r="AG1666" s="14">
        <v>1</v>
      </c>
      <c r="AH1666" s="14">
        <v>0</v>
      </c>
      <c r="AI1666" s="14">
        <v>0</v>
      </c>
      <c r="AJ1666" s="14">
        <v>1</v>
      </c>
      <c r="AK1666" s="14">
        <v>0</v>
      </c>
      <c r="AL1666" s="14">
        <v>1</v>
      </c>
      <c r="AM1666" s="14">
        <v>0</v>
      </c>
      <c r="AO1666" s="1">
        <v>37425</v>
      </c>
      <c r="AP1666" s="1">
        <v>38866</v>
      </c>
      <c r="AQ1666" s="1">
        <v>37433</v>
      </c>
      <c r="AR1666" s="1">
        <v>39491</v>
      </c>
      <c r="AS1666" s="1">
        <v>38329</v>
      </c>
      <c r="AT1666" s="1">
        <v>39349</v>
      </c>
      <c r="BT1666" s="14">
        <v>10382000</v>
      </c>
      <c r="BU1666" s="11">
        <v>0.2</v>
      </c>
      <c r="BV1666" s="16">
        <v>0</v>
      </c>
      <c r="BX1666" s="14">
        <v>11434000</v>
      </c>
      <c r="BY1666" s="11">
        <v>0.2</v>
      </c>
      <c r="CB1666" s="14">
        <v>9666000</v>
      </c>
      <c r="CC1666" s="11">
        <v>0.3</v>
      </c>
      <c r="CD1666" s="16">
        <v>0</v>
      </c>
      <c r="CF1666" s="14">
        <v>591000</v>
      </c>
      <c r="CG1666" s="11">
        <v>0.3</v>
      </c>
      <c r="CH1666" s="16">
        <v>0</v>
      </c>
      <c r="DA1666">
        <v>1</v>
      </c>
      <c r="DB1666" s="1">
        <v>39603</v>
      </c>
      <c r="DC1666" s="1">
        <v>41173</v>
      </c>
      <c r="DD1666" s="14">
        <v>1111</v>
      </c>
      <c r="DE1666" s="14">
        <v>4</v>
      </c>
      <c r="DF1666" t="s">
        <v>513</v>
      </c>
      <c r="DG1666" t="s">
        <v>3266</v>
      </c>
      <c r="DJ1666">
        <v>1</v>
      </c>
      <c r="DO1666" s="1"/>
      <c r="DP1666" s="1"/>
      <c r="DQ1666" s="49" t="s">
        <v>4784</v>
      </c>
      <c r="DR1666" s="1"/>
      <c r="DS1666" s="1"/>
      <c r="DT1666" s="1"/>
      <c r="DU1666" s="1"/>
      <c r="DY1666" t="s">
        <v>3057</v>
      </c>
      <c r="DZ1666" s="1">
        <v>42257</v>
      </c>
      <c r="EA1666" s="1">
        <v>43657</v>
      </c>
      <c r="EC1666" s="7" t="s">
        <v>4185</v>
      </c>
      <c r="EL1666" s="7">
        <v>1</v>
      </c>
      <c r="EO1666" s="7">
        <v>177</v>
      </c>
      <c r="EP1666" s="7">
        <v>2</v>
      </c>
      <c r="EQ1666" s="7">
        <v>1</v>
      </c>
      <c r="FC1666" t="s">
        <v>4274</v>
      </c>
      <c r="FD1666" s="1">
        <v>43728</v>
      </c>
    </row>
    <row r="1667" spans="1:229" x14ac:dyDescent="0.25">
      <c r="A1667" s="1">
        <v>42179</v>
      </c>
      <c r="E1667" s="13" t="s">
        <v>3237</v>
      </c>
      <c r="F1667" s="4" t="s">
        <v>171</v>
      </c>
      <c r="G1667" s="45" t="s">
        <v>5646</v>
      </c>
      <c r="H1667" s="86"/>
      <c r="I1667" s="86"/>
      <c r="J1667" s="86"/>
      <c r="K1667" s="86"/>
      <c r="L1667" s="86"/>
      <c r="M1667" s="30" t="s">
        <v>1766</v>
      </c>
      <c r="N1667" s="4" t="s">
        <v>775</v>
      </c>
      <c r="O1667" s="52" t="s">
        <v>7240</v>
      </c>
      <c r="P1667" s="20"/>
      <c r="Q1667" s="39" t="s">
        <v>2472</v>
      </c>
      <c r="R1667" s="4" t="s">
        <v>520</v>
      </c>
      <c r="S1667" s="4" t="s">
        <v>7239</v>
      </c>
      <c r="T1667" s="39" t="s">
        <v>2472</v>
      </c>
      <c r="U1667" s="4" t="s">
        <v>520</v>
      </c>
      <c r="V1667" s="20"/>
      <c r="W1667" s="20"/>
      <c r="X1667" s="20"/>
      <c r="Y1667" s="20"/>
      <c r="Z1667" s="20"/>
      <c r="AA1667" s="20"/>
      <c r="AB1667" s="20"/>
      <c r="AC1667" s="20"/>
      <c r="AD1667" s="20"/>
      <c r="AF1667" s="14">
        <v>0</v>
      </c>
      <c r="AG1667" s="14">
        <v>1</v>
      </c>
      <c r="AH1667" s="14">
        <v>0</v>
      </c>
      <c r="AI1667" s="14">
        <v>0</v>
      </c>
      <c r="AJ1667" s="14">
        <v>1</v>
      </c>
      <c r="AK1667" s="14">
        <v>0</v>
      </c>
      <c r="AL1667" s="14">
        <v>1</v>
      </c>
      <c r="AM1667" s="14">
        <v>0</v>
      </c>
      <c r="AS1667" s="1">
        <v>38296</v>
      </c>
      <c r="AT1667" s="1">
        <v>39349</v>
      </c>
      <c r="BP1667" s="14">
        <v>11000</v>
      </c>
      <c r="BQ1667" s="3">
        <v>0.3</v>
      </c>
      <c r="BR1667" s="16">
        <v>0</v>
      </c>
      <c r="CF1667" s="14">
        <v>591000</v>
      </c>
      <c r="CG1667" s="11">
        <v>0.3</v>
      </c>
      <c r="CH1667" s="16">
        <v>0</v>
      </c>
      <c r="DA1667">
        <v>1</v>
      </c>
      <c r="DB1667" s="1">
        <v>39603</v>
      </c>
      <c r="DC1667" s="1">
        <v>41173</v>
      </c>
      <c r="DD1667" s="14">
        <v>1111</v>
      </c>
      <c r="DE1667" s="14">
        <v>4</v>
      </c>
      <c r="DF1667" t="s">
        <v>513</v>
      </c>
      <c r="DG1667" t="s">
        <v>3266</v>
      </c>
      <c r="DJ1667">
        <v>1</v>
      </c>
      <c r="DO1667" s="1"/>
      <c r="DP1667" s="1"/>
      <c r="DQ1667" s="49" t="s">
        <v>4784</v>
      </c>
      <c r="DR1667" s="1"/>
      <c r="DS1667" s="1"/>
      <c r="DT1667" s="1"/>
      <c r="DU1667" s="1"/>
      <c r="DY1667" t="s">
        <v>3057</v>
      </c>
      <c r="DZ1667" s="1">
        <v>42257</v>
      </c>
      <c r="EA1667" s="1">
        <v>43657</v>
      </c>
      <c r="EC1667" s="7" t="s">
        <v>4185</v>
      </c>
      <c r="EL1667" s="7">
        <v>1</v>
      </c>
      <c r="EO1667" s="7">
        <v>177</v>
      </c>
      <c r="EP1667" s="7">
        <v>2</v>
      </c>
      <c r="EQ1667" s="7">
        <v>1</v>
      </c>
      <c r="FC1667" t="s">
        <v>4274</v>
      </c>
      <c r="FD1667" s="1">
        <v>43728</v>
      </c>
    </row>
    <row r="1668" spans="1:229" x14ac:dyDescent="0.25">
      <c r="A1668" s="1">
        <v>42179</v>
      </c>
      <c r="E1668" s="13" t="s">
        <v>3237</v>
      </c>
      <c r="F1668" s="4" t="s">
        <v>171</v>
      </c>
      <c r="G1668" s="45" t="s">
        <v>5646</v>
      </c>
      <c r="H1668" s="86"/>
      <c r="I1668" s="86"/>
      <c r="J1668" s="86"/>
      <c r="K1668" s="86"/>
      <c r="L1668" s="86"/>
      <c r="M1668" s="30" t="s">
        <v>1751</v>
      </c>
      <c r="N1668" s="4" t="s">
        <v>515</v>
      </c>
      <c r="O1668" s="52" t="s">
        <v>7241</v>
      </c>
      <c r="P1668" s="20"/>
      <c r="Q1668" s="39" t="s">
        <v>2472</v>
      </c>
      <c r="R1668" s="4" t="s">
        <v>520</v>
      </c>
      <c r="S1668" s="4" t="s">
        <v>7239</v>
      </c>
      <c r="T1668" s="39" t="s">
        <v>2472</v>
      </c>
      <c r="U1668" s="4" t="s">
        <v>520</v>
      </c>
      <c r="V1668" s="20"/>
      <c r="W1668" s="20"/>
      <c r="X1668" s="20"/>
      <c r="Y1668" s="20"/>
      <c r="Z1668" s="20"/>
      <c r="AA1668" s="20"/>
      <c r="AB1668" s="20"/>
      <c r="AC1668" s="20"/>
      <c r="AD1668" s="20"/>
      <c r="AF1668" s="14">
        <v>0</v>
      </c>
      <c r="AG1668" s="14">
        <v>1</v>
      </c>
      <c r="AH1668" s="14">
        <v>0</v>
      </c>
      <c r="AI1668" s="14">
        <v>0</v>
      </c>
      <c r="AJ1668" s="14">
        <v>1</v>
      </c>
      <c r="AK1668" s="14">
        <v>0</v>
      </c>
      <c r="AL1668" s="14">
        <v>1</v>
      </c>
      <c r="AM1668" s="14">
        <v>0</v>
      </c>
      <c r="AQ1668" s="1">
        <v>36587</v>
      </c>
      <c r="AR1668" s="1">
        <v>39491</v>
      </c>
      <c r="BP1668" s="14">
        <v>1295000</v>
      </c>
      <c r="BQ1668" s="3">
        <v>0.3</v>
      </c>
      <c r="BR1668" s="16">
        <v>0</v>
      </c>
      <c r="CB1668" s="14">
        <v>9666000</v>
      </c>
      <c r="CC1668" s="11">
        <v>0.3</v>
      </c>
      <c r="CD1668" s="16">
        <v>0</v>
      </c>
      <c r="DA1668">
        <v>1</v>
      </c>
      <c r="DB1668" s="1">
        <v>39603</v>
      </c>
      <c r="DC1668" s="1">
        <v>41173</v>
      </c>
      <c r="DD1668" s="14">
        <v>1111</v>
      </c>
      <c r="DE1668" s="14">
        <v>4</v>
      </c>
      <c r="DF1668" t="s">
        <v>513</v>
      </c>
      <c r="DG1668" t="s">
        <v>3266</v>
      </c>
      <c r="DJ1668">
        <v>1</v>
      </c>
      <c r="DO1668" s="1"/>
      <c r="DP1668" s="1"/>
      <c r="DQ1668" s="49" t="s">
        <v>4784</v>
      </c>
      <c r="DR1668" s="1"/>
      <c r="DS1668" s="1"/>
      <c r="DT1668" s="1"/>
      <c r="DU1668" s="1"/>
      <c r="DY1668" t="s">
        <v>3057</v>
      </c>
      <c r="DZ1668" s="1">
        <v>42257</v>
      </c>
      <c r="EA1668" s="1">
        <v>43657</v>
      </c>
      <c r="EC1668" s="7" t="s">
        <v>4185</v>
      </c>
      <c r="EL1668" s="7">
        <v>1</v>
      </c>
      <c r="EO1668" s="7">
        <v>177</v>
      </c>
      <c r="EP1668" s="7">
        <v>2</v>
      </c>
      <c r="EQ1668" s="7">
        <v>1</v>
      </c>
    </row>
    <row r="1669" spans="1:229" x14ac:dyDescent="0.25">
      <c r="A1669" s="1">
        <v>42179</v>
      </c>
      <c r="E1669" s="13" t="s">
        <v>3237</v>
      </c>
      <c r="F1669" s="4" t="s">
        <v>171</v>
      </c>
      <c r="G1669" s="45" t="s">
        <v>5646</v>
      </c>
      <c r="H1669" s="86"/>
      <c r="I1669" s="86"/>
      <c r="J1669" s="86"/>
      <c r="K1669" s="86"/>
      <c r="L1669" s="86"/>
      <c r="M1669" s="30" t="s">
        <v>2552</v>
      </c>
      <c r="N1669" s="4" t="s">
        <v>550</v>
      </c>
      <c r="O1669" s="4" t="s">
        <v>7242</v>
      </c>
      <c r="P1669" s="20"/>
      <c r="Q1669" s="30" t="s">
        <v>2552</v>
      </c>
      <c r="R1669" s="4" t="s">
        <v>550</v>
      </c>
      <c r="S1669" s="4" t="s">
        <v>7242</v>
      </c>
      <c r="T1669" s="20"/>
      <c r="U1669" s="20"/>
      <c r="V1669" s="20"/>
      <c r="W1669" s="20"/>
      <c r="X1669" s="20"/>
      <c r="Y1669" s="20"/>
      <c r="Z1669" s="20"/>
      <c r="AA1669" s="20"/>
      <c r="AB1669" s="20"/>
      <c r="AC1669" s="20"/>
      <c r="AD1669" s="20"/>
      <c r="AF1669" s="14">
        <v>0</v>
      </c>
      <c r="AG1669" s="14">
        <v>1</v>
      </c>
      <c r="AH1669" s="14">
        <v>0</v>
      </c>
      <c r="AI1669" s="14">
        <v>0</v>
      </c>
      <c r="AJ1669" s="14">
        <v>1</v>
      </c>
      <c r="AK1669" s="14">
        <v>0</v>
      </c>
      <c r="AL1669" s="14">
        <v>1</v>
      </c>
      <c r="AM1669" s="14">
        <v>0</v>
      </c>
      <c r="BP1669" s="14">
        <v>67000</v>
      </c>
      <c r="BQ1669" s="3">
        <v>0.2</v>
      </c>
      <c r="DA1669">
        <v>1</v>
      </c>
      <c r="DB1669" s="1">
        <v>39603</v>
      </c>
      <c r="DC1669" s="1">
        <v>41173</v>
      </c>
      <c r="DD1669" s="14">
        <v>1111</v>
      </c>
      <c r="DE1669" s="14">
        <v>4</v>
      </c>
      <c r="DF1669" t="s">
        <v>513</v>
      </c>
      <c r="DG1669" t="s">
        <v>3266</v>
      </c>
      <c r="DJ1669">
        <v>1</v>
      </c>
    </row>
    <row r="1670" spans="1:229" x14ac:dyDescent="0.25">
      <c r="A1670" s="1">
        <v>42179</v>
      </c>
      <c r="E1670" s="13" t="s">
        <v>3237</v>
      </c>
      <c r="F1670" s="4" t="s">
        <v>171</v>
      </c>
      <c r="G1670" s="45" t="s">
        <v>5646</v>
      </c>
      <c r="H1670" s="86"/>
      <c r="I1670" s="86"/>
      <c r="J1670" s="86"/>
      <c r="K1670" s="86"/>
      <c r="L1670" s="86"/>
      <c r="M1670" s="30" t="s">
        <v>1754</v>
      </c>
      <c r="N1670" s="4" t="s">
        <v>479</v>
      </c>
      <c r="O1670" s="52" t="s">
        <v>7244</v>
      </c>
      <c r="P1670" s="20"/>
      <c r="Q1670" s="39" t="s">
        <v>3060</v>
      </c>
      <c r="R1670" s="4" t="s">
        <v>546</v>
      </c>
      <c r="S1670" s="4" t="s">
        <v>7243</v>
      </c>
      <c r="T1670" s="39" t="s">
        <v>3060</v>
      </c>
      <c r="U1670" s="4" t="s">
        <v>546</v>
      </c>
      <c r="V1670" s="20"/>
      <c r="W1670" s="20"/>
      <c r="X1670" s="20"/>
      <c r="Y1670" s="20"/>
      <c r="Z1670" s="39" t="s">
        <v>3735</v>
      </c>
      <c r="AA1670" s="20" t="s">
        <v>546</v>
      </c>
      <c r="AD1670" s="20"/>
      <c r="AF1670" s="14">
        <v>0</v>
      </c>
      <c r="AG1670" s="14">
        <v>1</v>
      </c>
      <c r="AH1670" s="14">
        <v>0</v>
      </c>
      <c r="AI1670" s="14">
        <v>0</v>
      </c>
      <c r="AJ1670" s="14">
        <v>1</v>
      </c>
      <c r="AK1670" s="14">
        <v>0</v>
      </c>
      <c r="AL1670" s="14">
        <v>1</v>
      </c>
      <c r="AM1670" s="14">
        <v>0</v>
      </c>
      <c r="BP1670" s="14">
        <v>79000</v>
      </c>
      <c r="BT1670" s="14">
        <v>10727000</v>
      </c>
      <c r="DA1670">
        <v>1</v>
      </c>
      <c r="DB1670" s="1">
        <v>39603</v>
      </c>
      <c r="DC1670" s="1">
        <v>41173</v>
      </c>
      <c r="DD1670" s="14">
        <v>1111</v>
      </c>
      <c r="DE1670" s="14">
        <v>4</v>
      </c>
      <c r="DF1670" t="s">
        <v>513</v>
      </c>
      <c r="DG1670" t="s">
        <v>3266</v>
      </c>
      <c r="DO1670" s="49" t="s">
        <v>4785</v>
      </c>
      <c r="DP1670" s="1"/>
      <c r="DQ1670" s="1"/>
      <c r="DR1670" s="1"/>
      <c r="DS1670" s="1"/>
      <c r="DT1670" s="1"/>
      <c r="DU1670" s="1"/>
      <c r="DY1670" s="7" t="s">
        <v>3061</v>
      </c>
      <c r="DZ1670" s="1">
        <v>42258</v>
      </c>
      <c r="EA1670" s="1">
        <v>43657</v>
      </c>
      <c r="EC1670" s="7" t="s">
        <v>4185</v>
      </c>
      <c r="EF1670" s="7">
        <v>1</v>
      </c>
      <c r="EO1670" s="7">
        <v>242</v>
      </c>
      <c r="EP1670" s="7">
        <v>2</v>
      </c>
      <c r="GY1670" s="44"/>
      <c r="HA1670">
        <v>0</v>
      </c>
      <c r="HB1670">
        <v>13</v>
      </c>
      <c r="HC1670">
        <v>0</v>
      </c>
      <c r="HH1670" s="44" t="s">
        <v>5858</v>
      </c>
      <c r="HI1670">
        <v>1</v>
      </c>
      <c r="HJ1670">
        <v>17</v>
      </c>
      <c r="HK1670">
        <v>83</v>
      </c>
      <c r="HL1670">
        <v>3</v>
      </c>
      <c r="HN1670">
        <v>1</v>
      </c>
    </row>
    <row r="1671" spans="1:229" x14ac:dyDescent="0.25">
      <c r="A1671" s="1">
        <v>42179</v>
      </c>
      <c r="E1671" s="13" t="s">
        <v>3237</v>
      </c>
      <c r="F1671" s="4" t="s">
        <v>171</v>
      </c>
      <c r="G1671" s="45" t="s">
        <v>5646</v>
      </c>
      <c r="H1671" s="86"/>
      <c r="I1671" s="86"/>
      <c r="J1671" s="86"/>
      <c r="K1671" s="86"/>
      <c r="L1671" s="86"/>
      <c r="M1671" s="30" t="s">
        <v>3060</v>
      </c>
      <c r="N1671" s="4" t="s">
        <v>546</v>
      </c>
      <c r="O1671" s="4" t="s">
        <v>7243</v>
      </c>
      <c r="P1671" s="20"/>
      <c r="Q1671" s="39" t="s">
        <v>3060</v>
      </c>
      <c r="R1671" s="4" t="s">
        <v>546</v>
      </c>
      <c r="S1671" s="4" t="s">
        <v>7243</v>
      </c>
      <c r="T1671" s="39" t="s">
        <v>3060</v>
      </c>
      <c r="U1671" s="4" t="s">
        <v>546</v>
      </c>
      <c r="W1671" s="39"/>
      <c r="X1671" s="39" t="s">
        <v>3735</v>
      </c>
      <c r="Y1671" s="20" t="s">
        <v>546</v>
      </c>
      <c r="Z1671" s="39" t="s">
        <v>3735</v>
      </c>
      <c r="AA1671" s="20" t="s">
        <v>546</v>
      </c>
      <c r="AD1671" s="20"/>
      <c r="AF1671" s="14">
        <v>0</v>
      </c>
      <c r="AG1671" s="14">
        <v>1</v>
      </c>
      <c r="AH1671" s="14">
        <v>0</v>
      </c>
      <c r="AI1671" s="14">
        <v>0</v>
      </c>
      <c r="AJ1671" s="14">
        <v>1</v>
      </c>
      <c r="AK1671" s="14">
        <v>0</v>
      </c>
      <c r="AL1671" s="14">
        <v>1</v>
      </c>
      <c r="AM1671" s="14">
        <v>0</v>
      </c>
      <c r="AQ1671" s="1">
        <v>36867</v>
      </c>
      <c r="AR1671" s="1">
        <v>38370</v>
      </c>
      <c r="AU1671" s="1">
        <v>38233</v>
      </c>
      <c r="AV1671" s="1">
        <v>38680</v>
      </c>
      <c r="BT1671" s="14">
        <v>10727000</v>
      </c>
      <c r="BX1671" s="14">
        <v>4756000</v>
      </c>
      <c r="DA1671">
        <v>1</v>
      </c>
      <c r="DB1671" s="1">
        <v>39603</v>
      </c>
      <c r="DC1671" s="1">
        <v>41173</v>
      </c>
      <c r="DD1671" s="14">
        <v>1111</v>
      </c>
      <c r="DE1671" s="14">
        <v>4</v>
      </c>
      <c r="DF1671" t="s">
        <v>513</v>
      </c>
      <c r="DG1671" t="s">
        <v>3266</v>
      </c>
      <c r="DO1671" s="49" t="s">
        <v>4785</v>
      </c>
      <c r="DP1671" s="1"/>
      <c r="DQ1671" s="1"/>
      <c r="DR1671" s="1"/>
      <c r="DS1671" s="1"/>
      <c r="DT1671" s="1"/>
      <c r="DU1671" s="1"/>
      <c r="DY1671" s="7" t="s">
        <v>3061</v>
      </c>
      <c r="DZ1671" s="1">
        <v>42258</v>
      </c>
      <c r="EA1671" s="1">
        <v>43657</v>
      </c>
      <c r="EC1671" s="7" t="s">
        <v>4185</v>
      </c>
      <c r="EF1671" s="7">
        <v>1</v>
      </c>
      <c r="EO1671" s="7">
        <v>242</v>
      </c>
      <c r="EP1671" s="7">
        <v>2</v>
      </c>
      <c r="GY1671" s="44"/>
      <c r="HA1671">
        <v>0</v>
      </c>
      <c r="HB1671">
        <v>13</v>
      </c>
      <c r="HC1671">
        <v>0</v>
      </c>
      <c r="HH1671" s="44" t="s">
        <v>5858</v>
      </c>
      <c r="HI1671">
        <v>1</v>
      </c>
      <c r="HJ1671">
        <v>17</v>
      </c>
      <c r="HK1671">
        <v>83</v>
      </c>
      <c r="HL1671">
        <v>3</v>
      </c>
      <c r="HN1671">
        <v>1</v>
      </c>
    </row>
    <row r="1672" spans="1:229" x14ac:dyDescent="0.25">
      <c r="A1672" s="1">
        <v>42179</v>
      </c>
      <c r="E1672" s="13" t="s">
        <v>3237</v>
      </c>
      <c r="F1672" s="4" t="s">
        <v>171</v>
      </c>
      <c r="G1672" s="45" t="s">
        <v>5646</v>
      </c>
      <c r="H1672" s="86"/>
      <c r="I1672" s="86"/>
      <c r="J1672" s="86"/>
      <c r="K1672" s="86"/>
      <c r="L1672" s="86"/>
      <c r="M1672" s="30" t="s">
        <v>1771</v>
      </c>
      <c r="N1672" s="4" t="s">
        <v>474</v>
      </c>
      <c r="O1672" s="52" t="s">
        <v>7245</v>
      </c>
      <c r="P1672" s="20"/>
      <c r="Q1672" s="39" t="s">
        <v>3060</v>
      </c>
      <c r="R1672" s="4" t="s">
        <v>546</v>
      </c>
      <c r="S1672" s="4" t="s">
        <v>7243</v>
      </c>
      <c r="T1672" s="39" t="s">
        <v>3060</v>
      </c>
      <c r="U1672" s="4" t="s">
        <v>546</v>
      </c>
      <c r="V1672" s="20"/>
      <c r="W1672" s="20"/>
      <c r="X1672" s="20"/>
      <c r="Y1672" s="20"/>
      <c r="Z1672" s="39" t="s">
        <v>3735</v>
      </c>
      <c r="AA1672" s="20" t="s">
        <v>546</v>
      </c>
      <c r="AD1672" s="20"/>
      <c r="AF1672" s="14">
        <v>0</v>
      </c>
      <c r="AG1672" s="14">
        <v>1</v>
      </c>
      <c r="AH1672" s="14">
        <v>0</v>
      </c>
      <c r="AI1672" s="14">
        <v>0</v>
      </c>
      <c r="AJ1672" s="14">
        <v>1</v>
      </c>
      <c r="AK1672" s="14">
        <v>0</v>
      </c>
      <c r="AL1672" s="14">
        <v>1</v>
      </c>
      <c r="AM1672" s="14">
        <v>0</v>
      </c>
      <c r="AU1672" s="1">
        <v>38233</v>
      </c>
      <c r="AV1672" s="1">
        <v>38680</v>
      </c>
      <c r="BX1672" s="14">
        <v>4756000</v>
      </c>
      <c r="DA1672">
        <v>1</v>
      </c>
      <c r="DB1672" s="1">
        <v>39603</v>
      </c>
      <c r="DC1672" s="1">
        <v>41173</v>
      </c>
      <c r="DD1672" s="14">
        <v>1111</v>
      </c>
      <c r="DE1672" s="14">
        <v>4</v>
      </c>
      <c r="DF1672" t="s">
        <v>513</v>
      </c>
      <c r="DG1672" t="s">
        <v>3266</v>
      </c>
      <c r="DO1672" s="49" t="s">
        <v>4786</v>
      </c>
      <c r="DP1672" s="1"/>
      <c r="DQ1672" s="1"/>
      <c r="DR1672" s="1"/>
      <c r="DS1672" s="1"/>
      <c r="DT1672" s="1"/>
      <c r="DU1672" s="1"/>
      <c r="DV1672" s="1" t="s">
        <v>4237</v>
      </c>
      <c r="DY1672" s="7" t="s">
        <v>3062</v>
      </c>
      <c r="DZ1672" s="1">
        <v>42258</v>
      </c>
      <c r="EA1672" s="1">
        <v>43440</v>
      </c>
      <c r="EC1672" s="7" t="s">
        <v>4185</v>
      </c>
      <c r="EF1672" s="7">
        <v>1</v>
      </c>
      <c r="EO1672" s="7">
        <v>63</v>
      </c>
      <c r="EP1672" s="7">
        <v>2</v>
      </c>
      <c r="GY1672" s="44"/>
      <c r="HA1672">
        <v>0</v>
      </c>
      <c r="HB1672">
        <v>13</v>
      </c>
      <c r="HC1672">
        <v>0</v>
      </c>
      <c r="HH1672" s="44" t="s">
        <v>5858</v>
      </c>
      <c r="HI1672">
        <v>1</v>
      </c>
      <c r="HJ1672">
        <v>17</v>
      </c>
      <c r="HK1672">
        <v>83</v>
      </c>
      <c r="HL1672">
        <v>3</v>
      </c>
      <c r="HN1672">
        <v>1</v>
      </c>
      <c r="HQ1672" s="44"/>
      <c r="HR1672">
        <v>0</v>
      </c>
      <c r="HS1672">
        <v>0</v>
      </c>
      <c r="HT1672">
        <v>76</v>
      </c>
      <c r="HU1672">
        <v>0</v>
      </c>
    </row>
    <row r="1673" spans="1:229" x14ac:dyDescent="0.25">
      <c r="A1673" s="1">
        <v>42179</v>
      </c>
      <c r="E1673" s="13" t="s">
        <v>3237</v>
      </c>
      <c r="F1673" s="4" t="s">
        <v>171</v>
      </c>
      <c r="G1673" s="45" t="s">
        <v>5646</v>
      </c>
      <c r="H1673" s="86"/>
      <c r="I1673" s="86"/>
      <c r="J1673" s="86"/>
      <c r="K1673" s="86"/>
      <c r="L1673" s="86"/>
      <c r="M1673" s="30" t="s">
        <v>1755</v>
      </c>
      <c r="N1673" s="4" t="s">
        <v>479</v>
      </c>
      <c r="O1673" s="4" t="s">
        <v>7246</v>
      </c>
      <c r="P1673" s="20"/>
      <c r="Q1673" s="39" t="s">
        <v>1756</v>
      </c>
      <c r="R1673" s="4" t="s">
        <v>479</v>
      </c>
      <c r="S1673" s="52" t="s">
        <v>7246</v>
      </c>
      <c r="T1673" s="39" t="s">
        <v>1756</v>
      </c>
      <c r="U1673" s="4" t="s">
        <v>479</v>
      </c>
      <c r="V1673" s="20"/>
      <c r="W1673" s="20"/>
      <c r="X1673" s="20"/>
      <c r="Y1673" s="20"/>
      <c r="Z1673" s="20"/>
      <c r="AA1673" s="20"/>
      <c r="AB1673" s="20"/>
      <c r="AC1673" s="20"/>
      <c r="AD1673" s="20"/>
      <c r="AF1673" s="14">
        <v>0</v>
      </c>
      <c r="AG1673" s="14">
        <v>1</v>
      </c>
      <c r="AH1673" s="14">
        <v>0</v>
      </c>
      <c r="AI1673" s="14">
        <v>0</v>
      </c>
      <c r="AJ1673" s="14">
        <v>1</v>
      </c>
      <c r="AK1673" s="14">
        <v>0</v>
      </c>
      <c r="AL1673" s="14">
        <v>1</v>
      </c>
      <c r="AM1673" s="14">
        <v>0</v>
      </c>
      <c r="AQ1673" s="1">
        <v>37420</v>
      </c>
      <c r="AR1673" s="1">
        <v>39384</v>
      </c>
      <c r="AU1673" s="1">
        <v>38532</v>
      </c>
      <c r="AV1673" s="1">
        <v>38630</v>
      </c>
      <c r="BT1673" s="14">
        <v>20317000</v>
      </c>
      <c r="BU1673" s="11">
        <v>0</v>
      </c>
      <c r="BX1673" s="14">
        <v>893000</v>
      </c>
      <c r="BY1673" s="11">
        <v>0.1</v>
      </c>
      <c r="DA1673">
        <v>1</v>
      </c>
      <c r="DB1673" s="1">
        <v>39603</v>
      </c>
      <c r="DC1673" s="1">
        <v>41173</v>
      </c>
      <c r="DD1673" s="14">
        <v>1111</v>
      </c>
      <c r="DE1673" s="14">
        <v>4</v>
      </c>
      <c r="DF1673" t="s">
        <v>513</v>
      </c>
      <c r="DG1673" t="s">
        <v>3266</v>
      </c>
      <c r="DJ1673">
        <v>1</v>
      </c>
    </row>
    <row r="1674" spans="1:229" x14ac:dyDescent="0.25">
      <c r="A1674" s="1">
        <v>42179</v>
      </c>
      <c r="E1674" s="13" t="s">
        <v>3237</v>
      </c>
      <c r="F1674" s="4" t="s">
        <v>171</v>
      </c>
      <c r="G1674" s="45" t="s">
        <v>5646</v>
      </c>
      <c r="H1674" s="86"/>
      <c r="I1674" s="86"/>
      <c r="J1674" s="86"/>
      <c r="K1674" s="86"/>
      <c r="L1674" s="86"/>
      <c r="M1674" s="30" t="s">
        <v>1756</v>
      </c>
      <c r="N1674" s="4" t="s">
        <v>479</v>
      </c>
      <c r="O1674" s="4" t="s">
        <v>7246</v>
      </c>
      <c r="P1674" s="20"/>
      <c r="Q1674" s="39" t="s">
        <v>1756</v>
      </c>
      <c r="R1674" s="4" t="s">
        <v>479</v>
      </c>
      <c r="S1674" s="4" t="s">
        <v>7246</v>
      </c>
      <c r="T1674" s="39" t="s">
        <v>1756</v>
      </c>
      <c r="U1674" s="4" t="s">
        <v>479</v>
      </c>
      <c r="V1674" s="20"/>
      <c r="W1674" s="20"/>
      <c r="X1674" s="20"/>
      <c r="Y1674" s="20"/>
      <c r="Z1674" s="20"/>
      <c r="AA1674" s="20"/>
      <c r="AB1674" s="20"/>
      <c r="AC1674" s="20"/>
      <c r="AD1674" s="20"/>
      <c r="AF1674" s="14">
        <v>0</v>
      </c>
      <c r="AG1674" s="14">
        <v>1</v>
      </c>
      <c r="AH1674" s="14">
        <v>0</v>
      </c>
      <c r="AI1674" s="14">
        <v>0</v>
      </c>
      <c r="AJ1674" s="14">
        <v>1</v>
      </c>
      <c r="AK1674" s="14">
        <v>0</v>
      </c>
      <c r="AL1674" s="14">
        <v>1</v>
      </c>
      <c r="AM1674" s="14">
        <v>0</v>
      </c>
      <c r="AQ1674" s="1">
        <v>37420</v>
      </c>
      <c r="AR1674" s="1">
        <v>39384</v>
      </c>
      <c r="BT1674" s="14">
        <v>20317000</v>
      </c>
      <c r="BU1674" s="11">
        <v>0</v>
      </c>
      <c r="DA1674">
        <v>1</v>
      </c>
      <c r="DB1674" s="1">
        <v>39603</v>
      </c>
      <c r="DC1674" s="1">
        <v>41173</v>
      </c>
      <c r="DD1674" s="14">
        <v>1111</v>
      </c>
      <c r="DE1674" s="14">
        <v>4</v>
      </c>
      <c r="DF1674" t="s">
        <v>513</v>
      </c>
      <c r="DG1674" t="s">
        <v>3266</v>
      </c>
      <c r="DJ1674">
        <v>1</v>
      </c>
      <c r="DO1674" s="49"/>
      <c r="DP1674" s="1"/>
      <c r="DQ1674" s="49" t="s">
        <v>4787</v>
      </c>
      <c r="DR1674" s="1"/>
      <c r="DS1674" s="1"/>
      <c r="DT1674" s="1"/>
      <c r="DU1674" s="1"/>
      <c r="DY1674" s="7" t="s">
        <v>3064</v>
      </c>
      <c r="DZ1674" s="1">
        <v>42258</v>
      </c>
      <c r="EA1674" s="1">
        <v>43657</v>
      </c>
      <c r="EC1674" s="7" t="s">
        <v>4185</v>
      </c>
      <c r="EO1674" s="7">
        <v>367</v>
      </c>
      <c r="EP1674" s="7">
        <v>2</v>
      </c>
      <c r="EQ1674" s="7">
        <v>1</v>
      </c>
      <c r="FC1674" t="s">
        <v>4275</v>
      </c>
      <c r="FD1674" s="1">
        <v>43728</v>
      </c>
    </row>
    <row r="1675" spans="1:229" x14ac:dyDescent="0.25">
      <c r="A1675" s="1">
        <v>42179</v>
      </c>
      <c r="E1675" s="13" t="s">
        <v>3237</v>
      </c>
      <c r="F1675" s="4" t="s">
        <v>171</v>
      </c>
      <c r="G1675" s="45" t="s">
        <v>5646</v>
      </c>
      <c r="H1675" s="86"/>
      <c r="I1675" s="86"/>
      <c r="J1675" s="86"/>
      <c r="K1675" s="86"/>
      <c r="L1675" s="86"/>
      <c r="M1675" s="30" t="s">
        <v>1757</v>
      </c>
      <c r="N1675" s="4" t="s">
        <v>479</v>
      </c>
      <c r="O1675" s="52" t="s">
        <v>7247</v>
      </c>
      <c r="P1675" s="20"/>
      <c r="Q1675" s="39" t="s">
        <v>1756</v>
      </c>
      <c r="R1675" s="4" t="s">
        <v>479</v>
      </c>
      <c r="S1675" s="4" t="s">
        <v>7246</v>
      </c>
      <c r="T1675" s="39" t="s">
        <v>1756</v>
      </c>
      <c r="U1675" s="4" t="s">
        <v>479</v>
      </c>
      <c r="V1675" s="20"/>
      <c r="W1675" s="20"/>
      <c r="X1675" s="20"/>
      <c r="Y1675" s="20"/>
      <c r="Z1675" s="20"/>
      <c r="AA1675" s="20"/>
      <c r="AB1675" s="20"/>
      <c r="AC1675" s="20"/>
      <c r="AD1675" s="20"/>
      <c r="AF1675" s="14">
        <v>0</v>
      </c>
      <c r="AG1675" s="14">
        <v>1</v>
      </c>
      <c r="AH1675" s="14">
        <v>0</v>
      </c>
      <c r="AI1675" s="14">
        <v>0</v>
      </c>
      <c r="AJ1675" s="14">
        <v>1</v>
      </c>
      <c r="AK1675" s="14">
        <v>0</v>
      </c>
      <c r="AL1675" s="14">
        <v>1</v>
      </c>
      <c r="AM1675" s="14">
        <v>0</v>
      </c>
      <c r="AQ1675" s="1">
        <v>37420</v>
      </c>
      <c r="AR1675" s="1">
        <v>39384</v>
      </c>
      <c r="AU1675" s="1">
        <v>38532</v>
      </c>
      <c r="AV1675" s="1">
        <v>38630</v>
      </c>
      <c r="BT1675" s="14">
        <v>20317000</v>
      </c>
      <c r="BU1675" s="11">
        <v>0</v>
      </c>
      <c r="BX1675" s="14">
        <v>893000</v>
      </c>
      <c r="BY1675" s="11">
        <v>0.1</v>
      </c>
      <c r="DA1675">
        <v>1</v>
      </c>
      <c r="DB1675" s="1">
        <v>39603</v>
      </c>
      <c r="DC1675" s="1">
        <v>41173</v>
      </c>
      <c r="DD1675" s="14">
        <v>1111</v>
      </c>
      <c r="DE1675" s="14">
        <v>4</v>
      </c>
      <c r="DF1675" t="s">
        <v>513</v>
      </c>
      <c r="DG1675" t="s">
        <v>3266</v>
      </c>
      <c r="DJ1675">
        <v>1</v>
      </c>
      <c r="DO1675" s="1"/>
      <c r="DP1675" s="1"/>
      <c r="DQ1675" s="49" t="s">
        <v>4787</v>
      </c>
      <c r="DR1675" s="1"/>
      <c r="DS1675" s="1"/>
      <c r="DT1675" s="1"/>
      <c r="DU1675" s="1"/>
      <c r="DY1675" s="7" t="s">
        <v>3064</v>
      </c>
      <c r="DZ1675" s="1">
        <v>42258</v>
      </c>
      <c r="EA1675" s="1">
        <v>43657</v>
      </c>
      <c r="EC1675" s="7" t="s">
        <v>4185</v>
      </c>
      <c r="EO1675" s="7">
        <v>367</v>
      </c>
      <c r="EP1675" s="7">
        <v>2</v>
      </c>
      <c r="EQ1675" s="7">
        <v>1</v>
      </c>
      <c r="FC1675" t="s">
        <v>4275</v>
      </c>
      <c r="FD1675" s="1">
        <v>43728</v>
      </c>
    </row>
    <row r="1676" spans="1:229" x14ac:dyDescent="0.25">
      <c r="A1676" s="1">
        <v>42179</v>
      </c>
      <c r="E1676" s="13" t="s">
        <v>3237</v>
      </c>
      <c r="F1676" s="4" t="s">
        <v>171</v>
      </c>
      <c r="G1676" s="45" t="s">
        <v>5646</v>
      </c>
      <c r="H1676" s="86"/>
      <c r="I1676" s="86"/>
      <c r="J1676" s="86"/>
      <c r="K1676" s="86"/>
      <c r="L1676" s="86"/>
      <c r="M1676" s="30" t="s">
        <v>1772</v>
      </c>
      <c r="N1676" s="4" t="s">
        <v>474</v>
      </c>
      <c r="O1676" s="52" t="s">
        <v>7248</v>
      </c>
      <c r="P1676" s="20"/>
      <c r="Q1676" s="39" t="s">
        <v>1756</v>
      </c>
      <c r="R1676" s="4" t="s">
        <v>479</v>
      </c>
      <c r="S1676" s="4" t="s">
        <v>7246</v>
      </c>
      <c r="T1676" s="39" t="s">
        <v>1756</v>
      </c>
      <c r="U1676" s="4" t="s">
        <v>479</v>
      </c>
      <c r="V1676" s="20"/>
      <c r="W1676" s="20"/>
      <c r="X1676" s="20"/>
      <c r="Y1676" s="20"/>
      <c r="Z1676" s="20"/>
      <c r="AA1676" s="20"/>
      <c r="AB1676" s="20"/>
      <c r="AC1676" s="20"/>
      <c r="AD1676" s="20"/>
      <c r="AF1676" s="14">
        <v>0</v>
      </c>
      <c r="AG1676" s="14">
        <v>1</v>
      </c>
      <c r="AH1676" s="14">
        <v>0</v>
      </c>
      <c r="AI1676" s="14">
        <v>0</v>
      </c>
      <c r="AJ1676" s="14">
        <v>1</v>
      </c>
      <c r="AK1676" s="14">
        <v>0</v>
      </c>
      <c r="AL1676" s="14">
        <v>1</v>
      </c>
      <c r="AM1676" s="14">
        <v>0</v>
      </c>
      <c r="AU1676" s="1">
        <v>38532</v>
      </c>
      <c r="AV1676" s="1">
        <v>38630</v>
      </c>
      <c r="BX1676" s="14">
        <v>893000</v>
      </c>
      <c r="BY1676" s="11">
        <v>0.1</v>
      </c>
      <c r="DA1676">
        <v>1</v>
      </c>
      <c r="DB1676" s="1">
        <v>39603</v>
      </c>
      <c r="DC1676" s="1">
        <v>41173</v>
      </c>
      <c r="DD1676" s="14">
        <v>1111</v>
      </c>
      <c r="DE1676" s="14">
        <v>4</v>
      </c>
      <c r="DF1676" t="s">
        <v>513</v>
      </c>
      <c r="DG1676" t="s">
        <v>3266</v>
      </c>
      <c r="DJ1676">
        <v>1</v>
      </c>
    </row>
    <row r="1677" spans="1:229" x14ac:dyDescent="0.25">
      <c r="A1677" s="1">
        <v>42179</v>
      </c>
      <c r="E1677" s="13" t="s">
        <v>3237</v>
      </c>
      <c r="F1677" s="4" t="s">
        <v>171</v>
      </c>
      <c r="G1677" s="45" t="s">
        <v>5646</v>
      </c>
      <c r="H1677" s="86"/>
      <c r="I1677" s="86"/>
      <c r="J1677" s="86"/>
      <c r="K1677" s="86"/>
      <c r="L1677" s="86"/>
      <c r="M1677" s="30" t="s">
        <v>1762</v>
      </c>
      <c r="N1677" s="4" t="s">
        <v>570</v>
      </c>
      <c r="O1677" s="4" t="s">
        <v>7249</v>
      </c>
      <c r="P1677" s="20"/>
      <c r="Q1677" s="39" t="s">
        <v>1762</v>
      </c>
      <c r="R1677" s="4" t="s">
        <v>570</v>
      </c>
      <c r="S1677" s="4" t="s">
        <v>7249</v>
      </c>
      <c r="T1677" s="39" t="s">
        <v>1762</v>
      </c>
      <c r="U1677" s="4" t="s">
        <v>570</v>
      </c>
      <c r="V1677" s="39" t="s">
        <v>2470</v>
      </c>
      <c r="W1677" s="20" t="s">
        <v>520</v>
      </c>
      <c r="X1677" s="20"/>
      <c r="Y1677" s="20"/>
      <c r="Z1677" s="20"/>
      <c r="AA1677" s="20"/>
      <c r="AB1677" s="39" t="s">
        <v>3733</v>
      </c>
      <c r="AC1677" s="20" t="s">
        <v>520</v>
      </c>
      <c r="AD1677" s="20"/>
      <c r="AF1677" s="14">
        <v>0</v>
      </c>
      <c r="AG1677" s="14">
        <v>1</v>
      </c>
      <c r="AH1677" s="14">
        <v>0</v>
      </c>
      <c r="AI1677" s="14">
        <v>0</v>
      </c>
      <c r="AJ1677" s="14">
        <v>1</v>
      </c>
      <c r="AK1677" s="14">
        <v>0</v>
      </c>
      <c r="AL1677" s="14">
        <v>1</v>
      </c>
      <c r="AM1677" s="14">
        <v>0</v>
      </c>
      <c r="AS1677" s="1">
        <v>38296</v>
      </c>
      <c r="AT1677" s="1">
        <v>39349</v>
      </c>
      <c r="BX1677" s="14">
        <v>943000</v>
      </c>
      <c r="BY1677" s="12">
        <v>0.5</v>
      </c>
      <c r="DA1677">
        <v>1</v>
      </c>
      <c r="DB1677" s="1">
        <v>39603</v>
      </c>
      <c r="DC1677" s="1">
        <v>41173</v>
      </c>
      <c r="DD1677" s="14">
        <v>1111</v>
      </c>
      <c r="DE1677" s="14">
        <v>4</v>
      </c>
      <c r="DF1677" t="s">
        <v>513</v>
      </c>
      <c r="DG1677" t="s">
        <v>3266</v>
      </c>
      <c r="DJ1677">
        <v>1</v>
      </c>
      <c r="GY1677" s="44"/>
      <c r="HA1677">
        <v>0</v>
      </c>
      <c r="HB1677">
        <v>1260</v>
      </c>
      <c r="HC1677">
        <v>4</v>
      </c>
      <c r="HE1677">
        <v>1</v>
      </c>
      <c r="HH1677" s="44" t="s">
        <v>5858</v>
      </c>
      <c r="HI1677">
        <v>1</v>
      </c>
      <c r="HJ1677">
        <v>17</v>
      </c>
      <c r="HK1677">
        <v>343</v>
      </c>
      <c r="HL1677">
        <v>1</v>
      </c>
      <c r="HN1677">
        <v>1</v>
      </c>
    </row>
    <row r="1678" spans="1:229" x14ac:dyDescent="0.25">
      <c r="A1678" s="1">
        <v>42179</v>
      </c>
      <c r="E1678" s="13" t="s">
        <v>3237</v>
      </c>
      <c r="F1678" s="4" t="s">
        <v>171</v>
      </c>
      <c r="G1678" s="45" t="s">
        <v>5646</v>
      </c>
      <c r="H1678" s="86"/>
      <c r="I1678" s="86"/>
      <c r="J1678" s="86"/>
      <c r="K1678" s="86"/>
      <c r="L1678" s="86"/>
      <c r="M1678" s="30" t="s">
        <v>1763</v>
      </c>
      <c r="N1678" s="4" t="s">
        <v>792</v>
      </c>
      <c r="O1678" s="4" t="s">
        <v>7250</v>
      </c>
      <c r="P1678" s="20"/>
      <c r="Q1678" s="39" t="s">
        <v>1762</v>
      </c>
      <c r="R1678" s="4" t="s">
        <v>570</v>
      </c>
      <c r="S1678" s="4" t="s">
        <v>7249</v>
      </c>
      <c r="T1678" s="39" t="s">
        <v>1762</v>
      </c>
      <c r="U1678" s="4" t="s">
        <v>570</v>
      </c>
      <c r="V1678" s="39" t="s">
        <v>2470</v>
      </c>
      <c r="W1678" s="20" t="s">
        <v>520</v>
      </c>
      <c r="X1678" s="20"/>
      <c r="Y1678" s="20"/>
      <c r="Z1678" s="20"/>
      <c r="AA1678" s="20"/>
      <c r="AB1678" s="39" t="s">
        <v>3733</v>
      </c>
      <c r="AC1678" s="20" t="s">
        <v>520</v>
      </c>
      <c r="AD1678" s="20"/>
      <c r="AF1678" s="14">
        <v>0</v>
      </c>
      <c r="AG1678" s="14">
        <v>1</v>
      </c>
      <c r="AH1678" s="14">
        <v>0</v>
      </c>
      <c r="AI1678" s="14">
        <v>0</v>
      </c>
      <c r="AJ1678" s="14">
        <v>1</v>
      </c>
      <c r="AK1678" s="14">
        <v>0</v>
      </c>
      <c r="AL1678" s="14">
        <v>1</v>
      </c>
      <c r="AM1678" s="14">
        <v>0</v>
      </c>
      <c r="BX1678" s="14">
        <v>943000</v>
      </c>
      <c r="BY1678" s="12">
        <v>0.5</v>
      </c>
      <c r="DA1678">
        <v>1</v>
      </c>
      <c r="DB1678" s="1">
        <v>39603</v>
      </c>
      <c r="DC1678" s="1">
        <v>41173</v>
      </c>
      <c r="DD1678" s="14">
        <v>1111</v>
      </c>
      <c r="DE1678" s="14">
        <v>4</v>
      </c>
      <c r="DF1678" t="s">
        <v>513</v>
      </c>
      <c r="DG1678" t="s">
        <v>3266</v>
      </c>
      <c r="DJ1678">
        <v>1</v>
      </c>
      <c r="GY1678" s="44"/>
      <c r="HA1678">
        <v>0</v>
      </c>
      <c r="HB1678">
        <v>1260</v>
      </c>
      <c r="HC1678">
        <v>4</v>
      </c>
      <c r="HE1678">
        <v>1</v>
      </c>
      <c r="HH1678" s="44" t="s">
        <v>5858</v>
      </c>
      <c r="HI1678">
        <v>1</v>
      </c>
      <c r="HJ1678">
        <v>17</v>
      </c>
      <c r="HK1678">
        <v>343</v>
      </c>
      <c r="HL1678">
        <v>1</v>
      </c>
      <c r="HN1678">
        <v>1</v>
      </c>
    </row>
    <row r="1679" spans="1:229" x14ac:dyDescent="0.25">
      <c r="A1679" s="1">
        <v>42179</v>
      </c>
      <c r="E1679" s="13" t="s">
        <v>3237</v>
      </c>
      <c r="F1679" s="4" t="s">
        <v>171</v>
      </c>
      <c r="G1679" s="45" t="s">
        <v>5646</v>
      </c>
      <c r="H1679" s="86"/>
      <c r="I1679" s="86"/>
      <c r="J1679" s="86"/>
      <c r="K1679" s="86"/>
      <c r="L1679" s="86"/>
      <c r="M1679" s="30" t="s">
        <v>1764</v>
      </c>
      <c r="N1679" s="4" t="s">
        <v>775</v>
      </c>
      <c r="O1679" s="4" t="s">
        <v>7251</v>
      </c>
      <c r="P1679" s="20"/>
      <c r="Q1679" s="39" t="s">
        <v>1762</v>
      </c>
      <c r="R1679" s="4" t="s">
        <v>570</v>
      </c>
      <c r="S1679" s="4" t="s">
        <v>7249</v>
      </c>
      <c r="T1679" s="39" t="s">
        <v>1762</v>
      </c>
      <c r="U1679" s="4" t="s">
        <v>570</v>
      </c>
      <c r="V1679" s="39" t="s">
        <v>2470</v>
      </c>
      <c r="W1679" s="20" t="s">
        <v>520</v>
      </c>
      <c r="X1679" s="20"/>
      <c r="Y1679" s="20"/>
      <c r="Z1679" s="20"/>
      <c r="AA1679" s="20"/>
      <c r="AB1679" s="39" t="s">
        <v>3733</v>
      </c>
      <c r="AC1679" s="20" t="s">
        <v>520</v>
      </c>
      <c r="AD1679" s="20"/>
      <c r="AF1679" s="14">
        <v>0</v>
      </c>
      <c r="AG1679" s="14">
        <v>1</v>
      </c>
      <c r="AH1679" s="14">
        <v>0</v>
      </c>
      <c r="AI1679" s="14">
        <v>0</v>
      </c>
      <c r="AJ1679" s="14">
        <v>1</v>
      </c>
      <c r="AK1679" s="14">
        <v>0</v>
      </c>
      <c r="AL1679" s="14">
        <v>1</v>
      </c>
      <c r="AM1679" s="14">
        <v>0</v>
      </c>
      <c r="AS1679" s="1">
        <v>38296</v>
      </c>
      <c r="AT1679" s="1">
        <v>39349</v>
      </c>
      <c r="BX1679" s="14">
        <v>943000</v>
      </c>
      <c r="BY1679" s="12">
        <v>0.5</v>
      </c>
      <c r="DA1679">
        <v>1</v>
      </c>
      <c r="DB1679" s="1">
        <v>39603</v>
      </c>
      <c r="DC1679" s="1">
        <v>41173</v>
      </c>
      <c r="DD1679" s="14">
        <v>1111</v>
      </c>
      <c r="DE1679" s="14">
        <v>4</v>
      </c>
      <c r="DF1679" t="s">
        <v>513</v>
      </c>
      <c r="DG1679" t="s">
        <v>3266</v>
      </c>
      <c r="DJ1679">
        <v>1</v>
      </c>
      <c r="GY1679" s="44"/>
      <c r="HA1679">
        <v>0</v>
      </c>
      <c r="HB1679">
        <v>1260</v>
      </c>
      <c r="HC1679">
        <v>4</v>
      </c>
      <c r="HE1679">
        <v>1</v>
      </c>
      <c r="HH1679" s="44" t="s">
        <v>5858</v>
      </c>
      <c r="HI1679">
        <v>1</v>
      </c>
      <c r="HJ1679">
        <v>17</v>
      </c>
      <c r="HK1679">
        <v>343</v>
      </c>
      <c r="HL1679">
        <v>1</v>
      </c>
      <c r="HN1679">
        <v>1</v>
      </c>
    </row>
    <row r="1680" spans="1:229" x14ac:dyDescent="0.25">
      <c r="A1680" s="1">
        <v>42179</v>
      </c>
      <c r="E1680" s="13" t="s">
        <v>3237</v>
      </c>
      <c r="F1680" s="4" t="s">
        <v>171</v>
      </c>
      <c r="G1680" s="45" t="s">
        <v>5646</v>
      </c>
      <c r="H1680" s="86"/>
      <c r="I1680" s="86"/>
      <c r="J1680" s="86"/>
      <c r="K1680" s="86"/>
      <c r="L1680" s="86"/>
      <c r="M1680" s="30" t="s">
        <v>1765</v>
      </c>
      <c r="N1680" s="4" t="s">
        <v>892</v>
      </c>
      <c r="O1680" s="4" t="s">
        <v>7252</v>
      </c>
      <c r="P1680" s="20"/>
      <c r="Q1680" s="39" t="s">
        <v>1762</v>
      </c>
      <c r="R1680" s="4" t="s">
        <v>570</v>
      </c>
      <c r="S1680" s="4" t="s">
        <v>7249</v>
      </c>
      <c r="T1680" s="39" t="s">
        <v>1762</v>
      </c>
      <c r="U1680" s="4" t="s">
        <v>570</v>
      </c>
      <c r="V1680" s="39" t="s">
        <v>2470</v>
      </c>
      <c r="W1680" s="20" t="s">
        <v>520</v>
      </c>
      <c r="X1680" s="20"/>
      <c r="Y1680" s="20"/>
      <c r="Z1680" s="20"/>
      <c r="AA1680" s="20"/>
      <c r="AB1680" s="39" t="s">
        <v>3733</v>
      </c>
      <c r="AC1680" s="20" t="s">
        <v>520</v>
      </c>
      <c r="AD1680" s="20"/>
      <c r="AF1680" s="14">
        <v>0</v>
      </c>
      <c r="AG1680" s="14">
        <v>1</v>
      </c>
      <c r="AH1680" s="14">
        <v>0</v>
      </c>
      <c r="AI1680" s="14">
        <v>0</v>
      </c>
      <c r="AJ1680" s="14">
        <v>1</v>
      </c>
      <c r="AK1680" s="14">
        <v>0</v>
      </c>
      <c r="AL1680" s="14">
        <v>1</v>
      </c>
      <c r="AM1680" s="14">
        <v>0</v>
      </c>
      <c r="AS1680" s="1">
        <v>38296</v>
      </c>
      <c r="AT1680" s="1">
        <v>39349</v>
      </c>
      <c r="BX1680" s="14">
        <v>943000</v>
      </c>
      <c r="BY1680" s="12">
        <v>0.5</v>
      </c>
      <c r="DA1680">
        <v>1</v>
      </c>
      <c r="DB1680" s="1">
        <v>39603</v>
      </c>
      <c r="DC1680" s="1">
        <v>41173</v>
      </c>
      <c r="DD1680" s="14">
        <v>1111</v>
      </c>
      <c r="DE1680" s="14">
        <v>4</v>
      </c>
      <c r="DF1680" t="s">
        <v>513</v>
      </c>
      <c r="DG1680" t="s">
        <v>3266</v>
      </c>
      <c r="DJ1680">
        <v>1</v>
      </c>
      <c r="GY1680" s="44"/>
      <c r="HA1680">
        <v>0</v>
      </c>
      <c r="HB1680">
        <v>1260</v>
      </c>
      <c r="HC1680">
        <v>4</v>
      </c>
      <c r="HE1680">
        <v>1</v>
      </c>
      <c r="HH1680" s="44" t="s">
        <v>5858</v>
      </c>
      <c r="HI1680">
        <v>1</v>
      </c>
      <c r="HJ1680">
        <v>17</v>
      </c>
      <c r="HK1680">
        <v>343</v>
      </c>
      <c r="HL1680">
        <v>1</v>
      </c>
      <c r="HN1680">
        <v>1</v>
      </c>
    </row>
    <row r="1681" spans="1:221" x14ac:dyDescent="0.25">
      <c r="A1681" s="1">
        <v>42179</v>
      </c>
      <c r="E1681" s="13" t="s">
        <v>3237</v>
      </c>
      <c r="F1681" s="4" t="s">
        <v>171</v>
      </c>
      <c r="G1681" s="45" t="s">
        <v>5646</v>
      </c>
      <c r="H1681" s="86"/>
      <c r="I1681" s="86"/>
      <c r="J1681" s="86"/>
      <c r="K1681" s="86"/>
      <c r="L1681" s="86"/>
      <c r="M1681" s="30" t="s">
        <v>1767</v>
      </c>
      <c r="N1681" s="4" t="s">
        <v>792</v>
      </c>
      <c r="O1681" s="52" t="s">
        <v>7253</v>
      </c>
      <c r="P1681" s="20"/>
      <c r="Q1681" s="39" t="s">
        <v>1768</v>
      </c>
      <c r="R1681" s="4" t="s">
        <v>537</v>
      </c>
      <c r="S1681" s="52" t="s">
        <v>7254</v>
      </c>
      <c r="T1681" s="39" t="s">
        <v>1768</v>
      </c>
      <c r="U1681" s="4" t="s">
        <v>537</v>
      </c>
      <c r="V1681" s="20"/>
      <c r="W1681" s="20"/>
      <c r="X1681" s="20"/>
      <c r="Y1681" s="20"/>
      <c r="Z1681" s="20"/>
      <c r="AA1681" s="20"/>
      <c r="AB1681" s="20"/>
      <c r="AC1681" s="20"/>
      <c r="AD1681" s="20"/>
      <c r="AF1681" s="14">
        <v>0</v>
      </c>
      <c r="AG1681" s="14">
        <v>1</v>
      </c>
      <c r="AH1681" s="14">
        <v>0</v>
      </c>
      <c r="AI1681" s="14">
        <v>0</v>
      </c>
      <c r="AJ1681" s="14">
        <v>1</v>
      </c>
      <c r="AK1681" s="14">
        <v>0</v>
      </c>
      <c r="AL1681" s="14">
        <v>1</v>
      </c>
      <c r="AM1681" s="14">
        <v>0</v>
      </c>
      <c r="AS1681" s="1">
        <v>38334</v>
      </c>
      <c r="AT1681" s="1">
        <v>38975</v>
      </c>
      <c r="BP1681" s="14">
        <v>12000</v>
      </c>
      <c r="BT1681" s="14">
        <v>53000</v>
      </c>
      <c r="DA1681">
        <v>1</v>
      </c>
      <c r="DB1681" s="1">
        <v>39603</v>
      </c>
      <c r="DC1681" s="1">
        <v>41173</v>
      </c>
      <c r="DD1681" s="14">
        <v>1111</v>
      </c>
      <c r="DE1681" s="14">
        <v>4</v>
      </c>
      <c r="DF1681" t="s">
        <v>513</v>
      </c>
      <c r="DG1681" t="s">
        <v>3266</v>
      </c>
    </row>
    <row r="1682" spans="1:221" x14ac:dyDescent="0.25">
      <c r="A1682" s="1">
        <v>42179</v>
      </c>
      <c r="E1682" s="13" t="s">
        <v>3237</v>
      </c>
      <c r="F1682" s="4" t="s">
        <v>171</v>
      </c>
      <c r="G1682" s="45" t="s">
        <v>5646</v>
      </c>
      <c r="H1682" s="86"/>
      <c r="I1682" s="86"/>
      <c r="J1682" s="86"/>
      <c r="K1682" s="86"/>
      <c r="L1682" s="86"/>
      <c r="M1682" s="30" t="s">
        <v>1768</v>
      </c>
      <c r="N1682" s="4" t="s">
        <v>537</v>
      </c>
      <c r="O1682" s="52" t="s">
        <v>7254</v>
      </c>
      <c r="P1682" s="20"/>
      <c r="Q1682" s="39" t="s">
        <v>1768</v>
      </c>
      <c r="R1682" s="4" t="s">
        <v>537</v>
      </c>
      <c r="S1682" s="52" t="s">
        <v>7254</v>
      </c>
      <c r="T1682" s="39" t="s">
        <v>1768</v>
      </c>
      <c r="U1682" s="4" t="s">
        <v>537</v>
      </c>
      <c r="V1682" s="20"/>
      <c r="W1682" s="20"/>
      <c r="X1682" s="20"/>
      <c r="Y1682" s="20"/>
      <c r="Z1682" s="20"/>
      <c r="AA1682" s="20"/>
      <c r="AB1682" s="20"/>
      <c r="AC1682" s="20"/>
      <c r="AD1682" s="20"/>
      <c r="AF1682" s="14">
        <v>0</v>
      </c>
      <c r="AG1682" s="14">
        <v>1</v>
      </c>
      <c r="AH1682" s="14">
        <v>0</v>
      </c>
      <c r="AI1682" s="14">
        <v>0</v>
      </c>
      <c r="AJ1682" s="14">
        <v>1</v>
      </c>
      <c r="AK1682" s="14">
        <v>0</v>
      </c>
      <c r="AL1682" s="14">
        <v>1</v>
      </c>
      <c r="AM1682" s="14">
        <v>0</v>
      </c>
      <c r="AS1682" s="1">
        <v>38534</v>
      </c>
      <c r="AT1682" s="1">
        <v>38975</v>
      </c>
      <c r="BT1682" s="14">
        <v>53000</v>
      </c>
      <c r="DA1682">
        <v>1</v>
      </c>
      <c r="DB1682" s="1">
        <v>39603</v>
      </c>
      <c r="DC1682" s="1">
        <v>41173</v>
      </c>
      <c r="DD1682" s="14">
        <v>1111</v>
      </c>
      <c r="DE1682" s="14">
        <v>4</v>
      </c>
      <c r="DF1682" t="s">
        <v>513</v>
      </c>
      <c r="DG1682" t="s">
        <v>3266</v>
      </c>
    </row>
    <row r="1683" spans="1:221" x14ac:dyDescent="0.25">
      <c r="A1683" s="1">
        <v>42200</v>
      </c>
      <c r="B1683" s="1"/>
      <c r="C1683" s="1" t="s">
        <v>466</v>
      </c>
      <c r="D1683" s="1"/>
      <c r="E1683" s="13" t="s">
        <v>3238</v>
      </c>
      <c r="F1683" s="4" t="s">
        <v>158</v>
      </c>
      <c r="G1683" s="45" t="s">
        <v>5647</v>
      </c>
      <c r="H1683" s="86"/>
      <c r="I1683" s="86"/>
      <c r="J1683" s="86"/>
      <c r="K1683" s="86"/>
      <c r="L1683" s="86"/>
      <c r="M1683" s="58" t="s">
        <v>705</v>
      </c>
      <c r="N1683" s="4" t="s">
        <v>501</v>
      </c>
      <c r="O1683" s="52" t="s">
        <v>7112</v>
      </c>
      <c r="P1683" s="20"/>
      <c r="Q1683" s="39" t="s">
        <v>705</v>
      </c>
      <c r="R1683" s="4" t="s">
        <v>501</v>
      </c>
      <c r="S1683" s="52" t="s">
        <v>7112</v>
      </c>
      <c r="T1683" s="39" t="s">
        <v>705</v>
      </c>
      <c r="U1683" s="4" t="s">
        <v>501</v>
      </c>
      <c r="V1683" s="20"/>
      <c r="W1683" s="20"/>
      <c r="X1683" s="20" t="s">
        <v>3366</v>
      </c>
      <c r="Y1683" s="20" t="s">
        <v>479</v>
      </c>
      <c r="Z1683" s="20" t="s">
        <v>3366</v>
      </c>
      <c r="AA1683" s="20" t="s">
        <v>479</v>
      </c>
      <c r="AB1683" s="20"/>
      <c r="AC1683" s="20"/>
      <c r="AD1683" s="20"/>
      <c r="AF1683" s="14">
        <v>0</v>
      </c>
      <c r="AG1683" s="14">
        <v>1</v>
      </c>
      <c r="AH1683" s="14">
        <v>0</v>
      </c>
      <c r="AI1683" s="14">
        <v>0</v>
      </c>
      <c r="AJ1683" s="14">
        <v>1</v>
      </c>
      <c r="AK1683" s="14">
        <v>0</v>
      </c>
      <c r="AL1683" s="14">
        <v>1</v>
      </c>
      <c r="AM1683" s="14">
        <v>0</v>
      </c>
      <c r="AN1683" s="14" t="s">
        <v>715</v>
      </c>
      <c r="AO1683" s="1">
        <v>38170</v>
      </c>
      <c r="AP1683" s="1">
        <v>41090</v>
      </c>
      <c r="BN1683" s="3">
        <v>0.1</v>
      </c>
      <c r="BO1683" s="3">
        <v>1</v>
      </c>
      <c r="BT1683" s="14">
        <v>0</v>
      </c>
      <c r="BU1683" s="3">
        <v>1</v>
      </c>
      <c r="CS1683">
        <v>1</v>
      </c>
      <c r="DA1683">
        <v>1</v>
      </c>
      <c r="DB1683" s="1">
        <v>41443</v>
      </c>
      <c r="DC1683" s="1">
        <v>42150</v>
      </c>
      <c r="DD1683" s="14">
        <v>102</v>
      </c>
      <c r="DE1683" s="14">
        <v>4</v>
      </c>
      <c r="DF1683" t="s">
        <v>513</v>
      </c>
      <c r="DG1683" t="s">
        <v>716</v>
      </c>
      <c r="DH1683">
        <v>1</v>
      </c>
      <c r="DI1683" s="1">
        <v>41361</v>
      </c>
      <c r="GY1683" s="44" t="s">
        <v>5723</v>
      </c>
      <c r="GZ1683" s="1">
        <v>41444</v>
      </c>
      <c r="HA1683">
        <v>5</v>
      </c>
      <c r="HB1683">
        <v>282</v>
      </c>
      <c r="HC1683">
        <v>6</v>
      </c>
      <c r="HD1683">
        <v>1</v>
      </c>
      <c r="HH1683" s="44" t="s">
        <v>5859</v>
      </c>
      <c r="HI1683">
        <v>0</v>
      </c>
      <c r="HJ1683">
        <v>11</v>
      </c>
      <c r="HK1683">
        <v>328</v>
      </c>
      <c r="HL1683">
        <v>6</v>
      </c>
      <c r="HM1683">
        <v>1</v>
      </c>
    </row>
    <row r="1684" spans="1:221" x14ac:dyDescent="0.25">
      <c r="A1684" s="1">
        <v>42200</v>
      </c>
      <c r="E1684" s="13" t="s">
        <v>3238</v>
      </c>
      <c r="F1684" s="4" t="s">
        <v>158</v>
      </c>
      <c r="G1684" s="45" t="s">
        <v>5647</v>
      </c>
      <c r="H1684" s="86"/>
      <c r="I1684" s="86"/>
      <c r="J1684" s="86"/>
      <c r="K1684" s="86"/>
      <c r="L1684" s="86"/>
      <c r="M1684" s="30" t="s">
        <v>706</v>
      </c>
      <c r="N1684" s="4" t="s">
        <v>718</v>
      </c>
      <c r="O1684" s="4" t="s">
        <v>7256</v>
      </c>
      <c r="P1684" s="20"/>
      <c r="Q1684" s="39" t="s">
        <v>705</v>
      </c>
      <c r="R1684" s="4" t="s">
        <v>501</v>
      </c>
      <c r="S1684" s="52" t="s">
        <v>7112</v>
      </c>
      <c r="T1684" s="39" t="s">
        <v>705</v>
      </c>
      <c r="U1684" s="4" t="s">
        <v>501</v>
      </c>
      <c r="V1684" s="20"/>
      <c r="W1684" s="20"/>
      <c r="X1684" s="20"/>
      <c r="Y1684" s="20"/>
      <c r="Z1684" s="20" t="s">
        <v>3366</v>
      </c>
      <c r="AA1684" s="20" t="s">
        <v>479</v>
      </c>
      <c r="AD1684" s="20"/>
      <c r="AF1684" s="14">
        <v>0</v>
      </c>
      <c r="AG1684" s="14">
        <v>1</v>
      </c>
      <c r="AH1684" s="14">
        <v>0</v>
      </c>
      <c r="AI1684" s="14">
        <v>0</v>
      </c>
      <c r="AJ1684" s="14">
        <v>1</v>
      </c>
      <c r="AK1684" s="14">
        <v>0</v>
      </c>
      <c r="AL1684" s="14">
        <v>1</v>
      </c>
      <c r="AM1684" s="14">
        <v>0</v>
      </c>
      <c r="AO1684" s="1">
        <v>38170</v>
      </c>
      <c r="AP1684" s="1">
        <v>41090</v>
      </c>
      <c r="BN1684" s="3">
        <v>0.1</v>
      </c>
      <c r="BO1684" s="3">
        <v>1</v>
      </c>
      <c r="BT1684" s="14">
        <v>0</v>
      </c>
      <c r="BU1684" s="3">
        <v>1</v>
      </c>
      <c r="CS1684">
        <v>1</v>
      </c>
      <c r="DA1684">
        <v>1</v>
      </c>
      <c r="DB1684" s="1">
        <v>41443</v>
      </c>
      <c r="DC1684" s="1">
        <v>42150</v>
      </c>
      <c r="DD1684" s="14">
        <v>102</v>
      </c>
      <c r="DE1684" s="14">
        <v>4</v>
      </c>
      <c r="DF1684" t="s">
        <v>513</v>
      </c>
      <c r="DG1684" t="s">
        <v>716</v>
      </c>
      <c r="DH1684">
        <v>1</v>
      </c>
      <c r="DI1684" s="1">
        <v>41361</v>
      </c>
      <c r="GY1684" s="44" t="s">
        <v>5723</v>
      </c>
      <c r="GZ1684" s="1">
        <v>41444</v>
      </c>
      <c r="HA1684">
        <v>5</v>
      </c>
      <c r="HB1684">
        <v>282</v>
      </c>
      <c r="HC1684">
        <v>6</v>
      </c>
      <c r="HD1684">
        <v>1</v>
      </c>
      <c r="HH1684" s="44" t="s">
        <v>5859</v>
      </c>
      <c r="HI1684">
        <v>0</v>
      </c>
      <c r="HJ1684">
        <v>11</v>
      </c>
      <c r="HK1684">
        <v>328</v>
      </c>
      <c r="HL1684">
        <v>6</v>
      </c>
      <c r="HM1684">
        <v>1</v>
      </c>
    </row>
    <row r="1685" spans="1:221" x14ac:dyDescent="0.25">
      <c r="A1685" s="1">
        <v>42200</v>
      </c>
      <c r="E1685" s="13" t="s">
        <v>3238</v>
      </c>
      <c r="F1685" s="4" t="s">
        <v>158</v>
      </c>
      <c r="G1685" s="45" t="s">
        <v>5647</v>
      </c>
      <c r="H1685" s="86"/>
      <c r="I1685" s="86"/>
      <c r="J1685" s="86"/>
      <c r="K1685" s="86"/>
      <c r="L1685" s="86"/>
      <c r="M1685" s="30" t="s">
        <v>707</v>
      </c>
      <c r="N1685" s="4" t="s">
        <v>570</v>
      </c>
      <c r="O1685" s="52" t="s">
        <v>7257</v>
      </c>
      <c r="P1685" s="20"/>
      <c r="Q1685" s="39" t="s">
        <v>707</v>
      </c>
      <c r="R1685" s="4" t="s">
        <v>570</v>
      </c>
      <c r="S1685" s="52" t="s">
        <v>7257</v>
      </c>
      <c r="T1685" s="39" t="s">
        <v>707</v>
      </c>
      <c r="U1685" s="4" t="s">
        <v>570</v>
      </c>
      <c r="V1685" s="20"/>
      <c r="W1685" s="20"/>
      <c r="X1685" s="20"/>
      <c r="Y1685" s="20"/>
      <c r="Z1685" s="20"/>
      <c r="AA1685" s="20"/>
      <c r="AD1685" s="20"/>
      <c r="AF1685" s="14">
        <v>0</v>
      </c>
      <c r="AG1685" s="14">
        <v>1</v>
      </c>
      <c r="AH1685" s="14">
        <v>0</v>
      </c>
      <c r="AI1685" s="14">
        <v>0</v>
      </c>
      <c r="AJ1685" s="14">
        <v>1</v>
      </c>
      <c r="AK1685" s="14">
        <v>0</v>
      </c>
      <c r="AL1685" s="14">
        <v>1</v>
      </c>
      <c r="AM1685" s="14">
        <v>0</v>
      </c>
      <c r="AO1685" s="1">
        <v>38170</v>
      </c>
      <c r="AP1685" s="1">
        <v>41090</v>
      </c>
      <c r="BN1685" s="3">
        <v>0.1</v>
      </c>
      <c r="BT1685" s="14">
        <v>17356000</v>
      </c>
      <c r="BU1685" s="3">
        <v>0.45</v>
      </c>
      <c r="CS1685">
        <v>1</v>
      </c>
      <c r="DA1685">
        <v>1</v>
      </c>
      <c r="DB1685" s="1">
        <v>41443</v>
      </c>
      <c r="DC1685" s="1">
        <v>42150</v>
      </c>
      <c r="DD1685" s="14">
        <v>102</v>
      </c>
      <c r="DE1685" s="14">
        <v>4</v>
      </c>
      <c r="DF1685" t="s">
        <v>513</v>
      </c>
      <c r="DG1685" t="s">
        <v>716</v>
      </c>
      <c r="DH1685">
        <v>1</v>
      </c>
      <c r="DJ1685">
        <v>1</v>
      </c>
      <c r="DK1685" s="1">
        <v>41443</v>
      </c>
    </row>
    <row r="1686" spans="1:221" x14ac:dyDescent="0.25">
      <c r="A1686" s="1">
        <v>42200</v>
      </c>
      <c r="E1686" s="13" t="s">
        <v>3238</v>
      </c>
      <c r="F1686" s="4" t="s">
        <v>158</v>
      </c>
      <c r="G1686" s="45" t="s">
        <v>5647</v>
      </c>
      <c r="H1686" s="86"/>
      <c r="I1686" s="86"/>
      <c r="J1686" s="86"/>
      <c r="K1686" s="86"/>
      <c r="L1686" s="86"/>
      <c r="M1686" s="30" t="s">
        <v>708</v>
      </c>
      <c r="N1686" s="4" t="s">
        <v>570</v>
      </c>
      <c r="O1686" s="4" t="s">
        <v>7257</v>
      </c>
      <c r="P1686" s="20"/>
      <c r="Q1686" s="39" t="s">
        <v>707</v>
      </c>
      <c r="R1686" s="4" t="s">
        <v>570</v>
      </c>
      <c r="S1686" s="4" t="s">
        <v>7257</v>
      </c>
      <c r="T1686" s="39" t="s">
        <v>707</v>
      </c>
      <c r="U1686" s="4" t="s">
        <v>570</v>
      </c>
      <c r="V1686" s="20"/>
      <c r="W1686" s="20"/>
      <c r="X1686" s="20"/>
      <c r="Y1686" s="20"/>
      <c r="Z1686" s="20"/>
      <c r="AA1686" s="20"/>
      <c r="AD1686" s="20"/>
      <c r="AF1686" s="14">
        <v>0</v>
      </c>
      <c r="AG1686" s="14">
        <v>1</v>
      </c>
      <c r="AH1686" s="14">
        <v>0</v>
      </c>
      <c r="AI1686" s="14">
        <v>0</v>
      </c>
      <c r="AJ1686" s="14">
        <v>1</v>
      </c>
      <c r="AK1686" s="14">
        <v>0</v>
      </c>
      <c r="AL1686" s="14">
        <v>1</v>
      </c>
      <c r="AM1686" s="14">
        <v>0</v>
      </c>
      <c r="AO1686" s="1">
        <v>38170</v>
      </c>
      <c r="AP1686" s="1">
        <v>41090</v>
      </c>
      <c r="BN1686" s="3">
        <v>0.1</v>
      </c>
      <c r="BT1686" s="14">
        <v>17356000</v>
      </c>
      <c r="BU1686" s="3">
        <v>0.45</v>
      </c>
      <c r="CS1686">
        <v>1</v>
      </c>
      <c r="DA1686">
        <v>1</v>
      </c>
      <c r="DB1686" s="1">
        <v>41443</v>
      </c>
      <c r="DC1686" s="1">
        <v>42150</v>
      </c>
      <c r="DD1686" s="14">
        <v>102</v>
      </c>
      <c r="DE1686" s="14">
        <v>4</v>
      </c>
      <c r="DF1686" t="s">
        <v>513</v>
      </c>
      <c r="DG1686" t="s">
        <v>716</v>
      </c>
      <c r="DH1686">
        <v>1</v>
      </c>
      <c r="DJ1686">
        <v>1</v>
      </c>
      <c r="DK1686" s="1">
        <v>41443</v>
      </c>
    </row>
    <row r="1687" spans="1:221" x14ac:dyDescent="0.25">
      <c r="A1687" s="1">
        <v>42200</v>
      </c>
      <c r="E1687" s="13" t="s">
        <v>3238</v>
      </c>
      <c r="F1687" s="4" t="s">
        <v>158</v>
      </c>
      <c r="G1687" s="45" t="s">
        <v>5647</v>
      </c>
      <c r="H1687" s="86"/>
      <c r="I1687" s="86"/>
      <c r="J1687" s="86"/>
      <c r="K1687" s="86"/>
      <c r="L1687" s="86"/>
      <c r="M1687" s="30" t="s">
        <v>709</v>
      </c>
      <c r="N1687" s="4" t="s">
        <v>570</v>
      </c>
      <c r="O1687" s="4" t="s">
        <v>7257</v>
      </c>
      <c r="P1687" s="20"/>
      <c r="Q1687" s="39" t="s">
        <v>707</v>
      </c>
      <c r="R1687" s="4" t="s">
        <v>570</v>
      </c>
      <c r="S1687" s="4" t="s">
        <v>7257</v>
      </c>
      <c r="T1687" s="39" t="s">
        <v>707</v>
      </c>
      <c r="U1687" s="4" t="s">
        <v>570</v>
      </c>
      <c r="V1687" s="20"/>
      <c r="W1687" s="20"/>
      <c r="X1687" s="20"/>
      <c r="Y1687" s="20"/>
      <c r="Z1687" s="20"/>
      <c r="AA1687" s="20"/>
      <c r="AD1687" s="20"/>
      <c r="AF1687" s="14">
        <v>0</v>
      </c>
      <c r="AG1687" s="14">
        <v>1</v>
      </c>
      <c r="AH1687" s="14">
        <v>0</v>
      </c>
      <c r="AI1687" s="14">
        <v>0</v>
      </c>
      <c r="AJ1687" s="14">
        <v>1</v>
      </c>
      <c r="AK1687" s="14">
        <v>0</v>
      </c>
      <c r="AL1687" s="14">
        <v>1</v>
      </c>
      <c r="AM1687" s="14">
        <v>0</v>
      </c>
      <c r="AO1687" s="1">
        <v>38170</v>
      </c>
      <c r="AP1687" s="1">
        <v>41090</v>
      </c>
      <c r="BN1687" s="3">
        <v>0.1</v>
      </c>
      <c r="BT1687" s="14">
        <v>17356000</v>
      </c>
      <c r="BU1687" s="3">
        <v>0.45</v>
      </c>
      <c r="CS1687">
        <v>1</v>
      </c>
      <c r="DA1687">
        <v>1</v>
      </c>
      <c r="DB1687" s="1">
        <v>41443</v>
      </c>
      <c r="DC1687" s="1">
        <v>42150</v>
      </c>
      <c r="DD1687" s="14">
        <v>102</v>
      </c>
      <c r="DE1687" s="14">
        <v>4</v>
      </c>
      <c r="DF1687" t="s">
        <v>513</v>
      </c>
      <c r="DG1687" t="s">
        <v>716</v>
      </c>
      <c r="DH1687">
        <v>1</v>
      </c>
      <c r="DJ1687">
        <v>1</v>
      </c>
      <c r="DK1687" s="1">
        <v>41443</v>
      </c>
    </row>
    <row r="1688" spans="1:221" x14ac:dyDescent="0.25">
      <c r="A1688" s="1">
        <v>42200</v>
      </c>
      <c r="E1688" s="13" t="s">
        <v>3238</v>
      </c>
      <c r="F1688" s="4" t="s">
        <v>158</v>
      </c>
      <c r="G1688" s="45" t="s">
        <v>5647</v>
      </c>
      <c r="H1688" s="86"/>
      <c r="I1688" s="86"/>
      <c r="J1688" s="86"/>
      <c r="K1688" s="86"/>
      <c r="L1688" s="86"/>
      <c r="M1688" s="30" t="s">
        <v>710</v>
      </c>
      <c r="N1688" s="4" t="s">
        <v>718</v>
      </c>
      <c r="O1688" s="52" t="s">
        <v>7258</v>
      </c>
      <c r="P1688" s="20"/>
      <c r="Q1688" s="39" t="s">
        <v>707</v>
      </c>
      <c r="R1688" s="4" t="s">
        <v>570</v>
      </c>
      <c r="S1688" s="52" t="s">
        <v>7257</v>
      </c>
      <c r="T1688" s="39" t="s">
        <v>707</v>
      </c>
      <c r="U1688" s="4" t="s">
        <v>570</v>
      </c>
      <c r="V1688" s="20"/>
      <c r="W1688" s="20"/>
      <c r="X1688" s="20"/>
      <c r="Y1688" s="20"/>
      <c r="Z1688" s="20"/>
      <c r="AA1688" s="20"/>
      <c r="AD1688" s="20"/>
      <c r="AF1688" s="14">
        <v>0</v>
      </c>
      <c r="AG1688" s="14">
        <v>1</v>
      </c>
      <c r="AH1688" s="14">
        <v>0</v>
      </c>
      <c r="AI1688" s="14">
        <v>0</v>
      </c>
      <c r="AJ1688" s="14">
        <v>1</v>
      </c>
      <c r="AK1688" s="14">
        <v>0</v>
      </c>
      <c r="AL1688" s="14">
        <v>1</v>
      </c>
      <c r="AM1688" s="14">
        <v>0</v>
      </c>
      <c r="AO1688" s="1">
        <v>38170</v>
      </c>
      <c r="AP1688" s="1">
        <v>41090</v>
      </c>
      <c r="BN1688" s="3">
        <v>0.1</v>
      </c>
      <c r="BT1688" s="14">
        <v>17356000</v>
      </c>
      <c r="BU1688" s="3">
        <v>0.45</v>
      </c>
      <c r="CS1688">
        <v>1</v>
      </c>
      <c r="DA1688">
        <v>1</v>
      </c>
      <c r="DB1688" s="1">
        <v>41443</v>
      </c>
      <c r="DC1688" s="1">
        <v>42150</v>
      </c>
      <c r="DD1688" s="14">
        <v>102</v>
      </c>
      <c r="DE1688" s="14">
        <v>4</v>
      </c>
      <c r="DF1688" t="s">
        <v>513</v>
      </c>
      <c r="DG1688" t="s">
        <v>716</v>
      </c>
      <c r="DH1688">
        <v>1</v>
      </c>
      <c r="DJ1688">
        <v>1</v>
      </c>
      <c r="DK1688" s="1">
        <v>41443</v>
      </c>
    </row>
    <row r="1689" spans="1:221" x14ac:dyDescent="0.25">
      <c r="A1689" s="1">
        <v>42200</v>
      </c>
      <c r="E1689" s="13" t="s">
        <v>3238</v>
      </c>
      <c r="F1689" s="4" t="s">
        <v>158</v>
      </c>
      <c r="G1689" s="45" t="s">
        <v>5647</v>
      </c>
      <c r="H1689" s="86"/>
      <c r="I1689" s="86"/>
      <c r="J1689" s="86"/>
      <c r="K1689" s="86"/>
      <c r="L1689" s="86"/>
      <c r="M1689" s="30" t="s">
        <v>711</v>
      </c>
      <c r="N1689" s="4" t="s">
        <v>479</v>
      </c>
      <c r="O1689" s="52" t="s">
        <v>7121</v>
      </c>
      <c r="P1689" s="20"/>
      <c r="Q1689" s="39" t="s">
        <v>711</v>
      </c>
      <c r="R1689" s="4" t="s">
        <v>479</v>
      </c>
      <c r="S1689" s="52" t="s">
        <v>7121</v>
      </c>
      <c r="T1689" s="39" t="s">
        <v>711</v>
      </c>
      <c r="U1689" s="4" t="s">
        <v>479</v>
      </c>
      <c r="V1689" s="20"/>
      <c r="W1689" s="20"/>
      <c r="X1689" s="20"/>
      <c r="Y1689" s="20"/>
      <c r="Z1689" s="20"/>
      <c r="AA1689" s="20"/>
      <c r="AD1689" s="20"/>
      <c r="AF1689" s="14">
        <v>0</v>
      </c>
      <c r="AG1689" s="14">
        <v>1</v>
      </c>
      <c r="AH1689" s="14">
        <v>0</v>
      </c>
      <c r="AI1689" s="14">
        <v>0</v>
      </c>
      <c r="AJ1689" s="14">
        <v>1</v>
      </c>
      <c r="AK1689" s="14">
        <v>0</v>
      </c>
      <c r="AL1689" s="14">
        <v>1</v>
      </c>
      <c r="AM1689" s="14">
        <v>0</v>
      </c>
      <c r="AO1689" s="1">
        <v>38170</v>
      </c>
      <c r="AP1689" s="1">
        <v>41090</v>
      </c>
      <c r="BN1689" s="3">
        <v>0.1</v>
      </c>
      <c r="BT1689" s="14">
        <v>31798000</v>
      </c>
      <c r="BU1689" s="3">
        <v>0.3</v>
      </c>
      <c r="CS1689">
        <v>1</v>
      </c>
      <c r="DA1689">
        <v>1</v>
      </c>
      <c r="DB1689" s="1">
        <v>41443</v>
      </c>
      <c r="DC1689" s="1">
        <v>42150</v>
      </c>
      <c r="DD1689" s="14">
        <v>102</v>
      </c>
      <c r="DE1689" s="14">
        <v>4</v>
      </c>
      <c r="DF1689" t="s">
        <v>513</v>
      </c>
      <c r="DG1689" t="s">
        <v>716</v>
      </c>
      <c r="DH1689">
        <v>1</v>
      </c>
      <c r="DJ1689">
        <v>1</v>
      </c>
    </row>
    <row r="1690" spans="1:221" x14ac:dyDescent="0.25">
      <c r="A1690" s="1">
        <v>42200</v>
      </c>
      <c r="E1690" s="13" t="s">
        <v>3238</v>
      </c>
      <c r="F1690" s="4" t="s">
        <v>158</v>
      </c>
      <c r="G1690" s="45" t="s">
        <v>5647</v>
      </c>
      <c r="H1690" s="86"/>
      <c r="I1690" s="86"/>
      <c r="J1690" s="86"/>
      <c r="K1690" s="86"/>
      <c r="L1690" s="86"/>
      <c r="M1690" s="30" t="s">
        <v>712</v>
      </c>
      <c r="N1690" s="4" t="s">
        <v>479</v>
      </c>
      <c r="O1690" s="4" t="s">
        <v>7255</v>
      </c>
      <c r="P1690" s="20"/>
      <c r="Q1690" s="39" t="s">
        <v>711</v>
      </c>
      <c r="R1690" s="4" t="s">
        <v>479</v>
      </c>
      <c r="S1690" s="52" t="s">
        <v>7121</v>
      </c>
      <c r="T1690" s="39" t="s">
        <v>711</v>
      </c>
      <c r="U1690" s="4" t="s">
        <v>479</v>
      </c>
      <c r="V1690" s="20"/>
      <c r="W1690" s="20"/>
      <c r="X1690" s="20"/>
      <c r="Y1690" s="20"/>
      <c r="Z1690" s="20"/>
      <c r="AA1690" s="20"/>
      <c r="AD1690" s="20"/>
      <c r="AF1690" s="14">
        <v>0</v>
      </c>
      <c r="AG1690" s="14">
        <v>1</v>
      </c>
      <c r="AH1690" s="14">
        <v>0</v>
      </c>
      <c r="AI1690" s="14">
        <v>0</v>
      </c>
      <c r="AJ1690" s="14">
        <v>1</v>
      </c>
      <c r="AK1690" s="14">
        <v>0</v>
      </c>
      <c r="AL1690" s="14">
        <v>1</v>
      </c>
      <c r="AM1690" s="14">
        <v>0</v>
      </c>
      <c r="AO1690" s="1">
        <v>38170</v>
      </c>
      <c r="AP1690" s="1">
        <v>41090</v>
      </c>
      <c r="BN1690" s="3">
        <v>0.1</v>
      </c>
      <c r="BT1690" s="14">
        <v>31798000</v>
      </c>
      <c r="BU1690" s="3">
        <v>0.3</v>
      </c>
      <c r="CS1690">
        <v>1</v>
      </c>
      <c r="DA1690">
        <v>1</v>
      </c>
      <c r="DB1690" s="1">
        <v>41443</v>
      </c>
      <c r="DC1690" s="1">
        <v>42150</v>
      </c>
      <c r="DD1690" s="14">
        <v>102</v>
      </c>
      <c r="DE1690" s="14">
        <v>4</v>
      </c>
      <c r="DF1690" t="s">
        <v>513</v>
      </c>
      <c r="DG1690" t="s">
        <v>716</v>
      </c>
      <c r="DH1690">
        <v>1</v>
      </c>
      <c r="DJ1690">
        <v>1</v>
      </c>
      <c r="DK1690" s="1">
        <v>41443</v>
      </c>
    </row>
    <row r="1691" spans="1:221" x14ac:dyDescent="0.25">
      <c r="A1691" s="1">
        <v>42200</v>
      </c>
      <c r="E1691" s="13" t="s">
        <v>3238</v>
      </c>
      <c r="F1691" s="4" t="s">
        <v>158</v>
      </c>
      <c r="G1691" s="45" t="s">
        <v>5647</v>
      </c>
      <c r="H1691" s="86"/>
      <c r="I1691" s="86"/>
      <c r="J1691" s="86"/>
      <c r="K1691" s="86"/>
      <c r="L1691" s="86"/>
      <c r="M1691" s="30" t="s">
        <v>713</v>
      </c>
      <c r="N1691" s="4" t="s">
        <v>570</v>
      </c>
      <c r="O1691" s="4" t="s">
        <v>7259</v>
      </c>
      <c r="P1691" s="20"/>
      <c r="Q1691" s="39" t="s">
        <v>711</v>
      </c>
      <c r="R1691" s="4" t="s">
        <v>479</v>
      </c>
      <c r="S1691" s="52" t="s">
        <v>7121</v>
      </c>
      <c r="T1691" s="39" t="s">
        <v>711</v>
      </c>
      <c r="U1691" s="4" t="s">
        <v>479</v>
      </c>
      <c r="V1691" s="20"/>
      <c r="W1691" s="20"/>
      <c r="X1691" s="20"/>
      <c r="Y1691" s="20"/>
      <c r="Z1691" s="20"/>
      <c r="AA1691" s="20"/>
      <c r="AD1691" s="20"/>
      <c r="AF1691" s="14">
        <v>0</v>
      </c>
      <c r="AG1691" s="14">
        <v>1</v>
      </c>
      <c r="AH1691" s="14">
        <v>0</v>
      </c>
      <c r="AI1691" s="14">
        <v>0</v>
      </c>
      <c r="AJ1691" s="14">
        <v>1</v>
      </c>
      <c r="AK1691" s="14">
        <v>0</v>
      </c>
      <c r="AL1691" s="14">
        <v>1</v>
      </c>
      <c r="AM1691" s="14">
        <v>0</v>
      </c>
      <c r="AO1691" s="1">
        <v>38170</v>
      </c>
      <c r="AP1691" s="1">
        <v>41090</v>
      </c>
      <c r="BN1691" s="3">
        <v>0.1</v>
      </c>
      <c r="BT1691" s="14">
        <v>31798000</v>
      </c>
      <c r="BU1691" s="3">
        <v>0.3</v>
      </c>
      <c r="CS1691">
        <v>1</v>
      </c>
      <c r="DA1691">
        <v>1</v>
      </c>
      <c r="DB1691" s="1">
        <v>41443</v>
      </c>
      <c r="DC1691" s="1">
        <v>42150</v>
      </c>
      <c r="DD1691" s="14">
        <v>102</v>
      </c>
      <c r="DE1691" s="14">
        <v>4</v>
      </c>
      <c r="DF1691" t="s">
        <v>513</v>
      </c>
      <c r="DG1691" t="s">
        <v>716</v>
      </c>
      <c r="DH1691">
        <v>1</v>
      </c>
      <c r="DJ1691">
        <v>1</v>
      </c>
      <c r="DK1691" s="1">
        <v>41443</v>
      </c>
    </row>
    <row r="1692" spans="1:221" x14ac:dyDescent="0.25">
      <c r="A1692" s="1">
        <v>42200</v>
      </c>
      <c r="E1692" s="13" t="s">
        <v>3238</v>
      </c>
      <c r="F1692" s="4" t="s">
        <v>158</v>
      </c>
      <c r="G1692" s="45" t="s">
        <v>5647</v>
      </c>
      <c r="H1692" s="86"/>
      <c r="I1692" s="86"/>
      <c r="J1692" s="86"/>
      <c r="K1692" s="86"/>
      <c r="L1692" s="86"/>
      <c r="M1692" s="30" t="s">
        <v>714</v>
      </c>
      <c r="N1692" s="4" t="s">
        <v>718</v>
      </c>
      <c r="O1692" s="52" t="s">
        <v>7260</v>
      </c>
      <c r="P1692" s="20"/>
      <c r="Q1692" s="39" t="s">
        <v>711</v>
      </c>
      <c r="R1692" s="4" t="s">
        <v>479</v>
      </c>
      <c r="S1692" s="52" t="s">
        <v>7121</v>
      </c>
      <c r="T1692" s="39" t="s">
        <v>711</v>
      </c>
      <c r="U1692" s="4" t="s">
        <v>479</v>
      </c>
      <c r="V1692" s="20"/>
      <c r="W1692" s="20"/>
      <c r="X1692" s="20"/>
      <c r="Y1692" s="20"/>
      <c r="Z1692" s="20"/>
      <c r="AA1692" s="20"/>
      <c r="AD1692" s="20"/>
      <c r="AF1692" s="14">
        <v>0</v>
      </c>
      <c r="AG1692" s="14">
        <v>1</v>
      </c>
      <c r="AH1692" s="14">
        <v>0</v>
      </c>
      <c r="AI1692" s="14">
        <v>0</v>
      </c>
      <c r="AJ1692" s="14">
        <v>1</v>
      </c>
      <c r="AK1692" s="14">
        <v>0</v>
      </c>
      <c r="AL1692" s="14">
        <v>1</v>
      </c>
      <c r="AM1692" s="14">
        <v>0</v>
      </c>
      <c r="AO1692" s="1">
        <v>38170</v>
      </c>
      <c r="AP1692" s="1">
        <v>41090</v>
      </c>
      <c r="BN1692" s="3">
        <v>0.1</v>
      </c>
      <c r="BT1692" s="14">
        <v>31798000</v>
      </c>
      <c r="BU1692" s="3">
        <v>0.3</v>
      </c>
      <c r="CS1692">
        <v>1</v>
      </c>
      <c r="DA1692">
        <v>1</v>
      </c>
      <c r="DB1692" s="1">
        <v>41443</v>
      </c>
      <c r="DC1692" s="1">
        <v>42150</v>
      </c>
      <c r="DD1692" s="14">
        <v>102</v>
      </c>
      <c r="DE1692" s="14">
        <v>4</v>
      </c>
      <c r="DF1692" t="s">
        <v>513</v>
      </c>
      <c r="DG1692" t="s">
        <v>716</v>
      </c>
      <c r="DH1692">
        <v>1</v>
      </c>
      <c r="DJ1692">
        <v>1</v>
      </c>
      <c r="DK1692" s="1">
        <v>41443</v>
      </c>
    </row>
    <row r="1693" spans="1:221" x14ac:dyDescent="0.25">
      <c r="A1693" s="1">
        <v>42298</v>
      </c>
      <c r="C1693" t="s">
        <v>1538</v>
      </c>
      <c r="E1693" s="4" t="s">
        <v>3248</v>
      </c>
      <c r="F1693" s="4" t="s">
        <v>1537</v>
      </c>
      <c r="G1693" s="45" t="s">
        <v>5657</v>
      </c>
      <c r="H1693" s="86"/>
      <c r="I1693" s="86"/>
      <c r="J1693" s="86"/>
      <c r="K1693" s="86"/>
      <c r="L1693" s="86"/>
      <c r="M1693" s="30" t="s">
        <v>2620</v>
      </c>
      <c r="N1693" s="27" t="s">
        <v>502</v>
      </c>
      <c r="O1693" s="52" t="s">
        <v>7152</v>
      </c>
      <c r="P1693" s="20"/>
      <c r="Q1693" s="39" t="s">
        <v>2620</v>
      </c>
      <c r="R1693" s="27" t="s">
        <v>502</v>
      </c>
      <c r="S1693" s="52" t="s">
        <v>7152</v>
      </c>
      <c r="T1693" s="39" t="s">
        <v>2620</v>
      </c>
      <c r="U1693" s="27" t="s">
        <v>502</v>
      </c>
      <c r="V1693" s="20"/>
      <c r="W1693" s="20"/>
      <c r="X1693" s="33" t="s">
        <v>3713</v>
      </c>
      <c r="Y1693" s="33" t="s">
        <v>502</v>
      </c>
      <c r="Z1693" s="33" t="s">
        <v>3713</v>
      </c>
      <c r="AA1693" s="33" t="s">
        <v>502</v>
      </c>
      <c r="AD1693" s="20"/>
      <c r="AF1693" s="14">
        <v>0</v>
      </c>
      <c r="AG1693" s="14">
        <v>1</v>
      </c>
      <c r="AH1693" s="14">
        <v>0</v>
      </c>
      <c r="AI1693" s="14">
        <v>0</v>
      </c>
      <c r="AJ1693" s="14">
        <v>1</v>
      </c>
      <c r="AK1693" s="14">
        <v>0</v>
      </c>
      <c r="AL1693" s="14">
        <v>1</v>
      </c>
      <c r="AM1693" s="14">
        <v>0</v>
      </c>
      <c r="AN1693" t="s">
        <v>1553</v>
      </c>
      <c r="AO1693" s="1">
        <v>38243</v>
      </c>
      <c r="AP1693" s="1">
        <v>38935</v>
      </c>
      <c r="BO1693" s="3">
        <v>1</v>
      </c>
      <c r="BT1693" s="14">
        <v>0</v>
      </c>
      <c r="BU1693" s="3">
        <v>1</v>
      </c>
      <c r="DA1693" s="1">
        <v>39993</v>
      </c>
      <c r="DC1693" s="1">
        <v>41108</v>
      </c>
      <c r="DD1693" s="14">
        <v>593</v>
      </c>
      <c r="DE1693" s="14">
        <v>4</v>
      </c>
      <c r="DF1693" s="24" t="s">
        <v>508</v>
      </c>
      <c r="DG1693" t="s">
        <v>1554</v>
      </c>
      <c r="DI1693">
        <v>1</v>
      </c>
      <c r="HH1693" s="44" t="s">
        <v>5865</v>
      </c>
      <c r="HI1693">
        <v>0</v>
      </c>
      <c r="HJ1693">
        <v>22</v>
      </c>
      <c r="HK1693">
        <v>1349</v>
      </c>
      <c r="HL1693">
        <v>21</v>
      </c>
      <c r="HM1693">
        <v>1</v>
      </c>
    </row>
    <row r="1694" spans="1:221" x14ac:dyDescent="0.25">
      <c r="A1694" s="1">
        <v>42298</v>
      </c>
      <c r="E1694" s="4" t="s">
        <v>3248</v>
      </c>
      <c r="F1694" s="4" t="s">
        <v>1537</v>
      </c>
      <c r="G1694" s="45" t="s">
        <v>5657</v>
      </c>
      <c r="H1694" s="86"/>
      <c r="I1694" s="86"/>
      <c r="J1694" s="86"/>
      <c r="K1694" s="86"/>
      <c r="L1694" s="86"/>
      <c r="M1694" s="30" t="s">
        <v>1539</v>
      </c>
      <c r="N1694" s="27" t="s">
        <v>500</v>
      </c>
      <c r="O1694" s="52" t="s">
        <v>7288</v>
      </c>
      <c r="P1694" s="20"/>
      <c r="Q1694" s="39" t="s">
        <v>2620</v>
      </c>
      <c r="R1694" s="27" t="s">
        <v>502</v>
      </c>
      <c r="S1694" s="52" t="s">
        <v>7152</v>
      </c>
      <c r="T1694" s="39" t="s">
        <v>2620</v>
      </c>
      <c r="U1694" s="27" t="s">
        <v>502</v>
      </c>
      <c r="V1694" s="20"/>
      <c r="W1694" s="20"/>
      <c r="X1694" s="20"/>
      <c r="Y1694" s="20"/>
      <c r="Z1694" s="33" t="s">
        <v>3713</v>
      </c>
      <c r="AA1694" s="33" t="s">
        <v>502</v>
      </c>
      <c r="AD1694" s="20"/>
      <c r="AF1694" s="14">
        <v>0</v>
      </c>
      <c r="AG1694" s="14">
        <v>1</v>
      </c>
      <c r="AH1694" s="14">
        <v>0</v>
      </c>
      <c r="AI1694" s="14">
        <v>0</v>
      </c>
      <c r="AJ1694" s="14">
        <v>1</v>
      </c>
      <c r="AK1694" s="14">
        <v>0</v>
      </c>
      <c r="AL1694" s="14">
        <v>1</v>
      </c>
      <c r="AM1694" s="14">
        <v>0</v>
      </c>
      <c r="AO1694" s="1">
        <v>38243</v>
      </c>
      <c r="AP1694" s="1">
        <v>38935</v>
      </c>
      <c r="BO1694" s="3">
        <v>1</v>
      </c>
      <c r="BT1694" s="14">
        <v>0</v>
      </c>
      <c r="BU1694" s="3">
        <v>1</v>
      </c>
      <c r="DA1694" s="1">
        <v>39993</v>
      </c>
      <c r="DC1694" s="1">
        <v>41108</v>
      </c>
      <c r="DD1694" s="14">
        <v>593</v>
      </c>
      <c r="DE1694" s="14">
        <v>4</v>
      </c>
      <c r="DF1694" s="24" t="s">
        <v>508</v>
      </c>
      <c r="DG1694" t="s">
        <v>1554</v>
      </c>
      <c r="DI1694">
        <v>1</v>
      </c>
      <c r="HH1694" s="44" t="s">
        <v>5865</v>
      </c>
      <c r="HI1694">
        <v>0</v>
      </c>
      <c r="HJ1694">
        <v>22</v>
      </c>
      <c r="HK1694">
        <v>1349</v>
      </c>
      <c r="HL1694">
        <v>21</v>
      </c>
      <c r="HM1694">
        <v>1</v>
      </c>
    </row>
    <row r="1695" spans="1:221" x14ac:dyDescent="0.25">
      <c r="A1695" s="1">
        <v>42298</v>
      </c>
      <c r="E1695" s="4" t="s">
        <v>3248</v>
      </c>
      <c r="F1695" s="4" t="s">
        <v>1537</v>
      </c>
      <c r="G1695" s="45" t="s">
        <v>5657</v>
      </c>
      <c r="H1695" s="86"/>
      <c r="I1695" s="86"/>
      <c r="J1695" s="86"/>
      <c r="K1695" s="86"/>
      <c r="L1695" s="86"/>
      <c r="M1695" s="30" t="s">
        <v>1542</v>
      </c>
      <c r="N1695" s="27" t="s">
        <v>993</v>
      </c>
      <c r="O1695" s="52" t="s">
        <v>7290</v>
      </c>
      <c r="P1695" s="20"/>
      <c r="Q1695" s="39" t="s">
        <v>2620</v>
      </c>
      <c r="R1695" s="27" t="s">
        <v>502</v>
      </c>
      <c r="S1695" s="52" t="s">
        <v>7152</v>
      </c>
      <c r="T1695" s="39" t="s">
        <v>2620</v>
      </c>
      <c r="U1695" s="27" t="s">
        <v>502</v>
      </c>
      <c r="V1695" s="20"/>
      <c r="W1695" s="20"/>
      <c r="X1695" s="20"/>
      <c r="Y1695" s="20"/>
      <c r="Z1695" s="33" t="s">
        <v>3713</v>
      </c>
      <c r="AA1695" s="33" t="s">
        <v>502</v>
      </c>
      <c r="AD1695" s="20"/>
      <c r="AF1695" s="14">
        <v>0</v>
      </c>
      <c r="AG1695" s="14">
        <v>1</v>
      </c>
      <c r="AH1695" s="14">
        <v>0</v>
      </c>
      <c r="AI1695" s="14">
        <v>0</v>
      </c>
      <c r="AJ1695" s="14">
        <v>1</v>
      </c>
      <c r="AK1695" s="14">
        <v>0</v>
      </c>
      <c r="AL1695" s="14">
        <v>1</v>
      </c>
      <c r="AM1695" s="14">
        <v>0</v>
      </c>
      <c r="AO1695" s="1">
        <v>38206</v>
      </c>
      <c r="AP1695" s="1">
        <v>39145</v>
      </c>
      <c r="BO1695" s="3">
        <v>1</v>
      </c>
      <c r="BT1695" s="14">
        <v>0</v>
      </c>
      <c r="BU1695" s="3">
        <v>1</v>
      </c>
      <c r="DA1695" s="1">
        <v>39993</v>
      </c>
      <c r="DC1695" s="1">
        <v>41108</v>
      </c>
      <c r="DD1695" s="14">
        <v>593</v>
      </c>
      <c r="DE1695" s="14">
        <v>4</v>
      </c>
      <c r="DF1695" s="24" t="s">
        <v>508</v>
      </c>
      <c r="DG1695" t="s">
        <v>1554</v>
      </c>
      <c r="DI1695">
        <v>1</v>
      </c>
      <c r="HH1695" s="44" t="s">
        <v>5865</v>
      </c>
      <c r="HI1695">
        <v>0</v>
      </c>
      <c r="HJ1695">
        <v>22</v>
      </c>
      <c r="HK1695">
        <v>1349</v>
      </c>
      <c r="HL1695">
        <v>21</v>
      </c>
      <c r="HM1695">
        <v>1</v>
      </c>
    </row>
    <row r="1696" spans="1:221" x14ac:dyDescent="0.25">
      <c r="A1696" s="1">
        <v>42298</v>
      </c>
      <c r="E1696" s="4" t="s">
        <v>3248</v>
      </c>
      <c r="F1696" s="4" t="s">
        <v>1537</v>
      </c>
      <c r="G1696" s="45" t="s">
        <v>5657</v>
      </c>
      <c r="H1696" s="86"/>
      <c r="I1696" s="86"/>
      <c r="J1696" s="86"/>
      <c r="K1696" s="86"/>
      <c r="L1696" s="86"/>
      <c r="M1696" s="30" t="s">
        <v>1543</v>
      </c>
      <c r="N1696" s="27" t="s">
        <v>500</v>
      </c>
      <c r="O1696" s="52" t="s">
        <v>7289</v>
      </c>
      <c r="P1696" s="20"/>
      <c r="Q1696" s="39" t="s">
        <v>2620</v>
      </c>
      <c r="R1696" s="27" t="s">
        <v>502</v>
      </c>
      <c r="S1696" s="52" t="s">
        <v>7152</v>
      </c>
      <c r="T1696" s="39" t="s">
        <v>2620</v>
      </c>
      <c r="U1696" s="27" t="s">
        <v>502</v>
      </c>
      <c r="V1696" s="20"/>
      <c r="W1696" s="20"/>
      <c r="X1696" s="20"/>
      <c r="Y1696" s="20"/>
      <c r="Z1696" s="33" t="s">
        <v>3713</v>
      </c>
      <c r="AA1696" s="33" t="s">
        <v>502</v>
      </c>
      <c r="AD1696" s="20"/>
      <c r="AF1696" s="14">
        <v>0</v>
      </c>
      <c r="AG1696" s="14">
        <v>1</v>
      </c>
      <c r="AH1696" s="14">
        <v>0</v>
      </c>
      <c r="AI1696" s="14">
        <v>0</v>
      </c>
      <c r="AJ1696" s="14">
        <v>1</v>
      </c>
      <c r="AK1696" s="14">
        <v>0</v>
      </c>
      <c r="AL1696" s="14">
        <v>1</v>
      </c>
      <c r="AM1696" s="14">
        <v>0</v>
      </c>
      <c r="AO1696" s="1">
        <v>38206</v>
      </c>
      <c r="AP1696" s="1">
        <v>39145</v>
      </c>
      <c r="BO1696" s="3">
        <v>1</v>
      </c>
      <c r="BT1696" s="14">
        <v>0</v>
      </c>
      <c r="BU1696" s="3">
        <v>1</v>
      </c>
      <c r="DA1696" s="1">
        <v>39993</v>
      </c>
      <c r="DC1696" s="1">
        <v>41108</v>
      </c>
      <c r="DD1696" s="14">
        <v>593</v>
      </c>
      <c r="DE1696" s="14">
        <v>4</v>
      </c>
      <c r="DF1696" s="24" t="s">
        <v>508</v>
      </c>
      <c r="DG1696" t="s">
        <v>1554</v>
      </c>
      <c r="DI1696">
        <v>1</v>
      </c>
      <c r="HH1696" s="44" t="s">
        <v>5865</v>
      </c>
      <c r="HI1696">
        <v>0</v>
      </c>
      <c r="HJ1696">
        <v>22</v>
      </c>
      <c r="HK1696">
        <v>1349</v>
      </c>
      <c r="HL1696">
        <v>21</v>
      </c>
      <c r="HM1696">
        <v>1</v>
      </c>
    </row>
    <row r="1697" spans="1:221" x14ac:dyDescent="0.25">
      <c r="A1697" s="1">
        <v>42298</v>
      </c>
      <c r="E1697" s="4" t="s">
        <v>3248</v>
      </c>
      <c r="F1697" s="4" t="s">
        <v>1537</v>
      </c>
      <c r="G1697" s="45" t="s">
        <v>5657</v>
      </c>
      <c r="H1697" s="86"/>
      <c r="I1697" s="86"/>
      <c r="J1697" s="86"/>
      <c r="K1697" s="86"/>
      <c r="L1697" s="86"/>
      <c r="M1697" s="30" t="s">
        <v>1540</v>
      </c>
      <c r="N1697" s="27" t="s">
        <v>993</v>
      </c>
      <c r="O1697" s="52" t="s">
        <v>7291</v>
      </c>
      <c r="P1697" s="20"/>
      <c r="Q1697" s="39" t="s">
        <v>1540</v>
      </c>
      <c r="R1697" s="27" t="s">
        <v>993</v>
      </c>
      <c r="S1697" s="52" t="s">
        <v>7291</v>
      </c>
      <c r="T1697" s="39" t="s">
        <v>1540</v>
      </c>
      <c r="U1697" s="27" t="s">
        <v>993</v>
      </c>
      <c r="V1697" s="20"/>
      <c r="W1697" s="20"/>
      <c r="X1697" s="39" t="s">
        <v>3747</v>
      </c>
      <c r="Y1697" s="20" t="s">
        <v>993</v>
      </c>
      <c r="Z1697" s="39" t="s">
        <v>3747</v>
      </c>
      <c r="AA1697" s="20" t="s">
        <v>993</v>
      </c>
      <c r="AD1697" s="20"/>
      <c r="AF1697" s="14">
        <v>0</v>
      </c>
      <c r="AG1697" s="14">
        <v>1</v>
      </c>
      <c r="AH1697" s="14">
        <v>0</v>
      </c>
      <c r="AI1697" s="14">
        <v>0</v>
      </c>
      <c r="AJ1697" s="14">
        <v>1</v>
      </c>
      <c r="AK1697" s="14">
        <v>0</v>
      </c>
      <c r="AL1697" s="14">
        <v>1</v>
      </c>
      <c r="AM1697" s="14">
        <v>0</v>
      </c>
      <c r="AO1697" s="1">
        <v>38222</v>
      </c>
      <c r="AP1697" s="1">
        <v>39145</v>
      </c>
      <c r="BO1697" s="3">
        <v>1</v>
      </c>
      <c r="BT1697" s="14">
        <v>0</v>
      </c>
      <c r="BU1697" s="3">
        <v>1</v>
      </c>
      <c r="DA1697" s="1">
        <v>39993</v>
      </c>
      <c r="DC1697" s="1">
        <v>41108</v>
      </c>
      <c r="DD1697" s="14">
        <v>593</v>
      </c>
      <c r="DE1697" s="14">
        <v>4</v>
      </c>
      <c r="DF1697" s="24" t="s">
        <v>508</v>
      </c>
      <c r="DG1697" t="s">
        <v>1554</v>
      </c>
      <c r="DI1697">
        <v>1</v>
      </c>
      <c r="HH1697" s="44" t="s">
        <v>5865</v>
      </c>
      <c r="HI1697">
        <v>0</v>
      </c>
      <c r="HJ1697">
        <v>22</v>
      </c>
      <c r="HK1697">
        <v>216</v>
      </c>
      <c r="HL1697">
        <v>0</v>
      </c>
    </row>
    <row r="1698" spans="1:221" x14ac:dyDescent="0.25">
      <c r="A1698" s="1">
        <v>42298</v>
      </c>
      <c r="E1698" s="4" t="s">
        <v>3248</v>
      </c>
      <c r="F1698" s="4" t="s">
        <v>1537</v>
      </c>
      <c r="G1698" s="45" t="s">
        <v>5657</v>
      </c>
      <c r="H1698" s="86"/>
      <c r="I1698" s="86"/>
      <c r="J1698" s="86"/>
      <c r="K1698" s="86"/>
      <c r="L1698" s="86"/>
      <c r="M1698" s="30" t="s">
        <v>1541</v>
      </c>
      <c r="N1698" s="27" t="s">
        <v>500</v>
      </c>
      <c r="O1698" s="52" t="s">
        <v>7289</v>
      </c>
      <c r="P1698" s="20"/>
      <c r="Q1698" s="39" t="s">
        <v>1540</v>
      </c>
      <c r="R1698" s="27" t="s">
        <v>993</v>
      </c>
      <c r="S1698" s="52" t="s">
        <v>7291</v>
      </c>
      <c r="T1698" s="39" t="s">
        <v>1540</v>
      </c>
      <c r="U1698" s="27" t="s">
        <v>993</v>
      </c>
      <c r="V1698" s="20"/>
      <c r="W1698" s="20"/>
      <c r="X1698" s="20"/>
      <c r="Y1698" s="20"/>
      <c r="Z1698" s="39" t="s">
        <v>3747</v>
      </c>
      <c r="AA1698" s="20" t="s">
        <v>993</v>
      </c>
      <c r="AD1698" s="20"/>
      <c r="AF1698" s="14">
        <v>0</v>
      </c>
      <c r="AG1698" s="14">
        <v>1</v>
      </c>
      <c r="AH1698" s="14">
        <v>0</v>
      </c>
      <c r="AI1698" s="14">
        <v>0</v>
      </c>
      <c r="AJ1698" s="14">
        <v>1</v>
      </c>
      <c r="AK1698" s="14">
        <v>0</v>
      </c>
      <c r="AL1698" s="14">
        <v>1</v>
      </c>
      <c r="AM1698" s="14">
        <v>0</v>
      </c>
      <c r="AO1698" s="1">
        <v>38222</v>
      </c>
      <c r="AP1698" s="1">
        <v>39145</v>
      </c>
      <c r="BO1698" s="3">
        <v>1</v>
      </c>
      <c r="BT1698" s="14">
        <v>0</v>
      </c>
      <c r="BU1698" s="3">
        <v>1</v>
      </c>
      <c r="DA1698" s="1">
        <v>39993</v>
      </c>
      <c r="DC1698" s="1">
        <v>41108</v>
      </c>
      <c r="DD1698" s="14">
        <v>593</v>
      </c>
      <c r="DE1698" s="14">
        <v>4</v>
      </c>
      <c r="DF1698" s="24" t="s">
        <v>508</v>
      </c>
      <c r="DG1698" t="s">
        <v>1554</v>
      </c>
      <c r="DI1698">
        <v>1</v>
      </c>
      <c r="HH1698" s="44" t="s">
        <v>5865</v>
      </c>
      <c r="HI1698">
        <v>0</v>
      </c>
      <c r="HJ1698">
        <v>22</v>
      </c>
      <c r="HK1698">
        <v>216</v>
      </c>
      <c r="HL1698">
        <v>0</v>
      </c>
    </row>
    <row r="1699" spans="1:221" x14ac:dyDescent="0.25">
      <c r="A1699" s="1">
        <v>42298</v>
      </c>
      <c r="E1699" s="4" t="s">
        <v>3248</v>
      </c>
      <c r="F1699" s="4" t="s">
        <v>1537</v>
      </c>
      <c r="G1699" s="45" t="s">
        <v>5657</v>
      </c>
      <c r="H1699" s="86"/>
      <c r="I1699" s="86"/>
      <c r="J1699" s="86"/>
      <c r="K1699" s="86"/>
      <c r="L1699" s="86"/>
      <c r="M1699" s="30" t="s">
        <v>1544</v>
      </c>
      <c r="N1699" s="27" t="s">
        <v>498</v>
      </c>
      <c r="O1699" s="52" t="s">
        <v>7293</v>
      </c>
      <c r="P1699" s="20"/>
      <c r="Q1699" s="39" t="s">
        <v>1544</v>
      </c>
      <c r="R1699" s="27" t="s">
        <v>498</v>
      </c>
      <c r="S1699" s="52" t="s">
        <v>7293</v>
      </c>
      <c r="T1699" s="39" t="s">
        <v>1544</v>
      </c>
      <c r="U1699" s="27" t="s">
        <v>498</v>
      </c>
      <c r="V1699" s="20" t="s">
        <v>1633</v>
      </c>
      <c r="W1699" s="27" t="s">
        <v>498</v>
      </c>
      <c r="X1699" s="20"/>
      <c r="Y1699" s="20"/>
      <c r="AB1699" s="33" t="s">
        <v>3610</v>
      </c>
      <c r="AC1699" s="33" t="s">
        <v>498</v>
      </c>
      <c r="AF1699" s="14">
        <v>0</v>
      </c>
      <c r="AG1699" s="14">
        <v>1</v>
      </c>
      <c r="AH1699" s="14">
        <v>0</v>
      </c>
      <c r="AI1699" s="14">
        <v>0</v>
      </c>
      <c r="AJ1699" s="14">
        <v>1</v>
      </c>
      <c r="AK1699" s="14">
        <v>0</v>
      </c>
      <c r="AL1699" s="14">
        <v>1</v>
      </c>
      <c r="AM1699" s="14">
        <v>0</v>
      </c>
      <c r="AO1699" s="1">
        <v>38161</v>
      </c>
      <c r="AP1699" s="1">
        <v>39777</v>
      </c>
      <c r="BT1699" s="14">
        <v>37121000</v>
      </c>
      <c r="BU1699" s="3">
        <v>0.5</v>
      </c>
      <c r="DA1699" s="1">
        <v>39993</v>
      </c>
      <c r="DC1699" s="1">
        <v>41108</v>
      </c>
      <c r="DD1699" s="14">
        <v>593</v>
      </c>
      <c r="DE1699" s="14">
        <v>4</v>
      </c>
      <c r="DF1699" s="24" t="s">
        <v>508</v>
      </c>
      <c r="DG1699" t="s">
        <v>1554</v>
      </c>
      <c r="DJ1699">
        <v>1</v>
      </c>
      <c r="DO1699" s="49" t="s">
        <v>4795</v>
      </c>
      <c r="DP1699" s="1"/>
      <c r="DQ1699" s="1"/>
      <c r="DR1699" s="1"/>
      <c r="DS1699" s="1"/>
      <c r="DT1699" s="1"/>
      <c r="DU1699" s="1"/>
      <c r="DV1699" s="1"/>
      <c r="DY1699" s="7" t="s">
        <v>4166</v>
      </c>
      <c r="DZ1699" s="1">
        <v>42373</v>
      </c>
      <c r="EA1699" s="1">
        <v>43658</v>
      </c>
      <c r="EC1699" s="26" t="s">
        <v>4279</v>
      </c>
      <c r="EF1699" s="7">
        <v>1</v>
      </c>
      <c r="EO1699" s="7">
        <v>154</v>
      </c>
      <c r="EP1699" s="7">
        <v>2</v>
      </c>
      <c r="HH1699" s="44" t="s">
        <v>5865</v>
      </c>
      <c r="HI1699">
        <v>0</v>
      </c>
      <c r="HJ1699">
        <v>22</v>
      </c>
      <c r="HK1699">
        <v>2597</v>
      </c>
      <c r="HL1699">
        <v>28</v>
      </c>
      <c r="HM1699">
        <v>1</v>
      </c>
    </row>
    <row r="1700" spans="1:221" x14ac:dyDescent="0.25">
      <c r="A1700" s="1">
        <v>42298</v>
      </c>
      <c r="E1700" s="4" t="s">
        <v>3248</v>
      </c>
      <c r="F1700" s="4" t="s">
        <v>1537</v>
      </c>
      <c r="G1700" s="45" t="s">
        <v>5657</v>
      </c>
      <c r="H1700" s="86"/>
      <c r="I1700" s="86"/>
      <c r="J1700" s="86"/>
      <c r="K1700" s="86"/>
      <c r="L1700" s="86"/>
      <c r="M1700" s="30" t="s">
        <v>1545</v>
      </c>
      <c r="N1700" s="27" t="s">
        <v>538</v>
      </c>
      <c r="O1700" s="52" t="s">
        <v>7292</v>
      </c>
      <c r="P1700" s="20"/>
      <c r="Q1700" s="39" t="s">
        <v>1544</v>
      </c>
      <c r="R1700" s="27" t="s">
        <v>498</v>
      </c>
      <c r="S1700" s="52" t="s">
        <v>7293</v>
      </c>
      <c r="T1700" s="39" t="s">
        <v>1544</v>
      </c>
      <c r="U1700" s="27" t="s">
        <v>498</v>
      </c>
      <c r="V1700" s="20" t="s">
        <v>1633</v>
      </c>
      <c r="W1700" s="27" t="s">
        <v>498</v>
      </c>
      <c r="X1700" s="20"/>
      <c r="Y1700" s="20"/>
      <c r="AB1700" s="33" t="s">
        <v>3610</v>
      </c>
      <c r="AC1700" s="33" t="s">
        <v>498</v>
      </c>
      <c r="AF1700" s="14">
        <v>0</v>
      </c>
      <c r="AG1700" s="14">
        <v>1</v>
      </c>
      <c r="AH1700" s="14">
        <v>0</v>
      </c>
      <c r="AI1700" s="14">
        <v>0</v>
      </c>
      <c r="AJ1700" s="14">
        <v>1</v>
      </c>
      <c r="AK1700" s="14">
        <v>0</v>
      </c>
      <c r="AL1700" s="14">
        <v>1</v>
      </c>
      <c r="AM1700" s="14">
        <v>0</v>
      </c>
      <c r="AO1700" s="1">
        <v>38161</v>
      </c>
      <c r="AP1700" s="1">
        <v>39777</v>
      </c>
      <c r="BT1700" s="14">
        <v>37121000</v>
      </c>
      <c r="BU1700" s="3">
        <v>0.5</v>
      </c>
      <c r="DA1700" s="1">
        <v>39993</v>
      </c>
      <c r="DC1700" s="1">
        <v>41108</v>
      </c>
      <c r="DD1700" s="14">
        <v>593</v>
      </c>
      <c r="DE1700" s="14">
        <v>4</v>
      </c>
      <c r="DF1700" s="24" t="s">
        <v>508</v>
      </c>
      <c r="DG1700" t="s">
        <v>1554</v>
      </c>
      <c r="DJ1700">
        <v>1</v>
      </c>
      <c r="DO1700" s="49" t="s">
        <v>4795</v>
      </c>
      <c r="DP1700" s="1"/>
      <c r="DQ1700" s="1"/>
      <c r="DR1700" s="1"/>
      <c r="DS1700" s="1"/>
      <c r="DT1700" s="1"/>
      <c r="DU1700" s="1"/>
      <c r="DV1700" s="1"/>
      <c r="DY1700" s="7" t="s">
        <v>4166</v>
      </c>
      <c r="DZ1700" s="1">
        <v>42373</v>
      </c>
      <c r="EA1700" s="1">
        <v>43658</v>
      </c>
      <c r="EC1700" s="26" t="s">
        <v>4279</v>
      </c>
      <c r="EF1700" s="7">
        <v>1</v>
      </c>
      <c r="EO1700" s="7">
        <v>154</v>
      </c>
      <c r="EP1700" s="7">
        <v>2</v>
      </c>
      <c r="HH1700" s="44" t="s">
        <v>5865</v>
      </c>
      <c r="HI1700">
        <v>0</v>
      </c>
      <c r="HJ1700">
        <v>22</v>
      </c>
      <c r="HK1700">
        <v>2597</v>
      </c>
      <c r="HL1700">
        <v>28</v>
      </c>
      <c r="HM1700">
        <v>1</v>
      </c>
    </row>
    <row r="1701" spans="1:221" x14ac:dyDescent="0.25">
      <c r="A1701" s="1">
        <v>42298</v>
      </c>
      <c r="E1701" s="4" t="s">
        <v>3248</v>
      </c>
      <c r="F1701" s="4" t="s">
        <v>1537</v>
      </c>
      <c r="G1701" s="45" t="s">
        <v>5657</v>
      </c>
      <c r="H1701" s="86"/>
      <c r="I1701" s="86"/>
      <c r="J1701" s="86"/>
      <c r="K1701" s="86"/>
      <c r="L1701" s="86"/>
      <c r="M1701" s="30" t="s">
        <v>1546</v>
      </c>
      <c r="N1701" s="27" t="s">
        <v>498</v>
      </c>
      <c r="O1701" s="52" t="s">
        <v>7295</v>
      </c>
      <c r="P1701" s="20"/>
      <c r="Q1701" s="39" t="s">
        <v>1546</v>
      </c>
      <c r="R1701" s="27" t="s">
        <v>498</v>
      </c>
      <c r="S1701" s="52" t="s">
        <v>7295</v>
      </c>
      <c r="T1701" s="39" t="s">
        <v>1546</v>
      </c>
      <c r="U1701" s="27" t="s">
        <v>498</v>
      </c>
      <c r="V1701" s="30" t="s">
        <v>7427</v>
      </c>
      <c r="W1701" s="33" t="s">
        <v>3750</v>
      </c>
      <c r="X1701" s="20"/>
      <c r="Y1701" s="20"/>
      <c r="AB1701" s="89" t="s">
        <v>3749</v>
      </c>
      <c r="AC1701" s="89" t="s">
        <v>3750</v>
      </c>
      <c r="AD1701" s="20"/>
      <c r="AE1701" s="53" t="s">
        <v>7444</v>
      </c>
      <c r="AF1701" s="14">
        <v>0</v>
      </c>
      <c r="AG1701" s="14">
        <v>1</v>
      </c>
      <c r="AH1701" s="14">
        <v>0</v>
      </c>
      <c r="AI1701" s="14">
        <v>0</v>
      </c>
      <c r="AJ1701" s="14">
        <v>1</v>
      </c>
      <c r="AK1701" s="14">
        <v>0</v>
      </c>
      <c r="AL1701" s="14">
        <v>1</v>
      </c>
      <c r="AM1701" s="14">
        <v>0</v>
      </c>
      <c r="AO1701" s="1">
        <v>38161</v>
      </c>
      <c r="AP1701" s="1">
        <v>39769</v>
      </c>
      <c r="BT1701" s="14">
        <v>41304000</v>
      </c>
      <c r="DA1701" s="1">
        <v>39993</v>
      </c>
      <c r="DC1701" s="1">
        <v>41108</v>
      </c>
      <c r="DD1701" s="14">
        <v>593</v>
      </c>
      <c r="DE1701" s="14">
        <v>4</v>
      </c>
      <c r="DF1701" s="24" t="s">
        <v>508</v>
      </c>
      <c r="DG1701" t="s">
        <v>1554</v>
      </c>
      <c r="DO1701" s="49" t="s">
        <v>4796</v>
      </c>
      <c r="DP1701" s="1"/>
      <c r="DQ1701" s="1"/>
      <c r="DR1701" s="1"/>
      <c r="DS1701" s="1"/>
      <c r="DT1701" s="1"/>
      <c r="DU1701" s="1"/>
      <c r="DY1701" s="7" t="s">
        <v>3066</v>
      </c>
      <c r="DZ1701" s="1">
        <v>42374</v>
      </c>
      <c r="EA1701" s="1">
        <v>43658</v>
      </c>
      <c r="EC1701" s="26" t="s">
        <v>4279</v>
      </c>
      <c r="EF1701" s="7">
        <v>1</v>
      </c>
      <c r="EO1701" s="7">
        <v>509</v>
      </c>
      <c r="EP1701" s="7">
        <v>2</v>
      </c>
      <c r="FC1701" t="s">
        <v>4278</v>
      </c>
      <c r="FD1701" s="1">
        <v>43728</v>
      </c>
      <c r="HH1701" s="44" t="s">
        <v>5865</v>
      </c>
      <c r="HI1701">
        <v>0</v>
      </c>
      <c r="HJ1701">
        <v>22</v>
      </c>
      <c r="HK1701">
        <v>3536</v>
      </c>
      <c r="HL1701">
        <v>43</v>
      </c>
      <c r="HM1701">
        <v>1</v>
      </c>
    </row>
    <row r="1702" spans="1:221" x14ac:dyDescent="0.25">
      <c r="A1702" s="1">
        <v>42298</v>
      </c>
      <c r="E1702" s="4" t="s">
        <v>3248</v>
      </c>
      <c r="F1702" s="4" t="s">
        <v>1537</v>
      </c>
      <c r="G1702" s="45" t="s">
        <v>5657</v>
      </c>
      <c r="H1702" s="86"/>
      <c r="I1702" s="86"/>
      <c r="J1702" s="86"/>
      <c r="K1702" s="86"/>
      <c r="L1702" s="86"/>
      <c r="M1702" s="30" t="s">
        <v>1547</v>
      </c>
      <c r="N1702" s="27" t="s">
        <v>538</v>
      </c>
      <c r="O1702" s="52" t="s">
        <v>7294</v>
      </c>
      <c r="P1702" s="20"/>
      <c r="Q1702" s="41" t="s">
        <v>1546</v>
      </c>
      <c r="R1702" s="27" t="s">
        <v>498</v>
      </c>
      <c r="S1702" s="52" t="s">
        <v>7295</v>
      </c>
      <c r="T1702" s="41" t="s">
        <v>1546</v>
      </c>
      <c r="U1702" s="27" t="s">
        <v>498</v>
      </c>
      <c r="V1702" s="30" t="s">
        <v>7427</v>
      </c>
      <c r="W1702" s="33" t="s">
        <v>3750</v>
      </c>
      <c r="X1702" s="20"/>
      <c r="Y1702" s="20"/>
      <c r="AB1702" s="89" t="s">
        <v>3749</v>
      </c>
      <c r="AC1702" s="89" t="s">
        <v>3750</v>
      </c>
      <c r="AD1702" s="20"/>
      <c r="AE1702" s="53" t="s">
        <v>7444</v>
      </c>
      <c r="AF1702" s="14">
        <v>0</v>
      </c>
      <c r="AG1702" s="14">
        <v>1</v>
      </c>
      <c r="AH1702" s="14">
        <v>0</v>
      </c>
      <c r="AI1702" s="14">
        <v>0</v>
      </c>
      <c r="AJ1702" s="14">
        <v>1</v>
      </c>
      <c r="AK1702" s="14">
        <v>0</v>
      </c>
      <c r="AL1702" s="14">
        <v>1</v>
      </c>
      <c r="AM1702" s="14">
        <v>0</v>
      </c>
      <c r="AO1702" s="1">
        <v>38161</v>
      </c>
      <c r="AP1702" s="1">
        <v>39769</v>
      </c>
      <c r="BT1702" s="14">
        <v>41304000</v>
      </c>
      <c r="DA1702" s="1">
        <v>39993</v>
      </c>
      <c r="DC1702" s="1">
        <v>41108</v>
      </c>
      <c r="DD1702" s="14">
        <v>593</v>
      </c>
      <c r="DE1702" s="14">
        <v>4</v>
      </c>
      <c r="DF1702" s="24" t="s">
        <v>508</v>
      </c>
      <c r="DG1702" t="s">
        <v>1554</v>
      </c>
      <c r="DO1702" s="49" t="s">
        <v>4796</v>
      </c>
      <c r="DP1702" s="1"/>
      <c r="DQ1702" s="1"/>
      <c r="DR1702" s="1"/>
      <c r="DS1702" s="1"/>
      <c r="DT1702" s="1"/>
      <c r="DU1702" s="1"/>
      <c r="DY1702" s="7" t="s">
        <v>3066</v>
      </c>
      <c r="DZ1702" s="1">
        <v>42374</v>
      </c>
      <c r="EA1702" s="1">
        <v>43658</v>
      </c>
      <c r="EC1702" s="26" t="s">
        <v>4279</v>
      </c>
      <c r="EF1702" s="7">
        <v>1</v>
      </c>
      <c r="EO1702" s="7">
        <v>509</v>
      </c>
      <c r="EP1702" s="7">
        <v>2</v>
      </c>
      <c r="FC1702" t="s">
        <v>4278</v>
      </c>
      <c r="FD1702" s="1">
        <v>43728</v>
      </c>
      <c r="HH1702" s="44" t="s">
        <v>5865</v>
      </c>
      <c r="HI1702">
        <v>0</v>
      </c>
      <c r="HJ1702">
        <v>22</v>
      </c>
      <c r="HK1702">
        <v>3536</v>
      </c>
      <c r="HL1702">
        <v>43</v>
      </c>
      <c r="HM1702">
        <v>1</v>
      </c>
    </row>
    <row r="1703" spans="1:221" x14ac:dyDescent="0.25">
      <c r="A1703" s="1">
        <v>42298</v>
      </c>
      <c r="E1703" s="4" t="s">
        <v>3248</v>
      </c>
      <c r="F1703" s="4" t="s">
        <v>1537</v>
      </c>
      <c r="G1703" s="45" t="s">
        <v>5657</v>
      </c>
      <c r="H1703" s="86"/>
      <c r="I1703" s="86"/>
      <c r="J1703" s="86"/>
      <c r="K1703" s="86"/>
      <c r="L1703" s="86"/>
      <c r="M1703" s="30" t="s">
        <v>1548</v>
      </c>
      <c r="N1703" s="27" t="s">
        <v>498</v>
      </c>
      <c r="O1703" s="27" t="s">
        <v>6726</v>
      </c>
      <c r="P1703" s="20"/>
      <c r="Q1703" s="39" t="s">
        <v>1548</v>
      </c>
      <c r="R1703" s="27" t="s">
        <v>498</v>
      </c>
      <c r="S1703" s="27" t="s">
        <v>6726</v>
      </c>
      <c r="T1703" s="39" t="s">
        <v>1548</v>
      </c>
      <c r="U1703" s="27" t="s">
        <v>498</v>
      </c>
      <c r="V1703" s="20"/>
      <c r="W1703" s="20"/>
      <c r="X1703" s="33" t="s">
        <v>3630</v>
      </c>
      <c r="Y1703" s="33" t="s">
        <v>498</v>
      </c>
      <c r="Z1703" s="33" t="s">
        <v>3630</v>
      </c>
      <c r="AA1703" s="33" t="s">
        <v>498</v>
      </c>
      <c r="AD1703" s="20"/>
      <c r="AF1703" s="14">
        <v>0</v>
      </c>
      <c r="AG1703" s="14">
        <v>1</v>
      </c>
      <c r="AH1703" s="14">
        <v>0</v>
      </c>
      <c r="AI1703" s="14">
        <v>0</v>
      </c>
      <c r="AJ1703" s="14">
        <v>1</v>
      </c>
      <c r="AK1703" s="14">
        <v>0</v>
      </c>
      <c r="AL1703" s="14">
        <v>1</v>
      </c>
      <c r="AM1703" s="14">
        <v>0</v>
      </c>
      <c r="AO1703" s="1">
        <v>38222</v>
      </c>
      <c r="AP1703" s="1">
        <v>38975</v>
      </c>
      <c r="BT1703" s="14">
        <v>21024000</v>
      </c>
      <c r="DA1703" s="1">
        <v>39993</v>
      </c>
      <c r="DC1703" s="1">
        <v>41108</v>
      </c>
      <c r="DD1703" s="14">
        <v>593</v>
      </c>
      <c r="DE1703" s="14">
        <v>4</v>
      </c>
      <c r="DF1703" s="24" t="s">
        <v>508</v>
      </c>
      <c r="DG1703" t="s">
        <v>1554</v>
      </c>
      <c r="DO1703" s="49" t="s">
        <v>4797</v>
      </c>
      <c r="DP1703" s="1"/>
      <c r="DQ1703" s="1"/>
      <c r="DR1703" s="1"/>
      <c r="DS1703" s="1"/>
      <c r="DT1703" s="1"/>
      <c r="DU1703" s="1"/>
      <c r="DY1703" s="7" t="s">
        <v>3067</v>
      </c>
      <c r="DZ1703" s="1">
        <v>42369</v>
      </c>
      <c r="EA1703" s="1">
        <v>43658</v>
      </c>
      <c r="EC1703" s="26" t="s">
        <v>4279</v>
      </c>
      <c r="EF1703" s="7">
        <v>1</v>
      </c>
      <c r="EO1703" s="7">
        <v>300</v>
      </c>
      <c r="EP1703" s="7">
        <v>2</v>
      </c>
      <c r="FC1703" t="s">
        <v>4280</v>
      </c>
      <c r="FD1703" s="1">
        <v>43728</v>
      </c>
      <c r="HH1703" s="44" t="s">
        <v>5865</v>
      </c>
      <c r="HI1703">
        <v>0</v>
      </c>
      <c r="HJ1703">
        <v>22</v>
      </c>
      <c r="HK1703">
        <v>4289</v>
      </c>
      <c r="HL1703">
        <v>60</v>
      </c>
      <c r="HM1703">
        <v>1</v>
      </c>
    </row>
    <row r="1704" spans="1:221" x14ac:dyDescent="0.25">
      <c r="A1704" s="1">
        <v>42298</v>
      </c>
      <c r="E1704" s="4" t="s">
        <v>3248</v>
      </c>
      <c r="F1704" s="4" t="s">
        <v>1537</v>
      </c>
      <c r="G1704" s="45" t="s">
        <v>5657</v>
      </c>
      <c r="H1704" s="86"/>
      <c r="I1704" s="86"/>
      <c r="J1704" s="86"/>
      <c r="K1704" s="86"/>
      <c r="L1704" s="86"/>
      <c r="M1704" s="30" t="s">
        <v>1549</v>
      </c>
      <c r="N1704" s="27" t="s">
        <v>500</v>
      </c>
      <c r="O1704" s="52" t="s">
        <v>7296</v>
      </c>
      <c r="P1704" s="20"/>
      <c r="Q1704" s="39" t="s">
        <v>1548</v>
      </c>
      <c r="R1704" s="27" t="s">
        <v>498</v>
      </c>
      <c r="S1704" s="27" t="s">
        <v>6726</v>
      </c>
      <c r="T1704" s="39" t="s">
        <v>1548</v>
      </c>
      <c r="U1704" s="27" t="s">
        <v>498</v>
      </c>
      <c r="V1704" s="20"/>
      <c r="W1704" s="20"/>
      <c r="X1704" s="20"/>
      <c r="Y1704" s="20"/>
      <c r="Z1704" s="33" t="s">
        <v>3630</v>
      </c>
      <c r="AA1704" s="33" t="s">
        <v>498</v>
      </c>
      <c r="AD1704" s="20"/>
      <c r="AF1704" s="14">
        <v>0</v>
      </c>
      <c r="AG1704" s="14">
        <v>1</v>
      </c>
      <c r="AH1704" s="14">
        <v>0</v>
      </c>
      <c r="AI1704" s="14">
        <v>0</v>
      </c>
      <c r="AJ1704" s="14">
        <v>1</v>
      </c>
      <c r="AK1704" s="14">
        <v>0</v>
      </c>
      <c r="AL1704" s="14">
        <v>1</v>
      </c>
      <c r="AM1704" s="14">
        <v>0</v>
      </c>
      <c r="AO1704" s="1">
        <v>38222</v>
      </c>
      <c r="AP1704" s="1">
        <v>38975</v>
      </c>
      <c r="BT1704" s="14">
        <v>21024000</v>
      </c>
      <c r="DA1704" s="1">
        <v>39993</v>
      </c>
      <c r="DC1704" s="1">
        <v>41108</v>
      </c>
      <c r="DD1704" s="14">
        <v>593</v>
      </c>
      <c r="DE1704" s="14">
        <v>4</v>
      </c>
      <c r="DF1704" s="24" t="s">
        <v>508</v>
      </c>
      <c r="DG1704" t="s">
        <v>1554</v>
      </c>
      <c r="DO1704" s="49" t="s">
        <v>4797</v>
      </c>
      <c r="DP1704" s="1"/>
      <c r="DQ1704" s="1"/>
      <c r="DR1704" s="1"/>
      <c r="DS1704" s="1"/>
      <c r="DT1704" s="1"/>
      <c r="DU1704" s="1"/>
      <c r="DY1704" s="7" t="s">
        <v>3067</v>
      </c>
      <c r="DZ1704" s="1">
        <v>42369</v>
      </c>
      <c r="EA1704" s="1">
        <v>43658</v>
      </c>
      <c r="EC1704" s="26" t="s">
        <v>4279</v>
      </c>
      <c r="EF1704" s="7">
        <v>1</v>
      </c>
      <c r="EO1704" s="7">
        <v>300</v>
      </c>
      <c r="EP1704" s="7">
        <v>2</v>
      </c>
      <c r="FC1704" t="s">
        <v>4280</v>
      </c>
      <c r="FD1704" s="1">
        <v>43728</v>
      </c>
      <c r="HH1704" s="44" t="s">
        <v>5865</v>
      </c>
      <c r="HI1704">
        <v>0</v>
      </c>
      <c r="HJ1704">
        <v>22</v>
      </c>
      <c r="HK1704">
        <v>4289</v>
      </c>
      <c r="HL1704">
        <v>60</v>
      </c>
      <c r="HM1704">
        <v>1</v>
      </c>
    </row>
    <row r="1705" spans="1:221" x14ac:dyDescent="0.25">
      <c r="A1705" s="1">
        <v>42298</v>
      </c>
      <c r="E1705" s="4" t="s">
        <v>3248</v>
      </c>
      <c r="F1705" s="4" t="s">
        <v>1537</v>
      </c>
      <c r="G1705" s="45" t="s">
        <v>5657</v>
      </c>
      <c r="H1705" s="86"/>
      <c r="I1705" s="86"/>
      <c r="J1705" s="86"/>
      <c r="K1705" s="86"/>
      <c r="L1705" s="86"/>
      <c r="M1705" s="30" t="s">
        <v>1550</v>
      </c>
      <c r="N1705" s="27" t="s">
        <v>498</v>
      </c>
      <c r="O1705" s="52" t="s">
        <v>7297</v>
      </c>
      <c r="P1705" s="20"/>
      <c r="Q1705" s="39" t="s">
        <v>1550</v>
      </c>
      <c r="R1705" s="27" t="s">
        <v>498</v>
      </c>
      <c r="S1705" s="52" t="s">
        <v>7297</v>
      </c>
      <c r="T1705" s="39" t="s">
        <v>1550</v>
      </c>
      <c r="U1705" s="27" t="s">
        <v>498</v>
      </c>
      <c r="V1705" s="39" t="s">
        <v>1548</v>
      </c>
      <c r="W1705" s="27" t="s">
        <v>498</v>
      </c>
      <c r="X1705" s="20"/>
      <c r="Y1705" s="20"/>
      <c r="Z1705" s="20"/>
      <c r="AA1705" s="20"/>
      <c r="AB1705" s="33" t="s">
        <v>3630</v>
      </c>
      <c r="AC1705" s="33" t="s">
        <v>498</v>
      </c>
      <c r="AD1705" s="20"/>
      <c r="AF1705" s="14">
        <v>0</v>
      </c>
      <c r="AG1705" s="14">
        <v>1</v>
      </c>
      <c r="AH1705" s="14">
        <v>0</v>
      </c>
      <c r="AI1705" s="14">
        <v>0</v>
      </c>
      <c r="AJ1705" s="14">
        <v>1</v>
      </c>
      <c r="AK1705" s="14">
        <v>0</v>
      </c>
      <c r="AL1705" s="14">
        <v>1</v>
      </c>
      <c r="AM1705" s="14">
        <v>0</v>
      </c>
      <c r="AO1705" s="1">
        <v>39288</v>
      </c>
      <c r="AP1705" s="1">
        <v>39750</v>
      </c>
      <c r="BT1705" s="14">
        <v>5433000</v>
      </c>
      <c r="DA1705" s="1">
        <v>39993</v>
      </c>
      <c r="DC1705" s="1">
        <v>41108</v>
      </c>
      <c r="DD1705" s="14">
        <v>593</v>
      </c>
      <c r="DE1705" s="14">
        <v>4</v>
      </c>
      <c r="DF1705" s="24" t="s">
        <v>508</v>
      </c>
      <c r="DG1705" t="s">
        <v>1554</v>
      </c>
      <c r="DO1705" s="49" t="s">
        <v>4798</v>
      </c>
      <c r="DP1705" s="1"/>
      <c r="DQ1705" s="1"/>
      <c r="DR1705" s="1"/>
      <c r="DS1705" s="1"/>
      <c r="DT1705" s="1"/>
      <c r="DU1705" s="1"/>
      <c r="DY1705" s="7" t="s">
        <v>3065</v>
      </c>
      <c r="DZ1705" s="1">
        <v>42369</v>
      </c>
      <c r="EA1705" s="1">
        <v>43658</v>
      </c>
      <c r="EC1705" s="26" t="s">
        <v>4279</v>
      </c>
      <c r="EF1705" s="7">
        <v>1</v>
      </c>
      <c r="EO1705" s="7">
        <v>266</v>
      </c>
      <c r="EP1705" s="7">
        <v>2</v>
      </c>
      <c r="FC1705" t="s">
        <v>4281</v>
      </c>
      <c r="FD1705" s="1">
        <v>43728</v>
      </c>
      <c r="HH1705" s="44" t="s">
        <v>5865</v>
      </c>
      <c r="HI1705">
        <v>0</v>
      </c>
      <c r="HJ1705">
        <v>22</v>
      </c>
      <c r="HK1705">
        <v>4289</v>
      </c>
      <c r="HL1705">
        <v>60</v>
      </c>
      <c r="HM1705">
        <v>1</v>
      </c>
    </row>
    <row r="1706" spans="1:221" x14ac:dyDescent="0.25">
      <c r="A1706" s="1">
        <v>42298</v>
      </c>
      <c r="E1706" s="4" t="s">
        <v>3248</v>
      </c>
      <c r="F1706" s="4" t="s">
        <v>1537</v>
      </c>
      <c r="G1706" s="45" t="s">
        <v>5657</v>
      </c>
      <c r="H1706" s="86"/>
      <c r="I1706" s="86"/>
      <c r="J1706" s="86"/>
      <c r="K1706" s="86"/>
      <c r="L1706" s="86"/>
      <c r="M1706" s="30" t="s">
        <v>1551</v>
      </c>
      <c r="N1706" s="27" t="s">
        <v>500</v>
      </c>
      <c r="O1706" s="52" t="s">
        <v>7298</v>
      </c>
      <c r="P1706" s="20"/>
      <c r="Q1706" s="39" t="s">
        <v>1550</v>
      </c>
      <c r="R1706" s="27" t="s">
        <v>498</v>
      </c>
      <c r="S1706" s="52" t="s">
        <v>7297</v>
      </c>
      <c r="T1706" s="39" t="s">
        <v>1550</v>
      </c>
      <c r="U1706" s="27" t="s">
        <v>498</v>
      </c>
      <c r="V1706" s="39" t="s">
        <v>1548</v>
      </c>
      <c r="W1706" s="27" t="s">
        <v>498</v>
      </c>
      <c r="X1706" s="20"/>
      <c r="Y1706" s="20"/>
      <c r="Z1706" s="20"/>
      <c r="AA1706" s="20"/>
      <c r="AB1706" s="33" t="s">
        <v>3630</v>
      </c>
      <c r="AC1706" s="33" t="s">
        <v>498</v>
      </c>
      <c r="AD1706" s="20"/>
      <c r="AF1706" s="14">
        <v>0</v>
      </c>
      <c r="AG1706" s="14">
        <v>1</v>
      </c>
      <c r="AH1706" s="14">
        <v>0</v>
      </c>
      <c r="AI1706" s="14">
        <v>0</v>
      </c>
      <c r="AJ1706" s="14">
        <v>1</v>
      </c>
      <c r="AK1706" s="14">
        <v>0</v>
      </c>
      <c r="AL1706" s="14">
        <v>1</v>
      </c>
      <c r="AM1706" s="14">
        <v>0</v>
      </c>
      <c r="AO1706" s="1">
        <v>39288</v>
      </c>
      <c r="AP1706" s="1">
        <v>39386</v>
      </c>
      <c r="BP1706" s="14">
        <f>9782000-BT1706</f>
        <v>4349000</v>
      </c>
      <c r="BT1706" s="14">
        <v>5433000</v>
      </c>
      <c r="DA1706" s="1">
        <v>39993</v>
      </c>
      <c r="DC1706" s="1">
        <v>41108</v>
      </c>
      <c r="DD1706" s="14">
        <v>593</v>
      </c>
      <c r="DE1706" s="14">
        <v>4</v>
      </c>
      <c r="DF1706" s="24" t="s">
        <v>508</v>
      </c>
      <c r="DG1706" t="s">
        <v>1554</v>
      </c>
      <c r="DO1706" s="49" t="s">
        <v>4798</v>
      </c>
      <c r="DP1706" s="1"/>
      <c r="DQ1706" s="1"/>
      <c r="DR1706" s="1"/>
      <c r="DS1706" s="1"/>
      <c r="DT1706" s="1"/>
      <c r="DU1706" s="1"/>
      <c r="DY1706" s="7" t="s">
        <v>3065</v>
      </c>
      <c r="DZ1706" s="1">
        <v>42369</v>
      </c>
      <c r="EA1706" s="1">
        <v>43658</v>
      </c>
      <c r="EC1706" s="26" t="s">
        <v>4279</v>
      </c>
      <c r="EF1706" s="7">
        <v>1</v>
      </c>
      <c r="EO1706" s="7">
        <v>266</v>
      </c>
      <c r="EP1706" s="7">
        <v>2</v>
      </c>
      <c r="FC1706" t="s">
        <v>4281</v>
      </c>
      <c r="FD1706" s="1">
        <v>43728</v>
      </c>
      <c r="HH1706" s="44" t="s">
        <v>5865</v>
      </c>
      <c r="HI1706">
        <v>0</v>
      </c>
      <c r="HJ1706">
        <v>22</v>
      </c>
      <c r="HK1706">
        <v>4289</v>
      </c>
      <c r="HL1706">
        <v>60</v>
      </c>
      <c r="HM1706">
        <v>1</v>
      </c>
    </row>
    <row r="1707" spans="1:221" x14ac:dyDescent="0.25">
      <c r="A1707" s="1">
        <v>42298</v>
      </c>
      <c r="E1707" s="4" t="s">
        <v>3248</v>
      </c>
      <c r="F1707" s="4" t="s">
        <v>1537</v>
      </c>
      <c r="G1707" s="45" t="s">
        <v>5657</v>
      </c>
      <c r="H1707" s="86"/>
      <c r="I1707" s="86"/>
      <c r="J1707" s="86"/>
      <c r="K1707" s="86"/>
      <c r="L1707" s="86"/>
      <c r="M1707" s="30" t="s">
        <v>1552</v>
      </c>
      <c r="N1707" s="27" t="s">
        <v>993</v>
      </c>
      <c r="O1707" s="52" t="s">
        <v>7299</v>
      </c>
      <c r="P1707" s="20"/>
      <c r="Q1707" s="30" t="s">
        <v>1552</v>
      </c>
      <c r="R1707" s="27" t="s">
        <v>993</v>
      </c>
      <c r="S1707" s="52" t="s">
        <v>7299</v>
      </c>
      <c r="T1707" s="20"/>
      <c r="U1707" s="20"/>
      <c r="V1707" s="20"/>
      <c r="W1707" s="20"/>
      <c r="X1707" s="33" t="s">
        <v>3748</v>
      </c>
      <c r="Y1707" s="33" t="s">
        <v>993</v>
      </c>
      <c r="Z1707" s="33" t="s">
        <v>3748</v>
      </c>
      <c r="AA1707" s="33" t="s">
        <v>993</v>
      </c>
      <c r="AB1707" s="20"/>
      <c r="AC1707" s="20"/>
      <c r="AD1707" s="20"/>
      <c r="AF1707" s="14">
        <v>0</v>
      </c>
      <c r="AG1707" s="14">
        <v>1</v>
      </c>
      <c r="AH1707" s="14">
        <v>0</v>
      </c>
      <c r="AI1707" s="14">
        <v>0</v>
      </c>
      <c r="AJ1707" s="14">
        <v>1</v>
      </c>
      <c r="AK1707" s="14">
        <v>0</v>
      </c>
      <c r="AL1707" s="14">
        <v>1</v>
      </c>
      <c r="AM1707" s="14">
        <v>0</v>
      </c>
      <c r="AO1707" s="1">
        <v>39492</v>
      </c>
      <c r="AP1707" s="1">
        <v>39749</v>
      </c>
      <c r="BP1707" s="14">
        <v>7146000</v>
      </c>
      <c r="DA1707" s="1">
        <v>39993</v>
      </c>
      <c r="DC1707" s="1">
        <v>41108</v>
      </c>
      <c r="DD1707" s="14">
        <v>593</v>
      </c>
      <c r="DE1707" s="14">
        <v>4</v>
      </c>
      <c r="DF1707" s="24" t="s">
        <v>508</v>
      </c>
      <c r="DG1707" t="s">
        <v>1554</v>
      </c>
      <c r="DO1707" s="49" t="s">
        <v>4799</v>
      </c>
      <c r="DP1707" s="1"/>
      <c r="DQ1707" s="1"/>
      <c r="DR1707" s="1"/>
      <c r="DS1707" s="1"/>
      <c r="DT1707" s="1"/>
      <c r="DU1707" s="1"/>
      <c r="DY1707" s="7" t="s">
        <v>3068</v>
      </c>
      <c r="DZ1707" s="1">
        <v>42367</v>
      </c>
      <c r="EA1707" s="1">
        <v>43658</v>
      </c>
      <c r="EC1707" s="26" t="s">
        <v>4279</v>
      </c>
      <c r="EF1707" s="7">
        <v>1</v>
      </c>
      <c r="EO1707" s="7">
        <v>285</v>
      </c>
      <c r="EP1707" s="7">
        <v>3</v>
      </c>
      <c r="FC1707" s="5" t="s">
        <v>4282</v>
      </c>
      <c r="FD1707" s="1">
        <v>43728</v>
      </c>
      <c r="HH1707" s="44" t="s">
        <v>5865</v>
      </c>
      <c r="HI1707">
        <v>0</v>
      </c>
      <c r="HJ1707">
        <v>22</v>
      </c>
      <c r="HK1707">
        <v>19</v>
      </c>
      <c r="HL1707">
        <v>0</v>
      </c>
    </row>
    <row r="1708" spans="1:221" x14ac:dyDescent="0.25">
      <c r="E1708" s="4"/>
      <c r="F1708" s="4"/>
      <c r="G1708" s="20"/>
      <c r="H1708" s="20"/>
      <c r="I1708" s="20"/>
      <c r="J1708" s="20"/>
      <c r="K1708" s="20"/>
      <c r="L1708" s="20"/>
      <c r="M1708" s="30"/>
      <c r="N1708" s="4"/>
      <c r="P1708" s="20"/>
      <c r="T1708" s="20"/>
      <c r="U1708" s="20"/>
      <c r="V1708" s="20"/>
      <c r="W1708" s="20"/>
      <c r="X1708" s="20"/>
      <c r="Y1708" s="20"/>
      <c r="Z1708" s="20"/>
      <c r="AA1708" s="20"/>
      <c r="AB1708" s="20"/>
      <c r="AC1708" s="20"/>
      <c r="AD1708" s="20"/>
    </row>
    <row r="1709" spans="1:221" x14ac:dyDescent="0.25">
      <c r="E1709" s="4"/>
      <c r="F1709" s="4"/>
      <c r="G1709" s="20"/>
      <c r="H1709" s="20"/>
      <c r="I1709" s="20"/>
      <c r="J1709" s="20"/>
      <c r="K1709" s="20"/>
      <c r="L1709" s="20"/>
      <c r="M1709" s="30"/>
      <c r="N1709" s="4"/>
      <c r="P1709" s="20"/>
      <c r="T1709" s="20"/>
      <c r="U1709" s="20"/>
      <c r="V1709" s="20"/>
      <c r="W1709" s="20"/>
      <c r="X1709" s="20"/>
      <c r="Y1709" s="20"/>
      <c r="Z1709" s="20"/>
      <c r="AA1709" s="20"/>
      <c r="AB1709" s="20"/>
      <c r="AC1709" s="20"/>
      <c r="AD1709" s="20"/>
    </row>
    <row r="1710" spans="1:221" x14ac:dyDescent="0.25">
      <c r="E1710" s="4"/>
      <c r="F1710" s="4"/>
      <c r="G1710" s="20"/>
      <c r="H1710" s="20"/>
      <c r="I1710" s="20"/>
      <c r="J1710" s="20"/>
      <c r="K1710" s="20"/>
      <c r="L1710" s="20"/>
      <c r="M1710" s="30"/>
      <c r="N1710" s="4"/>
      <c r="P1710" s="20"/>
      <c r="T1710" s="20"/>
      <c r="U1710" s="20"/>
      <c r="V1710" s="20"/>
      <c r="W1710" s="20"/>
      <c r="X1710" s="20"/>
      <c r="Y1710" s="20"/>
      <c r="Z1710" s="20"/>
      <c r="AA1710" s="20"/>
      <c r="AB1710" s="20"/>
      <c r="AC1710" s="20"/>
      <c r="AD1710" s="20"/>
    </row>
    <row r="1711" spans="1:221" x14ac:dyDescent="0.25">
      <c r="E1711" s="4"/>
      <c r="F1711" s="4"/>
      <c r="G1711" s="20"/>
      <c r="H1711" s="20"/>
      <c r="I1711" s="20"/>
      <c r="J1711" s="20"/>
      <c r="K1711" s="20"/>
      <c r="L1711" s="20"/>
      <c r="M1711" s="30"/>
      <c r="N1711" s="4"/>
      <c r="P1711" s="20"/>
      <c r="T1711" s="20"/>
      <c r="U1711" s="20"/>
      <c r="V1711" s="20"/>
      <c r="W1711" s="20"/>
      <c r="X1711" s="20"/>
      <c r="Y1711" s="20"/>
      <c r="Z1711" s="20"/>
      <c r="AA1711" s="20"/>
      <c r="AB1711" s="20"/>
      <c r="AC1711" s="20"/>
      <c r="AD1711" s="20"/>
    </row>
    <row r="1712" spans="1:221" x14ac:dyDescent="0.25">
      <c r="E1712" s="4"/>
      <c r="F1712" s="4"/>
      <c r="G1712" s="20"/>
      <c r="H1712" s="20"/>
      <c r="I1712" s="20"/>
      <c r="J1712" s="20"/>
      <c r="K1712" s="20"/>
      <c r="L1712" s="20"/>
      <c r="M1712" s="30"/>
      <c r="N1712" s="4"/>
      <c r="P1712" s="20"/>
      <c r="T1712" s="20"/>
      <c r="U1712" s="20"/>
      <c r="V1712" s="20"/>
      <c r="W1712" s="20"/>
      <c r="X1712" s="20"/>
      <c r="Y1712" s="20"/>
      <c r="Z1712" s="20"/>
      <c r="AA1712" s="20"/>
      <c r="AB1712" s="20"/>
      <c r="AC1712" s="20"/>
      <c r="AD1712" s="20"/>
    </row>
    <row r="1713" spans="5:172" x14ac:dyDescent="0.25">
      <c r="E1713" s="4"/>
      <c r="F1713" s="4"/>
      <c r="G1713" s="20"/>
      <c r="H1713" s="20"/>
      <c r="I1713" s="20"/>
      <c r="J1713" s="20"/>
      <c r="K1713" s="20"/>
      <c r="L1713" s="20"/>
      <c r="M1713" s="30"/>
      <c r="N1713" s="4"/>
      <c r="P1713" s="20"/>
      <c r="T1713" s="20"/>
      <c r="U1713" s="20"/>
      <c r="V1713" s="20"/>
      <c r="W1713" s="20"/>
      <c r="X1713" s="20"/>
      <c r="Y1713" s="20"/>
      <c r="Z1713" s="20"/>
      <c r="AA1713" s="20"/>
      <c r="AB1713" s="20"/>
      <c r="AC1713" s="20"/>
      <c r="AD1713" s="20"/>
    </row>
    <row r="1714" spans="5:172" ht="12.75" x14ac:dyDescent="0.2">
      <c r="E1714" s="4"/>
      <c r="F1714" s="4"/>
      <c r="G1714" s="20"/>
      <c r="H1714" s="20"/>
      <c r="I1714" s="20"/>
      <c r="J1714" s="20"/>
      <c r="K1714" s="20"/>
      <c r="L1714" s="20"/>
      <c r="M1714" s="30"/>
      <c r="N1714" s="4"/>
      <c r="P1714" s="20"/>
      <c r="T1714" s="20"/>
      <c r="U1714" s="20"/>
      <c r="V1714" s="20"/>
      <c r="W1714" s="20"/>
      <c r="X1714" s="20"/>
      <c r="Y1714" s="20"/>
      <c r="Z1714" s="20"/>
      <c r="AA1714" s="20"/>
      <c r="AB1714" s="20"/>
      <c r="AC1714" s="20"/>
      <c r="AD1714" s="20"/>
      <c r="AE1714"/>
      <c r="AF1714"/>
      <c r="AG1714"/>
      <c r="AH1714"/>
      <c r="AI1714"/>
      <c r="AJ1714"/>
      <c r="AK1714"/>
      <c r="AL1714"/>
      <c r="AM1714"/>
      <c r="AP1714"/>
      <c r="BM1714"/>
      <c r="BN1714"/>
      <c r="BO1714"/>
      <c r="BP1714"/>
      <c r="BQ1714"/>
      <c r="BR1714"/>
      <c r="BS1714"/>
      <c r="BT1714"/>
      <c r="BU1714"/>
      <c r="BV1714"/>
      <c r="BW1714"/>
      <c r="BX1714"/>
      <c r="BY1714"/>
      <c r="BZ1714"/>
      <c r="CA1714"/>
      <c r="CB1714"/>
      <c r="CC1714"/>
      <c r="CD1714"/>
      <c r="CE1714"/>
      <c r="CF1714"/>
      <c r="CG1714"/>
      <c r="CH1714"/>
      <c r="CI1714"/>
      <c r="CJ1714"/>
      <c r="CK1714"/>
      <c r="CL1714"/>
      <c r="CM1714"/>
      <c r="CN1714"/>
      <c r="CO1714"/>
      <c r="CP1714"/>
      <c r="CQ1714"/>
      <c r="CR1714"/>
      <c r="CT1714"/>
      <c r="CU1714"/>
      <c r="DC1714"/>
      <c r="DD1714"/>
      <c r="DE1714"/>
      <c r="DZ1714"/>
      <c r="EB1714"/>
      <c r="EC1714"/>
      <c r="ED1714"/>
      <c r="EE1714"/>
      <c r="EF1714"/>
      <c r="EG1714"/>
      <c r="EH1714"/>
      <c r="EI1714"/>
      <c r="EJ1714"/>
      <c r="EK1714"/>
      <c r="EL1714"/>
      <c r="EM1714"/>
      <c r="EN1714"/>
      <c r="EO1714"/>
      <c r="EP1714"/>
      <c r="EQ1714"/>
      <c r="FF1714"/>
      <c r="FG1714"/>
      <c r="FH1714"/>
      <c r="FI1714"/>
      <c r="FJ1714"/>
      <c r="FP1714"/>
    </row>
    <row r="1715" spans="5:172" ht="12.75" x14ac:dyDescent="0.2">
      <c r="E1715" s="4"/>
      <c r="F1715" s="4"/>
      <c r="G1715" s="20"/>
      <c r="H1715" s="20"/>
      <c r="I1715" s="20"/>
      <c r="J1715" s="20"/>
      <c r="K1715" s="20"/>
      <c r="L1715" s="20"/>
      <c r="M1715" s="30"/>
      <c r="N1715" s="4"/>
      <c r="P1715" s="20"/>
      <c r="T1715" s="20"/>
      <c r="U1715" s="20"/>
      <c r="V1715" s="20"/>
      <c r="W1715" s="20"/>
      <c r="X1715" s="20"/>
      <c r="Y1715" s="20"/>
      <c r="Z1715" s="20"/>
      <c r="AA1715" s="20"/>
      <c r="AB1715" s="20"/>
      <c r="AC1715" s="20"/>
      <c r="AD1715" s="20"/>
      <c r="AE1715"/>
      <c r="AF1715"/>
      <c r="AG1715"/>
      <c r="AH1715"/>
      <c r="AI1715"/>
      <c r="AJ1715"/>
      <c r="AK1715"/>
      <c r="AL1715"/>
      <c r="AM1715"/>
      <c r="AP1715"/>
      <c r="BM1715"/>
      <c r="BN1715"/>
      <c r="BO1715"/>
      <c r="BP1715"/>
      <c r="BQ1715"/>
      <c r="BR1715"/>
      <c r="BS1715"/>
      <c r="BT1715"/>
      <c r="BU1715"/>
      <c r="BV1715"/>
      <c r="BW1715"/>
      <c r="BX1715"/>
      <c r="BY1715"/>
      <c r="BZ1715"/>
      <c r="CA1715"/>
      <c r="CB1715"/>
      <c r="CC1715"/>
      <c r="CD1715"/>
      <c r="CE1715"/>
      <c r="CF1715"/>
      <c r="CG1715"/>
      <c r="CH1715"/>
      <c r="CI1715"/>
      <c r="CJ1715"/>
      <c r="CK1715"/>
      <c r="CL1715"/>
      <c r="CM1715"/>
      <c r="CN1715"/>
      <c r="CO1715"/>
      <c r="CP1715"/>
      <c r="CQ1715"/>
      <c r="CR1715"/>
      <c r="CT1715"/>
      <c r="CU1715"/>
      <c r="DC1715"/>
      <c r="DD1715"/>
      <c r="DE1715"/>
      <c r="DZ1715"/>
      <c r="EB1715"/>
      <c r="EC1715"/>
      <c r="ED1715"/>
      <c r="EE1715"/>
      <c r="EF1715"/>
      <c r="EG1715"/>
      <c r="EH1715"/>
      <c r="EI1715"/>
      <c r="EJ1715"/>
      <c r="EK1715"/>
      <c r="EL1715"/>
      <c r="EM1715"/>
      <c r="EN1715"/>
      <c r="EO1715"/>
      <c r="EP1715"/>
      <c r="EQ1715"/>
      <c r="FF1715"/>
      <c r="FG1715"/>
      <c r="FH1715"/>
      <c r="FI1715"/>
      <c r="FJ1715"/>
      <c r="FP1715"/>
    </row>
    <row r="1716" spans="5:172" ht="12.75" x14ac:dyDescent="0.2">
      <c r="E1716" s="4"/>
      <c r="F1716" s="4"/>
      <c r="G1716" s="20"/>
      <c r="H1716" s="20"/>
      <c r="I1716" s="20"/>
      <c r="J1716" s="20"/>
      <c r="K1716" s="20"/>
      <c r="L1716" s="20"/>
      <c r="M1716" s="30"/>
      <c r="N1716" s="4"/>
      <c r="P1716" s="20"/>
      <c r="T1716" s="20"/>
      <c r="U1716" s="20"/>
      <c r="V1716" s="20"/>
      <c r="W1716" s="20"/>
      <c r="X1716" s="20"/>
      <c r="Y1716" s="20"/>
      <c r="Z1716" s="20"/>
      <c r="AA1716" s="20"/>
      <c r="AB1716" s="20"/>
      <c r="AC1716" s="20"/>
      <c r="AD1716" s="20"/>
      <c r="AE1716"/>
      <c r="AF1716"/>
      <c r="AG1716"/>
      <c r="AH1716"/>
      <c r="AI1716"/>
      <c r="AJ1716"/>
      <c r="AK1716"/>
      <c r="AL1716"/>
      <c r="AM1716"/>
      <c r="AP1716"/>
      <c r="BM1716"/>
      <c r="BN1716"/>
      <c r="BO1716"/>
      <c r="BP1716"/>
      <c r="BQ1716"/>
      <c r="BR1716"/>
      <c r="BS1716"/>
      <c r="BT1716"/>
      <c r="BU1716"/>
      <c r="BV1716"/>
      <c r="BW1716"/>
      <c r="BX1716"/>
      <c r="BY1716"/>
      <c r="BZ1716"/>
      <c r="CA1716"/>
      <c r="CB1716"/>
      <c r="CC1716"/>
      <c r="CD1716"/>
      <c r="CE1716"/>
      <c r="CF1716"/>
      <c r="CG1716"/>
      <c r="CH1716"/>
      <c r="CI1716"/>
      <c r="CJ1716"/>
      <c r="CK1716"/>
      <c r="CL1716"/>
      <c r="CM1716"/>
      <c r="CN1716"/>
      <c r="CO1716"/>
      <c r="CP1716"/>
      <c r="CQ1716"/>
      <c r="CR1716"/>
      <c r="CT1716"/>
      <c r="CU1716"/>
      <c r="DC1716"/>
      <c r="DD1716"/>
      <c r="DE1716"/>
      <c r="DZ1716"/>
      <c r="EB1716"/>
      <c r="EC1716"/>
      <c r="ED1716"/>
      <c r="EE1716"/>
      <c r="EF1716"/>
      <c r="EG1716"/>
      <c r="EH1716"/>
      <c r="EI1716"/>
      <c r="EJ1716"/>
      <c r="EK1716"/>
      <c r="EL1716"/>
      <c r="EM1716"/>
      <c r="EN1716"/>
      <c r="EO1716"/>
      <c r="EP1716"/>
      <c r="EQ1716"/>
      <c r="FF1716"/>
      <c r="FG1716"/>
      <c r="FH1716"/>
      <c r="FI1716"/>
      <c r="FJ1716"/>
      <c r="FP1716"/>
    </row>
    <row r="1717" spans="5:172" ht="12.75" x14ac:dyDescent="0.2">
      <c r="E1717" s="4"/>
      <c r="F1717" s="4"/>
      <c r="G1717" s="20"/>
      <c r="H1717" s="20"/>
      <c r="I1717" s="20"/>
      <c r="J1717" s="20"/>
      <c r="K1717" s="20"/>
      <c r="L1717" s="20"/>
      <c r="M1717" s="30"/>
      <c r="N1717" s="4"/>
      <c r="P1717" s="20"/>
      <c r="T1717" s="20"/>
      <c r="U1717" s="20"/>
      <c r="V1717" s="20"/>
      <c r="W1717" s="20"/>
      <c r="X1717" s="20"/>
      <c r="Y1717" s="20"/>
      <c r="Z1717" s="20"/>
      <c r="AA1717" s="20"/>
      <c r="AB1717" s="20"/>
      <c r="AC1717" s="20"/>
      <c r="AD1717" s="20"/>
      <c r="AE1717"/>
      <c r="AF1717"/>
      <c r="AG1717"/>
      <c r="AH1717"/>
      <c r="AI1717"/>
      <c r="AJ1717"/>
      <c r="AK1717"/>
      <c r="AL1717"/>
      <c r="AM1717"/>
      <c r="AP1717"/>
      <c r="BM1717"/>
      <c r="BN1717"/>
      <c r="BO1717"/>
      <c r="BP1717"/>
      <c r="BQ1717"/>
      <c r="BR1717"/>
      <c r="BS1717"/>
      <c r="BT1717"/>
      <c r="BU1717"/>
      <c r="BV1717"/>
      <c r="BW1717"/>
      <c r="BX1717"/>
      <c r="BY1717"/>
      <c r="BZ1717"/>
      <c r="CA1717"/>
      <c r="CB1717"/>
      <c r="CC1717"/>
      <c r="CD1717"/>
      <c r="CE1717"/>
      <c r="CF1717"/>
      <c r="CG1717"/>
      <c r="CH1717"/>
      <c r="CI1717"/>
      <c r="CJ1717"/>
      <c r="CK1717"/>
      <c r="CL1717"/>
      <c r="CM1717"/>
      <c r="CN1717"/>
      <c r="CO1717"/>
      <c r="CP1717"/>
      <c r="CQ1717"/>
      <c r="CR1717"/>
      <c r="CT1717"/>
      <c r="CU1717"/>
      <c r="DC1717"/>
      <c r="DD1717"/>
      <c r="DE1717"/>
      <c r="DZ1717"/>
      <c r="EB1717"/>
      <c r="EC1717"/>
      <c r="ED1717"/>
      <c r="EE1717"/>
      <c r="EF1717"/>
      <c r="EG1717"/>
      <c r="EH1717"/>
      <c r="EI1717"/>
      <c r="EJ1717"/>
      <c r="EK1717"/>
      <c r="EL1717"/>
      <c r="EM1717"/>
      <c r="EN1717"/>
      <c r="EO1717"/>
      <c r="EP1717"/>
      <c r="EQ1717"/>
      <c r="FF1717"/>
      <c r="FG1717"/>
      <c r="FH1717"/>
      <c r="FI1717"/>
      <c r="FJ1717"/>
      <c r="FP1717"/>
    </row>
    <row r="1718" spans="5:172" ht="12.75" x14ac:dyDescent="0.2">
      <c r="E1718" s="4"/>
      <c r="F1718" s="4"/>
      <c r="G1718" s="20"/>
      <c r="H1718" s="20"/>
      <c r="I1718" s="20"/>
      <c r="J1718" s="20"/>
      <c r="K1718" s="20"/>
      <c r="L1718" s="20"/>
      <c r="M1718" s="30"/>
      <c r="N1718" s="4"/>
      <c r="P1718" s="20"/>
      <c r="T1718" s="20"/>
      <c r="U1718" s="20"/>
      <c r="V1718" s="20"/>
      <c r="W1718" s="20"/>
      <c r="X1718" s="20"/>
      <c r="Y1718" s="20"/>
      <c r="Z1718" s="20"/>
      <c r="AA1718" s="20"/>
      <c r="AB1718" s="20"/>
      <c r="AC1718" s="20"/>
      <c r="AD1718" s="20"/>
      <c r="AE1718"/>
      <c r="AF1718"/>
      <c r="AG1718"/>
      <c r="AH1718"/>
      <c r="AI1718"/>
      <c r="AJ1718"/>
      <c r="AK1718"/>
      <c r="AL1718"/>
      <c r="AM1718"/>
      <c r="AP1718"/>
      <c r="BM1718"/>
      <c r="BN1718"/>
      <c r="BO1718"/>
      <c r="BP1718"/>
      <c r="BQ1718"/>
      <c r="BR1718"/>
      <c r="BS1718"/>
      <c r="BT1718"/>
      <c r="BU1718"/>
      <c r="BV1718"/>
      <c r="BW1718"/>
      <c r="BX1718"/>
      <c r="BY1718"/>
      <c r="BZ1718"/>
      <c r="CA1718"/>
      <c r="CB1718"/>
      <c r="CC1718"/>
      <c r="CD1718"/>
      <c r="CE1718"/>
      <c r="CF1718"/>
      <c r="CG1718"/>
      <c r="CH1718"/>
      <c r="CI1718"/>
      <c r="CJ1718"/>
      <c r="CK1718"/>
      <c r="CL1718"/>
      <c r="CM1718"/>
      <c r="CN1718"/>
      <c r="CO1718"/>
      <c r="CP1718"/>
      <c r="CQ1718"/>
      <c r="CR1718"/>
      <c r="CT1718"/>
      <c r="CU1718"/>
      <c r="DC1718"/>
      <c r="DD1718"/>
      <c r="DE1718"/>
      <c r="DZ1718"/>
      <c r="EB1718"/>
      <c r="EC1718"/>
      <c r="ED1718"/>
      <c r="EE1718"/>
      <c r="EF1718"/>
      <c r="EG1718"/>
      <c r="EH1718"/>
      <c r="EI1718"/>
      <c r="EJ1718"/>
      <c r="EK1718"/>
      <c r="EL1718"/>
      <c r="EM1718"/>
      <c r="EN1718"/>
      <c r="EO1718"/>
      <c r="EP1718"/>
      <c r="EQ1718"/>
      <c r="FF1718"/>
      <c r="FG1718"/>
      <c r="FH1718"/>
      <c r="FI1718"/>
      <c r="FJ1718"/>
      <c r="FP1718"/>
    </row>
    <row r="1719" spans="5:172" ht="12.75" x14ac:dyDescent="0.2">
      <c r="E1719" s="4"/>
      <c r="F1719" s="4"/>
      <c r="G1719" s="20"/>
      <c r="H1719" s="20"/>
      <c r="I1719" s="20"/>
      <c r="J1719" s="20"/>
      <c r="K1719" s="20"/>
      <c r="L1719" s="20"/>
      <c r="M1719" s="30"/>
      <c r="N1719" s="4"/>
      <c r="P1719" s="20"/>
      <c r="T1719" s="20"/>
      <c r="U1719" s="20"/>
      <c r="V1719" s="20"/>
      <c r="W1719" s="20"/>
      <c r="X1719" s="20"/>
      <c r="Y1719" s="20"/>
      <c r="Z1719" s="20"/>
      <c r="AA1719" s="20"/>
      <c r="AB1719" s="20"/>
      <c r="AC1719" s="20"/>
      <c r="AD1719" s="20"/>
      <c r="AE1719"/>
      <c r="AF1719"/>
      <c r="AG1719"/>
      <c r="AH1719"/>
      <c r="AI1719"/>
      <c r="AJ1719"/>
      <c r="AK1719"/>
      <c r="AL1719"/>
      <c r="AM1719"/>
      <c r="AP1719"/>
      <c r="BM1719"/>
      <c r="BN1719"/>
      <c r="BO1719"/>
      <c r="BP1719"/>
      <c r="BQ1719"/>
      <c r="BR1719"/>
      <c r="BS1719"/>
      <c r="BT1719"/>
      <c r="BU1719"/>
      <c r="BV1719"/>
      <c r="BW1719"/>
      <c r="BX1719"/>
      <c r="BY1719"/>
      <c r="BZ1719"/>
      <c r="CA1719"/>
      <c r="CB1719"/>
      <c r="CC1719"/>
      <c r="CD1719"/>
      <c r="CE1719"/>
      <c r="CF1719"/>
      <c r="CG1719"/>
      <c r="CH1719"/>
      <c r="CI1719"/>
      <c r="CJ1719"/>
      <c r="CK1719"/>
      <c r="CL1719"/>
      <c r="CM1719"/>
      <c r="CN1719"/>
      <c r="CO1719"/>
      <c r="CP1719"/>
      <c r="CQ1719"/>
      <c r="CR1719"/>
      <c r="CT1719"/>
      <c r="CU1719"/>
      <c r="DC1719"/>
      <c r="DD1719"/>
      <c r="DE1719"/>
      <c r="DZ1719"/>
      <c r="EB1719"/>
      <c r="EC1719"/>
      <c r="ED1719"/>
      <c r="EE1719"/>
      <c r="EF1719"/>
      <c r="EG1719"/>
      <c r="EH1719"/>
      <c r="EI1719"/>
      <c r="EJ1719"/>
      <c r="EK1719"/>
      <c r="EL1719"/>
      <c r="EM1719"/>
      <c r="EN1719"/>
      <c r="EO1719"/>
      <c r="EP1719"/>
      <c r="EQ1719"/>
      <c r="FF1719"/>
      <c r="FG1719"/>
      <c r="FH1719"/>
      <c r="FI1719"/>
      <c r="FJ1719"/>
      <c r="FP1719"/>
    </row>
    <row r="1720" spans="5:172" ht="12.75" x14ac:dyDescent="0.2">
      <c r="E1720" s="4"/>
      <c r="F1720" s="4"/>
      <c r="G1720" s="20"/>
      <c r="H1720" s="20"/>
      <c r="I1720" s="20"/>
      <c r="J1720" s="20"/>
      <c r="K1720" s="20"/>
      <c r="L1720" s="20"/>
      <c r="M1720" s="30"/>
      <c r="N1720" s="4"/>
      <c r="P1720" s="20"/>
      <c r="T1720" s="20"/>
      <c r="U1720" s="20"/>
      <c r="V1720" s="20"/>
      <c r="W1720" s="20"/>
      <c r="X1720" s="20"/>
      <c r="Y1720" s="20"/>
      <c r="Z1720" s="20"/>
      <c r="AA1720" s="20"/>
      <c r="AB1720" s="20"/>
      <c r="AC1720" s="20"/>
      <c r="AD1720" s="20"/>
      <c r="AE1720"/>
      <c r="AF1720"/>
      <c r="AG1720"/>
      <c r="AH1720"/>
      <c r="AI1720"/>
      <c r="AJ1720"/>
      <c r="AK1720"/>
      <c r="AL1720"/>
      <c r="AM1720"/>
      <c r="AP1720"/>
      <c r="BM1720"/>
      <c r="BN1720"/>
      <c r="BO1720"/>
      <c r="BP1720"/>
      <c r="BQ1720"/>
      <c r="BR1720"/>
      <c r="BS1720"/>
      <c r="BT1720"/>
      <c r="BU1720"/>
      <c r="BV1720"/>
      <c r="BW1720"/>
      <c r="BX1720"/>
      <c r="BY1720"/>
      <c r="BZ1720"/>
      <c r="CA1720"/>
      <c r="CB1720"/>
      <c r="CC1720"/>
      <c r="CD1720"/>
      <c r="CE1720"/>
      <c r="CF1720"/>
      <c r="CG1720"/>
      <c r="CH1720"/>
      <c r="CI1720"/>
      <c r="CJ1720"/>
      <c r="CK1720"/>
      <c r="CL1720"/>
      <c r="CM1720"/>
      <c r="CN1720"/>
      <c r="CO1720"/>
      <c r="CP1720"/>
      <c r="CQ1720"/>
      <c r="CR1720"/>
      <c r="CT1720"/>
      <c r="CU1720"/>
      <c r="DC1720"/>
      <c r="DD1720"/>
      <c r="DE1720"/>
      <c r="DZ1720"/>
      <c r="EB1720"/>
      <c r="EC1720"/>
      <c r="ED1720"/>
      <c r="EE1720"/>
      <c r="EF1720"/>
      <c r="EG1720"/>
      <c r="EH1720"/>
      <c r="EI1720"/>
      <c r="EJ1720"/>
      <c r="EK1720"/>
      <c r="EL1720"/>
      <c r="EM1720"/>
      <c r="EN1720"/>
      <c r="EO1720"/>
      <c r="EP1720"/>
      <c r="EQ1720"/>
      <c r="FF1720"/>
      <c r="FG1720"/>
      <c r="FH1720"/>
      <c r="FI1720"/>
      <c r="FJ1720"/>
      <c r="FP1720"/>
    </row>
    <row r="1721" spans="5:172" ht="12.75" x14ac:dyDescent="0.2">
      <c r="E1721" s="4"/>
      <c r="F1721" s="4"/>
      <c r="G1721" s="20"/>
      <c r="H1721" s="20"/>
      <c r="I1721" s="20"/>
      <c r="J1721" s="20"/>
      <c r="K1721" s="20"/>
      <c r="L1721" s="20"/>
      <c r="M1721" s="30"/>
      <c r="N1721" s="4"/>
      <c r="P1721" s="20"/>
      <c r="T1721" s="20"/>
      <c r="U1721" s="20"/>
      <c r="V1721" s="20"/>
      <c r="W1721" s="20"/>
      <c r="X1721" s="20"/>
      <c r="Y1721" s="20"/>
      <c r="Z1721" s="20"/>
      <c r="AA1721" s="20"/>
      <c r="AB1721" s="20"/>
      <c r="AC1721" s="20"/>
      <c r="AD1721" s="20"/>
      <c r="AE1721"/>
      <c r="AF1721"/>
      <c r="AG1721"/>
      <c r="AH1721"/>
      <c r="AI1721"/>
      <c r="AJ1721"/>
      <c r="AK1721"/>
      <c r="AL1721"/>
      <c r="AM1721"/>
      <c r="AP1721"/>
      <c r="BM1721"/>
      <c r="BN1721"/>
      <c r="BO1721"/>
      <c r="BP1721"/>
      <c r="BQ1721"/>
      <c r="BR1721"/>
      <c r="BS1721"/>
      <c r="BT1721"/>
      <c r="BU1721"/>
      <c r="BV1721"/>
      <c r="BW1721"/>
      <c r="BX1721"/>
      <c r="BY1721"/>
      <c r="BZ1721"/>
      <c r="CA1721"/>
      <c r="CB1721"/>
      <c r="CC1721"/>
      <c r="CD1721"/>
      <c r="CE1721"/>
      <c r="CF1721"/>
      <c r="CG1721"/>
      <c r="CH1721"/>
      <c r="CI1721"/>
      <c r="CJ1721"/>
      <c r="CK1721"/>
      <c r="CL1721"/>
      <c r="CM1721"/>
      <c r="CN1721"/>
      <c r="CO1721"/>
      <c r="CP1721"/>
      <c r="CQ1721"/>
      <c r="CR1721"/>
      <c r="CT1721"/>
      <c r="CU1721"/>
      <c r="DC1721"/>
      <c r="DD1721"/>
      <c r="DE1721"/>
      <c r="DZ1721"/>
      <c r="EB1721"/>
      <c r="EC1721"/>
      <c r="ED1721"/>
      <c r="EE1721"/>
      <c r="EF1721"/>
      <c r="EG1721"/>
      <c r="EH1721"/>
      <c r="EI1721"/>
      <c r="EJ1721"/>
      <c r="EK1721"/>
      <c r="EL1721"/>
      <c r="EM1721"/>
      <c r="EN1721"/>
      <c r="EO1721"/>
      <c r="EP1721"/>
      <c r="EQ1721"/>
      <c r="FF1721"/>
      <c r="FG1721"/>
      <c r="FH1721"/>
      <c r="FI1721"/>
      <c r="FJ1721"/>
      <c r="FP1721"/>
    </row>
    <row r="1722" spans="5:172" ht="12.75" x14ac:dyDescent="0.2">
      <c r="E1722" s="4"/>
      <c r="F1722" s="4"/>
      <c r="G1722" s="20"/>
      <c r="H1722" s="20"/>
      <c r="I1722" s="20"/>
      <c r="J1722" s="20"/>
      <c r="K1722" s="20"/>
      <c r="L1722" s="20"/>
      <c r="M1722" s="30"/>
      <c r="N1722" s="4"/>
      <c r="P1722" s="20"/>
      <c r="T1722" s="20"/>
      <c r="U1722" s="20"/>
      <c r="V1722" s="20"/>
      <c r="W1722" s="20"/>
      <c r="X1722" s="20"/>
      <c r="Y1722" s="20"/>
      <c r="Z1722" s="20"/>
      <c r="AA1722" s="20"/>
      <c r="AB1722" s="20"/>
      <c r="AC1722" s="20"/>
      <c r="AD1722" s="20"/>
      <c r="AE1722"/>
      <c r="AF1722"/>
      <c r="AG1722"/>
      <c r="AH1722"/>
      <c r="AI1722"/>
      <c r="AJ1722"/>
      <c r="AK1722"/>
      <c r="AL1722"/>
      <c r="AM1722"/>
      <c r="AP1722"/>
      <c r="BM1722"/>
      <c r="BN1722"/>
      <c r="BO1722"/>
      <c r="BP1722"/>
      <c r="BQ1722"/>
      <c r="BR1722"/>
      <c r="BS1722"/>
      <c r="BT1722"/>
      <c r="BU1722"/>
      <c r="BV1722"/>
      <c r="BW1722"/>
      <c r="BX1722"/>
      <c r="BY1722"/>
      <c r="BZ1722"/>
      <c r="CA1722"/>
      <c r="CB1722"/>
      <c r="CC1722"/>
      <c r="CD1722"/>
      <c r="CE1722"/>
      <c r="CF1722"/>
      <c r="CG1722"/>
      <c r="CH1722"/>
      <c r="CI1722"/>
      <c r="CJ1722"/>
      <c r="CK1722"/>
      <c r="CL1722"/>
      <c r="CM1722"/>
      <c r="CN1722"/>
      <c r="CO1722"/>
      <c r="CP1722"/>
      <c r="CQ1722"/>
      <c r="CR1722"/>
      <c r="CT1722"/>
      <c r="CU1722"/>
      <c r="DC1722"/>
      <c r="DD1722"/>
      <c r="DE1722"/>
      <c r="DZ1722"/>
      <c r="EB1722"/>
      <c r="EC1722"/>
      <c r="ED1722"/>
      <c r="EE1722"/>
      <c r="EF1722"/>
      <c r="EG1722"/>
      <c r="EH1722"/>
      <c r="EI1722"/>
      <c r="EJ1722"/>
      <c r="EK1722"/>
      <c r="EL1722"/>
      <c r="EM1722"/>
      <c r="EN1722"/>
      <c r="EO1722"/>
      <c r="EP1722"/>
      <c r="EQ1722"/>
      <c r="FF1722"/>
      <c r="FG1722"/>
      <c r="FH1722"/>
      <c r="FI1722"/>
      <c r="FJ1722"/>
      <c r="FP1722"/>
    </row>
    <row r="1723" spans="5:172" ht="12.75" x14ac:dyDescent="0.2">
      <c r="E1723" s="4"/>
      <c r="F1723" s="4"/>
      <c r="G1723" s="20"/>
      <c r="H1723" s="20"/>
      <c r="I1723" s="20"/>
      <c r="J1723" s="20"/>
      <c r="K1723" s="20"/>
      <c r="L1723" s="20"/>
      <c r="M1723" s="30"/>
      <c r="N1723" s="4"/>
      <c r="P1723" s="20"/>
      <c r="T1723" s="20"/>
      <c r="U1723" s="20"/>
      <c r="V1723" s="20"/>
      <c r="W1723" s="20"/>
      <c r="X1723" s="20"/>
      <c r="Y1723" s="20"/>
      <c r="Z1723" s="20"/>
      <c r="AA1723" s="20"/>
      <c r="AB1723" s="20"/>
      <c r="AC1723" s="20"/>
      <c r="AD1723" s="20"/>
      <c r="AE1723"/>
      <c r="AF1723"/>
      <c r="AG1723"/>
      <c r="AH1723"/>
      <c r="AI1723"/>
      <c r="AJ1723"/>
      <c r="AK1723"/>
      <c r="AL1723"/>
      <c r="AM1723"/>
      <c r="AP1723"/>
      <c r="BM1723"/>
      <c r="BN1723"/>
      <c r="BO1723"/>
      <c r="BP1723"/>
      <c r="BQ1723"/>
      <c r="BR1723"/>
      <c r="BS1723"/>
      <c r="BT1723"/>
      <c r="BU1723"/>
      <c r="BV1723"/>
      <c r="BW1723"/>
      <c r="BX1723"/>
      <c r="BY1723"/>
      <c r="BZ1723"/>
      <c r="CA1723"/>
      <c r="CB1723"/>
      <c r="CC1723"/>
      <c r="CD1723"/>
      <c r="CE1723"/>
      <c r="CF1723"/>
      <c r="CG1723"/>
      <c r="CH1723"/>
      <c r="CI1723"/>
      <c r="CJ1723"/>
      <c r="CK1723"/>
      <c r="CL1723"/>
      <c r="CM1723"/>
      <c r="CN1723"/>
      <c r="CO1723"/>
      <c r="CP1723"/>
      <c r="CQ1723"/>
      <c r="CR1723"/>
      <c r="CT1723"/>
      <c r="CU1723"/>
      <c r="DC1723"/>
      <c r="DD1723"/>
      <c r="DE1723"/>
      <c r="DZ1723"/>
      <c r="EB1723"/>
      <c r="EC1723"/>
      <c r="ED1723"/>
      <c r="EE1723"/>
      <c r="EF1723"/>
      <c r="EG1723"/>
      <c r="EH1723"/>
      <c r="EI1723"/>
      <c r="EJ1723"/>
      <c r="EK1723"/>
      <c r="EL1723"/>
      <c r="EM1723"/>
      <c r="EN1723"/>
      <c r="EO1723"/>
      <c r="EP1723"/>
      <c r="EQ1723"/>
      <c r="FF1723"/>
      <c r="FG1723"/>
      <c r="FH1723"/>
      <c r="FI1723"/>
      <c r="FJ1723"/>
      <c r="FP1723"/>
    </row>
    <row r="1724" spans="5:172" ht="12.75" x14ac:dyDescent="0.2">
      <c r="E1724" s="4"/>
      <c r="F1724" s="4"/>
      <c r="G1724" s="20"/>
      <c r="H1724" s="20"/>
      <c r="I1724" s="20"/>
      <c r="J1724" s="20"/>
      <c r="K1724" s="20"/>
      <c r="L1724" s="20"/>
      <c r="M1724" s="30"/>
      <c r="N1724" s="4"/>
      <c r="P1724" s="20"/>
      <c r="T1724" s="20"/>
      <c r="U1724" s="20"/>
      <c r="V1724" s="20"/>
      <c r="W1724" s="20"/>
      <c r="X1724" s="20"/>
      <c r="Y1724" s="20"/>
      <c r="Z1724" s="20"/>
      <c r="AA1724" s="20"/>
      <c r="AB1724" s="20"/>
      <c r="AC1724" s="20"/>
      <c r="AD1724" s="20"/>
      <c r="AE1724"/>
      <c r="AF1724"/>
      <c r="AG1724"/>
      <c r="AH1724"/>
      <c r="AI1724"/>
      <c r="AJ1724"/>
      <c r="AK1724"/>
      <c r="AL1724"/>
      <c r="AM1724"/>
      <c r="AP1724"/>
      <c r="BM1724"/>
      <c r="BN1724"/>
      <c r="BO1724"/>
      <c r="BP1724"/>
      <c r="BQ1724"/>
      <c r="BR1724"/>
      <c r="BS1724"/>
      <c r="BT1724"/>
      <c r="BU1724"/>
      <c r="BV1724"/>
      <c r="BW1724"/>
      <c r="BX1724"/>
      <c r="BY1724"/>
      <c r="BZ1724"/>
      <c r="CA1724"/>
      <c r="CB1724"/>
      <c r="CC1724"/>
      <c r="CD1724"/>
      <c r="CE1724"/>
      <c r="CF1724"/>
      <c r="CG1724"/>
      <c r="CH1724"/>
      <c r="CI1724"/>
      <c r="CJ1724"/>
      <c r="CK1724"/>
      <c r="CL1724"/>
      <c r="CM1724"/>
      <c r="CN1724"/>
      <c r="CO1724"/>
      <c r="CP1724"/>
      <c r="CQ1724"/>
      <c r="CR1724"/>
      <c r="CT1724"/>
      <c r="CU1724"/>
      <c r="DC1724"/>
      <c r="DD1724"/>
      <c r="DE1724"/>
      <c r="DZ1724"/>
      <c r="EB1724"/>
      <c r="EC1724"/>
      <c r="ED1724"/>
      <c r="EE1724"/>
      <c r="EF1724"/>
      <c r="EG1724"/>
      <c r="EH1724"/>
      <c r="EI1724"/>
      <c r="EJ1724"/>
      <c r="EK1724"/>
      <c r="EL1724"/>
      <c r="EM1724"/>
      <c r="EN1724"/>
      <c r="EO1724"/>
      <c r="EP1724"/>
      <c r="EQ1724"/>
      <c r="FF1724"/>
      <c r="FG1724"/>
      <c r="FH1724"/>
      <c r="FI1724"/>
      <c r="FJ1724"/>
      <c r="FP1724"/>
    </row>
    <row r="1725" spans="5:172" ht="12.75" x14ac:dyDescent="0.2">
      <c r="E1725" s="4"/>
      <c r="F1725" s="4"/>
      <c r="G1725" s="20"/>
      <c r="H1725" s="20"/>
      <c r="I1725" s="20"/>
      <c r="J1725" s="20"/>
      <c r="K1725" s="20"/>
      <c r="L1725" s="20"/>
      <c r="M1725" s="30"/>
      <c r="N1725" s="4"/>
      <c r="P1725" s="20"/>
      <c r="T1725" s="20"/>
      <c r="U1725" s="20"/>
      <c r="V1725" s="20"/>
      <c r="W1725" s="20"/>
      <c r="X1725" s="20"/>
      <c r="Y1725" s="20"/>
      <c r="Z1725" s="20"/>
      <c r="AA1725" s="20"/>
      <c r="AB1725" s="20"/>
      <c r="AC1725" s="20"/>
      <c r="AD1725" s="20"/>
      <c r="AE1725"/>
      <c r="AF1725"/>
      <c r="AG1725"/>
      <c r="AH1725"/>
      <c r="AI1725"/>
      <c r="AJ1725"/>
      <c r="AK1725"/>
      <c r="AL1725"/>
      <c r="AM1725"/>
      <c r="AP1725"/>
      <c r="BM1725"/>
      <c r="BN1725"/>
      <c r="BO1725"/>
      <c r="BP1725"/>
      <c r="BQ1725"/>
      <c r="BR1725"/>
      <c r="BS1725"/>
      <c r="BT1725"/>
      <c r="BU1725"/>
      <c r="BV1725"/>
      <c r="BW1725"/>
      <c r="BX1725"/>
      <c r="BY1725"/>
      <c r="BZ1725"/>
      <c r="CA1725"/>
      <c r="CB1725"/>
      <c r="CC1725"/>
      <c r="CD1725"/>
      <c r="CE1725"/>
      <c r="CF1725"/>
      <c r="CG1725"/>
      <c r="CH1725"/>
      <c r="CI1725"/>
      <c r="CJ1725"/>
      <c r="CK1725"/>
      <c r="CL1725"/>
      <c r="CM1725"/>
      <c r="CN1725"/>
      <c r="CO1725"/>
      <c r="CP1725"/>
      <c r="CQ1725"/>
      <c r="CR1725"/>
      <c r="CT1725"/>
      <c r="CU1725"/>
      <c r="DC1725"/>
      <c r="DD1725"/>
      <c r="DE1725"/>
      <c r="DZ1725"/>
      <c r="EB1725"/>
      <c r="EC1725"/>
      <c r="ED1725"/>
      <c r="EE1725"/>
      <c r="EF1725"/>
      <c r="EG1725"/>
      <c r="EH1725"/>
      <c r="EI1725"/>
      <c r="EJ1725"/>
      <c r="EK1725"/>
      <c r="EL1725"/>
      <c r="EM1725"/>
      <c r="EN1725"/>
      <c r="EO1725"/>
      <c r="EP1725"/>
      <c r="EQ1725"/>
      <c r="FF1725"/>
      <c r="FG1725"/>
      <c r="FH1725"/>
      <c r="FI1725"/>
      <c r="FJ1725"/>
      <c r="FP1725"/>
    </row>
    <row r="1726" spans="5:172" ht="12.75" x14ac:dyDescent="0.2">
      <c r="E1726" s="4"/>
      <c r="F1726" s="4"/>
      <c r="G1726" s="20"/>
      <c r="H1726" s="20"/>
      <c r="I1726" s="20"/>
      <c r="J1726" s="20"/>
      <c r="K1726" s="20"/>
      <c r="L1726" s="20"/>
      <c r="M1726" s="30"/>
      <c r="N1726" s="4"/>
      <c r="P1726" s="20"/>
      <c r="T1726" s="20"/>
      <c r="U1726" s="20"/>
      <c r="V1726" s="20"/>
      <c r="W1726" s="20"/>
      <c r="X1726" s="20"/>
      <c r="Y1726" s="20"/>
      <c r="Z1726" s="20"/>
      <c r="AA1726" s="20"/>
      <c r="AB1726" s="20"/>
      <c r="AC1726" s="20"/>
      <c r="AD1726" s="20"/>
      <c r="AE1726"/>
      <c r="AF1726"/>
      <c r="AG1726"/>
      <c r="AH1726"/>
      <c r="AI1726"/>
      <c r="AJ1726"/>
      <c r="AK1726"/>
      <c r="AL1726"/>
      <c r="AM1726"/>
      <c r="AP1726"/>
      <c r="BM1726"/>
      <c r="BN1726"/>
      <c r="BO1726"/>
      <c r="BP1726"/>
      <c r="BQ1726"/>
      <c r="BR1726"/>
      <c r="BS1726"/>
      <c r="BT1726"/>
      <c r="BU1726"/>
      <c r="BV1726"/>
      <c r="BW1726"/>
      <c r="BX1726"/>
      <c r="BY1726"/>
      <c r="BZ1726"/>
      <c r="CA1726"/>
      <c r="CB1726"/>
      <c r="CC1726"/>
      <c r="CD1726"/>
      <c r="CE1726"/>
      <c r="CF1726"/>
      <c r="CG1726"/>
      <c r="CH1726"/>
      <c r="CI1726"/>
      <c r="CJ1726"/>
      <c r="CK1726"/>
      <c r="CL1726"/>
      <c r="CM1726"/>
      <c r="CN1726"/>
      <c r="CO1726"/>
      <c r="CP1726"/>
      <c r="CQ1726"/>
      <c r="CR1726"/>
      <c r="CT1726"/>
      <c r="CU1726"/>
      <c r="DC1726"/>
      <c r="DD1726"/>
      <c r="DE1726"/>
      <c r="DZ1726"/>
      <c r="EB1726"/>
      <c r="EC1726"/>
      <c r="ED1726"/>
      <c r="EE1726"/>
      <c r="EF1726"/>
      <c r="EG1726"/>
      <c r="EH1726"/>
      <c r="EI1726"/>
      <c r="EJ1726"/>
      <c r="EK1726"/>
      <c r="EL1726"/>
      <c r="EM1726"/>
      <c r="EN1726"/>
      <c r="EO1726"/>
      <c r="EP1726"/>
      <c r="EQ1726"/>
      <c r="FF1726"/>
      <c r="FG1726"/>
      <c r="FH1726"/>
      <c r="FI1726"/>
      <c r="FJ1726"/>
      <c r="FP1726"/>
    </row>
    <row r="1727" spans="5:172" ht="12.75" x14ac:dyDescent="0.2">
      <c r="E1727" s="4"/>
      <c r="F1727" s="4"/>
      <c r="G1727" s="20"/>
      <c r="H1727" s="20"/>
      <c r="I1727" s="20"/>
      <c r="J1727" s="20"/>
      <c r="K1727" s="20"/>
      <c r="L1727" s="20"/>
      <c r="M1727" s="30"/>
      <c r="N1727" s="4"/>
      <c r="P1727" s="20"/>
      <c r="T1727" s="20"/>
      <c r="U1727" s="20"/>
      <c r="V1727" s="20"/>
      <c r="W1727" s="20"/>
      <c r="X1727" s="20"/>
      <c r="Y1727" s="20"/>
      <c r="Z1727" s="20"/>
      <c r="AA1727" s="20"/>
      <c r="AB1727" s="20"/>
      <c r="AC1727" s="20"/>
      <c r="AD1727" s="20"/>
      <c r="AE1727"/>
      <c r="AF1727"/>
      <c r="AG1727"/>
      <c r="AH1727"/>
      <c r="AI1727"/>
      <c r="AJ1727"/>
      <c r="AK1727"/>
      <c r="AL1727"/>
      <c r="AM1727"/>
      <c r="AP1727"/>
      <c r="BM1727"/>
      <c r="BN1727"/>
      <c r="BO1727"/>
      <c r="BP1727"/>
      <c r="BQ1727"/>
      <c r="BR1727"/>
      <c r="BS1727"/>
      <c r="BT1727"/>
      <c r="BU1727"/>
      <c r="BV1727"/>
      <c r="BW1727"/>
      <c r="BX1727"/>
      <c r="BY1727"/>
      <c r="BZ1727"/>
      <c r="CA1727"/>
      <c r="CB1727"/>
      <c r="CC1727"/>
      <c r="CD1727"/>
      <c r="CE1727"/>
      <c r="CF1727"/>
      <c r="CG1727"/>
      <c r="CH1727"/>
      <c r="CI1727"/>
      <c r="CJ1727"/>
      <c r="CK1727"/>
      <c r="CL1727"/>
      <c r="CM1727"/>
      <c r="CN1727"/>
      <c r="CO1727"/>
      <c r="CP1727"/>
      <c r="CQ1727"/>
      <c r="CR1727"/>
      <c r="CT1727"/>
      <c r="CU1727"/>
      <c r="DC1727"/>
      <c r="DD1727"/>
      <c r="DE1727"/>
      <c r="DZ1727"/>
      <c r="EB1727"/>
      <c r="EC1727"/>
      <c r="ED1727"/>
      <c r="EE1727"/>
      <c r="EF1727"/>
      <c r="EG1727"/>
      <c r="EH1727"/>
      <c r="EI1727"/>
      <c r="EJ1727"/>
      <c r="EK1727"/>
      <c r="EL1727"/>
      <c r="EM1727"/>
      <c r="EN1727"/>
      <c r="EO1727"/>
      <c r="EP1727"/>
      <c r="EQ1727"/>
      <c r="FF1727"/>
      <c r="FG1727"/>
      <c r="FH1727"/>
      <c r="FI1727"/>
      <c r="FJ1727"/>
      <c r="FP1727"/>
    </row>
    <row r="1728" spans="5:172" ht="12.75" x14ac:dyDescent="0.2">
      <c r="E1728" s="4"/>
      <c r="F1728" s="4"/>
      <c r="G1728" s="20"/>
      <c r="H1728" s="20"/>
      <c r="I1728" s="20"/>
      <c r="J1728" s="20"/>
      <c r="K1728" s="20"/>
      <c r="L1728" s="20"/>
      <c r="M1728" s="30"/>
      <c r="N1728" s="4"/>
      <c r="P1728" s="20"/>
      <c r="T1728" s="20"/>
      <c r="U1728" s="20"/>
      <c r="V1728" s="20"/>
      <c r="W1728" s="20"/>
      <c r="X1728" s="20"/>
      <c r="Y1728" s="20"/>
      <c r="Z1728" s="20"/>
      <c r="AA1728" s="20"/>
      <c r="AB1728" s="20"/>
      <c r="AC1728" s="20"/>
      <c r="AD1728" s="20"/>
      <c r="AE1728"/>
      <c r="AF1728"/>
      <c r="AG1728"/>
      <c r="AH1728"/>
      <c r="AI1728"/>
      <c r="AJ1728"/>
      <c r="AK1728"/>
      <c r="AL1728"/>
      <c r="AM1728"/>
      <c r="AP1728"/>
      <c r="BM1728"/>
      <c r="BN1728"/>
      <c r="BO1728"/>
      <c r="BP1728"/>
      <c r="BQ1728"/>
      <c r="BR1728"/>
      <c r="BS1728"/>
      <c r="BT1728"/>
      <c r="BU1728"/>
      <c r="BV1728"/>
      <c r="BW1728"/>
      <c r="BX1728"/>
      <c r="BY1728"/>
      <c r="BZ1728"/>
      <c r="CA1728"/>
      <c r="CB1728"/>
      <c r="CC1728"/>
      <c r="CD1728"/>
      <c r="CE1728"/>
      <c r="CF1728"/>
      <c r="CG1728"/>
      <c r="CH1728"/>
      <c r="CI1728"/>
      <c r="CJ1728"/>
      <c r="CK1728"/>
      <c r="CL1728"/>
      <c r="CM1728"/>
      <c r="CN1728"/>
      <c r="CO1728"/>
      <c r="CP1728"/>
      <c r="CQ1728"/>
      <c r="CR1728"/>
      <c r="CT1728"/>
      <c r="CU1728"/>
      <c r="DC1728"/>
      <c r="DD1728"/>
      <c r="DE1728"/>
      <c r="DZ1728"/>
      <c r="EB1728"/>
      <c r="EC1728"/>
      <c r="ED1728"/>
      <c r="EE1728"/>
      <c r="EF1728"/>
      <c r="EG1728"/>
      <c r="EH1728"/>
      <c r="EI1728"/>
      <c r="EJ1728"/>
      <c r="EK1728"/>
      <c r="EL1728"/>
      <c r="EM1728"/>
      <c r="EN1728"/>
      <c r="EO1728"/>
      <c r="EP1728"/>
      <c r="EQ1728"/>
      <c r="FF1728"/>
      <c r="FG1728"/>
      <c r="FH1728"/>
      <c r="FI1728"/>
      <c r="FJ1728"/>
      <c r="FP1728"/>
    </row>
    <row r="1729" spans="5:172" ht="12.75" x14ac:dyDescent="0.2">
      <c r="E1729" s="4"/>
      <c r="F1729" s="4"/>
      <c r="G1729" s="20"/>
      <c r="H1729" s="20"/>
      <c r="I1729" s="20"/>
      <c r="J1729" s="20"/>
      <c r="K1729" s="20"/>
      <c r="L1729" s="20"/>
      <c r="M1729" s="30"/>
      <c r="N1729" s="4"/>
      <c r="P1729" s="20"/>
      <c r="T1729" s="20"/>
      <c r="U1729" s="20"/>
      <c r="V1729" s="20"/>
      <c r="W1729" s="20"/>
      <c r="X1729" s="20"/>
      <c r="Y1729" s="20"/>
      <c r="Z1729" s="20"/>
      <c r="AA1729" s="20"/>
      <c r="AB1729" s="20"/>
      <c r="AC1729" s="20"/>
      <c r="AD1729" s="20"/>
      <c r="AE1729"/>
      <c r="AF1729"/>
      <c r="AG1729"/>
      <c r="AH1729"/>
      <c r="AI1729"/>
      <c r="AJ1729"/>
      <c r="AK1729"/>
      <c r="AL1729"/>
      <c r="AM1729"/>
      <c r="AP1729"/>
      <c r="BM1729"/>
      <c r="BN1729"/>
      <c r="BO1729"/>
      <c r="BP1729"/>
      <c r="BQ1729"/>
      <c r="BR1729"/>
      <c r="BS1729"/>
      <c r="BT1729"/>
      <c r="BU1729"/>
      <c r="BV1729"/>
      <c r="BW1729"/>
      <c r="BX1729"/>
      <c r="BY1729"/>
      <c r="BZ1729"/>
      <c r="CA1729"/>
      <c r="CB1729"/>
      <c r="CC1729"/>
      <c r="CD1729"/>
      <c r="CE1729"/>
      <c r="CF1729"/>
      <c r="CG1729"/>
      <c r="CH1729"/>
      <c r="CI1729"/>
      <c r="CJ1729"/>
      <c r="CK1729"/>
      <c r="CL1729"/>
      <c r="CM1729"/>
      <c r="CN1729"/>
      <c r="CO1729"/>
      <c r="CP1729"/>
      <c r="CQ1729"/>
      <c r="CR1729"/>
      <c r="CT1729"/>
      <c r="CU1729"/>
      <c r="DC1729"/>
      <c r="DD1729"/>
      <c r="DE1729"/>
      <c r="DZ1729"/>
      <c r="EB1729"/>
      <c r="EC1729"/>
      <c r="ED1729"/>
      <c r="EE1729"/>
      <c r="EF1729"/>
      <c r="EG1729"/>
      <c r="EH1729"/>
      <c r="EI1729"/>
      <c r="EJ1729"/>
      <c r="EK1729"/>
      <c r="EL1729"/>
      <c r="EM1729"/>
      <c r="EN1729"/>
      <c r="EO1729"/>
      <c r="EP1729"/>
      <c r="EQ1729"/>
      <c r="FF1729"/>
      <c r="FG1729"/>
      <c r="FH1729"/>
      <c r="FI1729"/>
      <c r="FJ1729"/>
      <c r="FP1729"/>
    </row>
    <row r="1730" spans="5:172" ht="12.75" x14ac:dyDescent="0.2">
      <c r="E1730" s="4"/>
      <c r="F1730" s="4"/>
      <c r="G1730" s="20"/>
      <c r="H1730" s="20"/>
      <c r="I1730" s="20"/>
      <c r="J1730" s="20"/>
      <c r="K1730" s="20"/>
      <c r="L1730" s="20"/>
      <c r="M1730" s="30"/>
      <c r="N1730" s="4"/>
      <c r="P1730" s="20"/>
      <c r="T1730" s="20"/>
      <c r="U1730" s="20"/>
      <c r="V1730" s="20"/>
      <c r="W1730" s="20"/>
      <c r="X1730" s="20"/>
      <c r="Y1730" s="20"/>
      <c r="Z1730" s="20"/>
      <c r="AA1730" s="20"/>
      <c r="AB1730" s="20"/>
      <c r="AC1730" s="20"/>
      <c r="AD1730" s="20"/>
      <c r="AE1730"/>
      <c r="AF1730"/>
      <c r="AG1730"/>
      <c r="AH1730"/>
      <c r="AI1730"/>
      <c r="AJ1730"/>
      <c r="AK1730"/>
      <c r="AL1730"/>
      <c r="AM1730"/>
      <c r="AP1730"/>
      <c r="BM1730"/>
      <c r="BN1730"/>
      <c r="BO1730"/>
      <c r="BP1730"/>
      <c r="BQ1730"/>
      <c r="BR1730"/>
      <c r="BS1730"/>
      <c r="BT1730"/>
      <c r="BU1730"/>
      <c r="BV1730"/>
      <c r="BW1730"/>
      <c r="BX1730"/>
      <c r="BY1730"/>
      <c r="BZ1730"/>
      <c r="CA1730"/>
      <c r="CB1730"/>
      <c r="CC1730"/>
      <c r="CD1730"/>
      <c r="CE1730"/>
      <c r="CF1730"/>
      <c r="CG1730"/>
      <c r="CH1730"/>
      <c r="CI1730"/>
      <c r="CJ1730"/>
      <c r="CK1730"/>
      <c r="CL1730"/>
      <c r="CM1730"/>
      <c r="CN1730"/>
      <c r="CO1730"/>
      <c r="CP1730"/>
      <c r="CQ1730"/>
      <c r="CR1730"/>
      <c r="CT1730"/>
      <c r="CU1730"/>
      <c r="DC1730"/>
      <c r="DD1730"/>
      <c r="DE1730"/>
      <c r="DZ1730"/>
      <c r="EB1730"/>
      <c r="EC1730"/>
      <c r="ED1730"/>
      <c r="EE1730"/>
      <c r="EF1730"/>
      <c r="EG1730"/>
      <c r="EH1730"/>
      <c r="EI1730"/>
      <c r="EJ1730"/>
      <c r="EK1730"/>
      <c r="EL1730"/>
      <c r="EM1730"/>
      <c r="EN1730"/>
      <c r="EO1730"/>
      <c r="EP1730"/>
      <c r="EQ1730"/>
      <c r="FF1730"/>
      <c r="FG1730"/>
      <c r="FH1730"/>
      <c r="FI1730"/>
      <c r="FJ1730"/>
      <c r="FP1730"/>
    </row>
    <row r="1731" spans="5:172" ht="12.75" x14ac:dyDescent="0.2">
      <c r="E1731" s="4"/>
      <c r="F1731" s="4"/>
      <c r="G1731" s="20"/>
      <c r="H1731" s="20"/>
      <c r="I1731" s="20"/>
      <c r="J1731" s="20"/>
      <c r="K1731" s="20"/>
      <c r="L1731" s="20"/>
      <c r="M1731" s="30"/>
      <c r="N1731" s="4"/>
      <c r="P1731" s="20"/>
      <c r="T1731" s="20"/>
      <c r="U1731" s="20"/>
      <c r="V1731" s="20"/>
      <c r="W1731" s="20"/>
      <c r="X1731" s="20"/>
      <c r="Y1731" s="20"/>
      <c r="Z1731" s="20"/>
      <c r="AA1731" s="20"/>
      <c r="AB1731" s="20"/>
      <c r="AC1731" s="20"/>
      <c r="AD1731" s="20"/>
      <c r="AE1731"/>
      <c r="AF1731"/>
      <c r="AG1731"/>
      <c r="AH1731"/>
      <c r="AI1731"/>
      <c r="AJ1731"/>
      <c r="AK1731"/>
      <c r="AL1731"/>
      <c r="AM1731"/>
      <c r="AP1731"/>
      <c r="BM1731"/>
      <c r="BN1731"/>
      <c r="BO1731"/>
      <c r="BP1731"/>
      <c r="BQ1731"/>
      <c r="BR1731"/>
      <c r="BS1731"/>
      <c r="BT1731"/>
      <c r="BU1731"/>
      <c r="BV1731"/>
      <c r="BW1731"/>
      <c r="BX1731"/>
      <c r="BY1731"/>
      <c r="BZ1731"/>
      <c r="CA1731"/>
      <c r="CB1731"/>
      <c r="CC1731"/>
      <c r="CD1731"/>
      <c r="CE1731"/>
      <c r="CF1731"/>
      <c r="CG1731"/>
      <c r="CH1731"/>
      <c r="CI1731"/>
      <c r="CJ1731"/>
      <c r="CK1731"/>
      <c r="CL1731"/>
      <c r="CM1731"/>
      <c r="CN1731"/>
      <c r="CO1731"/>
      <c r="CP1731"/>
      <c r="CQ1731"/>
      <c r="CR1731"/>
      <c r="CT1731"/>
      <c r="CU1731"/>
      <c r="DC1731"/>
      <c r="DD1731"/>
      <c r="DE1731"/>
      <c r="DZ1731"/>
      <c r="EB1731"/>
      <c r="EC1731"/>
      <c r="ED1731"/>
      <c r="EE1731"/>
      <c r="EF1731"/>
      <c r="EG1731"/>
      <c r="EH1731"/>
      <c r="EI1731"/>
      <c r="EJ1731"/>
      <c r="EK1731"/>
      <c r="EL1731"/>
      <c r="EM1731"/>
      <c r="EN1731"/>
      <c r="EO1731"/>
      <c r="EP1731"/>
      <c r="EQ1731"/>
      <c r="FF1731"/>
      <c r="FG1731"/>
      <c r="FH1731"/>
      <c r="FI1731"/>
      <c r="FJ1731"/>
      <c r="FP1731"/>
    </row>
    <row r="1732" spans="5:172" ht="12.75" x14ac:dyDescent="0.2">
      <c r="E1732" s="4"/>
      <c r="F1732" s="4"/>
      <c r="G1732" s="20"/>
      <c r="H1732" s="20"/>
      <c r="I1732" s="20"/>
      <c r="J1732" s="20"/>
      <c r="K1732" s="20"/>
      <c r="L1732" s="20"/>
      <c r="M1732" s="30"/>
      <c r="N1732" s="4"/>
      <c r="P1732" s="20"/>
      <c r="T1732" s="20"/>
      <c r="U1732" s="20"/>
      <c r="V1732" s="20"/>
      <c r="W1732" s="20"/>
      <c r="X1732" s="20"/>
      <c r="Y1732" s="20"/>
      <c r="Z1732" s="20"/>
      <c r="AA1732" s="20"/>
      <c r="AB1732" s="20"/>
      <c r="AC1732" s="20"/>
      <c r="AD1732" s="20"/>
      <c r="AE1732"/>
      <c r="AF1732"/>
      <c r="AG1732"/>
      <c r="AH1732"/>
      <c r="AI1732"/>
      <c r="AJ1732"/>
      <c r="AK1732"/>
      <c r="AL1732"/>
      <c r="AM1732"/>
      <c r="AP1732"/>
      <c r="BM1732"/>
      <c r="BN1732"/>
      <c r="BO1732"/>
      <c r="BP1732"/>
      <c r="BQ1732"/>
      <c r="BR1732"/>
      <c r="BS1732"/>
      <c r="BT1732"/>
      <c r="BU1732"/>
      <c r="BV1732"/>
      <c r="BW1732"/>
      <c r="BX1732"/>
      <c r="BY1732"/>
      <c r="BZ1732"/>
      <c r="CA1732"/>
      <c r="CB1732"/>
      <c r="CC1732"/>
      <c r="CD1732"/>
      <c r="CE1732"/>
      <c r="CF1732"/>
      <c r="CG1732"/>
      <c r="CH1732"/>
      <c r="CI1732"/>
      <c r="CJ1732"/>
      <c r="CK1732"/>
      <c r="CL1732"/>
      <c r="CM1732"/>
      <c r="CN1732"/>
      <c r="CO1732"/>
      <c r="CP1732"/>
      <c r="CQ1732"/>
      <c r="CR1732"/>
      <c r="CT1732"/>
      <c r="CU1732"/>
      <c r="DC1732"/>
      <c r="DD1732"/>
      <c r="DE1732"/>
      <c r="DZ1732"/>
      <c r="EB1732"/>
      <c r="EC1732"/>
      <c r="ED1732"/>
      <c r="EE1732"/>
      <c r="EF1732"/>
      <c r="EG1732"/>
      <c r="EH1732"/>
      <c r="EI1732"/>
      <c r="EJ1732"/>
      <c r="EK1732"/>
      <c r="EL1732"/>
      <c r="EM1732"/>
      <c r="EN1732"/>
      <c r="EO1732"/>
      <c r="EP1732"/>
      <c r="EQ1732"/>
      <c r="FF1732"/>
      <c r="FG1732"/>
      <c r="FH1732"/>
      <c r="FI1732"/>
      <c r="FJ1732"/>
      <c r="FP1732"/>
    </row>
    <row r="1733" spans="5:172" ht="12.75" x14ac:dyDescent="0.2">
      <c r="E1733" s="4"/>
      <c r="F1733" s="4"/>
      <c r="G1733" s="20"/>
      <c r="H1733" s="20"/>
      <c r="I1733" s="20"/>
      <c r="J1733" s="20"/>
      <c r="K1733" s="20"/>
      <c r="L1733" s="20"/>
      <c r="M1733" s="30"/>
      <c r="N1733" s="4"/>
      <c r="P1733" s="20"/>
      <c r="T1733" s="20"/>
      <c r="U1733" s="20"/>
      <c r="V1733" s="20"/>
      <c r="W1733" s="20"/>
      <c r="X1733" s="20"/>
      <c r="Y1733" s="20"/>
      <c r="Z1733" s="20"/>
      <c r="AA1733" s="20"/>
      <c r="AB1733" s="20"/>
      <c r="AC1733" s="20"/>
      <c r="AD1733" s="20"/>
      <c r="AE1733"/>
      <c r="AF1733"/>
      <c r="AG1733"/>
      <c r="AH1733"/>
      <c r="AI1733"/>
      <c r="AJ1733"/>
      <c r="AK1733"/>
      <c r="AL1733"/>
      <c r="AM1733"/>
      <c r="AP1733"/>
      <c r="BM1733"/>
      <c r="BN1733"/>
      <c r="BO1733"/>
      <c r="BP1733"/>
      <c r="BQ1733"/>
      <c r="BR1733"/>
      <c r="BS1733"/>
      <c r="BT1733"/>
      <c r="BU1733"/>
      <c r="BV1733"/>
      <c r="BW1733"/>
      <c r="BX1733"/>
      <c r="BY1733"/>
      <c r="BZ1733"/>
      <c r="CA1733"/>
      <c r="CB1733"/>
      <c r="CC1733"/>
      <c r="CD1733"/>
      <c r="CE1733"/>
      <c r="CF1733"/>
      <c r="CG1733"/>
      <c r="CH1733"/>
      <c r="CI1733"/>
      <c r="CJ1733"/>
      <c r="CK1733"/>
      <c r="CL1733"/>
      <c r="CM1733"/>
      <c r="CN1733"/>
      <c r="CO1733"/>
      <c r="CP1733"/>
      <c r="CQ1733"/>
      <c r="CR1733"/>
      <c r="CT1733"/>
      <c r="CU1733"/>
      <c r="DC1733"/>
      <c r="DD1733"/>
      <c r="DE1733"/>
      <c r="DZ1733"/>
      <c r="EB1733"/>
      <c r="EC1733"/>
      <c r="ED1733"/>
      <c r="EE1733"/>
      <c r="EF1733"/>
      <c r="EG1733"/>
      <c r="EH1733"/>
      <c r="EI1733"/>
      <c r="EJ1733"/>
      <c r="EK1733"/>
      <c r="EL1733"/>
      <c r="EM1733"/>
      <c r="EN1733"/>
      <c r="EO1733"/>
      <c r="EP1733"/>
      <c r="EQ1733"/>
      <c r="FF1733"/>
      <c r="FG1733"/>
      <c r="FH1733"/>
      <c r="FI1733"/>
      <c r="FJ1733"/>
      <c r="FP1733"/>
    </row>
    <row r="1734" spans="5:172" ht="12.75" x14ac:dyDescent="0.2">
      <c r="E1734" s="4"/>
      <c r="F1734" s="4"/>
      <c r="G1734" s="20"/>
      <c r="H1734" s="20"/>
      <c r="I1734" s="20"/>
      <c r="J1734" s="20"/>
      <c r="K1734" s="20"/>
      <c r="L1734" s="20"/>
      <c r="M1734" s="30"/>
      <c r="N1734" s="4"/>
      <c r="P1734" s="20"/>
      <c r="T1734" s="20"/>
      <c r="U1734" s="20"/>
      <c r="V1734" s="20"/>
      <c r="W1734" s="20"/>
      <c r="X1734" s="20"/>
      <c r="Y1734" s="20"/>
      <c r="Z1734" s="20"/>
      <c r="AA1734" s="20"/>
      <c r="AB1734" s="20"/>
      <c r="AC1734" s="20"/>
      <c r="AD1734" s="20"/>
      <c r="AE1734"/>
      <c r="AF1734"/>
      <c r="AG1734"/>
      <c r="AH1734"/>
      <c r="AI1734"/>
      <c r="AJ1734"/>
      <c r="AK1734"/>
      <c r="AL1734"/>
      <c r="AM1734"/>
      <c r="AP1734"/>
      <c r="BM1734"/>
      <c r="BN1734"/>
      <c r="BO1734"/>
      <c r="BP1734"/>
      <c r="BQ1734"/>
      <c r="BR1734"/>
      <c r="BS1734"/>
      <c r="BT1734"/>
      <c r="BU1734"/>
      <c r="BV1734"/>
      <c r="BW1734"/>
      <c r="BX1734"/>
      <c r="BY1734"/>
      <c r="BZ1734"/>
      <c r="CA1734"/>
      <c r="CB1734"/>
      <c r="CC1734"/>
      <c r="CD1734"/>
      <c r="CE1734"/>
      <c r="CF1734"/>
      <c r="CG1734"/>
      <c r="CH1734"/>
      <c r="CI1734"/>
      <c r="CJ1734"/>
      <c r="CK1734"/>
      <c r="CL1734"/>
      <c r="CM1734"/>
      <c r="CN1734"/>
      <c r="CO1734"/>
      <c r="CP1734"/>
      <c r="CQ1734"/>
      <c r="CR1734"/>
      <c r="CT1734"/>
      <c r="CU1734"/>
      <c r="DC1734"/>
      <c r="DD1734"/>
      <c r="DE1734"/>
      <c r="DZ1734"/>
      <c r="EB1734"/>
      <c r="EC1734"/>
      <c r="ED1734"/>
      <c r="EE1734"/>
      <c r="EF1734"/>
      <c r="EG1734"/>
      <c r="EH1734"/>
      <c r="EI1734"/>
      <c r="EJ1734"/>
      <c r="EK1734"/>
      <c r="EL1734"/>
      <c r="EM1734"/>
      <c r="EN1734"/>
      <c r="EO1734"/>
      <c r="EP1734"/>
      <c r="EQ1734"/>
      <c r="FF1734"/>
      <c r="FG1734"/>
      <c r="FH1734"/>
      <c r="FI1734"/>
      <c r="FJ1734"/>
      <c r="FP1734"/>
    </row>
    <row r="1735" spans="5:172" ht="12.75" x14ac:dyDescent="0.2">
      <c r="E1735" s="4"/>
      <c r="F1735" s="4"/>
      <c r="G1735" s="20"/>
      <c r="H1735" s="20"/>
      <c r="I1735" s="20"/>
      <c r="J1735" s="20"/>
      <c r="K1735" s="20"/>
      <c r="L1735" s="20"/>
      <c r="M1735" s="30"/>
      <c r="N1735" s="4"/>
      <c r="P1735" s="20"/>
      <c r="T1735" s="20"/>
      <c r="U1735" s="20"/>
      <c r="V1735" s="20"/>
      <c r="W1735" s="20"/>
      <c r="X1735" s="20"/>
      <c r="Y1735" s="20"/>
      <c r="Z1735" s="20"/>
      <c r="AA1735" s="20"/>
      <c r="AB1735" s="20"/>
      <c r="AC1735" s="20"/>
      <c r="AD1735" s="20"/>
      <c r="AE1735"/>
      <c r="AF1735"/>
      <c r="AG1735"/>
      <c r="AH1735"/>
      <c r="AI1735"/>
      <c r="AJ1735"/>
      <c r="AK1735"/>
      <c r="AL1735"/>
      <c r="AM1735"/>
      <c r="AP1735"/>
      <c r="BM1735"/>
      <c r="BN1735"/>
      <c r="BO1735"/>
      <c r="BP1735"/>
      <c r="BQ1735"/>
      <c r="BR1735"/>
      <c r="BS1735"/>
      <c r="BT1735"/>
      <c r="BU1735"/>
      <c r="BV1735"/>
      <c r="BW1735"/>
      <c r="BX1735"/>
      <c r="BY1735"/>
      <c r="BZ1735"/>
      <c r="CA1735"/>
      <c r="CB1735"/>
      <c r="CC1735"/>
      <c r="CD1735"/>
      <c r="CE1735"/>
      <c r="CF1735"/>
      <c r="CG1735"/>
      <c r="CH1735"/>
      <c r="CI1735"/>
      <c r="CJ1735"/>
      <c r="CK1735"/>
      <c r="CL1735"/>
      <c r="CM1735"/>
      <c r="CN1735"/>
      <c r="CO1735"/>
      <c r="CP1735"/>
      <c r="CQ1735"/>
      <c r="CR1735"/>
      <c r="CT1735"/>
      <c r="CU1735"/>
      <c r="DC1735"/>
      <c r="DD1735"/>
      <c r="DE1735"/>
      <c r="DZ1735"/>
      <c r="EB1735"/>
      <c r="EC1735"/>
      <c r="ED1735"/>
      <c r="EE1735"/>
      <c r="EF1735"/>
      <c r="EG1735"/>
      <c r="EH1735"/>
      <c r="EI1735"/>
      <c r="EJ1735"/>
      <c r="EK1735"/>
      <c r="EL1735"/>
      <c r="EM1735"/>
      <c r="EN1735"/>
      <c r="EO1735"/>
      <c r="EP1735"/>
      <c r="EQ1735"/>
      <c r="FF1735"/>
      <c r="FG1735"/>
      <c r="FH1735"/>
      <c r="FI1735"/>
      <c r="FJ1735"/>
      <c r="FP1735"/>
    </row>
    <row r="1736" spans="5:172" ht="12.75" x14ac:dyDescent="0.2">
      <c r="E1736" s="4"/>
      <c r="F1736" s="4"/>
      <c r="G1736" s="20"/>
      <c r="H1736" s="20"/>
      <c r="I1736" s="20"/>
      <c r="J1736" s="20"/>
      <c r="K1736" s="20"/>
      <c r="L1736" s="20"/>
      <c r="M1736" s="30"/>
      <c r="N1736" s="4"/>
      <c r="P1736" s="20"/>
      <c r="T1736" s="20"/>
      <c r="U1736" s="20"/>
      <c r="V1736" s="20"/>
      <c r="W1736" s="20"/>
      <c r="X1736" s="20"/>
      <c r="Y1736" s="20"/>
      <c r="Z1736" s="20"/>
      <c r="AA1736" s="20"/>
      <c r="AB1736" s="20"/>
      <c r="AC1736" s="20"/>
      <c r="AD1736" s="20"/>
      <c r="AE1736"/>
      <c r="AF1736"/>
      <c r="AG1736"/>
      <c r="AH1736"/>
      <c r="AI1736"/>
      <c r="AJ1736"/>
      <c r="AK1736"/>
      <c r="AL1736"/>
      <c r="AM1736"/>
      <c r="AP1736"/>
      <c r="BM1736"/>
      <c r="BN1736"/>
      <c r="BO1736"/>
      <c r="BP1736"/>
      <c r="BQ1736"/>
      <c r="BR1736"/>
      <c r="BS1736"/>
      <c r="BT1736"/>
      <c r="BU1736"/>
      <c r="BV1736"/>
      <c r="BW1736"/>
      <c r="BX1736"/>
      <c r="BY1736"/>
      <c r="BZ1736"/>
      <c r="CA1736"/>
      <c r="CB1736"/>
      <c r="CC1736"/>
      <c r="CD1736"/>
      <c r="CE1736"/>
      <c r="CF1736"/>
      <c r="CG1736"/>
      <c r="CH1736"/>
      <c r="CI1736"/>
      <c r="CJ1736"/>
      <c r="CK1736"/>
      <c r="CL1736"/>
      <c r="CM1736"/>
      <c r="CN1736"/>
      <c r="CO1736"/>
      <c r="CP1736"/>
      <c r="CQ1736"/>
      <c r="CR1736"/>
      <c r="CT1736"/>
      <c r="CU1736"/>
      <c r="DC1736"/>
      <c r="DD1736"/>
      <c r="DE1736"/>
      <c r="DZ1736"/>
      <c r="EB1736"/>
      <c r="EC1736"/>
      <c r="ED1736"/>
      <c r="EE1736"/>
      <c r="EF1736"/>
      <c r="EG1736"/>
      <c r="EH1736"/>
      <c r="EI1736"/>
      <c r="EJ1736"/>
      <c r="EK1736"/>
      <c r="EL1736"/>
      <c r="EM1736"/>
      <c r="EN1736"/>
      <c r="EO1736"/>
      <c r="EP1736"/>
      <c r="EQ1736"/>
      <c r="FF1736"/>
      <c r="FG1736"/>
      <c r="FH1736"/>
      <c r="FI1736"/>
      <c r="FJ1736"/>
      <c r="FP1736"/>
    </row>
    <row r="1737" spans="5:172" ht="12.75" x14ac:dyDescent="0.2">
      <c r="E1737" s="4"/>
      <c r="F1737" s="4"/>
      <c r="G1737" s="20"/>
      <c r="H1737" s="20"/>
      <c r="I1737" s="20"/>
      <c r="J1737" s="20"/>
      <c r="K1737" s="20"/>
      <c r="L1737" s="20"/>
      <c r="M1737" s="30"/>
      <c r="N1737" s="4"/>
      <c r="P1737" s="20"/>
      <c r="T1737" s="20"/>
      <c r="U1737" s="20"/>
      <c r="V1737" s="20"/>
      <c r="W1737" s="20"/>
      <c r="X1737" s="20"/>
      <c r="Y1737" s="20"/>
      <c r="Z1737" s="20"/>
      <c r="AA1737" s="20"/>
      <c r="AB1737" s="20"/>
      <c r="AC1737" s="20"/>
      <c r="AD1737" s="20"/>
      <c r="AE1737"/>
      <c r="AF1737"/>
      <c r="AG1737"/>
      <c r="AH1737"/>
      <c r="AI1737"/>
      <c r="AJ1737"/>
      <c r="AK1737"/>
      <c r="AL1737"/>
      <c r="AM1737"/>
      <c r="AP1737"/>
      <c r="BM1737"/>
      <c r="BN1737"/>
      <c r="BO1737"/>
      <c r="BP1737"/>
      <c r="BQ1737"/>
      <c r="BR1737"/>
      <c r="BS1737"/>
      <c r="BT1737"/>
      <c r="BU1737"/>
      <c r="BV1737"/>
      <c r="BW1737"/>
      <c r="BX1737"/>
      <c r="BY1737"/>
      <c r="BZ1737"/>
      <c r="CA1737"/>
      <c r="CB1737"/>
      <c r="CC1737"/>
      <c r="CD1737"/>
      <c r="CE1737"/>
      <c r="CF1737"/>
      <c r="CG1737"/>
      <c r="CH1737"/>
      <c r="CI1737"/>
      <c r="CJ1737"/>
      <c r="CK1737"/>
      <c r="CL1737"/>
      <c r="CM1737"/>
      <c r="CN1737"/>
      <c r="CO1737"/>
      <c r="CP1737"/>
      <c r="CQ1737"/>
      <c r="CR1737"/>
      <c r="CT1737"/>
      <c r="CU1737"/>
      <c r="DC1737"/>
      <c r="DD1737"/>
      <c r="DE1737"/>
      <c r="DZ1737"/>
      <c r="EB1737"/>
      <c r="EC1737"/>
      <c r="ED1737"/>
      <c r="EE1737"/>
      <c r="EF1737"/>
      <c r="EG1737"/>
      <c r="EH1737"/>
      <c r="EI1737"/>
      <c r="EJ1737"/>
      <c r="EK1737"/>
      <c r="EL1737"/>
      <c r="EM1737"/>
      <c r="EN1737"/>
      <c r="EO1737"/>
      <c r="EP1737"/>
      <c r="EQ1737"/>
      <c r="FF1737"/>
      <c r="FG1737"/>
      <c r="FH1737"/>
      <c r="FI1737"/>
      <c r="FJ1737"/>
      <c r="FP1737"/>
    </row>
    <row r="1738" spans="5:172" ht="12.75" x14ac:dyDescent="0.2">
      <c r="E1738" s="4"/>
      <c r="F1738" s="4"/>
      <c r="G1738" s="20"/>
      <c r="H1738" s="20"/>
      <c r="I1738" s="20"/>
      <c r="J1738" s="20"/>
      <c r="K1738" s="20"/>
      <c r="L1738" s="20"/>
      <c r="M1738" s="30"/>
      <c r="N1738" s="4"/>
      <c r="P1738" s="20"/>
      <c r="T1738" s="20"/>
      <c r="U1738" s="20"/>
      <c r="V1738" s="20"/>
      <c r="W1738" s="20"/>
      <c r="X1738" s="20"/>
      <c r="Y1738" s="20"/>
      <c r="Z1738" s="20"/>
      <c r="AA1738" s="20"/>
      <c r="AB1738" s="20"/>
      <c r="AC1738" s="20"/>
      <c r="AD1738" s="20"/>
      <c r="AE1738"/>
      <c r="AF1738"/>
      <c r="AG1738"/>
      <c r="AH1738"/>
      <c r="AI1738"/>
      <c r="AJ1738"/>
      <c r="AK1738"/>
      <c r="AL1738"/>
      <c r="AM1738"/>
      <c r="AP1738"/>
      <c r="BM1738"/>
      <c r="BN1738"/>
      <c r="BO1738"/>
      <c r="BP1738"/>
      <c r="BQ1738"/>
      <c r="BR1738"/>
      <c r="BS1738"/>
      <c r="BT1738"/>
      <c r="BU1738"/>
      <c r="BV1738"/>
      <c r="BW1738"/>
      <c r="BX1738"/>
      <c r="BY1738"/>
      <c r="BZ1738"/>
      <c r="CA1738"/>
      <c r="CB1738"/>
      <c r="CC1738"/>
      <c r="CD1738"/>
      <c r="CE1738"/>
      <c r="CF1738"/>
      <c r="CG1738"/>
      <c r="CH1738"/>
      <c r="CI1738"/>
      <c r="CJ1738"/>
      <c r="CK1738"/>
      <c r="CL1738"/>
      <c r="CM1738"/>
      <c r="CN1738"/>
      <c r="CO1738"/>
      <c r="CP1738"/>
      <c r="CQ1738"/>
      <c r="CR1738"/>
      <c r="CT1738"/>
      <c r="CU1738"/>
      <c r="DC1738"/>
      <c r="DD1738"/>
      <c r="DE1738"/>
      <c r="DZ1738"/>
      <c r="EB1738"/>
      <c r="EC1738"/>
      <c r="ED1738"/>
      <c r="EE1738"/>
      <c r="EF1738"/>
      <c r="EG1738"/>
      <c r="EH1738"/>
      <c r="EI1738"/>
      <c r="EJ1738"/>
      <c r="EK1738"/>
      <c r="EL1738"/>
      <c r="EM1738"/>
      <c r="EN1738"/>
      <c r="EO1738"/>
      <c r="EP1738"/>
      <c r="EQ1738"/>
      <c r="FF1738"/>
      <c r="FG1738"/>
      <c r="FH1738"/>
      <c r="FI1738"/>
      <c r="FJ1738"/>
      <c r="FP1738"/>
    </row>
    <row r="1739" spans="5:172" ht="12.75" x14ac:dyDescent="0.2">
      <c r="E1739" s="4"/>
      <c r="F1739" s="4"/>
      <c r="G1739" s="20"/>
      <c r="H1739" s="20"/>
      <c r="I1739" s="20"/>
      <c r="J1739" s="20"/>
      <c r="K1739" s="20"/>
      <c r="L1739" s="20"/>
      <c r="M1739" s="30"/>
      <c r="N1739" s="4"/>
      <c r="P1739" s="20"/>
      <c r="T1739" s="20"/>
      <c r="U1739" s="20"/>
      <c r="V1739" s="20"/>
      <c r="W1739" s="20"/>
      <c r="X1739" s="20"/>
      <c r="Y1739" s="20"/>
      <c r="Z1739" s="20"/>
      <c r="AA1739" s="20"/>
      <c r="AB1739" s="20"/>
      <c r="AC1739" s="20"/>
      <c r="AD1739" s="20"/>
      <c r="AE1739"/>
      <c r="AF1739"/>
      <c r="AG1739"/>
      <c r="AH1739"/>
      <c r="AI1739"/>
      <c r="AJ1739"/>
      <c r="AK1739"/>
      <c r="AL1739"/>
      <c r="AM1739"/>
      <c r="AP1739"/>
      <c r="BM1739"/>
      <c r="BN1739"/>
      <c r="BO1739"/>
      <c r="BP1739"/>
      <c r="BQ1739"/>
      <c r="BR1739"/>
      <c r="BS1739"/>
      <c r="BT1739"/>
      <c r="BU1739"/>
      <c r="BV1739"/>
      <c r="BW1739"/>
      <c r="BX1739"/>
      <c r="BY1739"/>
      <c r="BZ1739"/>
      <c r="CA1739"/>
      <c r="CB1739"/>
      <c r="CC1739"/>
      <c r="CD1739"/>
      <c r="CE1739"/>
      <c r="CF1739"/>
      <c r="CG1739"/>
      <c r="CH1739"/>
      <c r="CI1739"/>
      <c r="CJ1739"/>
      <c r="CK1739"/>
      <c r="CL1739"/>
      <c r="CM1739"/>
      <c r="CN1739"/>
      <c r="CO1739"/>
      <c r="CP1739"/>
      <c r="CQ1739"/>
      <c r="CR1739"/>
      <c r="CT1739"/>
      <c r="CU1739"/>
      <c r="DC1739"/>
      <c r="DD1739"/>
      <c r="DE1739"/>
      <c r="DZ1739"/>
      <c r="EB1739"/>
      <c r="EC1739"/>
      <c r="ED1739"/>
      <c r="EE1739"/>
      <c r="EF1739"/>
      <c r="EG1739"/>
      <c r="EH1739"/>
      <c r="EI1739"/>
      <c r="EJ1739"/>
      <c r="EK1739"/>
      <c r="EL1739"/>
      <c r="EM1739"/>
      <c r="EN1739"/>
      <c r="EO1739"/>
      <c r="EP1739"/>
      <c r="EQ1739"/>
      <c r="FF1739"/>
      <c r="FG1739"/>
      <c r="FH1739"/>
      <c r="FI1739"/>
      <c r="FJ1739"/>
      <c r="FP1739"/>
    </row>
    <row r="1740" spans="5:172" ht="12.75" x14ac:dyDescent="0.2">
      <c r="E1740" s="4"/>
      <c r="F1740" s="4"/>
      <c r="G1740" s="20"/>
      <c r="H1740" s="20"/>
      <c r="I1740" s="20"/>
      <c r="J1740" s="20"/>
      <c r="K1740" s="20"/>
      <c r="L1740" s="20"/>
      <c r="M1740" s="30"/>
      <c r="N1740" s="4"/>
      <c r="P1740" s="20"/>
      <c r="T1740" s="20"/>
      <c r="U1740" s="20"/>
      <c r="V1740" s="20"/>
      <c r="W1740" s="20"/>
      <c r="X1740" s="20"/>
      <c r="Y1740" s="20"/>
      <c r="Z1740" s="20"/>
      <c r="AA1740" s="20"/>
      <c r="AB1740" s="20"/>
      <c r="AC1740" s="20"/>
      <c r="AD1740" s="20"/>
      <c r="AE1740"/>
      <c r="AF1740"/>
      <c r="AG1740"/>
      <c r="AH1740"/>
      <c r="AI1740"/>
      <c r="AJ1740"/>
      <c r="AK1740"/>
      <c r="AL1740"/>
      <c r="AM1740"/>
      <c r="AP1740"/>
      <c r="BM1740"/>
      <c r="BN1740"/>
      <c r="BO1740"/>
      <c r="BP1740"/>
      <c r="BQ1740"/>
      <c r="BR1740"/>
      <c r="BS1740"/>
      <c r="BT1740"/>
      <c r="BU1740"/>
      <c r="BV1740"/>
      <c r="BW1740"/>
      <c r="BX1740"/>
      <c r="BY1740"/>
      <c r="BZ1740"/>
      <c r="CA1740"/>
      <c r="CB1740"/>
      <c r="CC1740"/>
      <c r="CD1740"/>
      <c r="CE1740"/>
      <c r="CF1740"/>
      <c r="CG1740"/>
      <c r="CH1740"/>
      <c r="CI1740"/>
      <c r="CJ1740"/>
      <c r="CK1740"/>
      <c r="CL1740"/>
      <c r="CM1740"/>
      <c r="CN1740"/>
      <c r="CO1740"/>
      <c r="CP1740"/>
      <c r="CQ1740"/>
      <c r="CR1740"/>
      <c r="CT1740"/>
      <c r="CU1740"/>
      <c r="DC1740"/>
      <c r="DD1740"/>
      <c r="DE1740"/>
      <c r="DZ1740"/>
      <c r="EB1740"/>
      <c r="EC1740"/>
      <c r="ED1740"/>
      <c r="EE1740"/>
      <c r="EF1740"/>
      <c r="EG1740"/>
      <c r="EH1740"/>
      <c r="EI1740"/>
      <c r="EJ1740"/>
      <c r="EK1740"/>
      <c r="EL1740"/>
      <c r="EM1740"/>
      <c r="EN1740"/>
      <c r="EO1740"/>
      <c r="EP1740"/>
      <c r="EQ1740"/>
      <c r="FF1740"/>
      <c r="FG1740"/>
      <c r="FH1740"/>
      <c r="FI1740"/>
      <c r="FJ1740"/>
      <c r="FP1740"/>
    </row>
    <row r="1741" spans="5:172" ht="12.75" x14ac:dyDescent="0.2">
      <c r="E1741" s="4"/>
      <c r="F1741" s="4"/>
      <c r="G1741" s="20"/>
      <c r="H1741" s="20"/>
      <c r="I1741" s="20"/>
      <c r="J1741" s="20"/>
      <c r="K1741" s="20"/>
      <c r="L1741" s="20"/>
      <c r="M1741" s="30"/>
      <c r="N1741" s="4"/>
      <c r="P1741" s="20"/>
      <c r="T1741" s="20"/>
      <c r="U1741" s="20"/>
      <c r="V1741" s="20"/>
      <c r="W1741" s="20"/>
      <c r="X1741" s="20"/>
      <c r="Y1741" s="20"/>
      <c r="Z1741" s="20"/>
      <c r="AA1741" s="20"/>
      <c r="AB1741" s="20"/>
      <c r="AC1741" s="20"/>
      <c r="AD1741" s="20"/>
      <c r="AE1741"/>
      <c r="AF1741"/>
      <c r="AG1741"/>
      <c r="AH1741"/>
      <c r="AI1741"/>
      <c r="AJ1741"/>
      <c r="AK1741"/>
      <c r="AL1741"/>
      <c r="AM1741"/>
      <c r="AP1741"/>
      <c r="BM1741"/>
      <c r="BN1741"/>
      <c r="BO1741"/>
      <c r="BP1741"/>
      <c r="BQ1741"/>
      <c r="BR1741"/>
      <c r="BS1741"/>
      <c r="BT1741"/>
      <c r="BU1741"/>
      <c r="BV1741"/>
      <c r="BW1741"/>
      <c r="BX1741"/>
      <c r="BY1741"/>
      <c r="BZ1741"/>
      <c r="CA1741"/>
      <c r="CB1741"/>
      <c r="CC1741"/>
      <c r="CD1741"/>
      <c r="CE1741"/>
      <c r="CF1741"/>
      <c r="CG1741"/>
      <c r="CH1741"/>
      <c r="CI1741"/>
      <c r="CJ1741"/>
      <c r="CK1741"/>
      <c r="CL1741"/>
      <c r="CM1741"/>
      <c r="CN1741"/>
      <c r="CO1741"/>
      <c r="CP1741"/>
      <c r="CQ1741"/>
      <c r="CR1741"/>
      <c r="CT1741"/>
      <c r="CU1741"/>
      <c r="DC1741"/>
      <c r="DD1741"/>
      <c r="DE1741"/>
      <c r="DZ1741"/>
      <c r="EB1741"/>
      <c r="EC1741"/>
      <c r="ED1741"/>
      <c r="EE1741"/>
      <c r="EF1741"/>
      <c r="EG1741"/>
      <c r="EH1741"/>
      <c r="EI1741"/>
      <c r="EJ1741"/>
      <c r="EK1741"/>
      <c r="EL1741"/>
      <c r="EM1741"/>
      <c r="EN1741"/>
      <c r="EO1741"/>
      <c r="EP1741"/>
      <c r="EQ1741"/>
      <c r="FF1741"/>
      <c r="FG1741"/>
      <c r="FH1741"/>
      <c r="FI1741"/>
      <c r="FJ1741"/>
      <c r="FP1741"/>
    </row>
    <row r="1742" spans="5:172" ht="12.75" x14ac:dyDescent="0.2">
      <c r="E1742" s="4"/>
      <c r="F1742" s="4"/>
      <c r="G1742" s="20"/>
      <c r="H1742" s="20"/>
      <c r="I1742" s="20"/>
      <c r="J1742" s="20"/>
      <c r="K1742" s="20"/>
      <c r="L1742" s="20"/>
      <c r="M1742" s="30"/>
      <c r="N1742" s="4"/>
      <c r="P1742" s="20"/>
      <c r="T1742" s="20"/>
      <c r="U1742" s="20"/>
      <c r="V1742" s="20"/>
      <c r="W1742" s="20"/>
      <c r="X1742" s="20"/>
      <c r="Y1742" s="20"/>
      <c r="Z1742" s="20"/>
      <c r="AA1742" s="20"/>
      <c r="AB1742" s="20"/>
      <c r="AC1742" s="20"/>
      <c r="AD1742" s="20"/>
      <c r="AE1742"/>
      <c r="AF1742"/>
      <c r="AG1742"/>
      <c r="AH1742"/>
      <c r="AI1742"/>
      <c r="AJ1742"/>
      <c r="AK1742"/>
      <c r="AL1742"/>
      <c r="AM1742"/>
      <c r="AP1742"/>
      <c r="BM1742"/>
      <c r="BN1742"/>
      <c r="BO1742"/>
      <c r="BP1742"/>
      <c r="BQ1742"/>
      <c r="BR1742"/>
      <c r="BS1742"/>
      <c r="BT1742"/>
      <c r="BU1742"/>
      <c r="BV1742"/>
      <c r="BW1742"/>
      <c r="BX1742"/>
      <c r="BY1742"/>
      <c r="BZ1742"/>
      <c r="CA1742"/>
      <c r="CB1742"/>
      <c r="CC1742"/>
      <c r="CD1742"/>
      <c r="CE1742"/>
      <c r="CF1742"/>
      <c r="CG1742"/>
      <c r="CH1742"/>
      <c r="CI1742"/>
      <c r="CJ1742"/>
      <c r="CK1742"/>
      <c r="CL1742"/>
      <c r="CM1742"/>
      <c r="CN1742"/>
      <c r="CO1742"/>
      <c r="CP1742"/>
      <c r="CQ1742"/>
      <c r="CR1742"/>
      <c r="CT1742"/>
      <c r="CU1742"/>
      <c r="DC1742"/>
      <c r="DD1742"/>
      <c r="DE1742"/>
      <c r="DZ1742"/>
      <c r="EB1742"/>
      <c r="EC1742"/>
      <c r="ED1742"/>
      <c r="EE1742"/>
      <c r="EF1742"/>
      <c r="EG1742"/>
      <c r="EH1742"/>
      <c r="EI1742"/>
      <c r="EJ1742"/>
      <c r="EK1742"/>
      <c r="EL1742"/>
      <c r="EM1742"/>
      <c r="EN1742"/>
      <c r="EO1742"/>
      <c r="EP1742"/>
      <c r="EQ1742"/>
      <c r="FF1742"/>
      <c r="FG1742"/>
      <c r="FH1742"/>
      <c r="FI1742"/>
      <c r="FJ1742"/>
      <c r="FP1742"/>
    </row>
    <row r="1743" spans="5:172" ht="12.75" x14ac:dyDescent="0.2">
      <c r="E1743" s="4"/>
      <c r="F1743" s="4"/>
      <c r="G1743" s="20"/>
      <c r="H1743" s="20"/>
      <c r="I1743" s="20"/>
      <c r="J1743" s="20"/>
      <c r="K1743" s="20"/>
      <c r="L1743" s="20"/>
      <c r="M1743" s="30"/>
      <c r="N1743" s="4"/>
      <c r="P1743" s="20"/>
      <c r="T1743" s="20"/>
      <c r="U1743" s="20"/>
      <c r="V1743" s="20"/>
      <c r="W1743" s="20"/>
      <c r="X1743" s="20"/>
      <c r="Y1743" s="20"/>
      <c r="Z1743" s="20"/>
      <c r="AA1743" s="20"/>
      <c r="AB1743" s="20"/>
      <c r="AC1743" s="20"/>
      <c r="AD1743" s="20"/>
      <c r="AE1743"/>
      <c r="AF1743"/>
      <c r="AG1743"/>
      <c r="AH1743"/>
      <c r="AI1743"/>
      <c r="AJ1743"/>
      <c r="AK1743"/>
      <c r="AL1743"/>
      <c r="AM1743"/>
      <c r="AP1743"/>
      <c r="BM1743"/>
      <c r="BN1743"/>
      <c r="BO1743"/>
      <c r="BP1743"/>
      <c r="BQ1743"/>
      <c r="BR1743"/>
      <c r="BS1743"/>
      <c r="BT1743"/>
      <c r="BU1743"/>
      <c r="BV1743"/>
      <c r="BW1743"/>
      <c r="BX1743"/>
      <c r="BY1743"/>
      <c r="BZ1743"/>
      <c r="CA1743"/>
      <c r="CB1743"/>
      <c r="CC1743"/>
      <c r="CD1743"/>
      <c r="CE1743"/>
      <c r="CF1743"/>
      <c r="CG1743"/>
      <c r="CH1743"/>
      <c r="CI1743"/>
      <c r="CJ1743"/>
      <c r="CK1743"/>
      <c r="CL1743"/>
      <c r="CM1743"/>
      <c r="CN1743"/>
      <c r="CO1743"/>
      <c r="CP1743"/>
      <c r="CQ1743"/>
      <c r="CR1743"/>
      <c r="CT1743"/>
      <c r="CU1743"/>
      <c r="DC1743"/>
      <c r="DD1743"/>
      <c r="DE1743"/>
      <c r="DZ1743"/>
      <c r="EB1743"/>
      <c r="EC1743"/>
      <c r="ED1743"/>
      <c r="EE1743"/>
      <c r="EF1743"/>
      <c r="EG1743"/>
      <c r="EH1743"/>
      <c r="EI1743"/>
      <c r="EJ1743"/>
      <c r="EK1743"/>
      <c r="EL1743"/>
      <c r="EM1743"/>
      <c r="EN1743"/>
      <c r="EO1743"/>
      <c r="EP1743"/>
      <c r="EQ1743"/>
      <c r="FF1743"/>
      <c r="FG1743"/>
      <c r="FH1743"/>
      <c r="FI1743"/>
      <c r="FJ1743"/>
      <c r="FP1743"/>
    </row>
    <row r="1744" spans="5:172" ht="12.75" x14ac:dyDescent="0.2">
      <c r="E1744" s="4"/>
      <c r="F1744" s="4"/>
      <c r="G1744" s="20"/>
      <c r="H1744" s="20"/>
      <c r="I1744" s="20"/>
      <c r="J1744" s="20"/>
      <c r="K1744" s="20"/>
      <c r="L1744" s="20"/>
      <c r="M1744" s="30"/>
      <c r="N1744" s="4"/>
      <c r="P1744" s="20"/>
      <c r="T1744" s="20"/>
      <c r="U1744" s="20"/>
      <c r="V1744" s="20"/>
      <c r="W1744" s="20"/>
      <c r="X1744" s="20"/>
      <c r="Y1744" s="20"/>
      <c r="Z1744" s="20"/>
      <c r="AA1744" s="20"/>
      <c r="AB1744" s="20"/>
      <c r="AC1744" s="20"/>
      <c r="AD1744" s="20"/>
      <c r="AE1744"/>
      <c r="AF1744"/>
      <c r="AG1744"/>
      <c r="AH1744"/>
      <c r="AI1744"/>
      <c r="AJ1744"/>
      <c r="AK1744"/>
      <c r="AL1744"/>
      <c r="AM1744"/>
      <c r="AP1744"/>
      <c r="BM1744"/>
      <c r="BN1744"/>
      <c r="BO1744"/>
      <c r="BP1744"/>
      <c r="BQ1744"/>
      <c r="BR1744"/>
      <c r="BS1744"/>
      <c r="BT1744"/>
      <c r="BU1744"/>
      <c r="BV1744"/>
      <c r="BW1744"/>
      <c r="BX1744"/>
      <c r="BY1744"/>
      <c r="BZ1744"/>
      <c r="CA1744"/>
      <c r="CB1744"/>
      <c r="CC1744"/>
      <c r="CD1744"/>
      <c r="CE1744"/>
      <c r="CF1744"/>
      <c r="CG1744"/>
      <c r="CH1744"/>
      <c r="CI1744"/>
      <c r="CJ1744"/>
      <c r="CK1744"/>
      <c r="CL1744"/>
      <c r="CM1744"/>
      <c r="CN1744"/>
      <c r="CO1744"/>
      <c r="CP1744"/>
      <c r="CQ1744"/>
      <c r="CR1744"/>
      <c r="CT1744"/>
      <c r="CU1744"/>
      <c r="DC1744"/>
      <c r="DD1744"/>
      <c r="DE1744"/>
      <c r="DZ1744"/>
      <c r="EB1744"/>
      <c r="EC1744"/>
      <c r="ED1744"/>
      <c r="EE1744"/>
      <c r="EF1744"/>
      <c r="EG1744"/>
      <c r="EH1744"/>
      <c r="EI1744"/>
      <c r="EJ1744"/>
      <c r="EK1744"/>
      <c r="EL1744"/>
      <c r="EM1744"/>
      <c r="EN1744"/>
      <c r="EO1744"/>
      <c r="EP1744"/>
      <c r="EQ1744"/>
      <c r="FF1744"/>
      <c r="FG1744"/>
      <c r="FH1744"/>
      <c r="FI1744"/>
      <c r="FJ1744"/>
      <c r="FP1744"/>
    </row>
    <row r="1745" spans="5:172" ht="12.75" x14ac:dyDescent="0.2">
      <c r="E1745" s="4"/>
      <c r="F1745" s="4"/>
      <c r="G1745" s="20"/>
      <c r="H1745" s="20"/>
      <c r="I1745" s="20"/>
      <c r="J1745" s="20"/>
      <c r="K1745" s="20"/>
      <c r="L1745" s="20"/>
      <c r="M1745" s="30"/>
      <c r="N1745" s="4"/>
      <c r="P1745" s="20"/>
      <c r="T1745" s="20"/>
      <c r="U1745" s="20"/>
      <c r="V1745" s="20"/>
      <c r="W1745" s="20"/>
      <c r="X1745" s="20"/>
      <c r="Y1745" s="20"/>
      <c r="Z1745" s="20"/>
      <c r="AA1745" s="20"/>
      <c r="AB1745" s="20"/>
      <c r="AC1745" s="20"/>
      <c r="AD1745" s="20"/>
      <c r="AE1745"/>
      <c r="AF1745"/>
      <c r="AG1745"/>
      <c r="AH1745"/>
      <c r="AI1745"/>
      <c r="AJ1745"/>
      <c r="AK1745"/>
      <c r="AL1745"/>
      <c r="AM1745"/>
      <c r="AP1745"/>
      <c r="BM1745"/>
      <c r="BN1745"/>
      <c r="BO1745"/>
      <c r="BP1745"/>
      <c r="BQ1745"/>
      <c r="BR1745"/>
      <c r="BS1745"/>
      <c r="BT1745"/>
      <c r="BU1745"/>
      <c r="BV1745"/>
      <c r="BW1745"/>
      <c r="BX1745"/>
      <c r="BY1745"/>
      <c r="BZ1745"/>
      <c r="CA1745"/>
      <c r="CB1745"/>
      <c r="CC1745"/>
      <c r="CD1745"/>
      <c r="CE1745"/>
      <c r="CF1745"/>
      <c r="CG1745"/>
      <c r="CH1745"/>
      <c r="CI1745"/>
      <c r="CJ1745"/>
      <c r="CK1745"/>
      <c r="CL1745"/>
      <c r="CM1745"/>
      <c r="CN1745"/>
      <c r="CO1745"/>
      <c r="CP1745"/>
      <c r="CQ1745"/>
      <c r="CR1745"/>
      <c r="CT1745"/>
      <c r="CU1745"/>
      <c r="DC1745"/>
      <c r="DD1745"/>
      <c r="DE1745"/>
      <c r="DZ1745"/>
      <c r="EB1745"/>
      <c r="EC1745"/>
      <c r="ED1745"/>
      <c r="EE1745"/>
      <c r="EF1745"/>
      <c r="EG1745"/>
      <c r="EH1745"/>
      <c r="EI1745"/>
      <c r="EJ1745"/>
      <c r="EK1745"/>
      <c r="EL1745"/>
      <c r="EM1745"/>
      <c r="EN1745"/>
      <c r="EO1745"/>
      <c r="EP1745"/>
      <c r="EQ1745"/>
      <c r="FF1745"/>
      <c r="FG1745"/>
      <c r="FH1745"/>
      <c r="FI1745"/>
      <c r="FJ1745"/>
      <c r="FP1745"/>
    </row>
    <row r="1746" spans="5:172" ht="12.75" x14ac:dyDescent="0.2">
      <c r="E1746" s="4"/>
      <c r="F1746" s="4"/>
      <c r="G1746" s="20"/>
      <c r="H1746" s="20"/>
      <c r="I1746" s="20"/>
      <c r="J1746" s="20"/>
      <c r="K1746" s="20"/>
      <c r="L1746" s="20"/>
      <c r="M1746" s="30"/>
      <c r="N1746" s="4"/>
      <c r="P1746" s="20"/>
      <c r="T1746" s="20"/>
      <c r="U1746" s="20"/>
      <c r="V1746" s="20"/>
      <c r="W1746" s="20"/>
      <c r="X1746" s="20"/>
      <c r="Y1746" s="20"/>
      <c r="Z1746" s="20"/>
      <c r="AA1746" s="20"/>
      <c r="AB1746" s="20"/>
      <c r="AC1746" s="20"/>
      <c r="AD1746" s="20"/>
      <c r="AE1746"/>
      <c r="AF1746"/>
      <c r="AG1746"/>
      <c r="AH1746"/>
      <c r="AI1746"/>
      <c r="AJ1746"/>
      <c r="AK1746"/>
      <c r="AL1746"/>
      <c r="AM1746"/>
      <c r="AP1746"/>
      <c r="BM1746"/>
      <c r="BN1746"/>
      <c r="BO1746"/>
      <c r="BP1746"/>
      <c r="BQ1746"/>
      <c r="BR1746"/>
      <c r="BS1746"/>
      <c r="BT1746"/>
      <c r="BU1746"/>
      <c r="BV1746"/>
      <c r="BW1746"/>
      <c r="BX1746"/>
      <c r="BY1746"/>
      <c r="BZ1746"/>
      <c r="CA1746"/>
      <c r="CB1746"/>
      <c r="CC1746"/>
      <c r="CD1746"/>
      <c r="CE1746"/>
      <c r="CF1746"/>
      <c r="CG1746"/>
      <c r="CH1746"/>
      <c r="CI1746"/>
      <c r="CJ1746"/>
      <c r="CK1746"/>
      <c r="CL1746"/>
      <c r="CM1746"/>
      <c r="CN1746"/>
      <c r="CO1746"/>
      <c r="CP1746"/>
      <c r="CQ1746"/>
      <c r="CR1746"/>
      <c r="CT1746"/>
      <c r="CU1746"/>
      <c r="DC1746"/>
      <c r="DD1746"/>
      <c r="DE1746"/>
      <c r="DZ1746"/>
      <c r="EB1746"/>
      <c r="EC1746"/>
      <c r="ED1746"/>
      <c r="EE1746"/>
      <c r="EF1746"/>
      <c r="EG1746"/>
      <c r="EH1746"/>
      <c r="EI1746"/>
      <c r="EJ1746"/>
      <c r="EK1746"/>
      <c r="EL1746"/>
      <c r="EM1746"/>
      <c r="EN1746"/>
      <c r="EO1746"/>
      <c r="EP1746"/>
      <c r="EQ1746"/>
      <c r="FF1746"/>
      <c r="FG1746"/>
      <c r="FH1746"/>
      <c r="FI1746"/>
      <c r="FJ1746"/>
      <c r="FP1746"/>
    </row>
    <row r="1747" spans="5:172" ht="12.75" x14ac:dyDescent="0.2">
      <c r="E1747" s="4"/>
      <c r="F1747" s="4"/>
      <c r="G1747" s="20"/>
      <c r="H1747" s="20"/>
      <c r="I1747" s="20"/>
      <c r="J1747" s="20"/>
      <c r="K1747" s="20"/>
      <c r="L1747" s="20"/>
      <c r="M1747" s="30"/>
      <c r="N1747" s="4"/>
      <c r="P1747" s="20"/>
      <c r="T1747" s="20"/>
      <c r="U1747" s="20"/>
      <c r="V1747" s="20"/>
      <c r="W1747" s="20"/>
      <c r="X1747" s="20"/>
      <c r="Y1747" s="20"/>
      <c r="Z1747" s="20"/>
      <c r="AA1747" s="20"/>
      <c r="AB1747" s="20"/>
      <c r="AC1747" s="20"/>
      <c r="AD1747" s="20"/>
      <c r="AE1747"/>
      <c r="AF1747"/>
      <c r="AG1747"/>
      <c r="AH1747"/>
      <c r="AI1747"/>
      <c r="AJ1747"/>
      <c r="AK1747"/>
      <c r="AL1747"/>
      <c r="AM1747"/>
      <c r="AP1747"/>
      <c r="BM1747"/>
      <c r="BN1747"/>
      <c r="BO1747"/>
      <c r="BP1747"/>
      <c r="BQ1747"/>
      <c r="BR1747"/>
      <c r="BS1747"/>
      <c r="BT1747"/>
      <c r="BU1747"/>
      <c r="BV1747"/>
      <c r="BW1747"/>
      <c r="BX1747"/>
      <c r="BY1747"/>
      <c r="BZ1747"/>
      <c r="CA1747"/>
      <c r="CB1747"/>
      <c r="CC1747"/>
      <c r="CD1747"/>
      <c r="CE1747"/>
      <c r="CF1747"/>
      <c r="CG1747"/>
      <c r="CH1747"/>
      <c r="CI1747"/>
      <c r="CJ1747"/>
      <c r="CK1747"/>
      <c r="CL1747"/>
      <c r="CM1747"/>
      <c r="CN1747"/>
      <c r="CO1747"/>
      <c r="CP1747"/>
      <c r="CQ1747"/>
      <c r="CR1747"/>
      <c r="CT1747"/>
      <c r="CU1747"/>
      <c r="DC1747"/>
      <c r="DD1747"/>
      <c r="DE1747"/>
      <c r="DZ1747"/>
      <c r="EB1747"/>
      <c r="EC1747"/>
      <c r="ED1747"/>
      <c r="EE1747"/>
      <c r="EF1747"/>
      <c r="EG1747"/>
      <c r="EH1747"/>
      <c r="EI1747"/>
      <c r="EJ1747"/>
      <c r="EK1747"/>
      <c r="EL1747"/>
      <c r="EM1747"/>
      <c r="EN1747"/>
      <c r="EO1747"/>
      <c r="EP1747"/>
      <c r="EQ1747"/>
      <c r="FF1747"/>
      <c r="FG1747"/>
      <c r="FH1747"/>
      <c r="FI1747"/>
      <c r="FJ1747"/>
      <c r="FP1747"/>
    </row>
    <row r="1748" spans="5:172" ht="12.75" x14ac:dyDescent="0.2">
      <c r="E1748" s="4"/>
      <c r="F1748" s="4"/>
      <c r="G1748" s="20"/>
      <c r="H1748" s="20"/>
      <c r="I1748" s="20"/>
      <c r="J1748" s="20"/>
      <c r="K1748" s="20"/>
      <c r="L1748" s="20"/>
      <c r="M1748" s="30"/>
      <c r="N1748" s="4"/>
      <c r="P1748" s="20"/>
      <c r="T1748" s="20"/>
      <c r="U1748" s="20"/>
      <c r="V1748" s="20"/>
      <c r="W1748" s="20"/>
      <c r="X1748" s="20"/>
      <c r="Y1748" s="20"/>
      <c r="Z1748" s="20"/>
      <c r="AA1748" s="20"/>
      <c r="AB1748" s="20"/>
      <c r="AC1748" s="20"/>
      <c r="AD1748" s="20"/>
      <c r="AE1748"/>
      <c r="AF1748"/>
      <c r="AG1748"/>
      <c r="AH1748"/>
      <c r="AI1748"/>
      <c r="AJ1748"/>
      <c r="AK1748"/>
      <c r="AL1748"/>
      <c r="AM1748"/>
      <c r="AP1748"/>
      <c r="BM1748"/>
      <c r="BN1748"/>
      <c r="BO1748"/>
      <c r="BP1748"/>
      <c r="BQ1748"/>
      <c r="BR1748"/>
      <c r="BS1748"/>
      <c r="BT1748"/>
      <c r="BU1748"/>
      <c r="BV1748"/>
      <c r="BW1748"/>
      <c r="BX1748"/>
      <c r="BY1748"/>
      <c r="BZ1748"/>
      <c r="CA1748"/>
      <c r="CB1748"/>
      <c r="CC1748"/>
      <c r="CD1748"/>
      <c r="CE1748"/>
      <c r="CF1748"/>
      <c r="CG1748"/>
      <c r="CH1748"/>
      <c r="CI1748"/>
      <c r="CJ1748"/>
      <c r="CK1748"/>
      <c r="CL1748"/>
      <c r="CM1748"/>
      <c r="CN1748"/>
      <c r="CO1748"/>
      <c r="CP1748"/>
      <c r="CQ1748"/>
      <c r="CR1748"/>
      <c r="CT1748"/>
      <c r="CU1748"/>
      <c r="DC1748"/>
      <c r="DD1748"/>
      <c r="DE1748"/>
      <c r="DZ1748"/>
      <c r="EB1748"/>
      <c r="EC1748"/>
      <c r="ED1748"/>
      <c r="EE1748"/>
      <c r="EF1748"/>
      <c r="EG1748"/>
      <c r="EH1748"/>
      <c r="EI1748"/>
      <c r="EJ1748"/>
      <c r="EK1748"/>
      <c r="EL1748"/>
      <c r="EM1748"/>
      <c r="EN1748"/>
      <c r="EO1748"/>
      <c r="EP1748"/>
      <c r="EQ1748"/>
      <c r="FF1748"/>
      <c r="FG1748"/>
      <c r="FH1748"/>
      <c r="FI1748"/>
      <c r="FJ1748"/>
      <c r="FP1748"/>
    </row>
    <row r="1749" spans="5:172" ht="12.75" x14ac:dyDescent="0.2">
      <c r="E1749" s="4"/>
      <c r="F1749" s="4"/>
      <c r="G1749" s="20"/>
      <c r="H1749" s="20"/>
      <c r="I1749" s="20"/>
      <c r="J1749" s="20"/>
      <c r="K1749" s="20"/>
      <c r="L1749" s="20"/>
      <c r="M1749" s="30"/>
      <c r="N1749" s="4"/>
      <c r="P1749" s="20"/>
      <c r="T1749" s="20"/>
      <c r="U1749" s="20"/>
      <c r="V1749" s="20"/>
      <c r="W1749" s="20"/>
      <c r="X1749" s="20"/>
      <c r="Y1749" s="20"/>
      <c r="Z1749" s="20"/>
      <c r="AA1749" s="20"/>
      <c r="AB1749" s="20"/>
      <c r="AC1749" s="20"/>
      <c r="AD1749" s="20"/>
      <c r="AE1749"/>
      <c r="AF1749"/>
      <c r="AG1749"/>
      <c r="AH1749"/>
      <c r="AI1749"/>
      <c r="AJ1749"/>
      <c r="AK1749"/>
      <c r="AL1749"/>
      <c r="AM1749"/>
      <c r="AP1749"/>
      <c r="BM1749"/>
      <c r="BN1749"/>
      <c r="BO1749"/>
      <c r="BP1749"/>
      <c r="BQ1749"/>
      <c r="BR1749"/>
      <c r="BS1749"/>
      <c r="BT1749"/>
      <c r="BU1749"/>
      <c r="BV1749"/>
      <c r="BW1749"/>
      <c r="BX1749"/>
      <c r="BY1749"/>
      <c r="BZ1749"/>
      <c r="CA1749"/>
      <c r="CB1749"/>
      <c r="CC1749"/>
      <c r="CD1749"/>
      <c r="CE1749"/>
      <c r="CF1749"/>
      <c r="CG1749"/>
      <c r="CH1749"/>
      <c r="CI1749"/>
      <c r="CJ1749"/>
      <c r="CK1749"/>
      <c r="CL1749"/>
      <c r="CM1749"/>
      <c r="CN1749"/>
      <c r="CO1749"/>
      <c r="CP1749"/>
      <c r="CQ1749"/>
      <c r="CR1749"/>
      <c r="CT1749"/>
      <c r="CU1749"/>
      <c r="DC1749"/>
      <c r="DD1749"/>
      <c r="DE1749"/>
      <c r="DZ1749"/>
      <c r="EB1749"/>
      <c r="EC1749"/>
      <c r="ED1749"/>
      <c r="EE1749"/>
      <c r="EF1749"/>
      <c r="EG1749"/>
      <c r="EH1749"/>
      <c r="EI1749"/>
      <c r="EJ1749"/>
      <c r="EK1749"/>
      <c r="EL1749"/>
      <c r="EM1749"/>
      <c r="EN1749"/>
      <c r="EO1749"/>
      <c r="EP1749"/>
      <c r="EQ1749"/>
      <c r="FF1749"/>
      <c r="FG1749"/>
      <c r="FH1749"/>
      <c r="FI1749"/>
      <c r="FJ1749"/>
      <c r="FP1749"/>
    </row>
    <row r="1750" spans="5:172" ht="12.75" x14ac:dyDescent="0.2">
      <c r="E1750" s="4"/>
      <c r="F1750" s="4"/>
      <c r="G1750" s="20"/>
      <c r="H1750" s="20"/>
      <c r="I1750" s="20"/>
      <c r="J1750" s="20"/>
      <c r="K1750" s="20"/>
      <c r="L1750" s="20"/>
      <c r="M1750" s="30"/>
      <c r="N1750" s="4"/>
      <c r="P1750" s="20"/>
      <c r="T1750" s="20"/>
      <c r="U1750" s="20"/>
      <c r="V1750" s="20"/>
      <c r="W1750" s="20"/>
      <c r="X1750" s="20"/>
      <c r="Y1750" s="20"/>
      <c r="Z1750" s="20"/>
      <c r="AA1750" s="20"/>
      <c r="AB1750" s="20"/>
      <c r="AC1750" s="20"/>
      <c r="AD1750" s="20"/>
      <c r="AE1750"/>
      <c r="AF1750"/>
      <c r="AG1750"/>
      <c r="AH1750"/>
      <c r="AI1750"/>
      <c r="AJ1750"/>
      <c r="AK1750"/>
      <c r="AL1750"/>
      <c r="AM1750"/>
      <c r="AP1750"/>
      <c r="BM1750"/>
      <c r="BN1750"/>
      <c r="BO1750"/>
      <c r="BP1750"/>
      <c r="BQ1750"/>
      <c r="BR1750"/>
      <c r="BS1750"/>
      <c r="BT1750"/>
      <c r="BU1750"/>
      <c r="BV1750"/>
      <c r="BW1750"/>
      <c r="BX1750"/>
      <c r="BY1750"/>
      <c r="BZ1750"/>
      <c r="CA1750"/>
      <c r="CB1750"/>
      <c r="CC1750"/>
      <c r="CD1750"/>
      <c r="CE1750"/>
      <c r="CF1750"/>
      <c r="CG1750"/>
      <c r="CH1750"/>
      <c r="CI1750"/>
      <c r="CJ1750"/>
      <c r="CK1750"/>
      <c r="CL1750"/>
      <c r="CM1750"/>
      <c r="CN1750"/>
      <c r="CO1750"/>
      <c r="CP1750"/>
      <c r="CQ1750"/>
      <c r="CR1750"/>
      <c r="CT1750"/>
      <c r="CU1750"/>
      <c r="DC1750"/>
      <c r="DD1750"/>
      <c r="DE1750"/>
      <c r="DZ1750"/>
      <c r="EB1750"/>
      <c r="EC1750"/>
      <c r="ED1750"/>
      <c r="EE1750"/>
      <c r="EF1750"/>
      <c r="EG1750"/>
      <c r="EH1750"/>
      <c r="EI1750"/>
      <c r="EJ1750"/>
      <c r="EK1750"/>
      <c r="EL1750"/>
      <c r="EM1750"/>
      <c r="EN1750"/>
      <c r="EO1750"/>
      <c r="EP1750"/>
      <c r="EQ1750"/>
      <c r="FF1750"/>
      <c r="FG1750"/>
      <c r="FH1750"/>
      <c r="FI1750"/>
      <c r="FJ1750"/>
      <c r="FP1750"/>
    </row>
    <row r="1751" spans="5:172" ht="12.75" x14ac:dyDescent="0.2">
      <c r="E1751" s="4"/>
      <c r="F1751" s="4"/>
      <c r="G1751" s="20"/>
      <c r="H1751" s="20"/>
      <c r="I1751" s="20"/>
      <c r="J1751" s="20"/>
      <c r="K1751" s="20"/>
      <c r="L1751" s="20"/>
      <c r="M1751" s="30"/>
      <c r="N1751" s="4"/>
      <c r="P1751" s="20"/>
      <c r="T1751" s="20"/>
      <c r="U1751" s="20"/>
      <c r="V1751" s="20"/>
      <c r="W1751" s="20"/>
      <c r="X1751" s="20"/>
      <c r="Y1751" s="20"/>
      <c r="Z1751" s="20"/>
      <c r="AA1751" s="20"/>
      <c r="AB1751" s="20"/>
      <c r="AC1751" s="20"/>
      <c r="AD1751" s="20"/>
      <c r="AE1751"/>
      <c r="AF1751"/>
      <c r="AG1751"/>
      <c r="AH1751"/>
      <c r="AI1751"/>
      <c r="AJ1751"/>
      <c r="AK1751"/>
      <c r="AL1751"/>
      <c r="AM1751"/>
      <c r="AP1751"/>
      <c r="BM1751"/>
      <c r="BN1751"/>
      <c r="BO1751"/>
      <c r="BP1751"/>
      <c r="BQ1751"/>
      <c r="BR1751"/>
      <c r="BS1751"/>
      <c r="BT1751"/>
      <c r="BU1751"/>
      <c r="BV1751"/>
      <c r="BW1751"/>
      <c r="BX1751"/>
      <c r="BY1751"/>
      <c r="BZ1751"/>
      <c r="CA1751"/>
      <c r="CB1751"/>
      <c r="CC1751"/>
      <c r="CD1751"/>
      <c r="CE1751"/>
      <c r="CF1751"/>
      <c r="CG1751"/>
      <c r="CH1751"/>
      <c r="CI1751"/>
      <c r="CJ1751"/>
      <c r="CK1751"/>
      <c r="CL1751"/>
      <c r="CM1751"/>
      <c r="CN1751"/>
      <c r="CO1751"/>
      <c r="CP1751"/>
      <c r="CQ1751"/>
      <c r="CR1751"/>
      <c r="CT1751"/>
      <c r="CU1751"/>
      <c r="DC1751"/>
      <c r="DD1751"/>
      <c r="DE1751"/>
      <c r="DZ1751"/>
      <c r="EB1751"/>
      <c r="EC1751"/>
      <c r="ED1751"/>
      <c r="EE1751"/>
      <c r="EF1751"/>
      <c r="EG1751"/>
      <c r="EH1751"/>
      <c r="EI1751"/>
      <c r="EJ1751"/>
      <c r="EK1751"/>
      <c r="EL1751"/>
      <c r="EM1751"/>
      <c r="EN1751"/>
      <c r="EO1751"/>
      <c r="EP1751"/>
      <c r="EQ1751"/>
      <c r="FF1751"/>
      <c r="FG1751"/>
      <c r="FH1751"/>
      <c r="FI1751"/>
      <c r="FJ1751"/>
      <c r="FP1751"/>
    </row>
    <row r="1752" spans="5:172" ht="12.75" x14ac:dyDescent="0.2">
      <c r="E1752" s="4"/>
      <c r="F1752" s="4"/>
      <c r="G1752" s="20"/>
      <c r="H1752" s="20"/>
      <c r="I1752" s="20"/>
      <c r="J1752" s="20"/>
      <c r="K1752" s="20"/>
      <c r="L1752" s="20"/>
      <c r="M1752" s="30"/>
      <c r="N1752" s="4"/>
      <c r="P1752" s="20"/>
      <c r="T1752" s="20"/>
      <c r="U1752" s="20"/>
      <c r="V1752" s="20"/>
      <c r="W1752" s="20"/>
      <c r="X1752" s="20"/>
      <c r="Y1752" s="20"/>
      <c r="Z1752" s="20"/>
      <c r="AA1752" s="20"/>
      <c r="AB1752" s="20"/>
      <c r="AC1752" s="20"/>
      <c r="AD1752" s="20"/>
      <c r="AE1752"/>
      <c r="AF1752"/>
      <c r="AG1752"/>
      <c r="AH1752"/>
      <c r="AI1752"/>
      <c r="AJ1752"/>
      <c r="AK1752"/>
      <c r="AL1752"/>
      <c r="AM1752"/>
      <c r="AP1752"/>
      <c r="BM1752"/>
      <c r="BN1752"/>
      <c r="BO1752"/>
      <c r="BP1752"/>
      <c r="BQ1752"/>
      <c r="BR1752"/>
      <c r="BS1752"/>
      <c r="BT1752"/>
      <c r="BU1752"/>
      <c r="BV1752"/>
      <c r="BW1752"/>
      <c r="BX1752"/>
      <c r="BY1752"/>
      <c r="BZ1752"/>
      <c r="CA1752"/>
      <c r="CB1752"/>
      <c r="CC1752"/>
      <c r="CD1752"/>
      <c r="CE1752"/>
      <c r="CF1752"/>
      <c r="CG1752"/>
      <c r="CH1752"/>
      <c r="CI1752"/>
      <c r="CJ1752"/>
      <c r="CK1752"/>
      <c r="CL1752"/>
      <c r="CM1752"/>
      <c r="CN1752"/>
      <c r="CO1752"/>
      <c r="CP1752"/>
      <c r="CQ1752"/>
      <c r="CR1752"/>
      <c r="CT1752"/>
      <c r="CU1752"/>
      <c r="DC1752"/>
      <c r="DD1752"/>
      <c r="DE1752"/>
      <c r="DZ1752"/>
      <c r="EB1752"/>
      <c r="EC1752"/>
      <c r="ED1752"/>
      <c r="EE1752"/>
      <c r="EF1752"/>
      <c r="EG1752"/>
      <c r="EH1752"/>
      <c r="EI1752"/>
      <c r="EJ1752"/>
      <c r="EK1752"/>
      <c r="EL1752"/>
      <c r="EM1752"/>
      <c r="EN1752"/>
      <c r="EO1752"/>
      <c r="EP1752"/>
      <c r="EQ1752"/>
      <c r="FF1752"/>
      <c r="FG1752"/>
      <c r="FH1752"/>
      <c r="FI1752"/>
      <c r="FJ1752"/>
      <c r="FP1752"/>
    </row>
    <row r="1753" spans="5:172" ht="12.75" x14ac:dyDescent="0.2">
      <c r="E1753" s="4"/>
      <c r="F1753" s="4"/>
      <c r="G1753" s="20"/>
      <c r="H1753" s="20"/>
      <c r="I1753" s="20"/>
      <c r="J1753" s="20"/>
      <c r="K1753" s="20"/>
      <c r="L1753" s="20"/>
      <c r="M1753" s="30"/>
      <c r="N1753" s="4"/>
      <c r="P1753" s="20"/>
      <c r="T1753" s="20"/>
      <c r="U1753" s="20"/>
      <c r="V1753" s="20"/>
      <c r="W1753" s="20"/>
      <c r="X1753" s="20"/>
      <c r="Y1753" s="20"/>
      <c r="Z1753" s="20"/>
      <c r="AA1753" s="20"/>
      <c r="AB1753" s="20"/>
      <c r="AC1753" s="20"/>
      <c r="AD1753" s="20"/>
      <c r="AE1753"/>
      <c r="AF1753"/>
      <c r="AG1753"/>
      <c r="AH1753"/>
      <c r="AI1753"/>
      <c r="AJ1753"/>
      <c r="AK1753"/>
      <c r="AL1753"/>
      <c r="AM1753"/>
      <c r="AP1753"/>
      <c r="BM1753"/>
      <c r="BN1753"/>
      <c r="BO1753"/>
      <c r="BP1753"/>
      <c r="BQ1753"/>
      <c r="BR1753"/>
      <c r="BS1753"/>
      <c r="BT1753"/>
      <c r="BU1753"/>
      <c r="BV1753"/>
      <c r="BW1753"/>
      <c r="BX1753"/>
      <c r="BY1753"/>
      <c r="BZ1753"/>
      <c r="CA1753"/>
      <c r="CB1753"/>
      <c r="CC1753"/>
      <c r="CD1753"/>
      <c r="CE1753"/>
      <c r="CF1753"/>
      <c r="CG1753"/>
      <c r="CH1753"/>
      <c r="CI1753"/>
      <c r="CJ1753"/>
      <c r="CK1753"/>
      <c r="CL1753"/>
      <c r="CM1753"/>
      <c r="CN1753"/>
      <c r="CO1753"/>
      <c r="CP1753"/>
      <c r="CQ1753"/>
      <c r="CR1753"/>
      <c r="CT1753"/>
      <c r="CU1753"/>
      <c r="DC1753"/>
      <c r="DD1753"/>
      <c r="DE1753"/>
      <c r="DZ1753"/>
      <c r="EB1753"/>
      <c r="EC1753"/>
      <c r="ED1753"/>
      <c r="EE1753"/>
      <c r="EF1753"/>
      <c r="EG1753"/>
      <c r="EH1753"/>
      <c r="EI1753"/>
      <c r="EJ1753"/>
      <c r="EK1753"/>
      <c r="EL1753"/>
      <c r="EM1753"/>
      <c r="EN1753"/>
      <c r="EO1753"/>
      <c r="EP1753"/>
      <c r="EQ1753"/>
      <c r="FF1753"/>
      <c r="FG1753"/>
      <c r="FH1753"/>
      <c r="FI1753"/>
      <c r="FJ1753"/>
      <c r="FP1753"/>
    </row>
    <row r="1754" spans="5:172" ht="12.75" x14ac:dyDescent="0.2">
      <c r="E1754" s="4"/>
      <c r="F1754" s="4"/>
      <c r="G1754" s="20"/>
      <c r="H1754" s="20"/>
      <c r="I1754" s="20"/>
      <c r="J1754" s="20"/>
      <c r="K1754" s="20"/>
      <c r="L1754" s="20"/>
      <c r="M1754" s="30"/>
      <c r="N1754" s="4"/>
      <c r="P1754" s="20"/>
      <c r="T1754" s="20"/>
      <c r="U1754" s="20"/>
      <c r="V1754" s="20"/>
      <c r="W1754" s="20"/>
      <c r="X1754" s="20"/>
      <c r="Y1754" s="20"/>
      <c r="Z1754" s="20"/>
      <c r="AA1754" s="20"/>
      <c r="AB1754" s="20"/>
      <c r="AC1754" s="20"/>
      <c r="AD1754" s="20"/>
      <c r="AE1754"/>
      <c r="AF1754"/>
      <c r="AG1754"/>
      <c r="AH1754"/>
      <c r="AI1754"/>
      <c r="AJ1754"/>
      <c r="AK1754"/>
      <c r="AL1754"/>
      <c r="AM1754"/>
      <c r="AP1754"/>
      <c r="BM1754"/>
      <c r="BN1754"/>
      <c r="BO1754"/>
      <c r="BP1754"/>
      <c r="BQ1754"/>
      <c r="BR1754"/>
      <c r="BS1754"/>
      <c r="BT1754"/>
      <c r="BU1754"/>
      <c r="BV1754"/>
      <c r="BW1754"/>
      <c r="BX1754"/>
      <c r="BY1754"/>
      <c r="BZ1754"/>
      <c r="CA1754"/>
      <c r="CB1754"/>
      <c r="CC1754"/>
      <c r="CD1754"/>
      <c r="CE1754"/>
      <c r="CF1754"/>
      <c r="CG1754"/>
      <c r="CH1754"/>
      <c r="CI1754"/>
      <c r="CJ1754"/>
      <c r="CK1754"/>
      <c r="CL1754"/>
      <c r="CM1754"/>
      <c r="CN1754"/>
      <c r="CO1754"/>
      <c r="CP1754"/>
      <c r="CQ1754"/>
      <c r="CR1754"/>
      <c r="CT1754"/>
      <c r="CU1754"/>
      <c r="DC1754"/>
      <c r="DD1754"/>
      <c r="DE1754"/>
      <c r="DZ1754"/>
      <c r="EB1754"/>
      <c r="EC1754"/>
      <c r="ED1754"/>
      <c r="EE1754"/>
      <c r="EF1754"/>
      <c r="EG1754"/>
      <c r="EH1754"/>
      <c r="EI1754"/>
      <c r="EJ1754"/>
      <c r="EK1754"/>
      <c r="EL1754"/>
      <c r="EM1754"/>
      <c r="EN1754"/>
      <c r="EO1754"/>
      <c r="EP1754"/>
      <c r="EQ1754"/>
      <c r="FF1754"/>
      <c r="FG1754"/>
      <c r="FH1754"/>
      <c r="FI1754"/>
      <c r="FJ1754"/>
      <c r="FP1754"/>
    </row>
    <row r="1755" spans="5:172" ht="12.75" x14ac:dyDescent="0.2">
      <c r="E1755" s="4"/>
      <c r="F1755" s="4"/>
      <c r="G1755" s="20"/>
      <c r="H1755" s="20"/>
      <c r="I1755" s="20"/>
      <c r="J1755" s="20"/>
      <c r="K1755" s="20"/>
      <c r="L1755" s="20"/>
      <c r="M1755" s="30"/>
      <c r="N1755" s="4"/>
      <c r="P1755" s="20"/>
      <c r="T1755" s="20"/>
      <c r="U1755" s="20"/>
      <c r="V1755" s="20"/>
      <c r="W1755" s="20"/>
      <c r="X1755" s="20"/>
      <c r="Y1755" s="20"/>
      <c r="Z1755" s="20"/>
      <c r="AA1755" s="20"/>
      <c r="AB1755" s="20"/>
      <c r="AC1755" s="20"/>
      <c r="AD1755" s="20"/>
      <c r="AE1755"/>
      <c r="AF1755"/>
      <c r="AG1755"/>
      <c r="AH1755"/>
      <c r="AI1755"/>
      <c r="AJ1755"/>
      <c r="AK1755"/>
      <c r="AL1755"/>
      <c r="AM1755"/>
      <c r="AP1755"/>
      <c r="BM1755"/>
      <c r="BN1755"/>
      <c r="BO1755"/>
      <c r="BP1755"/>
      <c r="BQ1755"/>
      <c r="BR1755"/>
      <c r="BS1755"/>
      <c r="BT1755"/>
      <c r="BU1755"/>
      <c r="BV1755"/>
      <c r="BW1755"/>
      <c r="BX1755"/>
      <c r="BY1755"/>
      <c r="BZ1755"/>
      <c r="CA1755"/>
      <c r="CB1755"/>
      <c r="CC1755"/>
      <c r="CD1755"/>
      <c r="CE1755"/>
      <c r="CF1755"/>
      <c r="CG1755"/>
      <c r="CH1755"/>
      <c r="CI1755"/>
      <c r="CJ1755"/>
      <c r="CK1755"/>
      <c r="CL1755"/>
      <c r="CM1755"/>
      <c r="CN1755"/>
      <c r="CO1755"/>
      <c r="CP1755"/>
      <c r="CQ1755"/>
      <c r="CR1755"/>
      <c r="CT1755"/>
      <c r="CU1755"/>
      <c r="DC1755"/>
      <c r="DD1755"/>
      <c r="DE1755"/>
      <c r="DZ1755"/>
      <c r="EB1755"/>
      <c r="EC1755"/>
      <c r="ED1755"/>
      <c r="EE1755"/>
      <c r="EF1755"/>
      <c r="EG1755"/>
      <c r="EH1755"/>
      <c r="EI1755"/>
      <c r="EJ1755"/>
      <c r="EK1755"/>
      <c r="EL1755"/>
      <c r="EM1755"/>
      <c r="EN1755"/>
      <c r="EO1755"/>
      <c r="EP1755"/>
      <c r="EQ1755"/>
      <c r="FF1755"/>
      <c r="FG1755"/>
      <c r="FH1755"/>
      <c r="FI1755"/>
      <c r="FJ1755"/>
      <c r="FP1755"/>
    </row>
    <row r="1756" spans="5:172" ht="12.75" x14ac:dyDescent="0.2">
      <c r="E1756" s="4"/>
      <c r="F1756" s="4"/>
      <c r="G1756" s="20"/>
      <c r="H1756" s="20"/>
      <c r="I1756" s="20"/>
      <c r="J1756" s="20"/>
      <c r="K1756" s="20"/>
      <c r="L1756" s="20"/>
      <c r="M1756" s="30"/>
      <c r="N1756" s="4"/>
      <c r="P1756" s="20"/>
      <c r="T1756" s="20"/>
      <c r="U1756" s="20"/>
      <c r="V1756" s="20"/>
      <c r="W1756" s="20"/>
      <c r="X1756" s="20"/>
      <c r="Y1756" s="20"/>
      <c r="Z1756" s="20"/>
      <c r="AA1756" s="20"/>
      <c r="AB1756" s="20"/>
      <c r="AC1756" s="20"/>
      <c r="AD1756" s="20"/>
      <c r="AE1756"/>
      <c r="AF1756"/>
      <c r="AG1756"/>
      <c r="AH1756"/>
      <c r="AI1756"/>
      <c r="AJ1756"/>
      <c r="AK1756"/>
      <c r="AL1756"/>
      <c r="AM1756"/>
      <c r="AP1756"/>
      <c r="BM1756"/>
      <c r="BN1756"/>
      <c r="BO1756"/>
      <c r="BP1756"/>
      <c r="BQ1756"/>
      <c r="BR1756"/>
      <c r="BS1756"/>
      <c r="BT1756"/>
      <c r="BU1756"/>
      <c r="BV1756"/>
      <c r="BW1756"/>
      <c r="BX1756"/>
      <c r="BY1756"/>
      <c r="BZ1756"/>
      <c r="CA1756"/>
      <c r="CB1756"/>
      <c r="CC1756"/>
      <c r="CD1756"/>
      <c r="CE1756"/>
      <c r="CF1756"/>
      <c r="CG1756"/>
      <c r="CH1756"/>
      <c r="CI1756"/>
      <c r="CJ1756"/>
      <c r="CK1756"/>
      <c r="CL1756"/>
      <c r="CM1756"/>
      <c r="CN1756"/>
      <c r="CO1756"/>
      <c r="CP1756"/>
      <c r="CQ1756"/>
      <c r="CR1756"/>
      <c r="CT1756"/>
      <c r="CU1756"/>
      <c r="DC1756"/>
      <c r="DD1756"/>
      <c r="DE1756"/>
      <c r="DZ1756"/>
      <c r="EB1756"/>
      <c r="EC1756"/>
      <c r="ED1756"/>
      <c r="EE1756"/>
      <c r="EF1756"/>
      <c r="EG1756"/>
      <c r="EH1756"/>
      <c r="EI1756"/>
      <c r="EJ1756"/>
      <c r="EK1756"/>
      <c r="EL1756"/>
      <c r="EM1756"/>
      <c r="EN1756"/>
      <c r="EO1756"/>
      <c r="EP1756"/>
      <c r="EQ1756"/>
      <c r="FF1756"/>
      <c r="FG1756"/>
      <c r="FH1756"/>
      <c r="FI1756"/>
      <c r="FJ1756"/>
      <c r="FP1756"/>
    </row>
    <row r="1757" spans="5:172" ht="12.75" x14ac:dyDescent="0.2">
      <c r="E1757" s="4"/>
      <c r="F1757" s="4"/>
      <c r="G1757" s="20"/>
      <c r="H1757" s="20"/>
      <c r="I1757" s="20"/>
      <c r="J1757" s="20"/>
      <c r="K1757" s="20"/>
      <c r="L1757" s="20"/>
      <c r="M1757" s="30"/>
      <c r="N1757" s="4"/>
      <c r="P1757" s="20"/>
      <c r="T1757" s="20"/>
      <c r="U1757" s="20"/>
      <c r="V1757" s="20"/>
      <c r="W1757" s="20"/>
      <c r="X1757" s="20"/>
      <c r="Y1757" s="20"/>
      <c r="Z1757" s="20"/>
      <c r="AA1757" s="20"/>
      <c r="AB1757" s="20"/>
      <c r="AC1757" s="20"/>
      <c r="AD1757" s="20"/>
      <c r="AE1757"/>
      <c r="AF1757"/>
      <c r="AG1757"/>
      <c r="AH1757"/>
      <c r="AI1757"/>
      <c r="AJ1757"/>
      <c r="AK1757"/>
      <c r="AL1757"/>
      <c r="AM1757"/>
      <c r="AP1757"/>
      <c r="BM1757"/>
      <c r="BN1757"/>
      <c r="BO1757"/>
      <c r="BP1757"/>
      <c r="BQ1757"/>
      <c r="BR1757"/>
      <c r="BS1757"/>
      <c r="BT1757"/>
      <c r="BU1757"/>
      <c r="BV1757"/>
      <c r="BW1757"/>
      <c r="BX1757"/>
      <c r="BY1757"/>
      <c r="BZ1757"/>
      <c r="CA1757"/>
      <c r="CB1757"/>
      <c r="CC1757"/>
      <c r="CD1757"/>
      <c r="CE1757"/>
      <c r="CF1757"/>
      <c r="CG1757"/>
      <c r="CH1757"/>
      <c r="CI1757"/>
      <c r="CJ1757"/>
      <c r="CK1757"/>
      <c r="CL1757"/>
      <c r="CM1757"/>
      <c r="CN1757"/>
      <c r="CO1757"/>
      <c r="CP1757"/>
      <c r="CQ1757"/>
      <c r="CR1757"/>
      <c r="CT1757"/>
      <c r="CU1757"/>
      <c r="DC1757"/>
      <c r="DD1757"/>
      <c r="DE1757"/>
      <c r="DZ1757"/>
      <c r="EB1757"/>
      <c r="EC1757"/>
      <c r="ED1757"/>
      <c r="EE1757"/>
      <c r="EF1757"/>
      <c r="EG1757"/>
      <c r="EH1757"/>
      <c r="EI1757"/>
      <c r="EJ1757"/>
      <c r="EK1757"/>
      <c r="EL1757"/>
      <c r="EM1757"/>
      <c r="EN1757"/>
      <c r="EO1757"/>
      <c r="EP1757"/>
      <c r="EQ1757"/>
      <c r="FF1757"/>
      <c r="FG1757"/>
      <c r="FH1757"/>
      <c r="FI1757"/>
      <c r="FJ1757"/>
      <c r="FP1757"/>
    </row>
    <row r="1758" spans="5:172" ht="12.75" x14ac:dyDescent="0.2">
      <c r="E1758" s="4"/>
      <c r="F1758" s="4"/>
      <c r="G1758" s="20"/>
      <c r="H1758" s="20"/>
      <c r="I1758" s="20"/>
      <c r="J1758" s="20"/>
      <c r="K1758" s="20"/>
      <c r="L1758" s="20"/>
      <c r="M1758" s="30"/>
      <c r="N1758" s="4"/>
      <c r="P1758" s="20"/>
      <c r="T1758" s="20"/>
      <c r="U1758" s="20"/>
      <c r="V1758" s="20"/>
      <c r="W1758" s="20"/>
      <c r="X1758" s="20"/>
      <c r="Y1758" s="20"/>
      <c r="Z1758" s="20"/>
      <c r="AA1758" s="20"/>
      <c r="AB1758" s="20"/>
      <c r="AC1758" s="20"/>
      <c r="AD1758" s="20"/>
      <c r="AE1758"/>
      <c r="AF1758"/>
      <c r="AG1758"/>
      <c r="AH1758"/>
      <c r="AI1758"/>
      <c r="AJ1758"/>
      <c r="AK1758"/>
      <c r="AL1758"/>
      <c r="AM1758"/>
      <c r="AP1758"/>
      <c r="BM1758"/>
      <c r="BN1758"/>
      <c r="BO1758"/>
      <c r="BP1758"/>
      <c r="BQ1758"/>
      <c r="BR1758"/>
      <c r="BS1758"/>
      <c r="BT1758"/>
      <c r="BU1758"/>
      <c r="BV1758"/>
      <c r="BW1758"/>
      <c r="BX1758"/>
      <c r="BY1758"/>
      <c r="BZ1758"/>
      <c r="CA1758"/>
      <c r="CB1758"/>
      <c r="CC1758"/>
      <c r="CD1758"/>
      <c r="CE1758"/>
      <c r="CF1758"/>
      <c r="CG1758"/>
      <c r="CH1758"/>
      <c r="CI1758"/>
      <c r="CJ1758"/>
      <c r="CK1758"/>
      <c r="CL1758"/>
      <c r="CM1758"/>
      <c r="CN1758"/>
      <c r="CO1758"/>
      <c r="CP1758"/>
      <c r="CQ1758"/>
      <c r="CR1758"/>
      <c r="CT1758"/>
      <c r="CU1758"/>
      <c r="DC1758"/>
      <c r="DD1758"/>
      <c r="DE1758"/>
      <c r="DZ1758"/>
      <c r="EB1758"/>
      <c r="EC1758"/>
      <c r="ED1758"/>
      <c r="EE1758"/>
      <c r="EF1758"/>
      <c r="EG1758"/>
      <c r="EH1758"/>
      <c r="EI1758"/>
      <c r="EJ1758"/>
      <c r="EK1758"/>
      <c r="EL1758"/>
      <c r="EM1758"/>
      <c r="EN1758"/>
      <c r="EO1758"/>
      <c r="EP1758"/>
      <c r="EQ1758"/>
      <c r="FF1758"/>
      <c r="FG1758"/>
      <c r="FH1758"/>
      <c r="FI1758"/>
      <c r="FJ1758"/>
      <c r="FP1758"/>
    </row>
    <row r="1759" spans="5:172" ht="12.75" x14ac:dyDescent="0.2">
      <c r="E1759" s="4"/>
      <c r="F1759" s="4"/>
      <c r="G1759" s="20"/>
      <c r="H1759" s="20"/>
      <c r="I1759" s="20"/>
      <c r="J1759" s="20"/>
      <c r="K1759" s="20"/>
      <c r="L1759" s="20"/>
      <c r="M1759" s="30"/>
      <c r="N1759" s="4"/>
      <c r="P1759" s="20"/>
      <c r="T1759" s="20"/>
      <c r="U1759" s="20"/>
      <c r="V1759" s="20"/>
      <c r="W1759" s="20"/>
      <c r="X1759" s="20"/>
      <c r="Y1759" s="20"/>
      <c r="Z1759" s="20"/>
      <c r="AA1759" s="20"/>
      <c r="AB1759" s="20"/>
      <c r="AC1759" s="20"/>
      <c r="AD1759" s="20"/>
      <c r="AE1759"/>
      <c r="AF1759"/>
      <c r="AG1759"/>
      <c r="AH1759"/>
      <c r="AI1759"/>
      <c r="AJ1759"/>
      <c r="AK1759"/>
      <c r="AL1759"/>
      <c r="AM1759"/>
      <c r="AP1759"/>
      <c r="BM1759"/>
      <c r="BN1759"/>
      <c r="BO1759"/>
      <c r="BP1759"/>
      <c r="BQ1759"/>
      <c r="BR1759"/>
      <c r="BS1759"/>
      <c r="BT1759"/>
      <c r="BU1759"/>
      <c r="BV1759"/>
      <c r="BW1759"/>
      <c r="BX1759"/>
      <c r="BY1759"/>
      <c r="BZ1759"/>
      <c r="CA1759"/>
      <c r="CB1759"/>
      <c r="CC1759"/>
      <c r="CD1759"/>
      <c r="CE1759"/>
      <c r="CF1759"/>
      <c r="CG1759"/>
      <c r="CH1759"/>
      <c r="CI1759"/>
      <c r="CJ1759"/>
      <c r="CK1759"/>
      <c r="CL1759"/>
      <c r="CM1759"/>
      <c r="CN1759"/>
      <c r="CO1759"/>
      <c r="CP1759"/>
      <c r="CQ1759"/>
      <c r="CR1759"/>
      <c r="CT1759"/>
      <c r="CU1759"/>
      <c r="DC1759"/>
      <c r="DD1759"/>
      <c r="DE1759"/>
      <c r="DZ1759"/>
      <c r="EB1759"/>
      <c r="EC1759"/>
      <c r="ED1759"/>
      <c r="EE1759"/>
      <c r="EF1759"/>
      <c r="EG1759"/>
      <c r="EH1759"/>
      <c r="EI1759"/>
      <c r="EJ1759"/>
      <c r="EK1759"/>
      <c r="EL1759"/>
      <c r="EM1759"/>
      <c r="EN1759"/>
      <c r="EO1759"/>
      <c r="EP1759"/>
      <c r="EQ1759"/>
      <c r="FF1759"/>
      <c r="FG1759"/>
      <c r="FH1759"/>
      <c r="FI1759"/>
      <c r="FJ1759"/>
      <c r="FP1759"/>
    </row>
    <row r="1760" spans="5:172" ht="12.75" x14ac:dyDescent="0.2">
      <c r="E1760" s="4"/>
      <c r="F1760" s="4"/>
      <c r="G1760" s="20"/>
      <c r="H1760" s="20"/>
      <c r="I1760" s="20"/>
      <c r="J1760" s="20"/>
      <c r="K1760" s="20"/>
      <c r="L1760" s="20"/>
      <c r="M1760" s="30"/>
      <c r="N1760" s="4"/>
      <c r="P1760" s="20"/>
      <c r="T1760" s="20"/>
      <c r="U1760" s="20"/>
      <c r="V1760" s="20"/>
      <c r="W1760" s="20"/>
      <c r="X1760" s="20"/>
      <c r="Y1760" s="20"/>
      <c r="Z1760" s="20"/>
      <c r="AA1760" s="20"/>
      <c r="AB1760" s="20"/>
      <c r="AC1760" s="20"/>
      <c r="AD1760" s="20"/>
      <c r="AE1760"/>
      <c r="AF1760"/>
      <c r="AG1760"/>
      <c r="AH1760"/>
      <c r="AI1760"/>
      <c r="AJ1760"/>
      <c r="AK1760"/>
      <c r="AL1760"/>
      <c r="AM1760"/>
      <c r="AP1760"/>
      <c r="BM1760"/>
      <c r="BN1760"/>
      <c r="BO1760"/>
      <c r="BP1760"/>
      <c r="BQ1760"/>
      <c r="BR1760"/>
      <c r="BS1760"/>
      <c r="BT1760"/>
      <c r="BU1760"/>
      <c r="BV1760"/>
      <c r="BW1760"/>
      <c r="BX1760"/>
      <c r="BY1760"/>
      <c r="BZ1760"/>
      <c r="CA1760"/>
      <c r="CB1760"/>
      <c r="CC1760"/>
      <c r="CD1760"/>
      <c r="CE1760"/>
      <c r="CF1760"/>
      <c r="CG1760"/>
      <c r="CH1760"/>
      <c r="CI1760"/>
      <c r="CJ1760"/>
      <c r="CK1760"/>
      <c r="CL1760"/>
      <c r="CM1760"/>
      <c r="CN1760"/>
      <c r="CO1760"/>
      <c r="CP1760"/>
      <c r="CQ1760"/>
      <c r="CR1760"/>
      <c r="CT1760"/>
      <c r="CU1760"/>
      <c r="DC1760"/>
      <c r="DD1760"/>
      <c r="DE1760"/>
      <c r="DZ1760"/>
      <c r="EB1760"/>
      <c r="EC1760"/>
      <c r="ED1760"/>
      <c r="EE1760"/>
      <c r="EF1760"/>
      <c r="EG1760"/>
      <c r="EH1760"/>
      <c r="EI1760"/>
      <c r="EJ1760"/>
      <c r="EK1760"/>
      <c r="EL1760"/>
      <c r="EM1760"/>
      <c r="EN1760"/>
      <c r="EO1760"/>
      <c r="EP1760"/>
      <c r="EQ1760"/>
      <c r="FF1760"/>
      <c r="FG1760"/>
      <c r="FH1760"/>
      <c r="FI1760"/>
      <c r="FJ1760"/>
      <c r="FP1760"/>
    </row>
    <row r="1761" spans="5:172" ht="12.75" x14ac:dyDescent="0.2">
      <c r="E1761" s="4"/>
      <c r="F1761" s="4"/>
      <c r="G1761" s="20"/>
      <c r="H1761" s="20"/>
      <c r="I1761" s="20"/>
      <c r="J1761" s="20"/>
      <c r="K1761" s="20"/>
      <c r="L1761" s="20"/>
      <c r="M1761" s="30"/>
      <c r="N1761" s="4"/>
      <c r="P1761" s="20"/>
      <c r="T1761" s="20"/>
      <c r="U1761" s="20"/>
      <c r="V1761" s="20"/>
      <c r="W1761" s="20"/>
      <c r="X1761" s="20"/>
      <c r="Y1761" s="20"/>
      <c r="Z1761" s="20"/>
      <c r="AA1761" s="20"/>
      <c r="AB1761" s="20"/>
      <c r="AC1761" s="20"/>
      <c r="AD1761" s="20"/>
      <c r="AE1761"/>
      <c r="AF1761"/>
      <c r="AG1761"/>
      <c r="AH1761"/>
      <c r="AI1761"/>
      <c r="AJ1761"/>
      <c r="AK1761"/>
      <c r="AL1761"/>
      <c r="AM1761"/>
      <c r="AP1761"/>
      <c r="BM1761"/>
      <c r="BN1761"/>
      <c r="BO1761"/>
      <c r="BP1761"/>
      <c r="BQ1761"/>
      <c r="BR1761"/>
      <c r="BS1761"/>
      <c r="BT1761"/>
      <c r="BU1761"/>
      <c r="BV1761"/>
      <c r="BW1761"/>
      <c r="BX1761"/>
      <c r="BY1761"/>
      <c r="BZ1761"/>
      <c r="CA1761"/>
      <c r="CB1761"/>
      <c r="CC1761"/>
      <c r="CD1761"/>
      <c r="CE1761"/>
      <c r="CF1761"/>
      <c r="CG1761"/>
      <c r="CH1761"/>
      <c r="CI1761"/>
      <c r="CJ1761"/>
      <c r="CK1761"/>
      <c r="CL1761"/>
      <c r="CM1761"/>
      <c r="CN1761"/>
      <c r="CO1761"/>
      <c r="CP1761"/>
      <c r="CQ1761"/>
      <c r="CR1761"/>
      <c r="CT1761"/>
      <c r="CU1761"/>
      <c r="DC1761"/>
      <c r="DD1761"/>
      <c r="DE1761"/>
      <c r="DZ1761"/>
      <c r="EB1761"/>
      <c r="EC1761"/>
      <c r="ED1761"/>
      <c r="EE1761"/>
      <c r="EF1761"/>
      <c r="EG1761"/>
      <c r="EH1761"/>
      <c r="EI1761"/>
      <c r="EJ1761"/>
      <c r="EK1761"/>
      <c r="EL1761"/>
      <c r="EM1761"/>
      <c r="EN1761"/>
      <c r="EO1761"/>
      <c r="EP1761"/>
      <c r="EQ1761"/>
      <c r="FF1761"/>
      <c r="FG1761"/>
      <c r="FH1761"/>
      <c r="FI1761"/>
      <c r="FJ1761"/>
      <c r="FP1761"/>
    </row>
    <row r="1762" spans="5:172" ht="12.75" x14ac:dyDescent="0.2">
      <c r="E1762" s="4"/>
      <c r="F1762" s="4"/>
      <c r="G1762" s="20"/>
      <c r="H1762" s="20"/>
      <c r="I1762" s="20"/>
      <c r="J1762" s="20"/>
      <c r="K1762" s="20"/>
      <c r="L1762" s="20"/>
      <c r="M1762" s="30"/>
      <c r="N1762" s="4"/>
      <c r="P1762" s="20"/>
      <c r="T1762" s="20"/>
      <c r="U1762" s="20"/>
      <c r="V1762" s="20"/>
      <c r="W1762" s="20"/>
      <c r="X1762" s="20"/>
      <c r="Y1762" s="20"/>
      <c r="Z1762" s="20"/>
      <c r="AA1762" s="20"/>
      <c r="AB1762" s="20"/>
      <c r="AC1762" s="20"/>
      <c r="AD1762" s="20"/>
      <c r="AE1762"/>
      <c r="AF1762"/>
      <c r="AG1762"/>
      <c r="AH1762"/>
      <c r="AI1762"/>
      <c r="AJ1762"/>
      <c r="AK1762"/>
      <c r="AL1762"/>
      <c r="AM1762"/>
      <c r="AP1762"/>
      <c r="BM1762"/>
      <c r="BN1762"/>
      <c r="BO1762"/>
      <c r="BP1762"/>
      <c r="BQ1762"/>
      <c r="BR1762"/>
      <c r="BS1762"/>
      <c r="BT1762"/>
      <c r="BU1762"/>
      <c r="BV1762"/>
      <c r="BW1762"/>
      <c r="BX1762"/>
      <c r="BY1762"/>
      <c r="BZ1762"/>
      <c r="CA1762"/>
      <c r="CB1762"/>
      <c r="CC1762"/>
      <c r="CD1762"/>
      <c r="CE1762"/>
      <c r="CF1762"/>
      <c r="CG1762"/>
      <c r="CH1762"/>
      <c r="CI1762"/>
      <c r="CJ1762"/>
      <c r="CK1762"/>
      <c r="CL1762"/>
      <c r="CM1762"/>
      <c r="CN1762"/>
      <c r="CO1762"/>
      <c r="CP1762"/>
      <c r="CQ1762"/>
      <c r="CR1762"/>
      <c r="CT1762"/>
      <c r="CU1762"/>
      <c r="DC1762"/>
      <c r="DD1762"/>
      <c r="DE1762"/>
      <c r="DZ1762"/>
      <c r="EB1762"/>
      <c r="EC1762"/>
      <c r="ED1762"/>
      <c r="EE1762"/>
      <c r="EF1762"/>
      <c r="EG1762"/>
      <c r="EH1762"/>
      <c r="EI1762"/>
      <c r="EJ1762"/>
      <c r="EK1762"/>
      <c r="EL1762"/>
      <c r="EM1762"/>
      <c r="EN1762"/>
      <c r="EO1762"/>
      <c r="EP1762"/>
      <c r="EQ1762"/>
      <c r="FF1762"/>
      <c r="FG1762"/>
      <c r="FH1762"/>
      <c r="FI1762"/>
      <c r="FJ1762"/>
      <c r="FP1762"/>
    </row>
    <row r="1763" spans="5:172" ht="12.75" x14ac:dyDescent="0.2">
      <c r="E1763" s="4"/>
      <c r="F1763" s="4"/>
      <c r="G1763" s="20"/>
      <c r="H1763" s="20"/>
      <c r="I1763" s="20"/>
      <c r="J1763" s="20"/>
      <c r="K1763" s="20"/>
      <c r="L1763" s="20"/>
      <c r="M1763" s="30"/>
      <c r="N1763" s="4"/>
      <c r="P1763" s="20"/>
      <c r="T1763" s="20"/>
      <c r="U1763" s="20"/>
      <c r="V1763" s="20"/>
      <c r="W1763" s="20"/>
      <c r="X1763" s="20"/>
      <c r="Y1763" s="20"/>
      <c r="Z1763" s="20"/>
      <c r="AA1763" s="20"/>
      <c r="AB1763" s="20"/>
      <c r="AC1763" s="20"/>
      <c r="AD1763" s="20"/>
      <c r="AE1763"/>
      <c r="AF1763"/>
      <c r="AG1763"/>
      <c r="AH1763"/>
      <c r="AI1763"/>
      <c r="AJ1763"/>
      <c r="AK1763"/>
      <c r="AL1763"/>
      <c r="AM1763"/>
      <c r="AP1763"/>
      <c r="BM1763"/>
      <c r="BN1763"/>
      <c r="BO1763"/>
      <c r="BP1763"/>
      <c r="BQ1763"/>
      <c r="BR1763"/>
      <c r="BS1763"/>
      <c r="BT1763"/>
      <c r="BU1763"/>
      <c r="BV1763"/>
      <c r="BW1763"/>
      <c r="BX1763"/>
      <c r="BY1763"/>
      <c r="BZ1763"/>
      <c r="CA1763"/>
      <c r="CB1763"/>
      <c r="CC1763"/>
      <c r="CD1763"/>
      <c r="CE1763"/>
      <c r="CF1763"/>
      <c r="CG1763"/>
      <c r="CH1763"/>
      <c r="CI1763"/>
      <c r="CJ1763"/>
      <c r="CK1763"/>
      <c r="CL1763"/>
      <c r="CM1763"/>
      <c r="CN1763"/>
      <c r="CO1763"/>
      <c r="CP1763"/>
      <c r="CQ1763"/>
      <c r="CR1763"/>
      <c r="CT1763"/>
      <c r="CU1763"/>
      <c r="DC1763"/>
      <c r="DD1763"/>
      <c r="DE1763"/>
      <c r="DZ1763"/>
      <c r="EB1763"/>
      <c r="EC1763"/>
      <c r="ED1763"/>
      <c r="EE1763"/>
      <c r="EF1763"/>
      <c r="EG1763"/>
      <c r="EH1763"/>
      <c r="EI1763"/>
      <c r="EJ1763"/>
      <c r="EK1763"/>
      <c r="EL1763"/>
      <c r="EM1763"/>
      <c r="EN1763"/>
      <c r="EO1763"/>
      <c r="EP1763"/>
      <c r="EQ1763"/>
      <c r="FF1763"/>
      <c r="FG1763"/>
      <c r="FH1763"/>
      <c r="FI1763"/>
      <c r="FJ1763"/>
      <c r="FP1763"/>
    </row>
    <row r="1764" spans="5:172" ht="12.75" x14ac:dyDescent="0.2">
      <c r="E1764" s="4"/>
      <c r="F1764" s="4"/>
      <c r="G1764" s="20"/>
      <c r="H1764" s="20"/>
      <c r="I1764" s="20"/>
      <c r="J1764" s="20"/>
      <c r="K1764" s="20"/>
      <c r="L1764" s="20"/>
      <c r="M1764" s="30"/>
      <c r="N1764" s="4"/>
      <c r="P1764" s="20"/>
      <c r="T1764" s="20"/>
      <c r="U1764" s="20"/>
      <c r="V1764" s="20"/>
      <c r="W1764" s="20"/>
      <c r="X1764" s="20"/>
      <c r="Y1764" s="20"/>
      <c r="Z1764" s="20"/>
      <c r="AA1764" s="20"/>
      <c r="AB1764" s="20"/>
      <c r="AC1764" s="20"/>
      <c r="AD1764" s="20"/>
      <c r="AE1764"/>
      <c r="AF1764"/>
      <c r="AG1764"/>
      <c r="AH1764"/>
      <c r="AI1764"/>
      <c r="AJ1764"/>
      <c r="AK1764"/>
      <c r="AL1764"/>
      <c r="AM1764"/>
      <c r="AP1764"/>
      <c r="BM1764"/>
      <c r="BN1764"/>
      <c r="BO1764"/>
      <c r="BP1764"/>
      <c r="BQ1764"/>
      <c r="BR1764"/>
      <c r="BS1764"/>
      <c r="BT1764"/>
      <c r="BU1764"/>
      <c r="BV1764"/>
      <c r="BW1764"/>
      <c r="BX1764"/>
      <c r="BY1764"/>
      <c r="BZ1764"/>
      <c r="CA1764"/>
      <c r="CB1764"/>
      <c r="CC1764"/>
      <c r="CD1764"/>
      <c r="CE1764"/>
      <c r="CF1764"/>
      <c r="CG1764"/>
      <c r="CH1764"/>
      <c r="CI1764"/>
      <c r="CJ1764"/>
      <c r="CK1764"/>
      <c r="CL1764"/>
      <c r="CM1764"/>
      <c r="CN1764"/>
      <c r="CO1764"/>
      <c r="CP1764"/>
      <c r="CQ1764"/>
      <c r="CR1764"/>
      <c r="CT1764"/>
      <c r="CU1764"/>
      <c r="DC1764"/>
      <c r="DD1764"/>
      <c r="DE1764"/>
      <c r="DZ1764"/>
      <c r="EB1764"/>
      <c r="EC1764"/>
      <c r="ED1764"/>
      <c r="EE1764"/>
      <c r="EF1764"/>
      <c r="EG1764"/>
      <c r="EH1764"/>
      <c r="EI1764"/>
      <c r="EJ1764"/>
      <c r="EK1764"/>
      <c r="EL1764"/>
      <c r="EM1764"/>
      <c r="EN1764"/>
      <c r="EO1764"/>
      <c r="EP1764"/>
      <c r="EQ1764"/>
      <c r="FF1764"/>
      <c r="FG1764"/>
      <c r="FH1764"/>
      <c r="FI1764"/>
      <c r="FJ1764"/>
      <c r="FP1764"/>
    </row>
    <row r="1765" spans="5:172" ht="12.75" x14ac:dyDescent="0.2">
      <c r="E1765" s="4"/>
      <c r="F1765" s="4"/>
      <c r="G1765" s="20"/>
      <c r="H1765" s="20"/>
      <c r="I1765" s="20"/>
      <c r="J1765" s="20"/>
      <c r="K1765" s="20"/>
      <c r="L1765" s="20"/>
      <c r="M1765" s="30"/>
      <c r="N1765" s="4"/>
      <c r="P1765" s="20"/>
      <c r="T1765" s="20"/>
      <c r="U1765" s="20"/>
      <c r="V1765" s="20"/>
      <c r="W1765" s="20"/>
      <c r="X1765" s="20"/>
      <c r="Y1765" s="20"/>
      <c r="Z1765" s="20"/>
      <c r="AA1765" s="20"/>
      <c r="AB1765" s="20"/>
      <c r="AC1765" s="20"/>
      <c r="AD1765" s="20"/>
      <c r="AE1765"/>
      <c r="AF1765"/>
      <c r="AG1765"/>
      <c r="AH1765"/>
      <c r="AI1765"/>
      <c r="AJ1765"/>
      <c r="AK1765"/>
      <c r="AL1765"/>
      <c r="AM1765"/>
      <c r="AP1765"/>
      <c r="BM1765"/>
      <c r="BN1765"/>
      <c r="BO1765"/>
      <c r="BP1765"/>
      <c r="BQ1765"/>
      <c r="BR1765"/>
      <c r="BS1765"/>
      <c r="BT1765"/>
      <c r="BU1765"/>
      <c r="BV1765"/>
      <c r="BW1765"/>
      <c r="BX1765"/>
      <c r="BY1765"/>
      <c r="BZ1765"/>
      <c r="CA1765"/>
      <c r="CB1765"/>
      <c r="CC1765"/>
      <c r="CD1765"/>
      <c r="CE1765"/>
      <c r="CF1765"/>
      <c r="CG1765"/>
      <c r="CH1765"/>
      <c r="CI1765"/>
      <c r="CJ1765"/>
      <c r="CK1765"/>
      <c r="CL1765"/>
      <c r="CM1765"/>
      <c r="CN1765"/>
      <c r="CO1765"/>
      <c r="CP1765"/>
      <c r="CQ1765"/>
      <c r="CR1765"/>
      <c r="CT1765"/>
      <c r="CU1765"/>
      <c r="DC1765"/>
      <c r="DD1765"/>
      <c r="DE1765"/>
      <c r="DZ1765"/>
      <c r="EB1765"/>
      <c r="EC1765"/>
      <c r="ED1765"/>
      <c r="EE1765"/>
      <c r="EF1765"/>
      <c r="EG1765"/>
      <c r="EH1765"/>
      <c r="EI1765"/>
      <c r="EJ1765"/>
      <c r="EK1765"/>
      <c r="EL1765"/>
      <c r="EM1765"/>
      <c r="EN1765"/>
      <c r="EO1765"/>
      <c r="EP1765"/>
      <c r="EQ1765"/>
      <c r="FF1765"/>
      <c r="FG1765"/>
      <c r="FH1765"/>
      <c r="FI1765"/>
      <c r="FJ1765"/>
      <c r="FP1765"/>
    </row>
    <row r="1766" spans="5:172" ht="12.75" x14ac:dyDescent="0.2">
      <c r="E1766" s="4"/>
      <c r="F1766" s="4"/>
      <c r="G1766" s="20"/>
      <c r="H1766" s="20"/>
      <c r="I1766" s="20"/>
      <c r="J1766" s="20"/>
      <c r="K1766" s="20"/>
      <c r="L1766" s="20"/>
      <c r="M1766" s="30"/>
      <c r="N1766" s="4"/>
      <c r="P1766" s="20"/>
      <c r="T1766" s="20"/>
      <c r="U1766" s="20"/>
      <c r="V1766" s="20"/>
      <c r="W1766" s="20"/>
      <c r="X1766" s="20"/>
      <c r="Y1766" s="20"/>
      <c r="Z1766" s="20"/>
      <c r="AA1766" s="20"/>
      <c r="AB1766" s="20"/>
      <c r="AC1766" s="20"/>
      <c r="AD1766" s="20"/>
      <c r="AE1766"/>
      <c r="AF1766"/>
      <c r="AG1766"/>
      <c r="AH1766"/>
      <c r="AI1766"/>
      <c r="AJ1766"/>
      <c r="AK1766"/>
      <c r="AL1766"/>
      <c r="AM1766"/>
      <c r="AP1766"/>
      <c r="BM1766"/>
      <c r="BN1766"/>
      <c r="BO1766"/>
      <c r="BP1766"/>
      <c r="BQ1766"/>
      <c r="BR1766"/>
      <c r="BS1766"/>
      <c r="BT1766"/>
      <c r="BU1766"/>
      <c r="BV1766"/>
      <c r="BW1766"/>
      <c r="BX1766"/>
      <c r="BY1766"/>
      <c r="BZ1766"/>
      <c r="CA1766"/>
      <c r="CB1766"/>
      <c r="CC1766"/>
      <c r="CD1766"/>
      <c r="CE1766"/>
      <c r="CF1766"/>
      <c r="CG1766"/>
      <c r="CH1766"/>
      <c r="CI1766"/>
      <c r="CJ1766"/>
      <c r="CK1766"/>
      <c r="CL1766"/>
      <c r="CM1766"/>
      <c r="CN1766"/>
      <c r="CO1766"/>
      <c r="CP1766"/>
      <c r="CQ1766"/>
      <c r="CR1766"/>
      <c r="CT1766"/>
      <c r="CU1766"/>
      <c r="DC1766"/>
      <c r="DD1766"/>
      <c r="DE1766"/>
      <c r="DZ1766"/>
      <c r="EB1766"/>
      <c r="EC1766"/>
      <c r="ED1766"/>
      <c r="EE1766"/>
      <c r="EF1766"/>
      <c r="EG1766"/>
      <c r="EH1766"/>
      <c r="EI1766"/>
      <c r="EJ1766"/>
      <c r="EK1766"/>
      <c r="EL1766"/>
      <c r="EM1766"/>
      <c r="EN1766"/>
      <c r="EO1766"/>
      <c r="EP1766"/>
      <c r="EQ1766"/>
      <c r="FF1766"/>
      <c r="FG1766"/>
      <c r="FH1766"/>
      <c r="FI1766"/>
      <c r="FJ1766"/>
      <c r="FP1766"/>
    </row>
    <row r="1767" spans="5:172" ht="12.75" x14ac:dyDescent="0.2">
      <c r="E1767" s="4"/>
      <c r="F1767" s="4"/>
      <c r="G1767" s="20"/>
      <c r="H1767" s="20"/>
      <c r="I1767" s="20"/>
      <c r="J1767" s="20"/>
      <c r="K1767" s="20"/>
      <c r="L1767" s="20"/>
      <c r="M1767" s="30"/>
      <c r="N1767" s="4"/>
      <c r="P1767" s="20"/>
      <c r="T1767" s="20"/>
      <c r="U1767" s="20"/>
      <c r="V1767" s="20"/>
      <c r="W1767" s="20"/>
      <c r="X1767" s="20"/>
      <c r="Y1767" s="20"/>
      <c r="Z1767" s="20"/>
      <c r="AA1767" s="20"/>
      <c r="AB1767" s="20"/>
      <c r="AC1767" s="20"/>
      <c r="AD1767" s="20"/>
      <c r="AE1767"/>
      <c r="AF1767"/>
      <c r="AG1767"/>
      <c r="AH1767"/>
      <c r="AI1767"/>
      <c r="AJ1767"/>
      <c r="AK1767"/>
      <c r="AL1767"/>
      <c r="AM1767"/>
      <c r="AP1767"/>
      <c r="BM1767"/>
      <c r="BN1767"/>
      <c r="BO1767"/>
      <c r="BP1767"/>
      <c r="BQ1767"/>
      <c r="BR1767"/>
      <c r="BS1767"/>
      <c r="BT1767"/>
      <c r="BU1767"/>
      <c r="BV1767"/>
      <c r="BW1767"/>
      <c r="BX1767"/>
      <c r="BY1767"/>
      <c r="BZ1767"/>
      <c r="CA1767"/>
      <c r="CB1767"/>
      <c r="CC1767"/>
      <c r="CD1767"/>
      <c r="CE1767"/>
      <c r="CF1767"/>
      <c r="CG1767"/>
      <c r="CH1767"/>
      <c r="CI1767"/>
      <c r="CJ1767"/>
      <c r="CK1767"/>
      <c r="CL1767"/>
      <c r="CM1767"/>
      <c r="CN1767"/>
      <c r="CO1767"/>
      <c r="CP1767"/>
      <c r="CQ1767"/>
      <c r="CR1767"/>
      <c r="CT1767"/>
      <c r="CU1767"/>
      <c r="DC1767"/>
      <c r="DD1767"/>
      <c r="DE1767"/>
      <c r="DZ1767"/>
      <c r="EB1767"/>
      <c r="EC1767"/>
      <c r="ED1767"/>
      <c r="EE1767"/>
      <c r="EF1767"/>
      <c r="EG1767"/>
      <c r="EH1767"/>
      <c r="EI1767"/>
      <c r="EJ1767"/>
      <c r="EK1767"/>
      <c r="EL1767"/>
      <c r="EM1767"/>
      <c r="EN1767"/>
      <c r="EO1767"/>
      <c r="EP1767"/>
      <c r="EQ1767"/>
      <c r="FF1767"/>
      <c r="FG1767"/>
      <c r="FH1767"/>
      <c r="FI1767"/>
      <c r="FJ1767"/>
      <c r="FP1767"/>
    </row>
    <row r="1768" spans="5:172" ht="12.75" x14ac:dyDescent="0.2">
      <c r="E1768" s="4"/>
      <c r="F1768" s="4"/>
      <c r="G1768" s="20"/>
      <c r="H1768" s="20"/>
      <c r="I1768" s="20"/>
      <c r="J1768" s="20"/>
      <c r="K1768" s="20"/>
      <c r="L1768" s="20"/>
      <c r="M1768" s="30"/>
      <c r="N1768" s="4"/>
      <c r="P1768" s="20"/>
      <c r="T1768" s="20"/>
      <c r="U1768" s="20"/>
      <c r="V1768" s="20"/>
      <c r="W1768" s="20"/>
      <c r="X1768" s="20"/>
      <c r="Y1768" s="20"/>
      <c r="Z1768" s="20"/>
      <c r="AA1768" s="20"/>
      <c r="AB1768" s="20"/>
      <c r="AC1768" s="20"/>
      <c r="AD1768" s="20"/>
      <c r="AE1768"/>
      <c r="AF1768"/>
      <c r="AG1768"/>
      <c r="AH1768"/>
      <c r="AI1768"/>
      <c r="AJ1768"/>
      <c r="AK1768"/>
      <c r="AL1768"/>
      <c r="AM1768"/>
      <c r="AP1768"/>
      <c r="BM1768"/>
      <c r="BN1768"/>
      <c r="BO1768"/>
      <c r="BP1768"/>
      <c r="BQ1768"/>
      <c r="BR1768"/>
      <c r="BS1768"/>
      <c r="BT1768"/>
      <c r="BU1768"/>
      <c r="BV1768"/>
      <c r="BW1768"/>
      <c r="BX1768"/>
      <c r="BY1768"/>
      <c r="BZ1768"/>
      <c r="CA1768"/>
      <c r="CB1768"/>
      <c r="CC1768"/>
      <c r="CD1768"/>
      <c r="CE1768"/>
      <c r="CF1768"/>
      <c r="CG1768"/>
      <c r="CH1768"/>
      <c r="CI1768"/>
      <c r="CJ1768"/>
      <c r="CK1768"/>
      <c r="CL1768"/>
      <c r="CM1768"/>
      <c r="CN1768"/>
      <c r="CO1768"/>
      <c r="CP1768"/>
      <c r="CQ1768"/>
      <c r="CR1768"/>
      <c r="CT1768"/>
      <c r="CU1768"/>
      <c r="DC1768"/>
      <c r="DD1768"/>
      <c r="DE1768"/>
      <c r="DZ1768"/>
      <c r="EB1768"/>
      <c r="EC1768"/>
      <c r="ED1768"/>
      <c r="EE1768"/>
      <c r="EF1768"/>
      <c r="EG1768"/>
      <c r="EH1768"/>
      <c r="EI1768"/>
      <c r="EJ1768"/>
      <c r="EK1768"/>
      <c r="EL1768"/>
      <c r="EM1768"/>
      <c r="EN1768"/>
      <c r="EO1768"/>
      <c r="EP1768"/>
      <c r="EQ1768"/>
      <c r="FF1768"/>
      <c r="FG1768"/>
      <c r="FH1768"/>
      <c r="FI1768"/>
      <c r="FJ1768"/>
      <c r="FP1768"/>
    </row>
    <row r="1769" spans="5:172" ht="12.75" x14ac:dyDescent="0.2">
      <c r="E1769" s="4"/>
      <c r="F1769" s="4"/>
      <c r="G1769" s="20"/>
      <c r="H1769" s="20"/>
      <c r="I1769" s="20"/>
      <c r="J1769" s="20"/>
      <c r="K1769" s="20"/>
      <c r="L1769" s="20"/>
      <c r="M1769" s="30"/>
      <c r="N1769" s="4"/>
      <c r="P1769" s="20"/>
      <c r="T1769" s="20"/>
      <c r="U1769" s="20"/>
      <c r="V1769" s="20"/>
      <c r="W1769" s="20"/>
      <c r="X1769" s="20"/>
      <c r="Y1769" s="20"/>
      <c r="Z1769" s="20"/>
      <c r="AA1769" s="20"/>
      <c r="AB1769" s="20"/>
      <c r="AC1769" s="20"/>
      <c r="AD1769" s="20"/>
      <c r="AE1769"/>
      <c r="AF1769"/>
      <c r="AG1769"/>
      <c r="AH1769"/>
      <c r="AI1769"/>
      <c r="AJ1769"/>
      <c r="AK1769"/>
      <c r="AL1769"/>
      <c r="AM1769"/>
      <c r="AP1769"/>
      <c r="BM1769"/>
      <c r="BN1769"/>
      <c r="BO1769"/>
      <c r="BP1769"/>
      <c r="BQ1769"/>
      <c r="BR1769"/>
      <c r="BS1769"/>
      <c r="BT1769"/>
      <c r="BU1769"/>
      <c r="BV1769"/>
      <c r="BW1769"/>
      <c r="BX1769"/>
      <c r="BY1769"/>
      <c r="BZ1769"/>
      <c r="CA1769"/>
      <c r="CB1769"/>
      <c r="CC1769"/>
      <c r="CD1769"/>
      <c r="CE1769"/>
      <c r="CF1769"/>
      <c r="CG1769"/>
      <c r="CH1769"/>
      <c r="CI1769"/>
      <c r="CJ1769"/>
      <c r="CK1769"/>
      <c r="CL1769"/>
      <c r="CM1769"/>
      <c r="CN1769"/>
      <c r="CO1769"/>
      <c r="CP1769"/>
      <c r="CQ1769"/>
      <c r="CR1769"/>
      <c r="CT1769"/>
      <c r="CU1769"/>
      <c r="DC1769"/>
      <c r="DD1769"/>
      <c r="DE1769"/>
      <c r="DZ1769"/>
      <c r="EB1769"/>
      <c r="EC1769"/>
      <c r="ED1769"/>
      <c r="EE1769"/>
      <c r="EF1769"/>
      <c r="EG1769"/>
      <c r="EH1769"/>
      <c r="EI1769"/>
      <c r="EJ1769"/>
      <c r="EK1769"/>
      <c r="EL1769"/>
      <c r="EM1769"/>
      <c r="EN1769"/>
      <c r="EO1769"/>
      <c r="EP1769"/>
      <c r="EQ1769"/>
      <c r="FF1769"/>
      <c r="FG1769"/>
      <c r="FH1769"/>
      <c r="FI1769"/>
      <c r="FJ1769"/>
      <c r="FP1769"/>
    </row>
    <row r="1770" spans="5:172" ht="12.75" x14ac:dyDescent="0.2">
      <c r="E1770" s="4"/>
      <c r="F1770" s="4"/>
      <c r="G1770" s="20"/>
      <c r="H1770" s="20"/>
      <c r="I1770" s="20"/>
      <c r="J1770" s="20"/>
      <c r="K1770" s="20"/>
      <c r="L1770" s="20"/>
      <c r="M1770" s="30"/>
      <c r="N1770" s="4"/>
      <c r="P1770" s="20"/>
      <c r="T1770" s="20"/>
      <c r="U1770" s="20"/>
      <c r="V1770" s="20"/>
      <c r="W1770" s="20"/>
      <c r="X1770" s="20"/>
      <c r="Y1770" s="20"/>
      <c r="Z1770" s="20"/>
      <c r="AA1770" s="20"/>
      <c r="AB1770" s="20"/>
      <c r="AC1770" s="20"/>
      <c r="AD1770" s="20"/>
      <c r="AE1770"/>
      <c r="AF1770"/>
      <c r="AG1770"/>
      <c r="AH1770"/>
      <c r="AI1770"/>
      <c r="AJ1770"/>
      <c r="AK1770"/>
      <c r="AL1770"/>
      <c r="AM1770"/>
      <c r="AP1770"/>
      <c r="BM1770"/>
      <c r="BN1770"/>
      <c r="BO1770"/>
      <c r="BP1770"/>
      <c r="BQ1770"/>
      <c r="BR1770"/>
      <c r="BS1770"/>
      <c r="BT1770"/>
      <c r="BU1770"/>
      <c r="BV1770"/>
      <c r="BW1770"/>
      <c r="BX1770"/>
      <c r="BY1770"/>
      <c r="BZ1770"/>
      <c r="CA1770"/>
      <c r="CB1770"/>
      <c r="CC1770"/>
      <c r="CD1770"/>
      <c r="CE1770"/>
      <c r="CF1770"/>
      <c r="CG1770"/>
      <c r="CH1770"/>
      <c r="CI1770"/>
      <c r="CJ1770"/>
      <c r="CK1770"/>
      <c r="CL1770"/>
      <c r="CM1770"/>
      <c r="CN1770"/>
      <c r="CO1770"/>
      <c r="CP1770"/>
      <c r="CQ1770"/>
      <c r="CR1770"/>
      <c r="CT1770"/>
      <c r="CU1770"/>
      <c r="DC1770"/>
      <c r="DD1770"/>
      <c r="DE1770"/>
      <c r="DZ1770"/>
      <c r="EB1770"/>
      <c r="EC1770"/>
      <c r="ED1770"/>
      <c r="EE1770"/>
      <c r="EF1770"/>
      <c r="EG1770"/>
      <c r="EH1770"/>
      <c r="EI1770"/>
      <c r="EJ1770"/>
      <c r="EK1770"/>
      <c r="EL1770"/>
      <c r="EM1770"/>
      <c r="EN1770"/>
      <c r="EO1770"/>
      <c r="EP1770"/>
      <c r="EQ1770"/>
      <c r="FF1770"/>
      <c r="FG1770"/>
      <c r="FH1770"/>
      <c r="FI1770"/>
      <c r="FJ1770"/>
      <c r="FP1770"/>
    </row>
    <row r="1771" spans="5:172" ht="12.75" x14ac:dyDescent="0.2">
      <c r="E1771" s="4"/>
      <c r="F1771" s="4"/>
      <c r="G1771" s="20"/>
      <c r="H1771" s="20"/>
      <c r="I1771" s="20"/>
      <c r="J1771" s="20"/>
      <c r="K1771" s="20"/>
      <c r="L1771" s="20"/>
      <c r="M1771" s="30"/>
      <c r="N1771" s="4"/>
      <c r="P1771" s="20"/>
      <c r="T1771" s="20"/>
      <c r="U1771" s="20"/>
      <c r="V1771" s="20"/>
      <c r="W1771" s="20"/>
      <c r="X1771" s="20"/>
      <c r="Y1771" s="20"/>
      <c r="Z1771" s="20"/>
      <c r="AA1771" s="20"/>
      <c r="AB1771" s="20"/>
      <c r="AC1771" s="20"/>
      <c r="AD1771" s="20"/>
      <c r="AE1771"/>
      <c r="AF1771"/>
      <c r="AG1771"/>
      <c r="AH1771"/>
      <c r="AI1771"/>
      <c r="AJ1771"/>
      <c r="AK1771"/>
      <c r="AL1771"/>
      <c r="AM1771"/>
      <c r="AP1771"/>
      <c r="BM1771"/>
      <c r="BN1771"/>
      <c r="BO1771"/>
      <c r="BP1771"/>
      <c r="BQ1771"/>
      <c r="BR1771"/>
      <c r="BS1771"/>
      <c r="BT1771"/>
      <c r="BU1771"/>
      <c r="BV1771"/>
      <c r="BW1771"/>
      <c r="BX1771"/>
      <c r="BY1771"/>
      <c r="BZ1771"/>
      <c r="CA1771"/>
      <c r="CB1771"/>
      <c r="CC1771"/>
      <c r="CD1771"/>
      <c r="CE1771"/>
      <c r="CF1771"/>
      <c r="CG1771"/>
      <c r="CH1771"/>
      <c r="CI1771"/>
      <c r="CJ1771"/>
      <c r="CK1771"/>
      <c r="CL1771"/>
      <c r="CM1771"/>
      <c r="CN1771"/>
      <c r="CO1771"/>
      <c r="CP1771"/>
      <c r="CQ1771"/>
      <c r="CR1771"/>
      <c r="CT1771"/>
      <c r="CU1771"/>
      <c r="DC1771"/>
      <c r="DD1771"/>
      <c r="DE1771"/>
      <c r="DZ1771"/>
      <c r="EB1771"/>
      <c r="EC1771"/>
      <c r="ED1771"/>
      <c r="EE1771"/>
      <c r="EF1771"/>
      <c r="EG1771"/>
      <c r="EH1771"/>
      <c r="EI1771"/>
      <c r="EJ1771"/>
      <c r="EK1771"/>
      <c r="EL1771"/>
      <c r="EM1771"/>
      <c r="EN1771"/>
      <c r="EO1771"/>
      <c r="EP1771"/>
      <c r="EQ1771"/>
      <c r="FF1771"/>
      <c r="FG1771"/>
      <c r="FH1771"/>
      <c r="FI1771"/>
      <c r="FJ1771"/>
      <c r="FP1771"/>
    </row>
    <row r="1772" spans="5:172" ht="12.75" x14ac:dyDescent="0.2">
      <c r="E1772" s="4"/>
      <c r="F1772" s="4"/>
      <c r="G1772" s="20"/>
      <c r="H1772" s="20"/>
      <c r="I1772" s="20"/>
      <c r="J1772" s="20"/>
      <c r="K1772" s="20"/>
      <c r="L1772" s="20"/>
      <c r="M1772" s="30"/>
      <c r="N1772" s="4"/>
      <c r="P1772" s="20"/>
      <c r="T1772" s="20"/>
      <c r="U1772" s="20"/>
      <c r="V1772" s="20"/>
      <c r="W1772" s="20"/>
      <c r="X1772" s="20"/>
      <c r="Y1772" s="20"/>
      <c r="Z1772" s="20"/>
      <c r="AA1772" s="20"/>
      <c r="AB1772" s="20"/>
      <c r="AC1772" s="20"/>
      <c r="AD1772" s="20"/>
      <c r="AE1772"/>
      <c r="AF1772"/>
      <c r="AG1772"/>
      <c r="AH1772"/>
      <c r="AI1772"/>
      <c r="AJ1772"/>
      <c r="AK1772"/>
      <c r="AL1772"/>
      <c r="AM1772"/>
      <c r="AP1772"/>
      <c r="BM1772"/>
      <c r="BN1772"/>
      <c r="BO1772"/>
      <c r="BP1772"/>
      <c r="BQ1772"/>
      <c r="BR1772"/>
      <c r="BS1772"/>
      <c r="BT1772"/>
      <c r="BU1772"/>
      <c r="BV1772"/>
      <c r="BW1772"/>
      <c r="BX1772"/>
      <c r="BY1772"/>
      <c r="BZ1772"/>
      <c r="CA1772"/>
      <c r="CB1772"/>
      <c r="CC1772"/>
      <c r="CD1772"/>
      <c r="CE1772"/>
      <c r="CF1772"/>
      <c r="CG1772"/>
      <c r="CH1772"/>
      <c r="CI1772"/>
      <c r="CJ1772"/>
      <c r="CK1772"/>
      <c r="CL1772"/>
      <c r="CM1772"/>
      <c r="CN1772"/>
      <c r="CO1772"/>
      <c r="CP1772"/>
      <c r="CQ1772"/>
      <c r="CR1772"/>
      <c r="CT1772"/>
      <c r="CU1772"/>
      <c r="DC1772"/>
      <c r="DD1772"/>
      <c r="DE1772"/>
      <c r="DZ1772"/>
      <c r="EB1772"/>
      <c r="EC1772"/>
      <c r="ED1772"/>
      <c r="EE1772"/>
      <c r="EF1772"/>
      <c r="EG1772"/>
      <c r="EH1772"/>
      <c r="EI1772"/>
      <c r="EJ1772"/>
      <c r="EK1772"/>
      <c r="EL1772"/>
      <c r="EM1772"/>
      <c r="EN1772"/>
      <c r="EO1772"/>
      <c r="EP1772"/>
      <c r="EQ1772"/>
      <c r="FF1772"/>
      <c r="FG1772"/>
      <c r="FH1772"/>
      <c r="FI1772"/>
      <c r="FJ1772"/>
      <c r="FP1772"/>
    </row>
    <row r="1773" spans="5:172" ht="12.75" x14ac:dyDescent="0.2">
      <c r="E1773" s="4"/>
      <c r="F1773" s="4"/>
      <c r="G1773" s="20"/>
      <c r="H1773" s="20"/>
      <c r="I1773" s="20"/>
      <c r="J1773" s="20"/>
      <c r="K1773" s="20"/>
      <c r="L1773" s="20"/>
      <c r="M1773" s="30"/>
      <c r="N1773" s="4"/>
      <c r="P1773" s="20"/>
      <c r="T1773" s="20"/>
      <c r="U1773" s="20"/>
      <c r="V1773" s="20"/>
      <c r="W1773" s="20"/>
      <c r="X1773" s="20"/>
      <c r="Y1773" s="20"/>
      <c r="Z1773" s="20"/>
      <c r="AA1773" s="20"/>
      <c r="AB1773" s="20"/>
      <c r="AC1773" s="20"/>
      <c r="AD1773" s="20"/>
      <c r="AE1773"/>
      <c r="AF1773"/>
      <c r="AG1773"/>
      <c r="AH1773"/>
      <c r="AI1773"/>
      <c r="AJ1773"/>
      <c r="AK1773"/>
      <c r="AL1773"/>
      <c r="AM1773"/>
      <c r="AP1773"/>
      <c r="BM1773"/>
      <c r="BN1773"/>
      <c r="BO1773"/>
      <c r="BP1773"/>
      <c r="BQ1773"/>
      <c r="BR1773"/>
      <c r="BS1773"/>
      <c r="BT1773"/>
      <c r="BU1773"/>
      <c r="BV1773"/>
      <c r="BW1773"/>
      <c r="BX1773"/>
      <c r="BY1773"/>
      <c r="BZ1773"/>
      <c r="CA1773"/>
      <c r="CB1773"/>
      <c r="CC1773"/>
      <c r="CD1773"/>
      <c r="CE1773"/>
      <c r="CF1773"/>
      <c r="CG1773"/>
      <c r="CH1773"/>
      <c r="CI1773"/>
      <c r="CJ1773"/>
      <c r="CK1773"/>
      <c r="CL1773"/>
      <c r="CM1773"/>
      <c r="CN1773"/>
      <c r="CO1773"/>
      <c r="CP1773"/>
      <c r="CQ1773"/>
      <c r="CR1773"/>
      <c r="CT1773"/>
      <c r="CU1773"/>
      <c r="DC1773"/>
      <c r="DD1773"/>
      <c r="DE1773"/>
      <c r="DZ1773"/>
      <c r="EB1773"/>
      <c r="EC1773"/>
      <c r="ED1773"/>
      <c r="EE1773"/>
      <c r="EF1773"/>
      <c r="EG1773"/>
      <c r="EH1773"/>
      <c r="EI1773"/>
      <c r="EJ1773"/>
      <c r="EK1773"/>
      <c r="EL1773"/>
      <c r="EM1773"/>
      <c r="EN1773"/>
      <c r="EO1773"/>
      <c r="EP1773"/>
      <c r="EQ1773"/>
      <c r="FF1773"/>
      <c r="FG1773"/>
      <c r="FH1773"/>
      <c r="FI1773"/>
      <c r="FJ1773"/>
      <c r="FP1773"/>
    </row>
    <row r="1774" spans="5:172" ht="12.75" x14ac:dyDescent="0.2">
      <c r="E1774" s="4"/>
      <c r="F1774" s="4"/>
      <c r="G1774" s="20"/>
      <c r="H1774" s="20"/>
      <c r="I1774" s="20"/>
      <c r="J1774" s="20"/>
      <c r="K1774" s="20"/>
      <c r="L1774" s="20"/>
      <c r="M1774" s="30"/>
      <c r="N1774" s="4"/>
      <c r="P1774" s="20"/>
      <c r="T1774" s="20"/>
      <c r="U1774" s="20"/>
      <c r="V1774" s="20"/>
      <c r="W1774" s="20"/>
      <c r="X1774" s="20"/>
      <c r="Y1774" s="20"/>
      <c r="Z1774" s="20"/>
      <c r="AA1774" s="20"/>
      <c r="AB1774" s="20"/>
      <c r="AC1774" s="20"/>
      <c r="AD1774" s="20"/>
      <c r="AE1774"/>
      <c r="AF1774"/>
      <c r="AG1774"/>
      <c r="AH1774"/>
      <c r="AI1774"/>
      <c r="AJ1774"/>
      <c r="AK1774"/>
      <c r="AL1774"/>
      <c r="AM1774"/>
      <c r="AP1774"/>
      <c r="BM1774"/>
      <c r="BN1774"/>
      <c r="BO1774"/>
      <c r="BP1774"/>
      <c r="BQ1774"/>
      <c r="BR1774"/>
      <c r="BS1774"/>
      <c r="BT1774"/>
      <c r="BU1774"/>
      <c r="BV1774"/>
      <c r="BW1774"/>
      <c r="BX1774"/>
      <c r="BY1774"/>
      <c r="BZ1774"/>
      <c r="CA1774"/>
      <c r="CB1774"/>
      <c r="CC1774"/>
      <c r="CD1774"/>
      <c r="CE1774"/>
      <c r="CF1774"/>
      <c r="CG1774"/>
      <c r="CH1774"/>
      <c r="CI1774"/>
      <c r="CJ1774"/>
      <c r="CK1774"/>
      <c r="CL1774"/>
      <c r="CM1774"/>
      <c r="CN1774"/>
      <c r="CO1774"/>
      <c r="CP1774"/>
      <c r="CQ1774"/>
      <c r="CR1774"/>
      <c r="CT1774"/>
      <c r="CU1774"/>
      <c r="DC1774"/>
      <c r="DD1774"/>
      <c r="DE1774"/>
      <c r="DZ1774"/>
      <c r="EB1774"/>
      <c r="EC1774"/>
      <c r="ED1774"/>
      <c r="EE1774"/>
      <c r="EF1774"/>
      <c r="EG1774"/>
      <c r="EH1774"/>
      <c r="EI1774"/>
      <c r="EJ1774"/>
      <c r="EK1774"/>
      <c r="EL1774"/>
      <c r="EM1774"/>
      <c r="EN1774"/>
      <c r="EO1774"/>
      <c r="EP1774"/>
      <c r="EQ1774"/>
      <c r="FF1774"/>
      <c r="FG1774"/>
      <c r="FH1774"/>
      <c r="FI1774"/>
      <c r="FJ1774"/>
      <c r="FP1774"/>
    </row>
    <row r="1775" spans="5:172" ht="12.75" x14ac:dyDescent="0.2">
      <c r="E1775" s="4"/>
      <c r="F1775" s="4"/>
      <c r="G1775" s="20"/>
      <c r="H1775" s="20"/>
      <c r="I1775" s="20"/>
      <c r="J1775" s="20"/>
      <c r="K1775" s="20"/>
      <c r="L1775" s="20"/>
      <c r="M1775" s="30"/>
      <c r="N1775" s="4"/>
      <c r="P1775" s="20"/>
      <c r="T1775" s="20"/>
      <c r="U1775" s="20"/>
      <c r="V1775" s="20"/>
      <c r="W1775" s="20"/>
      <c r="X1775" s="20"/>
      <c r="Y1775" s="20"/>
      <c r="Z1775" s="20"/>
      <c r="AA1775" s="20"/>
      <c r="AB1775" s="20"/>
      <c r="AC1775" s="20"/>
      <c r="AD1775" s="20"/>
      <c r="AE1775"/>
      <c r="AF1775"/>
      <c r="AG1775"/>
      <c r="AH1775"/>
      <c r="AI1775"/>
      <c r="AJ1775"/>
      <c r="AK1775"/>
      <c r="AL1775"/>
      <c r="AM1775"/>
      <c r="AP1775"/>
      <c r="BM1775"/>
      <c r="BN1775"/>
      <c r="BO1775"/>
      <c r="BP1775"/>
      <c r="BQ1775"/>
      <c r="BR1775"/>
      <c r="BS1775"/>
      <c r="BT1775"/>
      <c r="BU1775"/>
      <c r="BV1775"/>
      <c r="BW1775"/>
      <c r="BX1775"/>
      <c r="BY1775"/>
      <c r="BZ1775"/>
      <c r="CA1775"/>
      <c r="CB1775"/>
      <c r="CC1775"/>
      <c r="CD1775"/>
      <c r="CE1775"/>
      <c r="CF1775"/>
      <c r="CG1775"/>
      <c r="CH1775"/>
      <c r="CI1775"/>
      <c r="CJ1775"/>
      <c r="CK1775"/>
      <c r="CL1775"/>
      <c r="CM1775"/>
      <c r="CN1775"/>
      <c r="CO1775"/>
      <c r="CP1775"/>
      <c r="CQ1775"/>
      <c r="CR1775"/>
      <c r="CT1775"/>
      <c r="CU1775"/>
      <c r="DC1775"/>
      <c r="DD1775"/>
      <c r="DE1775"/>
      <c r="DZ1775"/>
      <c r="EB1775"/>
      <c r="EC1775"/>
      <c r="ED1775"/>
      <c r="EE1775"/>
      <c r="EF1775"/>
      <c r="EG1775"/>
      <c r="EH1775"/>
      <c r="EI1775"/>
      <c r="EJ1775"/>
      <c r="EK1775"/>
      <c r="EL1775"/>
      <c r="EM1775"/>
      <c r="EN1775"/>
      <c r="EO1775"/>
      <c r="EP1775"/>
      <c r="EQ1775"/>
      <c r="FF1775"/>
      <c r="FG1775"/>
      <c r="FH1775"/>
      <c r="FI1775"/>
      <c r="FJ1775"/>
      <c r="FP1775"/>
    </row>
    <row r="1776" spans="5:172" ht="12.75" x14ac:dyDescent="0.2">
      <c r="E1776" s="4"/>
      <c r="F1776" s="4"/>
      <c r="G1776" s="20"/>
      <c r="H1776" s="20"/>
      <c r="I1776" s="20"/>
      <c r="J1776" s="20"/>
      <c r="K1776" s="20"/>
      <c r="L1776" s="20"/>
      <c r="M1776" s="30"/>
      <c r="N1776" s="4"/>
      <c r="P1776" s="20"/>
      <c r="T1776" s="20"/>
      <c r="U1776" s="20"/>
      <c r="V1776" s="20"/>
      <c r="W1776" s="20"/>
      <c r="X1776" s="20"/>
      <c r="Y1776" s="20"/>
      <c r="Z1776" s="20"/>
      <c r="AA1776" s="20"/>
      <c r="AB1776" s="20"/>
      <c r="AC1776" s="20"/>
      <c r="AD1776" s="20"/>
      <c r="AE1776"/>
      <c r="AF1776"/>
      <c r="AG1776"/>
      <c r="AH1776"/>
      <c r="AI1776"/>
      <c r="AJ1776"/>
      <c r="AK1776"/>
      <c r="AL1776"/>
      <c r="AM1776"/>
      <c r="AP1776"/>
      <c r="BM1776"/>
      <c r="BN1776"/>
      <c r="BO1776"/>
      <c r="BP1776"/>
      <c r="BQ1776"/>
      <c r="BR1776"/>
      <c r="BS1776"/>
      <c r="BT1776"/>
      <c r="BU1776"/>
      <c r="BV1776"/>
      <c r="BW1776"/>
      <c r="BX1776"/>
      <c r="BY1776"/>
      <c r="BZ1776"/>
      <c r="CA1776"/>
      <c r="CB1776"/>
      <c r="CC1776"/>
      <c r="CD1776"/>
      <c r="CE1776"/>
      <c r="CF1776"/>
      <c r="CG1776"/>
      <c r="CH1776"/>
      <c r="CI1776"/>
      <c r="CJ1776"/>
      <c r="CK1776"/>
      <c r="CL1776"/>
      <c r="CM1776"/>
      <c r="CN1776"/>
      <c r="CO1776"/>
      <c r="CP1776"/>
      <c r="CQ1776"/>
      <c r="CR1776"/>
      <c r="CT1776"/>
      <c r="CU1776"/>
      <c r="DC1776"/>
      <c r="DD1776"/>
      <c r="DE1776"/>
      <c r="DZ1776"/>
      <c r="EB1776"/>
      <c r="EC1776"/>
      <c r="ED1776"/>
      <c r="EE1776"/>
      <c r="EF1776"/>
      <c r="EG1776"/>
      <c r="EH1776"/>
      <c r="EI1776"/>
      <c r="EJ1776"/>
      <c r="EK1776"/>
      <c r="EL1776"/>
      <c r="EM1776"/>
      <c r="EN1776"/>
      <c r="EO1776"/>
      <c r="EP1776"/>
      <c r="EQ1776"/>
      <c r="FF1776"/>
      <c r="FG1776"/>
      <c r="FH1776"/>
      <c r="FI1776"/>
      <c r="FJ1776"/>
      <c r="FP1776"/>
    </row>
    <row r="1777" spans="5:172" ht="12.75" x14ac:dyDescent="0.2">
      <c r="E1777" s="4"/>
      <c r="F1777" s="4"/>
      <c r="G1777" s="20"/>
      <c r="H1777" s="20"/>
      <c r="I1777" s="20"/>
      <c r="J1777" s="20"/>
      <c r="K1777" s="20"/>
      <c r="L1777" s="20"/>
      <c r="M1777" s="30"/>
      <c r="N1777" s="4"/>
      <c r="P1777" s="20"/>
      <c r="T1777" s="20"/>
      <c r="U1777" s="20"/>
      <c r="V1777" s="20"/>
      <c r="W1777" s="20"/>
      <c r="X1777" s="20"/>
      <c r="Y1777" s="20"/>
      <c r="Z1777" s="20"/>
      <c r="AA1777" s="20"/>
      <c r="AB1777" s="20"/>
      <c r="AC1777" s="20"/>
      <c r="AD1777" s="20"/>
      <c r="AE1777"/>
      <c r="AF1777"/>
      <c r="AG1777"/>
      <c r="AH1777"/>
      <c r="AI1777"/>
      <c r="AJ1777"/>
      <c r="AK1777"/>
      <c r="AL1777"/>
      <c r="AM1777"/>
      <c r="AP1777"/>
      <c r="BM1777"/>
      <c r="BN1777"/>
      <c r="BO1777"/>
      <c r="BP1777"/>
      <c r="BQ1777"/>
      <c r="BR1777"/>
      <c r="BS1777"/>
      <c r="BT1777"/>
      <c r="BU1777"/>
      <c r="BV1777"/>
      <c r="BW1777"/>
      <c r="BX1777"/>
      <c r="BY1777"/>
      <c r="BZ1777"/>
      <c r="CA1777"/>
      <c r="CB1777"/>
      <c r="CC1777"/>
      <c r="CD1777"/>
      <c r="CE1777"/>
      <c r="CF1777"/>
      <c r="CG1777"/>
      <c r="CH1777"/>
      <c r="CI1777"/>
      <c r="CJ1777"/>
      <c r="CK1777"/>
      <c r="CL1777"/>
      <c r="CM1777"/>
      <c r="CN1777"/>
      <c r="CO1777"/>
      <c r="CP1777"/>
      <c r="CQ1777"/>
      <c r="CR1777"/>
      <c r="CT1777"/>
      <c r="CU1777"/>
      <c r="DC1777"/>
      <c r="DD1777"/>
      <c r="DE1777"/>
      <c r="DZ1777"/>
      <c r="EB1777"/>
      <c r="EC1777"/>
      <c r="ED1777"/>
      <c r="EE1777"/>
      <c r="EF1777"/>
      <c r="EG1777"/>
      <c r="EH1777"/>
      <c r="EI1777"/>
      <c r="EJ1777"/>
      <c r="EK1777"/>
      <c r="EL1777"/>
      <c r="EM1777"/>
      <c r="EN1777"/>
      <c r="EO1777"/>
      <c r="EP1777"/>
      <c r="EQ1777"/>
      <c r="FF1777"/>
      <c r="FG1777"/>
      <c r="FH1777"/>
      <c r="FI1777"/>
      <c r="FJ1777"/>
      <c r="FP1777"/>
    </row>
    <row r="1778" spans="5:172" ht="12.75" x14ac:dyDescent="0.2">
      <c r="E1778" s="4"/>
      <c r="F1778" s="4"/>
      <c r="G1778" s="20"/>
      <c r="H1778" s="20"/>
      <c r="I1778" s="20"/>
      <c r="J1778" s="20"/>
      <c r="K1778" s="20"/>
      <c r="L1778" s="20"/>
      <c r="M1778" s="30"/>
      <c r="N1778" s="4"/>
      <c r="P1778" s="20"/>
      <c r="T1778" s="20"/>
      <c r="U1778" s="20"/>
      <c r="V1778" s="20"/>
      <c r="W1778" s="20"/>
      <c r="X1778" s="20"/>
      <c r="Y1778" s="20"/>
      <c r="Z1778" s="20"/>
      <c r="AA1778" s="20"/>
      <c r="AB1778" s="20"/>
      <c r="AC1778" s="20"/>
      <c r="AD1778" s="20"/>
      <c r="AE1778"/>
      <c r="AF1778"/>
      <c r="AG1778"/>
      <c r="AH1778"/>
      <c r="AI1778"/>
      <c r="AJ1778"/>
      <c r="AK1778"/>
      <c r="AL1778"/>
      <c r="AM1778"/>
      <c r="AP1778"/>
      <c r="BM1778"/>
      <c r="BN1778"/>
      <c r="BO1778"/>
      <c r="BP1778"/>
      <c r="BQ1778"/>
      <c r="BR1778"/>
      <c r="BS1778"/>
      <c r="BT1778"/>
      <c r="BU1778"/>
      <c r="BV1778"/>
      <c r="BW1778"/>
      <c r="BX1778"/>
      <c r="BY1778"/>
      <c r="BZ1778"/>
      <c r="CA1778"/>
      <c r="CB1778"/>
      <c r="CC1778"/>
      <c r="CD1778"/>
      <c r="CE1778"/>
      <c r="CF1778"/>
      <c r="CG1778"/>
      <c r="CH1778"/>
      <c r="CI1778"/>
      <c r="CJ1778"/>
      <c r="CK1778"/>
      <c r="CL1778"/>
      <c r="CM1778"/>
      <c r="CN1778"/>
      <c r="CO1778"/>
      <c r="CP1778"/>
      <c r="CQ1778"/>
      <c r="CR1778"/>
      <c r="CT1778"/>
      <c r="CU1778"/>
      <c r="DC1778"/>
      <c r="DD1778"/>
      <c r="DE1778"/>
      <c r="DZ1778"/>
      <c r="EB1778"/>
      <c r="EC1778"/>
      <c r="ED1778"/>
      <c r="EE1778"/>
      <c r="EF1778"/>
      <c r="EG1778"/>
      <c r="EH1778"/>
      <c r="EI1778"/>
      <c r="EJ1778"/>
      <c r="EK1778"/>
      <c r="EL1778"/>
      <c r="EM1778"/>
      <c r="EN1778"/>
      <c r="EO1778"/>
      <c r="EP1778"/>
      <c r="EQ1778"/>
      <c r="FF1778"/>
      <c r="FG1778"/>
      <c r="FH1778"/>
      <c r="FI1778"/>
      <c r="FJ1778"/>
      <c r="FP1778"/>
    </row>
    <row r="1779" spans="5:172" ht="12.75" x14ac:dyDescent="0.2">
      <c r="E1779" s="4"/>
      <c r="F1779" s="4"/>
      <c r="G1779" s="20"/>
      <c r="H1779" s="20"/>
      <c r="I1779" s="20"/>
      <c r="J1779" s="20"/>
      <c r="K1779" s="20"/>
      <c r="L1779" s="20"/>
      <c r="M1779" s="30"/>
      <c r="N1779" s="4"/>
      <c r="P1779" s="20"/>
      <c r="T1779" s="20"/>
      <c r="U1779" s="20"/>
      <c r="V1779" s="20"/>
      <c r="W1779" s="20"/>
      <c r="X1779" s="20"/>
      <c r="Y1779" s="20"/>
      <c r="Z1779" s="20"/>
      <c r="AA1779" s="20"/>
      <c r="AB1779" s="20"/>
      <c r="AC1779" s="20"/>
      <c r="AD1779" s="20"/>
      <c r="AE1779"/>
      <c r="AF1779"/>
      <c r="AG1779"/>
      <c r="AH1779"/>
      <c r="AI1779"/>
      <c r="AJ1779"/>
      <c r="AK1779"/>
      <c r="AL1779"/>
      <c r="AM1779"/>
      <c r="AP1779"/>
      <c r="BM1779"/>
      <c r="BN1779"/>
      <c r="BO1779"/>
      <c r="BP1779"/>
      <c r="BQ1779"/>
      <c r="BR1779"/>
      <c r="BS1779"/>
      <c r="BT1779"/>
      <c r="BU1779"/>
      <c r="BV1779"/>
      <c r="BW1779"/>
      <c r="BX1779"/>
      <c r="BY1779"/>
      <c r="BZ1779"/>
      <c r="CA1779"/>
      <c r="CB1779"/>
      <c r="CC1779"/>
      <c r="CD1779"/>
      <c r="CE1779"/>
      <c r="CF1779"/>
      <c r="CG1779"/>
      <c r="CH1779"/>
      <c r="CI1779"/>
      <c r="CJ1779"/>
      <c r="CK1779"/>
      <c r="CL1779"/>
      <c r="CM1779"/>
      <c r="CN1779"/>
      <c r="CO1779"/>
      <c r="CP1779"/>
      <c r="CQ1779"/>
      <c r="CR1779"/>
      <c r="CT1779"/>
      <c r="CU1779"/>
      <c r="DC1779"/>
      <c r="DD1779"/>
      <c r="DE1779"/>
      <c r="DZ1779"/>
      <c r="EB1779"/>
      <c r="EC1779"/>
      <c r="ED1779"/>
      <c r="EE1779"/>
      <c r="EF1779"/>
      <c r="EG1779"/>
      <c r="EH1779"/>
      <c r="EI1779"/>
      <c r="EJ1779"/>
      <c r="EK1779"/>
      <c r="EL1779"/>
      <c r="EM1779"/>
      <c r="EN1779"/>
      <c r="EO1779"/>
      <c r="EP1779"/>
      <c r="EQ1779"/>
      <c r="FF1779"/>
      <c r="FG1779"/>
      <c r="FH1779"/>
      <c r="FI1779"/>
      <c r="FJ1779"/>
      <c r="FP1779"/>
    </row>
    <row r="1780" spans="5:172" ht="12.75" x14ac:dyDescent="0.2">
      <c r="E1780" s="4"/>
      <c r="F1780" s="4"/>
      <c r="G1780" s="20"/>
      <c r="H1780" s="20"/>
      <c r="I1780" s="20"/>
      <c r="J1780" s="20"/>
      <c r="K1780" s="20"/>
      <c r="L1780" s="20"/>
      <c r="M1780" s="30"/>
      <c r="N1780" s="4"/>
      <c r="P1780" s="20"/>
      <c r="T1780" s="20"/>
      <c r="U1780" s="20"/>
      <c r="V1780" s="20"/>
      <c r="W1780" s="20"/>
      <c r="X1780" s="20"/>
      <c r="Y1780" s="20"/>
      <c r="Z1780" s="20"/>
      <c r="AA1780" s="20"/>
      <c r="AB1780" s="20"/>
      <c r="AC1780" s="20"/>
      <c r="AD1780" s="20"/>
      <c r="AE1780"/>
      <c r="AF1780"/>
      <c r="AG1780"/>
      <c r="AH1780"/>
      <c r="AI1780"/>
      <c r="AJ1780"/>
      <c r="AK1780"/>
      <c r="AL1780"/>
      <c r="AM1780"/>
      <c r="AP1780"/>
      <c r="BM1780"/>
      <c r="BN1780"/>
      <c r="BO1780"/>
      <c r="BP1780"/>
      <c r="BQ1780"/>
      <c r="BR1780"/>
      <c r="BS1780"/>
      <c r="BT1780"/>
      <c r="BU1780"/>
      <c r="BV1780"/>
      <c r="BW1780"/>
      <c r="BX1780"/>
      <c r="BY1780"/>
      <c r="BZ1780"/>
      <c r="CA1780"/>
      <c r="CB1780"/>
      <c r="CC1780"/>
      <c r="CD1780"/>
      <c r="CE1780"/>
      <c r="CF1780"/>
      <c r="CG1780"/>
      <c r="CH1780"/>
      <c r="CI1780"/>
      <c r="CJ1780"/>
      <c r="CK1780"/>
      <c r="CL1780"/>
      <c r="CM1780"/>
      <c r="CN1780"/>
      <c r="CO1780"/>
      <c r="CP1780"/>
      <c r="CQ1780"/>
      <c r="CR1780"/>
      <c r="CT1780"/>
      <c r="CU1780"/>
      <c r="DC1780"/>
      <c r="DD1780"/>
      <c r="DE1780"/>
      <c r="DZ1780"/>
      <c r="EB1780"/>
      <c r="EC1780"/>
      <c r="ED1780"/>
      <c r="EE1780"/>
      <c r="EF1780"/>
      <c r="EG1780"/>
      <c r="EH1780"/>
      <c r="EI1780"/>
      <c r="EJ1780"/>
      <c r="EK1780"/>
      <c r="EL1780"/>
      <c r="EM1780"/>
      <c r="EN1780"/>
      <c r="EO1780"/>
      <c r="EP1780"/>
      <c r="EQ1780"/>
      <c r="FF1780"/>
      <c r="FG1780"/>
      <c r="FH1780"/>
      <c r="FI1780"/>
      <c r="FJ1780"/>
      <c r="FP1780"/>
    </row>
    <row r="1781" spans="5:172" ht="12.75" x14ac:dyDescent="0.2">
      <c r="E1781" s="4"/>
      <c r="F1781" s="4"/>
      <c r="G1781" s="20"/>
      <c r="H1781" s="20"/>
      <c r="I1781" s="20"/>
      <c r="J1781" s="20"/>
      <c r="K1781" s="20"/>
      <c r="L1781" s="20"/>
      <c r="M1781" s="30"/>
      <c r="N1781" s="4"/>
      <c r="P1781" s="20"/>
      <c r="T1781" s="20"/>
      <c r="U1781" s="20"/>
      <c r="V1781" s="20"/>
      <c r="W1781" s="20"/>
      <c r="X1781" s="20"/>
      <c r="Y1781" s="20"/>
      <c r="Z1781" s="20"/>
      <c r="AA1781" s="20"/>
      <c r="AB1781" s="20"/>
      <c r="AC1781" s="20"/>
      <c r="AD1781" s="20"/>
      <c r="AE1781"/>
      <c r="AF1781"/>
      <c r="AG1781"/>
      <c r="AH1781"/>
      <c r="AI1781"/>
      <c r="AJ1781"/>
      <c r="AK1781"/>
      <c r="AL1781"/>
      <c r="AM1781"/>
      <c r="AP1781"/>
      <c r="BM1781"/>
      <c r="BN1781"/>
      <c r="BO1781"/>
      <c r="BP1781"/>
      <c r="BQ1781"/>
      <c r="BR1781"/>
      <c r="BS1781"/>
      <c r="BT1781"/>
      <c r="BU1781"/>
      <c r="BV1781"/>
      <c r="BW1781"/>
      <c r="BX1781"/>
      <c r="BY1781"/>
      <c r="BZ1781"/>
      <c r="CA1781"/>
      <c r="CB1781"/>
      <c r="CC1781"/>
      <c r="CD1781"/>
      <c r="CE1781"/>
      <c r="CF1781"/>
      <c r="CG1781"/>
      <c r="CH1781"/>
      <c r="CI1781"/>
      <c r="CJ1781"/>
      <c r="CK1781"/>
      <c r="CL1781"/>
      <c r="CM1781"/>
      <c r="CN1781"/>
      <c r="CO1781"/>
      <c r="CP1781"/>
      <c r="CQ1781"/>
      <c r="CR1781"/>
      <c r="CT1781"/>
      <c r="CU1781"/>
      <c r="DC1781"/>
      <c r="DD1781"/>
      <c r="DE1781"/>
      <c r="DZ1781"/>
      <c r="EB1781"/>
      <c r="EC1781"/>
      <c r="ED1781"/>
      <c r="EE1781"/>
      <c r="EF1781"/>
      <c r="EG1781"/>
      <c r="EH1781"/>
      <c r="EI1781"/>
      <c r="EJ1781"/>
      <c r="EK1781"/>
      <c r="EL1781"/>
      <c r="EM1781"/>
      <c r="EN1781"/>
      <c r="EO1781"/>
      <c r="EP1781"/>
      <c r="EQ1781"/>
      <c r="FF1781"/>
      <c r="FG1781"/>
      <c r="FH1781"/>
      <c r="FI1781"/>
      <c r="FJ1781"/>
      <c r="FP1781"/>
    </row>
    <row r="1782" spans="5:172" ht="12.75" x14ac:dyDescent="0.2">
      <c r="E1782" s="4"/>
      <c r="F1782" s="4"/>
      <c r="G1782" s="20"/>
      <c r="H1782" s="20"/>
      <c r="I1782" s="20"/>
      <c r="J1782" s="20"/>
      <c r="K1782" s="20"/>
      <c r="L1782" s="20"/>
      <c r="M1782" s="30"/>
      <c r="N1782" s="4"/>
      <c r="P1782" s="20"/>
      <c r="T1782" s="20"/>
      <c r="U1782" s="20"/>
      <c r="V1782" s="20"/>
      <c r="W1782" s="20"/>
      <c r="X1782" s="20"/>
      <c r="Y1782" s="20"/>
      <c r="Z1782" s="20"/>
      <c r="AA1782" s="20"/>
      <c r="AB1782" s="20"/>
      <c r="AC1782" s="20"/>
      <c r="AD1782" s="20"/>
      <c r="AE1782"/>
      <c r="AF1782"/>
      <c r="AG1782"/>
      <c r="AH1782"/>
      <c r="AI1782"/>
      <c r="AJ1782"/>
      <c r="AK1782"/>
      <c r="AL1782"/>
      <c r="AM1782"/>
      <c r="AP1782"/>
      <c r="BM1782"/>
      <c r="BN1782"/>
      <c r="BO1782"/>
      <c r="BP1782"/>
      <c r="BQ1782"/>
      <c r="BR1782"/>
      <c r="BS1782"/>
      <c r="BT1782"/>
      <c r="BU1782"/>
      <c r="BV1782"/>
      <c r="BW1782"/>
      <c r="BX1782"/>
      <c r="BY1782"/>
      <c r="BZ1782"/>
      <c r="CA1782"/>
      <c r="CB1782"/>
      <c r="CC1782"/>
      <c r="CD1782"/>
      <c r="CE1782"/>
      <c r="CF1782"/>
      <c r="CG1782"/>
      <c r="CH1782"/>
      <c r="CI1782"/>
      <c r="CJ1782"/>
      <c r="CK1782"/>
      <c r="CL1782"/>
      <c r="CM1782"/>
      <c r="CN1782"/>
      <c r="CO1782"/>
      <c r="CP1782"/>
      <c r="CQ1782"/>
      <c r="CR1782"/>
      <c r="CT1782"/>
      <c r="CU1782"/>
      <c r="DC1782"/>
      <c r="DD1782"/>
      <c r="DE1782"/>
      <c r="DZ1782"/>
      <c r="EB1782"/>
      <c r="EC1782"/>
      <c r="ED1782"/>
      <c r="EE1782"/>
      <c r="EF1782"/>
      <c r="EG1782"/>
      <c r="EH1782"/>
      <c r="EI1782"/>
      <c r="EJ1782"/>
      <c r="EK1782"/>
      <c r="EL1782"/>
      <c r="EM1782"/>
      <c r="EN1782"/>
      <c r="EO1782"/>
      <c r="EP1782"/>
      <c r="EQ1782"/>
      <c r="FF1782"/>
      <c r="FG1782"/>
      <c r="FH1782"/>
      <c r="FI1782"/>
      <c r="FJ1782"/>
      <c r="FP1782"/>
    </row>
    <row r="1783" spans="5:172" ht="12.75" x14ac:dyDescent="0.2">
      <c r="E1783" s="4"/>
      <c r="F1783" s="4"/>
      <c r="G1783" s="20"/>
      <c r="H1783" s="20"/>
      <c r="I1783" s="20"/>
      <c r="J1783" s="20"/>
      <c r="K1783" s="20"/>
      <c r="L1783" s="20"/>
      <c r="M1783" s="30"/>
      <c r="N1783" s="4"/>
      <c r="P1783" s="20"/>
      <c r="T1783" s="20"/>
      <c r="U1783" s="20"/>
      <c r="V1783" s="20"/>
      <c r="W1783" s="20"/>
      <c r="X1783" s="20"/>
      <c r="Y1783" s="20"/>
      <c r="Z1783" s="20"/>
      <c r="AA1783" s="20"/>
      <c r="AB1783" s="20"/>
      <c r="AC1783" s="20"/>
      <c r="AD1783" s="20"/>
      <c r="AE1783"/>
      <c r="AF1783"/>
      <c r="AG1783"/>
      <c r="AH1783"/>
      <c r="AI1783"/>
      <c r="AJ1783"/>
      <c r="AK1783"/>
      <c r="AL1783"/>
      <c r="AM1783"/>
      <c r="AP1783"/>
      <c r="BM1783"/>
      <c r="BN1783"/>
      <c r="BO1783"/>
      <c r="BP1783"/>
      <c r="BQ1783"/>
      <c r="BR1783"/>
      <c r="BS1783"/>
      <c r="BT1783"/>
      <c r="BU1783"/>
      <c r="BV1783"/>
      <c r="BW1783"/>
      <c r="BX1783"/>
      <c r="BY1783"/>
      <c r="BZ1783"/>
      <c r="CA1783"/>
      <c r="CB1783"/>
      <c r="CC1783"/>
      <c r="CD1783"/>
      <c r="CE1783"/>
      <c r="CF1783"/>
      <c r="CG1783"/>
      <c r="CH1783"/>
      <c r="CI1783"/>
      <c r="CJ1783"/>
      <c r="CK1783"/>
      <c r="CL1783"/>
      <c r="CM1783"/>
      <c r="CN1783"/>
      <c r="CO1783"/>
      <c r="CP1783"/>
      <c r="CQ1783"/>
      <c r="CR1783"/>
      <c r="CT1783"/>
      <c r="CU1783"/>
      <c r="DC1783"/>
      <c r="DD1783"/>
      <c r="DE1783"/>
      <c r="DZ1783"/>
      <c r="EB1783"/>
      <c r="EC1783"/>
      <c r="ED1783"/>
      <c r="EE1783"/>
      <c r="EF1783"/>
      <c r="EG1783"/>
      <c r="EH1783"/>
      <c r="EI1783"/>
      <c r="EJ1783"/>
      <c r="EK1783"/>
      <c r="EL1783"/>
      <c r="EM1783"/>
      <c r="EN1783"/>
      <c r="EO1783"/>
      <c r="EP1783"/>
      <c r="EQ1783"/>
      <c r="FF1783"/>
      <c r="FG1783"/>
      <c r="FH1783"/>
      <c r="FI1783"/>
      <c r="FJ1783"/>
      <c r="FP1783"/>
    </row>
    <row r="1784" spans="5:172" ht="12.75" x14ac:dyDescent="0.2">
      <c r="E1784" s="4"/>
      <c r="F1784" s="4"/>
      <c r="G1784" s="20"/>
      <c r="H1784" s="20"/>
      <c r="I1784" s="20"/>
      <c r="J1784" s="20"/>
      <c r="K1784" s="20"/>
      <c r="L1784" s="20"/>
      <c r="M1784" s="30"/>
      <c r="N1784" s="4"/>
      <c r="P1784" s="20"/>
      <c r="T1784" s="20"/>
      <c r="U1784" s="20"/>
      <c r="V1784" s="20"/>
      <c r="W1784" s="20"/>
      <c r="X1784" s="20"/>
      <c r="Y1784" s="20"/>
      <c r="Z1784" s="20"/>
      <c r="AA1784" s="20"/>
      <c r="AB1784" s="20"/>
      <c r="AC1784" s="20"/>
      <c r="AD1784" s="20"/>
      <c r="AE1784"/>
      <c r="AF1784"/>
      <c r="AG1784"/>
      <c r="AH1784"/>
      <c r="AI1784"/>
      <c r="AJ1784"/>
      <c r="AK1784"/>
      <c r="AL1784"/>
      <c r="AM1784"/>
      <c r="AP1784"/>
      <c r="BM1784"/>
      <c r="BN1784"/>
      <c r="BO1784"/>
      <c r="BP1784"/>
      <c r="BQ1784"/>
      <c r="BR1784"/>
      <c r="BS1784"/>
      <c r="BT1784"/>
      <c r="BU1784"/>
      <c r="BV1784"/>
      <c r="BW1784"/>
      <c r="BX1784"/>
      <c r="BY1784"/>
      <c r="BZ1784"/>
      <c r="CA1784"/>
      <c r="CB1784"/>
      <c r="CC1784"/>
      <c r="CD1784"/>
      <c r="CE1784"/>
      <c r="CF1784"/>
      <c r="CG1784"/>
      <c r="CH1784"/>
      <c r="CI1784"/>
      <c r="CJ1784"/>
      <c r="CK1784"/>
      <c r="CL1784"/>
      <c r="CM1784"/>
      <c r="CN1784"/>
      <c r="CO1784"/>
      <c r="CP1784"/>
      <c r="CQ1784"/>
      <c r="CR1784"/>
      <c r="CT1784"/>
      <c r="CU1784"/>
      <c r="DC1784"/>
      <c r="DD1784"/>
      <c r="DE1784"/>
      <c r="DZ1784"/>
      <c r="EB1784"/>
      <c r="EC1784"/>
      <c r="ED1784"/>
      <c r="EE1784"/>
      <c r="EF1784"/>
      <c r="EG1784"/>
      <c r="EH1784"/>
      <c r="EI1784"/>
      <c r="EJ1784"/>
      <c r="EK1784"/>
      <c r="EL1784"/>
      <c r="EM1784"/>
      <c r="EN1784"/>
      <c r="EO1784"/>
      <c r="EP1784"/>
      <c r="EQ1784"/>
      <c r="FF1784"/>
      <c r="FG1784"/>
      <c r="FH1784"/>
      <c r="FI1784"/>
      <c r="FJ1784"/>
      <c r="FP1784"/>
    </row>
    <row r="1785" spans="5:172" ht="12.75" x14ac:dyDescent="0.2">
      <c r="E1785" s="4"/>
      <c r="F1785" s="4"/>
      <c r="G1785" s="20"/>
      <c r="H1785" s="20"/>
      <c r="I1785" s="20"/>
      <c r="J1785" s="20"/>
      <c r="K1785" s="20"/>
      <c r="L1785" s="20"/>
      <c r="M1785" s="30"/>
      <c r="N1785" s="4"/>
      <c r="P1785" s="20"/>
      <c r="T1785" s="20"/>
      <c r="U1785" s="20"/>
      <c r="V1785" s="20"/>
      <c r="W1785" s="20"/>
      <c r="X1785" s="20"/>
      <c r="Y1785" s="20"/>
      <c r="Z1785" s="20"/>
      <c r="AA1785" s="20"/>
      <c r="AB1785" s="20"/>
      <c r="AC1785" s="20"/>
      <c r="AD1785" s="20"/>
      <c r="AE1785"/>
      <c r="AF1785"/>
      <c r="AG1785"/>
      <c r="AH1785"/>
      <c r="AI1785"/>
      <c r="AJ1785"/>
      <c r="AK1785"/>
      <c r="AL1785"/>
      <c r="AM1785"/>
      <c r="AP1785"/>
      <c r="BM1785"/>
      <c r="BN1785"/>
      <c r="BO1785"/>
      <c r="BP1785"/>
      <c r="BQ1785"/>
      <c r="BR1785"/>
      <c r="BS1785"/>
      <c r="BT1785"/>
      <c r="BU1785"/>
      <c r="BV1785"/>
      <c r="BW1785"/>
      <c r="BX1785"/>
      <c r="BY1785"/>
      <c r="BZ1785"/>
      <c r="CA1785"/>
      <c r="CB1785"/>
      <c r="CC1785"/>
      <c r="CD1785"/>
      <c r="CE1785"/>
      <c r="CF1785"/>
      <c r="CG1785"/>
      <c r="CH1785"/>
      <c r="CI1785"/>
      <c r="CJ1785"/>
      <c r="CK1785"/>
      <c r="CL1785"/>
      <c r="CM1785"/>
      <c r="CN1785"/>
      <c r="CO1785"/>
      <c r="CP1785"/>
      <c r="CQ1785"/>
      <c r="CR1785"/>
      <c r="CT1785"/>
      <c r="CU1785"/>
      <c r="DC1785"/>
      <c r="DD1785"/>
      <c r="DE1785"/>
      <c r="DZ1785"/>
      <c r="EB1785"/>
      <c r="EC1785"/>
      <c r="ED1785"/>
      <c r="EE1785"/>
      <c r="EF1785"/>
      <c r="EG1785"/>
      <c r="EH1785"/>
      <c r="EI1785"/>
      <c r="EJ1785"/>
      <c r="EK1785"/>
      <c r="EL1785"/>
      <c r="EM1785"/>
      <c r="EN1785"/>
      <c r="EO1785"/>
      <c r="EP1785"/>
      <c r="EQ1785"/>
      <c r="FF1785"/>
      <c r="FG1785"/>
      <c r="FH1785"/>
      <c r="FI1785"/>
      <c r="FJ1785"/>
      <c r="FP1785"/>
    </row>
    <row r="1786" spans="5:172" ht="12.75" x14ac:dyDescent="0.2">
      <c r="E1786" s="4"/>
      <c r="F1786" s="4"/>
      <c r="G1786" s="20"/>
      <c r="H1786" s="20"/>
      <c r="I1786" s="20"/>
      <c r="J1786" s="20"/>
      <c r="K1786" s="20"/>
      <c r="L1786" s="20"/>
      <c r="M1786" s="30"/>
      <c r="N1786" s="4"/>
      <c r="P1786" s="20"/>
      <c r="T1786" s="20"/>
      <c r="U1786" s="20"/>
      <c r="V1786" s="20"/>
      <c r="W1786" s="20"/>
      <c r="X1786" s="20"/>
      <c r="Y1786" s="20"/>
      <c r="Z1786" s="20"/>
      <c r="AA1786" s="20"/>
      <c r="AB1786" s="20"/>
      <c r="AC1786" s="20"/>
      <c r="AD1786" s="20"/>
      <c r="AE1786"/>
      <c r="AF1786"/>
      <c r="AG1786"/>
      <c r="AH1786"/>
      <c r="AI1786"/>
      <c r="AJ1786"/>
      <c r="AK1786"/>
      <c r="AL1786"/>
      <c r="AM1786"/>
      <c r="AP1786"/>
      <c r="BM1786"/>
      <c r="BN1786"/>
      <c r="BO1786"/>
      <c r="BP1786"/>
      <c r="BQ1786"/>
      <c r="BR1786"/>
      <c r="BS1786"/>
      <c r="BT1786"/>
      <c r="BU1786"/>
      <c r="BV1786"/>
      <c r="BW1786"/>
      <c r="BX1786"/>
      <c r="BY1786"/>
      <c r="BZ1786"/>
      <c r="CA1786"/>
      <c r="CB1786"/>
      <c r="CC1786"/>
      <c r="CD1786"/>
      <c r="CE1786"/>
      <c r="CF1786"/>
      <c r="CG1786"/>
      <c r="CH1786"/>
      <c r="CI1786"/>
      <c r="CJ1786"/>
      <c r="CK1786"/>
      <c r="CL1786"/>
      <c r="CM1786"/>
      <c r="CN1786"/>
      <c r="CO1786"/>
      <c r="CP1786"/>
      <c r="CQ1786"/>
      <c r="CR1786"/>
      <c r="CT1786"/>
      <c r="CU1786"/>
      <c r="DC1786"/>
      <c r="DD1786"/>
      <c r="DE1786"/>
      <c r="DZ1786"/>
      <c r="EB1786"/>
      <c r="EC1786"/>
      <c r="ED1786"/>
      <c r="EE1786"/>
      <c r="EF1786"/>
      <c r="EG1786"/>
      <c r="EH1786"/>
      <c r="EI1786"/>
      <c r="EJ1786"/>
      <c r="EK1786"/>
      <c r="EL1786"/>
      <c r="EM1786"/>
      <c r="EN1786"/>
      <c r="EO1786"/>
      <c r="EP1786"/>
      <c r="EQ1786"/>
      <c r="FF1786"/>
      <c r="FG1786"/>
      <c r="FH1786"/>
      <c r="FI1786"/>
      <c r="FJ1786"/>
      <c r="FP1786"/>
    </row>
    <row r="1787" spans="5:172" ht="12.75" x14ac:dyDescent="0.2">
      <c r="E1787" s="4"/>
      <c r="F1787" s="4"/>
      <c r="G1787" s="20"/>
      <c r="H1787" s="20"/>
      <c r="I1787" s="20"/>
      <c r="J1787" s="20"/>
      <c r="K1787" s="20"/>
      <c r="L1787" s="20"/>
      <c r="M1787" s="30"/>
      <c r="N1787" s="4"/>
      <c r="P1787" s="20"/>
      <c r="T1787" s="20"/>
      <c r="U1787" s="20"/>
      <c r="V1787" s="20"/>
      <c r="W1787" s="20"/>
      <c r="X1787" s="20"/>
      <c r="Y1787" s="20"/>
      <c r="Z1787" s="20"/>
      <c r="AA1787" s="20"/>
      <c r="AB1787" s="20"/>
      <c r="AC1787" s="20"/>
      <c r="AD1787" s="20"/>
      <c r="AE1787"/>
      <c r="AF1787"/>
      <c r="AG1787"/>
      <c r="AH1787"/>
      <c r="AI1787"/>
      <c r="AJ1787"/>
      <c r="AK1787"/>
      <c r="AL1787"/>
      <c r="AM1787"/>
      <c r="AP1787"/>
      <c r="BM1787"/>
      <c r="BN1787"/>
      <c r="BO1787"/>
      <c r="BP1787"/>
      <c r="BQ1787"/>
      <c r="BR1787"/>
      <c r="BS1787"/>
      <c r="BT1787"/>
      <c r="BU1787"/>
      <c r="BV1787"/>
      <c r="BW1787"/>
      <c r="BX1787"/>
      <c r="BY1787"/>
      <c r="BZ1787"/>
      <c r="CA1787"/>
      <c r="CB1787"/>
      <c r="CC1787"/>
      <c r="CD1787"/>
      <c r="CE1787"/>
      <c r="CF1787"/>
      <c r="CG1787"/>
      <c r="CH1787"/>
      <c r="CI1787"/>
      <c r="CJ1787"/>
      <c r="CK1787"/>
      <c r="CL1787"/>
      <c r="CM1787"/>
      <c r="CN1787"/>
      <c r="CO1787"/>
      <c r="CP1787"/>
      <c r="CQ1787"/>
      <c r="CR1787"/>
      <c r="CT1787"/>
      <c r="CU1787"/>
      <c r="DC1787"/>
      <c r="DD1787"/>
      <c r="DE1787"/>
      <c r="DZ1787"/>
      <c r="EB1787"/>
      <c r="EC1787"/>
      <c r="ED1787"/>
      <c r="EE1787"/>
      <c r="EF1787"/>
      <c r="EG1787"/>
      <c r="EH1787"/>
      <c r="EI1787"/>
      <c r="EJ1787"/>
      <c r="EK1787"/>
      <c r="EL1787"/>
      <c r="EM1787"/>
      <c r="EN1787"/>
      <c r="EO1787"/>
      <c r="EP1787"/>
      <c r="EQ1787"/>
      <c r="FF1787"/>
      <c r="FG1787"/>
      <c r="FH1787"/>
      <c r="FI1787"/>
      <c r="FJ1787"/>
      <c r="FP1787"/>
    </row>
    <row r="1788" spans="5:172" ht="12.75" x14ac:dyDescent="0.2">
      <c r="E1788" s="4"/>
      <c r="F1788" s="4"/>
      <c r="G1788" s="20"/>
      <c r="H1788" s="20"/>
      <c r="I1788" s="20"/>
      <c r="J1788" s="20"/>
      <c r="K1788" s="20"/>
      <c r="L1788" s="20"/>
      <c r="M1788" s="30"/>
      <c r="N1788" s="4"/>
      <c r="P1788" s="20"/>
      <c r="T1788" s="20"/>
      <c r="U1788" s="20"/>
      <c r="V1788" s="20"/>
      <c r="W1788" s="20"/>
      <c r="X1788" s="20"/>
      <c r="Y1788" s="20"/>
      <c r="Z1788" s="20"/>
      <c r="AA1788" s="20"/>
      <c r="AB1788" s="20"/>
      <c r="AC1788" s="20"/>
      <c r="AD1788" s="20"/>
      <c r="AE1788"/>
      <c r="AF1788"/>
      <c r="AG1788"/>
      <c r="AH1788"/>
      <c r="AI1788"/>
      <c r="AJ1788"/>
      <c r="AK1788"/>
      <c r="AL1788"/>
      <c r="AM1788"/>
      <c r="AP1788"/>
      <c r="BM1788"/>
      <c r="BN1788"/>
      <c r="BO1788"/>
      <c r="BP1788"/>
      <c r="BQ1788"/>
      <c r="BR1788"/>
      <c r="BS1788"/>
      <c r="BT1788"/>
      <c r="BU1788"/>
      <c r="BV1788"/>
      <c r="BW1788"/>
      <c r="BX1788"/>
      <c r="BY1788"/>
      <c r="BZ1788"/>
      <c r="CA1788"/>
      <c r="CB1788"/>
      <c r="CC1788"/>
      <c r="CD1788"/>
      <c r="CE1788"/>
      <c r="CF1788"/>
      <c r="CG1788"/>
      <c r="CH1788"/>
      <c r="CI1788"/>
      <c r="CJ1788"/>
      <c r="CK1788"/>
      <c r="CL1788"/>
      <c r="CM1788"/>
      <c r="CN1788"/>
      <c r="CO1788"/>
      <c r="CP1788"/>
      <c r="CQ1788"/>
      <c r="CR1788"/>
      <c r="CT1788"/>
      <c r="CU1788"/>
      <c r="DC1788"/>
      <c r="DD1788"/>
      <c r="DE1788"/>
      <c r="DZ1788"/>
      <c r="EB1788"/>
      <c r="EC1788"/>
      <c r="ED1788"/>
      <c r="EE1788"/>
      <c r="EF1788"/>
      <c r="EG1788"/>
      <c r="EH1788"/>
      <c r="EI1788"/>
      <c r="EJ1788"/>
      <c r="EK1788"/>
      <c r="EL1788"/>
      <c r="EM1788"/>
      <c r="EN1788"/>
      <c r="EO1788"/>
      <c r="EP1788"/>
      <c r="EQ1788"/>
      <c r="FF1788"/>
      <c r="FG1788"/>
      <c r="FH1788"/>
      <c r="FI1788"/>
      <c r="FJ1788"/>
      <c r="FP1788"/>
    </row>
    <row r="1789" spans="5:172" ht="12.75" x14ac:dyDescent="0.2">
      <c r="E1789" s="4"/>
      <c r="F1789" s="4"/>
      <c r="G1789" s="20"/>
      <c r="H1789" s="20"/>
      <c r="I1789" s="20"/>
      <c r="J1789" s="20"/>
      <c r="K1789" s="20"/>
      <c r="L1789" s="20"/>
      <c r="M1789" s="30"/>
      <c r="N1789" s="4"/>
      <c r="P1789" s="20"/>
      <c r="T1789" s="20"/>
      <c r="U1789" s="20"/>
      <c r="V1789" s="20"/>
      <c r="W1789" s="20"/>
      <c r="X1789" s="20"/>
      <c r="Y1789" s="20"/>
      <c r="Z1789" s="20"/>
      <c r="AA1789" s="20"/>
      <c r="AB1789" s="20"/>
      <c r="AC1789" s="20"/>
      <c r="AD1789" s="20"/>
      <c r="AE1789"/>
      <c r="AF1789"/>
      <c r="AG1789"/>
      <c r="AH1789"/>
      <c r="AI1789"/>
      <c r="AJ1789"/>
      <c r="AK1789"/>
      <c r="AL1789"/>
      <c r="AM1789"/>
      <c r="AP1789"/>
      <c r="BM1789"/>
      <c r="BN1789"/>
      <c r="BO1789"/>
      <c r="BP1789"/>
      <c r="BQ1789"/>
      <c r="BR1789"/>
      <c r="BS1789"/>
      <c r="BT1789"/>
      <c r="BU1789"/>
      <c r="BV1789"/>
      <c r="BW1789"/>
      <c r="BX1789"/>
      <c r="BY1789"/>
      <c r="BZ1789"/>
      <c r="CA1789"/>
      <c r="CB1789"/>
      <c r="CC1789"/>
      <c r="CD1789"/>
      <c r="CE1789"/>
      <c r="CF1789"/>
      <c r="CG1789"/>
      <c r="CH1789"/>
      <c r="CI1789"/>
      <c r="CJ1789"/>
      <c r="CK1789"/>
      <c r="CL1789"/>
      <c r="CM1789"/>
      <c r="CN1789"/>
      <c r="CO1789"/>
      <c r="CP1789"/>
      <c r="CQ1789"/>
      <c r="CR1789"/>
      <c r="CT1789"/>
      <c r="CU1789"/>
      <c r="DC1789"/>
      <c r="DD1789"/>
      <c r="DE1789"/>
      <c r="DZ1789"/>
      <c r="EB1789"/>
      <c r="EC1789"/>
      <c r="ED1789"/>
      <c r="EE1789"/>
      <c r="EF1789"/>
      <c r="EG1789"/>
      <c r="EH1789"/>
      <c r="EI1789"/>
      <c r="EJ1789"/>
      <c r="EK1789"/>
      <c r="EL1789"/>
      <c r="EM1789"/>
      <c r="EN1789"/>
      <c r="EO1789"/>
      <c r="EP1789"/>
      <c r="EQ1789"/>
      <c r="FF1789"/>
      <c r="FG1789"/>
      <c r="FH1789"/>
      <c r="FI1789"/>
      <c r="FJ1789"/>
      <c r="FP1789"/>
    </row>
    <row r="1790" spans="5:172" ht="12.75" x14ac:dyDescent="0.2">
      <c r="E1790" s="4"/>
      <c r="F1790" s="4"/>
      <c r="G1790" s="20"/>
      <c r="H1790" s="20"/>
      <c r="I1790" s="20"/>
      <c r="J1790" s="20"/>
      <c r="K1790" s="20"/>
      <c r="L1790" s="20"/>
      <c r="M1790" s="30"/>
      <c r="N1790" s="4"/>
      <c r="P1790" s="20"/>
      <c r="T1790" s="20"/>
      <c r="U1790" s="20"/>
      <c r="V1790" s="20"/>
      <c r="W1790" s="20"/>
      <c r="X1790" s="20"/>
      <c r="Y1790" s="20"/>
      <c r="Z1790" s="20"/>
      <c r="AA1790" s="20"/>
      <c r="AB1790" s="20"/>
      <c r="AC1790" s="20"/>
      <c r="AD1790" s="20"/>
      <c r="AE1790"/>
      <c r="AF1790"/>
      <c r="AG1790"/>
      <c r="AH1790"/>
      <c r="AI1790"/>
      <c r="AJ1790"/>
      <c r="AK1790"/>
      <c r="AL1790"/>
      <c r="AM1790"/>
      <c r="AP1790"/>
      <c r="BM1790"/>
      <c r="BN1790"/>
      <c r="BO1790"/>
      <c r="BP1790"/>
      <c r="BQ1790"/>
      <c r="BR1790"/>
      <c r="BS1790"/>
      <c r="BT1790"/>
      <c r="BU1790"/>
      <c r="BV1790"/>
      <c r="BW1790"/>
      <c r="BX1790"/>
      <c r="BY1790"/>
      <c r="BZ1790"/>
      <c r="CA1790"/>
      <c r="CB1790"/>
      <c r="CC1790"/>
      <c r="CD1790"/>
      <c r="CE1790"/>
      <c r="CF1790"/>
      <c r="CG1790"/>
      <c r="CH1790"/>
      <c r="CI1790"/>
      <c r="CJ1790"/>
      <c r="CK1790"/>
      <c r="CL1790"/>
      <c r="CM1790"/>
      <c r="CN1790"/>
      <c r="CO1790"/>
      <c r="CP1790"/>
      <c r="CQ1790"/>
      <c r="CR1790"/>
      <c r="CT1790"/>
      <c r="CU1790"/>
      <c r="DC1790"/>
      <c r="DD1790"/>
      <c r="DE1790"/>
      <c r="DZ1790"/>
      <c r="EB1790"/>
      <c r="EC1790"/>
      <c r="ED1790"/>
      <c r="EE1790"/>
      <c r="EF1790"/>
      <c r="EG1790"/>
      <c r="EH1790"/>
      <c r="EI1790"/>
      <c r="EJ1790"/>
      <c r="EK1790"/>
      <c r="EL1790"/>
      <c r="EM1790"/>
      <c r="EN1790"/>
      <c r="EO1790"/>
      <c r="EP1790"/>
      <c r="EQ1790"/>
      <c r="FF1790"/>
      <c r="FG1790"/>
      <c r="FH1790"/>
      <c r="FI1790"/>
      <c r="FJ1790"/>
      <c r="FP1790"/>
    </row>
    <row r="1791" spans="5:172" ht="12.75" x14ac:dyDescent="0.2">
      <c r="E1791" s="4"/>
      <c r="F1791" s="4"/>
      <c r="G1791" s="20"/>
      <c r="H1791" s="20"/>
      <c r="I1791" s="20"/>
      <c r="J1791" s="20"/>
      <c r="K1791" s="20"/>
      <c r="L1791" s="20"/>
      <c r="M1791" s="30"/>
      <c r="N1791" s="4"/>
      <c r="P1791" s="20"/>
      <c r="T1791" s="20"/>
      <c r="U1791" s="20"/>
      <c r="V1791" s="20"/>
      <c r="W1791" s="20"/>
      <c r="X1791" s="20"/>
      <c r="Y1791" s="20"/>
      <c r="Z1791" s="20"/>
      <c r="AA1791" s="20"/>
      <c r="AB1791" s="20"/>
      <c r="AC1791" s="20"/>
      <c r="AD1791" s="20"/>
      <c r="AE1791"/>
      <c r="AF1791"/>
      <c r="AG1791"/>
      <c r="AH1791"/>
      <c r="AI1791"/>
      <c r="AJ1791"/>
      <c r="AK1791"/>
      <c r="AL1791"/>
      <c r="AM1791"/>
      <c r="AP1791"/>
      <c r="BM1791"/>
      <c r="BN1791"/>
      <c r="BO1791"/>
      <c r="BP1791"/>
      <c r="BQ1791"/>
      <c r="BR1791"/>
      <c r="BS1791"/>
      <c r="BT1791"/>
      <c r="BU1791"/>
      <c r="BV1791"/>
      <c r="BW1791"/>
      <c r="BX1791"/>
      <c r="BY1791"/>
      <c r="BZ1791"/>
      <c r="CA1791"/>
      <c r="CB1791"/>
      <c r="CC1791"/>
      <c r="CD1791"/>
      <c r="CE1791"/>
      <c r="CF1791"/>
      <c r="CG1791"/>
      <c r="CH1791"/>
      <c r="CI1791"/>
      <c r="CJ1791"/>
      <c r="CK1791"/>
      <c r="CL1791"/>
      <c r="CM1791"/>
      <c r="CN1791"/>
      <c r="CO1791"/>
      <c r="CP1791"/>
      <c r="CQ1791"/>
      <c r="CR1791"/>
      <c r="CT1791"/>
      <c r="CU1791"/>
      <c r="DC1791"/>
      <c r="DD1791"/>
      <c r="DE1791"/>
      <c r="DZ1791"/>
      <c r="EB1791"/>
      <c r="EC1791"/>
      <c r="ED1791"/>
      <c r="EE1791"/>
      <c r="EF1791"/>
      <c r="EG1791"/>
      <c r="EH1791"/>
      <c r="EI1791"/>
      <c r="EJ1791"/>
      <c r="EK1791"/>
      <c r="EL1791"/>
      <c r="EM1791"/>
      <c r="EN1791"/>
      <c r="EO1791"/>
      <c r="EP1791"/>
      <c r="EQ1791"/>
      <c r="FF1791"/>
      <c r="FG1791"/>
      <c r="FH1791"/>
      <c r="FI1791"/>
      <c r="FJ1791"/>
      <c r="FP1791"/>
    </row>
    <row r="1792" spans="5:172" ht="12.75" x14ac:dyDescent="0.2">
      <c r="E1792" s="4"/>
      <c r="F1792" s="4"/>
      <c r="G1792" s="20"/>
      <c r="H1792" s="20"/>
      <c r="I1792" s="20"/>
      <c r="J1792" s="20"/>
      <c r="K1792" s="20"/>
      <c r="L1792" s="20"/>
      <c r="M1792" s="30"/>
      <c r="N1792" s="4"/>
      <c r="P1792" s="20"/>
      <c r="T1792" s="20"/>
      <c r="U1792" s="20"/>
      <c r="V1792" s="20"/>
      <c r="W1792" s="20"/>
      <c r="X1792" s="20"/>
      <c r="Y1792" s="20"/>
      <c r="Z1792" s="20"/>
      <c r="AA1792" s="20"/>
      <c r="AB1792" s="20"/>
      <c r="AC1792" s="20"/>
      <c r="AD1792" s="20"/>
      <c r="AE1792"/>
      <c r="AF1792"/>
      <c r="AG1792"/>
      <c r="AH1792"/>
      <c r="AI1792"/>
      <c r="AJ1792"/>
      <c r="AK1792"/>
      <c r="AL1792"/>
      <c r="AM1792"/>
      <c r="AP1792"/>
      <c r="BM1792"/>
      <c r="BN1792"/>
      <c r="BO1792"/>
      <c r="BP1792"/>
      <c r="BQ1792"/>
      <c r="BR1792"/>
      <c r="BS1792"/>
      <c r="BT1792"/>
      <c r="BU1792"/>
      <c r="BV1792"/>
      <c r="BW1792"/>
      <c r="BX1792"/>
      <c r="BY1792"/>
      <c r="BZ1792"/>
      <c r="CA1792"/>
      <c r="CB1792"/>
      <c r="CC1792"/>
      <c r="CD1792"/>
      <c r="CE1792"/>
      <c r="CF1792"/>
      <c r="CG1792"/>
      <c r="CH1792"/>
      <c r="CI1792"/>
      <c r="CJ1792"/>
      <c r="CK1792"/>
      <c r="CL1792"/>
      <c r="CM1792"/>
      <c r="CN1792"/>
      <c r="CO1792"/>
      <c r="CP1792"/>
      <c r="CQ1792"/>
      <c r="CR1792"/>
      <c r="CT1792"/>
      <c r="CU1792"/>
      <c r="DC1792"/>
      <c r="DD1792"/>
      <c r="DE1792"/>
      <c r="DZ1792"/>
      <c r="EB1792"/>
      <c r="EC1792"/>
      <c r="ED1792"/>
      <c r="EE1792"/>
      <c r="EF1792"/>
      <c r="EG1792"/>
      <c r="EH1792"/>
      <c r="EI1792"/>
      <c r="EJ1792"/>
      <c r="EK1792"/>
      <c r="EL1792"/>
      <c r="EM1792"/>
      <c r="EN1792"/>
      <c r="EO1792"/>
      <c r="EP1792"/>
      <c r="EQ1792"/>
      <c r="FF1792"/>
      <c r="FG1792"/>
      <c r="FH1792"/>
      <c r="FI1792"/>
      <c r="FJ1792"/>
      <c r="FP1792"/>
    </row>
    <row r="1793" spans="5:172" ht="12.75" x14ac:dyDescent="0.2">
      <c r="E1793" s="4"/>
      <c r="F1793" s="4"/>
      <c r="G1793" s="20"/>
      <c r="H1793" s="20"/>
      <c r="I1793" s="20"/>
      <c r="J1793" s="20"/>
      <c r="K1793" s="20"/>
      <c r="L1793" s="20"/>
      <c r="M1793" s="30"/>
      <c r="N1793" s="4"/>
      <c r="P1793" s="20"/>
      <c r="T1793" s="20"/>
      <c r="U1793" s="20"/>
      <c r="V1793" s="20"/>
      <c r="W1793" s="20"/>
      <c r="X1793" s="20"/>
      <c r="Y1793" s="20"/>
      <c r="Z1793" s="20"/>
      <c r="AA1793" s="20"/>
      <c r="AB1793" s="20"/>
      <c r="AC1793" s="20"/>
      <c r="AD1793" s="20"/>
      <c r="AE1793"/>
      <c r="AF1793"/>
      <c r="AG1793"/>
      <c r="AH1793"/>
      <c r="AI1793"/>
      <c r="AJ1793"/>
      <c r="AK1793"/>
      <c r="AL1793"/>
      <c r="AM1793"/>
      <c r="AP1793"/>
      <c r="BM1793"/>
      <c r="BN1793"/>
      <c r="BO1793"/>
      <c r="BP1793"/>
      <c r="BQ1793"/>
      <c r="BR1793"/>
      <c r="BS1793"/>
      <c r="BT1793"/>
      <c r="BU1793"/>
      <c r="BV1793"/>
      <c r="BW1793"/>
      <c r="BX1793"/>
      <c r="BY1793"/>
      <c r="BZ1793"/>
      <c r="CA1793"/>
      <c r="CB1793"/>
      <c r="CC1793"/>
      <c r="CD1793"/>
      <c r="CE1793"/>
      <c r="CF1793"/>
      <c r="CG1793"/>
      <c r="CH1793"/>
      <c r="CI1793"/>
      <c r="CJ1793"/>
      <c r="CK1793"/>
      <c r="CL1793"/>
      <c r="CM1793"/>
      <c r="CN1793"/>
      <c r="CO1793"/>
      <c r="CP1793"/>
      <c r="CQ1793"/>
      <c r="CR1793"/>
      <c r="CT1793"/>
      <c r="CU1793"/>
      <c r="DC1793"/>
      <c r="DD1793"/>
      <c r="DE1793"/>
      <c r="DZ1793"/>
      <c r="EB1793"/>
      <c r="EC1793"/>
      <c r="ED1793"/>
      <c r="EE1793"/>
      <c r="EF1793"/>
      <c r="EG1793"/>
      <c r="EH1793"/>
      <c r="EI1793"/>
      <c r="EJ1793"/>
      <c r="EK1793"/>
      <c r="EL1793"/>
      <c r="EM1793"/>
      <c r="EN1793"/>
      <c r="EO1793"/>
      <c r="EP1793"/>
      <c r="EQ1793"/>
      <c r="FF1793"/>
      <c r="FG1793"/>
      <c r="FH1793"/>
      <c r="FI1793"/>
      <c r="FJ1793"/>
      <c r="FP1793"/>
    </row>
    <row r="1794" spans="5:172" ht="12.75" x14ac:dyDescent="0.2">
      <c r="E1794" s="4"/>
      <c r="F1794" s="4"/>
      <c r="G1794" s="20"/>
      <c r="H1794" s="20"/>
      <c r="I1794" s="20"/>
      <c r="J1794" s="20"/>
      <c r="K1794" s="20"/>
      <c r="L1794" s="20"/>
      <c r="M1794" s="30"/>
      <c r="N1794" s="4"/>
      <c r="P1794" s="20"/>
      <c r="T1794" s="20"/>
      <c r="U1794" s="20"/>
      <c r="V1794" s="20"/>
      <c r="W1794" s="20"/>
      <c r="X1794" s="20"/>
      <c r="Y1794" s="20"/>
      <c r="Z1794" s="20"/>
      <c r="AA1794" s="20"/>
      <c r="AB1794" s="20"/>
      <c r="AC1794" s="20"/>
      <c r="AD1794" s="20"/>
      <c r="AE1794"/>
      <c r="AF1794"/>
      <c r="AG1794"/>
      <c r="AH1794"/>
      <c r="AI1794"/>
      <c r="AJ1794"/>
      <c r="AK1794"/>
      <c r="AL1794"/>
      <c r="AM1794"/>
      <c r="AP1794"/>
      <c r="BM1794"/>
      <c r="BN1794"/>
      <c r="BO1794"/>
      <c r="BP1794"/>
      <c r="BQ1794"/>
      <c r="BR1794"/>
      <c r="BS1794"/>
      <c r="BT1794"/>
      <c r="BU1794"/>
      <c r="BV1794"/>
      <c r="BW1794"/>
      <c r="BX1794"/>
      <c r="BY1794"/>
      <c r="BZ1794"/>
      <c r="CA1794"/>
      <c r="CB1794"/>
      <c r="CC1794"/>
      <c r="CD1794"/>
      <c r="CE1794"/>
      <c r="CF1794"/>
      <c r="CG1794"/>
      <c r="CH1794"/>
      <c r="CI1794"/>
      <c r="CJ1794"/>
      <c r="CK1794"/>
      <c r="CL1794"/>
      <c r="CM1794"/>
      <c r="CN1794"/>
      <c r="CO1794"/>
      <c r="CP1794"/>
      <c r="CQ1794"/>
      <c r="CR1794"/>
      <c r="CT1794"/>
      <c r="CU1794"/>
      <c r="DC1794"/>
      <c r="DD1794"/>
      <c r="DE1794"/>
      <c r="DZ1794"/>
      <c r="EB1794"/>
      <c r="EC1794"/>
      <c r="ED1794"/>
      <c r="EE1794"/>
      <c r="EF1794"/>
      <c r="EG1794"/>
      <c r="EH1794"/>
      <c r="EI1794"/>
      <c r="EJ1794"/>
      <c r="EK1794"/>
      <c r="EL1794"/>
      <c r="EM1794"/>
      <c r="EN1794"/>
      <c r="EO1794"/>
      <c r="EP1794"/>
      <c r="EQ1794"/>
      <c r="FF1794"/>
      <c r="FG1794"/>
      <c r="FH1794"/>
      <c r="FI1794"/>
      <c r="FJ1794"/>
      <c r="FP1794"/>
    </row>
    <row r="1795" spans="5:172" ht="12.75" x14ac:dyDescent="0.2">
      <c r="E1795" s="4"/>
      <c r="F1795" s="4"/>
      <c r="G1795" s="20"/>
      <c r="H1795" s="20"/>
      <c r="I1795" s="20"/>
      <c r="J1795" s="20"/>
      <c r="K1795" s="20"/>
      <c r="L1795" s="20"/>
      <c r="M1795" s="30"/>
      <c r="N1795" s="4"/>
      <c r="P1795" s="20"/>
      <c r="T1795" s="20"/>
      <c r="U1795" s="20"/>
      <c r="V1795" s="20"/>
      <c r="W1795" s="20"/>
      <c r="X1795" s="20"/>
      <c r="Y1795" s="20"/>
      <c r="Z1795" s="20"/>
      <c r="AA1795" s="20"/>
      <c r="AB1795" s="20"/>
      <c r="AC1795" s="20"/>
      <c r="AD1795" s="20"/>
      <c r="AE1795"/>
      <c r="AF1795"/>
      <c r="AG1795"/>
      <c r="AH1795"/>
      <c r="AI1795"/>
      <c r="AJ1795"/>
      <c r="AK1795"/>
      <c r="AL1795"/>
      <c r="AM1795"/>
      <c r="AP1795"/>
      <c r="BM1795"/>
      <c r="BN1795"/>
      <c r="BO1795"/>
      <c r="BP1795"/>
      <c r="BQ1795"/>
      <c r="BR1795"/>
      <c r="BS1795"/>
      <c r="BT1795"/>
      <c r="BU1795"/>
      <c r="BV1795"/>
      <c r="BW1795"/>
      <c r="BX1795"/>
      <c r="BY1795"/>
      <c r="BZ1795"/>
      <c r="CA1795"/>
      <c r="CB1795"/>
      <c r="CC1795"/>
      <c r="CD1795"/>
      <c r="CE1795"/>
      <c r="CF1795"/>
      <c r="CG1795"/>
      <c r="CH1795"/>
      <c r="CI1795"/>
      <c r="CJ1795"/>
      <c r="CK1795"/>
      <c r="CL1795"/>
      <c r="CM1795"/>
      <c r="CN1795"/>
      <c r="CO1795"/>
      <c r="CP1795"/>
      <c r="CQ1795"/>
      <c r="CR1795"/>
      <c r="CT1795"/>
      <c r="CU1795"/>
      <c r="DC1795"/>
      <c r="DD1795"/>
      <c r="DE1795"/>
      <c r="DZ1795"/>
      <c r="EB1795"/>
      <c r="EC1795"/>
      <c r="ED1795"/>
      <c r="EE1795"/>
      <c r="EF1795"/>
      <c r="EG1795"/>
      <c r="EH1795"/>
      <c r="EI1795"/>
      <c r="EJ1795"/>
      <c r="EK1795"/>
      <c r="EL1795"/>
      <c r="EM1795"/>
      <c r="EN1795"/>
      <c r="EO1795"/>
      <c r="EP1795"/>
      <c r="EQ1795"/>
      <c r="FF1795"/>
      <c r="FG1795"/>
      <c r="FH1795"/>
      <c r="FI1795"/>
      <c r="FJ1795"/>
      <c r="FP1795"/>
    </row>
    <row r="1796" spans="5:172" ht="12.75" x14ac:dyDescent="0.2">
      <c r="E1796" s="4"/>
      <c r="F1796" s="4"/>
      <c r="G1796" s="20"/>
      <c r="H1796" s="20"/>
      <c r="I1796" s="20"/>
      <c r="J1796" s="20"/>
      <c r="K1796" s="20"/>
      <c r="L1796" s="20"/>
      <c r="M1796" s="30"/>
      <c r="N1796" s="4"/>
      <c r="P1796" s="20"/>
      <c r="T1796" s="20"/>
      <c r="U1796" s="20"/>
      <c r="V1796" s="20"/>
      <c r="W1796" s="20"/>
      <c r="X1796" s="20"/>
      <c r="Y1796" s="20"/>
      <c r="Z1796" s="20"/>
      <c r="AA1796" s="20"/>
      <c r="AB1796" s="20"/>
      <c r="AC1796" s="20"/>
      <c r="AD1796" s="20"/>
      <c r="AE1796"/>
      <c r="AF1796"/>
      <c r="AG1796"/>
      <c r="AH1796"/>
      <c r="AI1796"/>
      <c r="AJ1796"/>
      <c r="AK1796"/>
      <c r="AL1796"/>
      <c r="AM1796"/>
      <c r="AP1796"/>
      <c r="BM1796"/>
      <c r="BN1796"/>
      <c r="BO1796"/>
      <c r="BP1796"/>
      <c r="BQ1796"/>
      <c r="BR1796"/>
      <c r="BS1796"/>
      <c r="BT1796"/>
      <c r="BU1796"/>
      <c r="BV1796"/>
      <c r="BW1796"/>
      <c r="BX1796"/>
      <c r="BY1796"/>
      <c r="BZ1796"/>
      <c r="CA1796"/>
      <c r="CB1796"/>
      <c r="CC1796"/>
      <c r="CD1796"/>
      <c r="CE1796"/>
      <c r="CF1796"/>
      <c r="CG1796"/>
      <c r="CH1796"/>
      <c r="CI1796"/>
      <c r="CJ1796"/>
      <c r="CK1796"/>
      <c r="CL1796"/>
      <c r="CM1796"/>
      <c r="CN1796"/>
      <c r="CO1796"/>
      <c r="CP1796"/>
      <c r="CQ1796"/>
      <c r="CR1796"/>
      <c r="CT1796"/>
      <c r="CU1796"/>
      <c r="DC1796"/>
      <c r="DD1796"/>
      <c r="DE1796"/>
      <c r="DZ1796"/>
      <c r="EB1796"/>
      <c r="EC1796"/>
      <c r="ED1796"/>
      <c r="EE1796"/>
      <c r="EF1796"/>
      <c r="EG1796"/>
      <c r="EH1796"/>
      <c r="EI1796"/>
      <c r="EJ1796"/>
      <c r="EK1796"/>
      <c r="EL1796"/>
      <c r="EM1796"/>
      <c r="EN1796"/>
      <c r="EO1796"/>
      <c r="EP1796"/>
      <c r="EQ1796"/>
      <c r="FF1796"/>
      <c r="FG1796"/>
      <c r="FH1796"/>
      <c r="FI1796"/>
      <c r="FJ1796"/>
      <c r="FP1796"/>
    </row>
    <row r="1797" spans="5:172" ht="12.75" x14ac:dyDescent="0.2">
      <c r="E1797" s="4"/>
      <c r="F1797" s="4"/>
      <c r="G1797" s="20"/>
      <c r="H1797" s="20"/>
      <c r="I1797" s="20"/>
      <c r="J1797" s="20"/>
      <c r="K1797" s="20"/>
      <c r="L1797" s="20"/>
      <c r="M1797" s="30"/>
      <c r="N1797" s="4"/>
      <c r="P1797" s="20"/>
      <c r="T1797" s="20"/>
      <c r="U1797" s="20"/>
      <c r="V1797" s="20"/>
      <c r="W1797" s="20"/>
      <c r="X1797" s="20"/>
      <c r="Y1797" s="20"/>
      <c r="Z1797" s="20"/>
      <c r="AA1797" s="20"/>
      <c r="AB1797" s="20"/>
      <c r="AC1797" s="20"/>
      <c r="AD1797" s="20"/>
      <c r="AE1797"/>
      <c r="AF1797"/>
      <c r="AG1797"/>
      <c r="AH1797"/>
      <c r="AI1797"/>
      <c r="AJ1797"/>
      <c r="AK1797"/>
      <c r="AL1797"/>
      <c r="AM1797"/>
      <c r="AP1797"/>
      <c r="BM1797"/>
      <c r="BN1797"/>
      <c r="BO1797"/>
      <c r="BP1797"/>
      <c r="BQ1797"/>
      <c r="BR1797"/>
      <c r="BS1797"/>
      <c r="BT1797"/>
      <c r="BU1797"/>
      <c r="BV1797"/>
      <c r="BW1797"/>
      <c r="BX1797"/>
      <c r="BY1797"/>
      <c r="BZ1797"/>
      <c r="CA1797"/>
      <c r="CB1797"/>
      <c r="CC1797"/>
      <c r="CD1797"/>
      <c r="CE1797"/>
      <c r="CF1797"/>
      <c r="CG1797"/>
      <c r="CH1797"/>
      <c r="CI1797"/>
      <c r="CJ1797"/>
      <c r="CK1797"/>
      <c r="CL1797"/>
      <c r="CM1797"/>
      <c r="CN1797"/>
      <c r="CO1797"/>
      <c r="CP1797"/>
      <c r="CQ1797"/>
      <c r="CR1797"/>
      <c r="CT1797"/>
      <c r="CU1797"/>
      <c r="DC1797"/>
      <c r="DD1797"/>
      <c r="DE1797"/>
      <c r="DZ1797"/>
      <c r="EB1797"/>
      <c r="EC1797"/>
      <c r="ED1797"/>
      <c r="EE1797"/>
      <c r="EF1797"/>
      <c r="EG1797"/>
      <c r="EH1797"/>
      <c r="EI1797"/>
      <c r="EJ1797"/>
      <c r="EK1797"/>
      <c r="EL1797"/>
      <c r="EM1797"/>
      <c r="EN1797"/>
      <c r="EO1797"/>
      <c r="EP1797"/>
      <c r="EQ1797"/>
      <c r="FF1797"/>
      <c r="FG1797"/>
      <c r="FH1797"/>
      <c r="FI1797"/>
      <c r="FJ1797"/>
      <c r="FP1797"/>
    </row>
    <row r="1798" spans="5:172" ht="12.75" x14ac:dyDescent="0.2">
      <c r="E1798" s="4"/>
      <c r="F1798" s="4"/>
      <c r="G1798" s="20"/>
      <c r="H1798" s="20"/>
      <c r="I1798" s="20"/>
      <c r="J1798" s="20"/>
      <c r="K1798" s="20"/>
      <c r="L1798" s="20"/>
      <c r="M1798" s="30"/>
      <c r="N1798" s="4"/>
      <c r="P1798" s="20"/>
      <c r="T1798" s="20"/>
      <c r="U1798" s="20"/>
      <c r="V1798" s="20"/>
      <c r="W1798" s="20"/>
      <c r="X1798" s="20"/>
      <c r="Y1798" s="20"/>
      <c r="Z1798" s="20"/>
      <c r="AA1798" s="20"/>
      <c r="AB1798" s="20"/>
      <c r="AC1798" s="20"/>
      <c r="AD1798" s="20"/>
      <c r="AE1798"/>
      <c r="AF1798"/>
      <c r="AG1798"/>
      <c r="AH1798"/>
      <c r="AI1798"/>
      <c r="AJ1798"/>
      <c r="AK1798"/>
      <c r="AL1798"/>
      <c r="AM1798"/>
      <c r="AP1798"/>
      <c r="BM1798"/>
      <c r="BN1798"/>
      <c r="BO1798"/>
      <c r="BP1798"/>
      <c r="BQ1798"/>
      <c r="BR1798"/>
      <c r="BS1798"/>
      <c r="BT1798"/>
      <c r="BU1798"/>
      <c r="BV1798"/>
      <c r="BW1798"/>
      <c r="BX1798"/>
      <c r="BY1798"/>
      <c r="BZ1798"/>
      <c r="CA1798"/>
      <c r="CB1798"/>
      <c r="CC1798"/>
      <c r="CD1798"/>
      <c r="CE1798"/>
      <c r="CF1798"/>
      <c r="CG1798"/>
      <c r="CH1798"/>
      <c r="CI1798"/>
      <c r="CJ1798"/>
      <c r="CK1798"/>
      <c r="CL1798"/>
      <c r="CM1798"/>
      <c r="CN1798"/>
      <c r="CO1798"/>
      <c r="CP1798"/>
      <c r="CQ1798"/>
      <c r="CR1798"/>
      <c r="CT1798"/>
      <c r="CU1798"/>
      <c r="DC1798"/>
      <c r="DD1798"/>
      <c r="DE1798"/>
      <c r="DZ1798"/>
      <c r="EB1798"/>
      <c r="EC1798"/>
      <c r="ED1798"/>
      <c r="EE1798"/>
      <c r="EF1798"/>
      <c r="EG1798"/>
      <c r="EH1798"/>
      <c r="EI1798"/>
      <c r="EJ1798"/>
      <c r="EK1798"/>
      <c r="EL1798"/>
      <c r="EM1798"/>
      <c r="EN1798"/>
      <c r="EO1798"/>
      <c r="EP1798"/>
      <c r="EQ1798"/>
      <c r="FF1798"/>
      <c r="FG1798"/>
      <c r="FH1798"/>
      <c r="FI1798"/>
      <c r="FJ1798"/>
      <c r="FP1798"/>
    </row>
    <row r="1799" spans="5:172" ht="12.75" x14ac:dyDescent="0.2">
      <c r="E1799" s="4"/>
      <c r="F1799" s="4"/>
      <c r="G1799" s="20"/>
      <c r="H1799" s="20"/>
      <c r="I1799" s="20"/>
      <c r="J1799" s="20"/>
      <c r="K1799" s="20"/>
      <c r="L1799" s="20"/>
      <c r="M1799" s="30"/>
      <c r="N1799" s="4"/>
      <c r="P1799" s="20"/>
      <c r="T1799" s="20"/>
      <c r="U1799" s="20"/>
      <c r="V1799" s="20"/>
      <c r="W1799" s="20"/>
      <c r="X1799" s="20"/>
      <c r="Y1799" s="20"/>
      <c r="Z1799" s="20"/>
      <c r="AA1799" s="20"/>
      <c r="AB1799" s="20"/>
      <c r="AC1799" s="20"/>
      <c r="AD1799" s="20"/>
      <c r="AE1799"/>
      <c r="AF1799"/>
      <c r="AG1799"/>
      <c r="AH1799"/>
      <c r="AI1799"/>
      <c r="AJ1799"/>
      <c r="AK1799"/>
      <c r="AL1799"/>
      <c r="AM1799"/>
      <c r="AP1799"/>
      <c r="BM1799"/>
      <c r="BN1799"/>
      <c r="BO1799"/>
      <c r="BP1799"/>
      <c r="BQ1799"/>
      <c r="BR1799"/>
      <c r="BS1799"/>
      <c r="BT1799"/>
      <c r="BU1799"/>
      <c r="BV1799"/>
      <c r="BW1799"/>
      <c r="BX1799"/>
      <c r="BY1799"/>
      <c r="BZ1799"/>
      <c r="CA1799"/>
      <c r="CB1799"/>
      <c r="CC1799"/>
      <c r="CD1799"/>
      <c r="CE1799"/>
      <c r="CF1799"/>
      <c r="CG1799"/>
      <c r="CH1799"/>
      <c r="CI1799"/>
      <c r="CJ1799"/>
      <c r="CK1799"/>
      <c r="CL1799"/>
      <c r="CM1799"/>
      <c r="CN1799"/>
      <c r="CO1799"/>
      <c r="CP1799"/>
      <c r="CQ1799"/>
      <c r="CR1799"/>
      <c r="CT1799"/>
      <c r="CU1799"/>
      <c r="DC1799"/>
      <c r="DD1799"/>
      <c r="DE1799"/>
      <c r="DZ1799"/>
      <c r="EB1799"/>
      <c r="EC1799"/>
      <c r="ED1799"/>
      <c r="EE1799"/>
      <c r="EF1799"/>
      <c r="EG1799"/>
      <c r="EH1799"/>
      <c r="EI1799"/>
      <c r="EJ1799"/>
      <c r="EK1799"/>
      <c r="EL1799"/>
      <c r="EM1799"/>
      <c r="EN1799"/>
      <c r="EO1799"/>
      <c r="EP1799"/>
      <c r="EQ1799"/>
      <c r="FF1799"/>
      <c r="FG1799"/>
      <c r="FH1799"/>
      <c r="FI1799"/>
      <c r="FJ1799"/>
      <c r="FP1799"/>
    </row>
    <row r="1800" spans="5:172" ht="12.75" x14ac:dyDescent="0.2">
      <c r="E1800" s="4"/>
      <c r="F1800" s="4"/>
      <c r="G1800" s="20"/>
      <c r="H1800" s="20"/>
      <c r="I1800" s="20"/>
      <c r="J1800" s="20"/>
      <c r="K1800" s="20"/>
      <c r="L1800" s="20"/>
      <c r="M1800" s="30"/>
      <c r="N1800" s="4"/>
      <c r="P1800" s="20"/>
      <c r="T1800" s="20"/>
      <c r="U1800" s="20"/>
      <c r="V1800" s="20"/>
      <c r="W1800" s="20"/>
      <c r="X1800" s="20"/>
      <c r="Y1800" s="20"/>
      <c r="Z1800" s="20"/>
      <c r="AA1800" s="20"/>
      <c r="AB1800" s="20"/>
      <c r="AC1800" s="20"/>
      <c r="AD1800" s="20"/>
      <c r="AE1800"/>
      <c r="AF1800"/>
      <c r="AG1800"/>
      <c r="AH1800"/>
      <c r="AI1800"/>
      <c r="AJ1800"/>
      <c r="AK1800"/>
      <c r="AL1800"/>
      <c r="AM1800"/>
      <c r="AP1800"/>
      <c r="BM1800"/>
      <c r="BN1800"/>
      <c r="BO1800"/>
      <c r="BP1800"/>
      <c r="BQ1800"/>
      <c r="BR1800"/>
      <c r="BS1800"/>
      <c r="BT1800"/>
      <c r="BU1800"/>
      <c r="BV1800"/>
      <c r="BW1800"/>
      <c r="BX1800"/>
      <c r="BY1800"/>
      <c r="BZ1800"/>
      <c r="CA1800"/>
      <c r="CB1800"/>
      <c r="CC1800"/>
      <c r="CD1800"/>
      <c r="CE1800"/>
      <c r="CF1800"/>
      <c r="CG1800"/>
      <c r="CH1800"/>
      <c r="CI1800"/>
      <c r="CJ1800"/>
      <c r="CK1800"/>
      <c r="CL1800"/>
      <c r="CM1800"/>
      <c r="CN1800"/>
      <c r="CO1800"/>
      <c r="CP1800"/>
      <c r="CQ1800"/>
      <c r="CR1800"/>
      <c r="CT1800"/>
      <c r="CU1800"/>
      <c r="DC1800"/>
      <c r="DD1800"/>
      <c r="DE1800"/>
      <c r="DZ1800"/>
      <c r="EB1800"/>
      <c r="EC1800"/>
      <c r="ED1800"/>
      <c r="EE1800"/>
      <c r="EF1800"/>
      <c r="EG1800"/>
      <c r="EH1800"/>
      <c r="EI1800"/>
      <c r="EJ1800"/>
      <c r="EK1800"/>
      <c r="EL1800"/>
      <c r="EM1800"/>
      <c r="EN1800"/>
      <c r="EO1800"/>
      <c r="EP1800"/>
      <c r="EQ1800"/>
      <c r="FF1800"/>
      <c r="FG1800"/>
      <c r="FH1800"/>
      <c r="FI1800"/>
      <c r="FJ1800"/>
      <c r="FP1800"/>
    </row>
    <row r="1801" spans="5:172" ht="12.75" x14ac:dyDescent="0.2">
      <c r="E1801" s="4"/>
      <c r="F1801" s="4"/>
      <c r="G1801" s="20"/>
      <c r="H1801" s="20"/>
      <c r="I1801" s="20"/>
      <c r="J1801" s="20"/>
      <c r="K1801" s="20"/>
      <c r="L1801" s="20"/>
      <c r="M1801" s="30"/>
      <c r="N1801" s="4"/>
      <c r="P1801" s="20"/>
      <c r="T1801" s="20"/>
      <c r="U1801" s="20"/>
      <c r="V1801" s="20"/>
      <c r="W1801" s="20"/>
      <c r="X1801" s="20"/>
      <c r="Y1801" s="20"/>
      <c r="Z1801" s="20"/>
      <c r="AA1801" s="20"/>
      <c r="AB1801" s="20"/>
      <c r="AC1801" s="20"/>
      <c r="AD1801" s="20"/>
      <c r="AE1801"/>
      <c r="AF1801"/>
      <c r="AG1801"/>
      <c r="AH1801"/>
      <c r="AI1801"/>
      <c r="AJ1801"/>
      <c r="AK1801"/>
      <c r="AL1801"/>
      <c r="AM1801"/>
      <c r="AP1801"/>
      <c r="BM1801"/>
      <c r="BN1801"/>
      <c r="BO1801"/>
      <c r="BP1801"/>
      <c r="BQ1801"/>
      <c r="BR1801"/>
      <c r="BS1801"/>
      <c r="BT1801"/>
      <c r="BU1801"/>
      <c r="BV1801"/>
      <c r="BW1801"/>
      <c r="BX1801"/>
      <c r="BY1801"/>
      <c r="BZ1801"/>
      <c r="CA1801"/>
      <c r="CB1801"/>
      <c r="CC1801"/>
      <c r="CD1801"/>
      <c r="CE1801"/>
      <c r="CF1801"/>
      <c r="CG1801"/>
      <c r="CH1801"/>
      <c r="CI1801"/>
      <c r="CJ1801"/>
      <c r="CK1801"/>
      <c r="CL1801"/>
      <c r="CM1801"/>
      <c r="CN1801"/>
      <c r="CO1801"/>
      <c r="CP1801"/>
      <c r="CQ1801"/>
      <c r="CR1801"/>
      <c r="CT1801"/>
      <c r="CU1801"/>
      <c r="DC1801"/>
      <c r="DD1801"/>
      <c r="DE1801"/>
      <c r="DZ1801"/>
      <c r="EB1801"/>
      <c r="EC1801"/>
      <c r="ED1801"/>
      <c r="EE1801"/>
      <c r="EF1801"/>
      <c r="EG1801"/>
      <c r="EH1801"/>
      <c r="EI1801"/>
      <c r="EJ1801"/>
      <c r="EK1801"/>
      <c r="EL1801"/>
      <c r="EM1801"/>
      <c r="EN1801"/>
      <c r="EO1801"/>
      <c r="EP1801"/>
      <c r="EQ1801"/>
      <c r="FF1801"/>
      <c r="FG1801"/>
      <c r="FH1801"/>
      <c r="FI1801"/>
      <c r="FJ1801"/>
      <c r="FP1801"/>
    </row>
    <row r="1802" spans="5:172" ht="12.75" x14ac:dyDescent="0.2">
      <c r="E1802" s="4"/>
      <c r="F1802" s="4"/>
      <c r="G1802" s="20"/>
      <c r="H1802" s="20"/>
      <c r="I1802" s="20"/>
      <c r="J1802" s="20"/>
      <c r="K1802" s="20"/>
      <c r="L1802" s="20"/>
      <c r="M1802" s="30"/>
      <c r="N1802" s="4"/>
      <c r="P1802" s="20"/>
      <c r="T1802" s="20"/>
      <c r="U1802" s="20"/>
      <c r="V1802" s="20"/>
      <c r="W1802" s="20"/>
      <c r="X1802" s="20"/>
      <c r="Y1802" s="20"/>
      <c r="Z1802" s="20"/>
      <c r="AA1802" s="20"/>
      <c r="AB1802" s="20"/>
      <c r="AC1802" s="20"/>
      <c r="AD1802" s="20"/>
      <c r="AE1802"/>
      <c r="AF1802"/>
      <c r="AG1802"/>
      <c r="AH1802"/>
      <c r="AI1802"/>
      <c r="AJ1802"/>
      <c r="AK1802"/>
      <c r="AL1802"/>
      <c r="AM1802"/>
      <c r="AP1802"/>
      <c r="BM1802"/>
      <c r="BN1802"/>
      <c r="BO1802"/>
      <c r="BP1802"/>
      <c r="BQ1802"/>
      <c r="BR1802"/>
      <c r="BS1802"/>
      <c r="BT1802"/>
      <c r="BU1802"/>
      <c r="BV1802"/>
      <c r="BW1802"/>
      <c r="BX1802"/>
      <c r="BY1802"/>
      <c r="BZ1802"/>
      <c r="CA1802"/>
      <c r="CB1802"/>
      <c r="CC1802"/>
      <c r="CD1802"/>
      <c r="CE1802"/>
      <c r="CF1802"/>
      <c r="CG1802"/>
      <c r="CH1802"/>
      <c r="CI1802"/>
      <c r="CJ1802"/>
      <c r="CK1802"/>
      <c r="CL1802"/>
      <c r="CM1802"/>
      <c r="CN1802"/>
      <c r="CO1802"/>
      <c r="CP1802"/>
      <c r="CQ1802"/>
      <c r="CR1802"/>
      <c r="CT1802"/>
      <c r="CU1802"/>
      <c r="DC1802"/>
      <c r="DD1802"/>
      <c r="DE1802"/>
      <c r="DZ1802"/>
      <c r="EB1802"/>
      <c r="EC1802"/>
      <c r="ED1802"/>
      <c r="EE1802"/>
      <c r="EF1802"/>
      <c r="EG1802"/>
      <c r="EH1802"/>
      <c r="EI1802"/>
      <c r="EJ1802"/>
      <c r="EK1802"/>
      <c r="EL1802"/>
      <c r="EM1802"/>
      <c r="EN1802"/>
      <c r="EO1802"/>
      <c r="EP1802"/>
      <c r="EQ1802"/>
      <c r="FF1802"/>
      <c r="FG1802"/>
      <c r="FH1802"/>
      <c r="FI1802"/>
      <c r="FJ1802"/>
      <c r="FP1802"/>
    </row>
    <row r="1803" spans="5:172" ht="12.75" x14ac:dyDescent="0.2">
      <c r="E1803" s="4"/>
      <c r="F1803" s="4"/>
      <c r="G1803" s="20"/>
      <c r="H1803" s="20"/>
      <c r="I1803" s="20"/>
      <c r="J1803" s="20"/>
      <c r="K1803" s="20"/>
      <c r="L1803" s="20"/>
      <c r="M1803" s="30"/>
      <c r="N1803" s="4"/>
      <c r="P1803" s="20"/>
      <c r="T1803" s="20"/>
      <c r="U1803" s="20"/>
      <c r="V1803" s="20"/>
      <c r="W1803" s="20"/>
      <c r="X1803" s="20"/>
      <c r="Y1803" s="20"/>
      <c r="Z1803" s="20"/>
      <c r="AA1803" s="20"/>
      <c r="AB1803" s="20"/>
      <c r="AC1803" s="20"/>
      <c r="AD1803" s="20"/>
      <c r="AE1803"/>
      <c r="AF1803"/>
      <c r="AG1803"/>
      <c r="AH1803"/>
      <c r="AI1803"/>
      <c r="AJ1803"/>
      <c r="AK1803"/>
      <c r="AL1803"/>
      <c r="AM1803"/>
      <c r="AP1803"/>
      <c r="BM1803"/>
      <c r="BN1803"/>
      <c r="BO1803"/>
      <c r="BP1803"/>
      <c r="BQ1803"/>
      <c r="BR1803"/>
      <c r="BS1803"/>
      <c r="BT1803"/>
      <c r="BU1803"/>
      <c r="BV1803"/>
      <c r="BW1803"/>
      <c r="BX1803"/>
      <c r="BY1803"/>
      <c r="BZ1803"/>
      <c r="CA1803"/>
      <c r="CB1803"/>
      <c r="CC1803"/>
      <c r="CD1803"/>
      <c r="CE1803"/>
      <c r="CF1803"/>
      <c r="CG1803"/>
      <c r="CH1803"/>
      <c r="CI1803"/>
      <c r="CJ1803"/>
      <c r="CK1803"/>
      <c r="CL1803"/>
      <c r="CM1803"/>
      <c r="CN1803"/>
      <c r="CO1803"/>
      <c r="CP1803"/>
      <c r="CQ1803"/>
      <c r="CR1803"/>
      <c r="CT1803"/>
      <c r="CU1803"/>
      <c r="DC1803"/>
      <c r="DD1803"/>
      <c r="DE1803"/>
      <c r="DZ1803"/>
      <c r="EB1803"/>
      <c r="EC1803"/>
      <c r="ED1803"/>
      <c r="EE1803"/>
      <c r="EF1803"/>
      <c r="EG1803"/>
      <c r="EH1803"/>
      <c r="EI1803"/>
      <c r="EJ1803"/>
      <c r="EK1803"/>
      <c r="EL1803"/>
      <c r="EM1803"/>
      <c r="EN1803"/>
      <c r="EO1803"/>
      <c r="EP1803"/>
      <c r="EQ1803"/>
      <c r="FF1803"/>
      <c r="FG1803"/>
      <c r="FH1803"/>
      <c r="FI1803"/>
      <c r="FJ1803"/>
      <c r="FP1803"/>
    </row>
    <row r="1804" spans="5:172" ht="12.75" x14ac:dyDescent="0.2">
      <c r="E1804" s="4"/>
      <c r="F1804" s="4"/>
      <c r="G1804" s="20"/>
      <c r="H1804" s="20"/>
      <c r="I1804" s="20"/>
      <c r="J1804" s="20"/>
      <c r="K1804" s="20"/>
      <c r="L1804" s="20"/>
      <c r="M1804" s="30"/>
      <c r="N1804" s="4"/>
      <c r="P1804" s="20"/>
      <c r="T1804" s="20"/>
      <c r="U1804" s="20"/>
      <c r="V1804" s="20"/>
      <c r="W1804" s="20"/>
      <c r="X1804" s="20"/>
      <c r="Y1804" s="20"/>
      <c r="Z1804" s="20"/>
      <c r="AA1804" s="20"/>
      <c r="AB1804" s="20"/>
      <c r="AC1804" s="20"/>
      <c r="AD1804" s="20"/>
      <c r="AE1804"/>
      <c r="AF1804"/>
      <c r="AG1804"/>
      <c r="AH1804"/>
      <c r="AI1804"/>
      <c r="AJ1804"/>
      <c r="AK1804"/>
      <c r="AL1804"/>
      <c r="AM1804"/>
      <c r="AP1804"/>
      <c r="BM1804"/>
      <c r="BN1804"/>
      <c r="BO1804"/>
      <c r="BP1804"/>
      <c r="BQ1804"/>
      <c r="BR1804"/>
      <c r="BS1804"/>
      <c r="BT1804"/>
      <c r="BU1804"/>
      <c r="BV1804"/>
      <c r="BW1804"/>
      <c r="BX1804"/>
      <c r="BY1804"/>
      <c r="BZ1804"/>
      <c r="CA1804"/>
      <c r="CB1804"/>
      <c r="CC1804"/>
      <c r="CD1804"/>
      <c r="CE1804"/>
      <c r="CF1804"/>
      <c r="CG1804"/>
      <c r="CH1804"/>
      <c r="CI1804"/>
      <c r="CJ1804"/>
      <c r="CK1804"/>
      <c r="CL1804"/>
      <c r="CM1804"/>
      <c r="CN1804"/>
      <c r="CO1804"/>
      <c r="CP1804"/>
      <c r="CQ1804"/>
      <c r="CR1804"/>
      <c r="CT1804"/>
      <c r="CU1804"/>
      <c r="DC1804"/>
      <c r="DD1804"/>
      <c r="DE1804"/>
      <c r="DZ1804"/>
      <c r="EB1804"/>
      <c r="EC1804"/>
      <c r="ED1804"/>
      <c r="EE1804"/>
      <c r="EF1804"/>
      <c r="EG1804"/>
      <c r="EH1804"/>
      <c r="EI1804"/>
      <c r="EJ1804"/>
      <c r="EK1804"/>
      <c r="EL1804"/>
      <c r="EM1804"/>
      <c r="EN1804"/>
      <c r="EO1804"/>
      <c r="EP1804"/>
      <c r="EQ1804"/>
      <c r="FF1804"/>
      <c r="FG1804"/>
      <c r="FH1804"/>
      <c r="FI1804"/>
      <c r="FJ1804"/>
      <c r="FP1804"/>
    </row>
    <row r="1805" spans="5:172" ht="12.75" x14ac:dyDescent="0.2">
      <c r="E1805" s="4"/>
      <c r="F1805" s="4"/>
      <c r="G1805" s="20"/>
      <c r="H1805" s="20"/>
      <c r="I1805" s="20"/>
      <c r="J1805" s="20"/>
      <c r="K1805" s="20"/>
      <c r="L1805" s="20"/>
      <c r="M1805" s="30"/>
      <c r="N1805" s="4"/>
      <c r="P1805" s="20"/>
      <c r="T1805" s="20"/>
      <c r="U1805" s="20"/>
      <c r="V1805" s="20"/>
      <c r="W1805" s="20"/>
      <c r="X1805" s="20"/>
      <c r="Y1805" s="20"/>
      <c r="Z1805" s="20"/>
      <c r="AA1805" s="20"/>
      <c r="AB1805" s="20"/>
      <c r="AC1805" s="20"/>
      <c r="AD1805" s="20"/>
      <c r="AE1805"/>
      <c r="AF1805"/>
      <c r="AG1805"/>
      <c r="AH1805"/>
      <c r="AI1805"/>
      <c r="AJ1805"/>
      <c r="AK1805"/>
      <c r="AL1805"/>
      <c r="AM1805"/>
      <c r="AP1805"/>
      <c r="BM1805"/>
      <c r="BN1805"/>
      <c r="BO1805"/>
      <c r="BP1805"/>
      <c r="BQ1805"/>
      <c r="BR1805"/>
      <c r="BS1805"/>
      <c r="BT1805"/>
      <c r="BU1805"/>
      <c r="BV1805"/>
      <c r="BW1805"/>
      <c r="BX1805"/>
      <c r="BY1805"/>
      <c r="BZ1805"/>
      <c r="CA1805"/>
      <c r="CB1805"/>
      <c r="CC1805"/>
      <c r="CD1805"/>
      <c r="CE1805"/>
      <c r="CF1805"/>
      <c r="CG1805"/>
      <c r="CH1805"/>
      <c r="CI1805"/>
      <c r="CJ1805"/>
      <c r="CK1805"/>
      <c r="CL1805"/>
      <c r="CM1805"/>
      <c r="CN1805"/>
      <c r="CO1805"/>
      <c r="CP1805"/>
      <c r="CQ1805"/>
      <c r="CR1805"/>
      <c r="CT1805"/>
      <c r="CU1805"/>
      <c r="DC1805"/>
      <c r="DD1805"/>
      <c r="DE1805"/>
      <c r="DZ1805"/>
      <c r="EB1805"/>
      <c r="EC1805"/>
      <c r="ED1805"/>
      <c r="EE1805"/>
      <c r="EF1805"/>
      <c r="EG1805"/>
      <c r="EH1805"/>
      <c r="EI1805"/>
      <c r="EJ1805"/>
      <c r="EK1805"/>
      <c r="EL1805"/>
      <c r="EM1805"/>
      <c r="EN1805"/>
      <c r="EO1805"/>
      <c r="EP1805"/>
      <c r="EQ1805"/>
      <c r="FF1805"/>
      <c r="FG1805"/>
      <c r="FH1805"/>
      <c r="FI1805"/>
      <c r="FJ1805"/>
      <c r="FP1805"/>
    </row>
    <row r="1806" spans="5:172" ht="12.75" x14ac:dyDescent="0.2">
      <c r="E1806" s="4"/>
      <c r="F1806" s="4"/>
      <c r="G1806" s="20"/>
      <c r="H1806" s="20"/>
      <c r="I1806" s="20"/>
      <c r="J1806" s="20"/>
      <c r="K1806" s="20"/>
      <c r="L1806" s="20"/>
      <c r="M1806" s="30"/>
      <c r="N1806" s="4"/>
      <c r="P1806" s="20"/>
      <c r="T1806" s="20"/>
      <c r="U1806" s="20"/>
      <c r="V1806" s="20"/>
      <c r="W1806" s="20"/>
      <c r="X1806" s="20"/>
      <c r="Y1806" s="20"/>
      <c r="Z1806" s="20"/>
      <c r="AA1806" s="20"/>
      <c r="AB1806" s="20"/>
      <c r="AC1806" s="20"/>
      <c r="AD1806" s="20"/>
      <c r="AE1806"/>
      <c r="AF1806"/>
      <c r="AG1806"/>
      <c r="AH1806"/>
      <c r="AI1806"/>
      <c r="AJ1806"/>
      <c r="AK1806"/>
      <c r="AL1806"/>
      <c r="AM1806"/>
      <c r="AP1806"/>
      <c r="BM1806"/>
      <c r="BN1806"/>
      <c r="BO1806"/>
      <c r="BP1806"/>
      <c r="BQ1806"/>
      <c r="BR1806"/>
      <c r="BS1806"/>
      <c r="BT1806"/>
      <c r="BU1806"/>
      <c r="BV1806"/>
      <c r="BW1806"/>
      <c r="BX1806"/>
      <c r="BY1806"/>
      <c r="BZ1806"/>
      <c r="CA1806"/>
      <c r="CB1806"/>
      <c r="CC1806"/>
      <c r="CD1806"/>
      <c r="CE1806"/>
      <c r="CF1806"/>
      <c r="CG1806"/>
      <c r="CH1806"/>
      <c r="CI1806"/>
      <c r="CJ1806"/>
      <c r="CK1806"/>
      <c r="CL1806"/>
      <c r="CM1806"/>
      <c r="CN1806"/>
      <c r="CO1806"/>
      <c r="CP1806"/>
      <c r="CQ1806"/>
      <c r="CR1806"/>
      <c r="CT1806"/>
      <c r="CU1806"/>
      <c r="DC1806"/>
      <c r="DD1806"/>
      <c r="DE1806"/>
      <c r="DZ1806"/>
      <c r="EB1806"/>
      <c r="EC1806"/>
      <c r="ED1806"/>
      <c r="EE1806"/>
      <c r="EF1806"/>
      <c r="EG1806"/>
      <c r="EH1806"/>
      <c r="EI1806"/>
      <c r="EJ1806"/>
      <c r="EK1806"/>
      <c r="EL1806"/>
      <c r="EM1806"/>
      <c r="EN1806"/>
      <c r="EO1806"/>
      <c r="EP1806"/>
      <c r="EQ1806"/>
      <c r="FF1806"/>
      <c r="FG1806"/>
      <c r="FH1806"/>
      <c r="FI1806"/>
      <c r="FJ1806"/>
      <c r="FP1806"/>
    </row>
    <row r="1807" spans="5:172" ht="12.75" x14ac:dyDescent="0.2">
      <c r="E1807" s="4"/>
      <c r="F1807" s="4"/>
      <c r="G1807" s="20"/>
      <c r="H1807" s="20"/>
      <c r="I1807" s="20"/>
      <c r="J1807" s="20"/>
      <c r="K1807" s="20"/>
      <c r="L1807" s="20"/>
      <c r="M1807" s="30"/>
      <c r="N1807" s="4"/>
      <c r="P1807" s="20"/>
      <c r="T1807" s="20"/>
      <c r="U1807" s="20"/>
      <c r="V1807" s="20"/>
      <c r="W1807" s="20"/>
      <c r="X1807" s="20"/>
      <c r="Y1807" s="20"/>
      <c r="Z1807" s="20"/>
      <c r="AA1807" s="20"/>
      <c r="AB1807" s="20"/>
      <c r="AC1807" s="20"/>
      <c r="AD1807" s="20"/>
      <c r="AE1807"/>
      <c r="AF1807"/>
      <c r="AG1807"/>
      <c r="AH1807"/>
      <c r="AI1807"/>
      <c r="AJ1807"/>
      <c r="AK1807"/>
      <c r="AL1807"/>
      <c r="AM1807"/>
      <c r="AP1807"/>
      <c r="BM1807"/>
      <c r="BN1807"/>
      <c r="BO1807"/>
      <c r="BP1807"/>
      <c r="BQ1807"/>
      <c r="BR1807"/>
      <c r="BS1807"/>
      <c r="BT1807"/>
      <c r="BU1807"/>
      <c r="BV1807"/>
      <c r="BW1807"/>
      <c r="BX1807"/>
      <c r="BY1807"/>
      <c r="BZ1807"/>
      <c r="CA1807"/>
      <c r="CB1807"/>
      <c r="CC1807"/>
      <c r="CD1807"/>
      <c r="CE1807"/>
      <c r="CF1807"/>
      <c r="CG1807"/>
      <c r="CH1807"/>
      <c r="CI1807"/>
      <c r="CJ1807"/>
      <c r="CK1807"/>
      <c r="CL1807"/>
      <c r="CM1807"/>
      <c r="CN1807"/>
      <c r="CO1807"/>
      <c r="CP1807"/>
      <c r="CQ1807"/>
      <c r="CR1807"/>
      <c r="CT1807"/>
      <c r="CU1807"/>
      <c r="DC1807"/>
      <c r="DD1807"/>
      <c r="DE1807"/>
      <c r="DZ1807"/>
      <c r="EB1807"/>
      <c r="EC1807"/>
      <c r="ED1807"/>
      <c r="EE1807"/>
      <c r="EF1807"/>
      <c r="EG1807"/>
      <c r="EH1807"/>
      <c r="EI1807"/>
      <c r="EJ1807"/>
      <c r="EK1807"/>
      <c r="EL1807"/>
      <c r="EM1807"/>
      <c r="EN1807"/>
      <c r="EO1807"/>
      <c r="EP1807"/>
      <c r="EQ1807"/>
      <c r="FF1807"/>
      <c r="FG1807"/>
      <c r="FH1807"/>
      <c r="FI1807"/>
      <c r="FJ1807"/>
      <c r="FP1807"/>
    </row>
    <row r="1808" spans="5:172" ht="12.75" x14ac:dyDescent="0.2">
      <c r="E1808" s="4"/>
      <c r="F1808" s="4"/>
      <c r="G1808" s="20"/>
      <c r="H1808" s="20"/>
      <c r="I1808" s="20"/>
      <c r="J1808" s="20"/>
      <c r="K1808" s="20"/>
      <c r="L1808" s="20"/>
      <c r="M1808" s="30"/>
      <c r="N1808" s="4"/>
      <c r="P1808" s="20"/>
      <c r="T1808" s="20"/>
      <c r="U1808" s="20"/>
      <c r="V1808" s="20"/>
      <c r="W1808" s="20"/>
      <c r="X1808" s="20"/>
      <c r="Y1808" s="20"/>
      <c r="Z1808" s="20"/>
      <c r="AA1808" s="20"/>
      <c r="AB1808" s="20"/>
      <c r="AC1808" s="20"/>
      <c r="AD1808" s="20"/>
      <c r="AE1808"/>
      <c r="AF1808"/>
      <c r="AG1808"/>
      <c r="AH1808"/>
      <c r="AI1808"/>
      <c r="AJ1808"/>
      <c r="AK1808"/>
      <c r="AL1808"/>
      <c r="AM1808"/>
      <c r="AP1808"/>
      <c r="BM1808"/>
      <c r="BN1808"/>
      <c r="BO1808"/>
      <c r="BP1808"/>
      <c r="BQ1808"/>
      <c r="BR1808"/>
      <c r="BS1808"/>
      <c r="BT1808"/>
      <c r="BU1808"/>
      <c r="BV1808"/>
      <c r="BW1808"/>
      <c r="BX1808"/>
      <c r="BY1808"/>
      <c r="BZ1808"/>
      <c r="CA1808"/>
      <c r="CB1808"/>
      <c r="CC1808"/>
      <c r="CD1808"/>
      <c r="CE1808"/>
      <c r="CF1808"/>
      <c r="CG1808"/>
      <c r="CH1808"/>
      <c r="CI1808"/>
      <c r="CJ1808"/>
      <c r="CK1808"/>
      <c r="CL1808"/>
      <c r="CM1808"/>
      <c r="CN1808"/>
      <c r="CO1808"/>
      <c r="CP1808"/>
      <c r="CQ1808"/>
      <c r="CR1808"/>
      <c r="CT1808"/>
      <c r="CU1808"/>
      <c r="DC1808"/>
      <c r="DD1808"/>
      <c r="DE1808"/>
      <c r="DZ1808"/>
      <c r="EB1808"/>
      <c r="EC1808"/>
      <c r="ED1808"/>
      <c r="EE1808"/>
      <c r="EF1808"/>
      <c r="EG1808"/>
      <c r="EH1808"/>
      <c r="EI1808"/>
      <c r="EJ1808"/>
      <c r="EK1808"/>
      <c r="EL1808"/>
      <c r="EM1808"/>
      <c r="EN1808"/>
      <c r="EO1808"/>
      <c r="EP1808"/>
      <c r="EQ1808"/>
      <c r="FF1808"/>
      <c r="FG1808"/>
      <c r="FH1808"/>
      <c r="FI1808"/>
      <c r="FJ1808"/>
      <c r="FP1808"/>
    </row>
    <row r="1809" spans="5:172" ht="12.75" x14ac:dyDescent="0.2">
      <c r="E1809" s="4"/>
      <c r="F1809" s="4"/>
      <c r="G1809" s="20"/>
      <c r="H1809" s="20"/>
      <c r="I1809" s="20"/>
      <c r="J1809" s="20"/>
      <c r="K1809" s="20"/>
      <c r="L1809" s="20"/>
      <c r="M1809" s="30"/>
      <c r="N1809" s="4"/>
      <c r="P1809" s="20"/>
      <c r="T1809" s="20"/>
      <c r="U1809" s="20"/>
      <c r="V1809" s="20"/>
      <c r="W1809" s="20"/>
      <c r="X1809" s="20"/>
      <c r="Y1809" s="20"/>
      <c r="Z1809" s="20"/>
      <c r="AA1809" s="20"/>
      <c r="AB1809" s="20"/>
      <c r="AC1809" s="20"/>
      <c r="AD1809" s="20"/>
      <c r="AE1809"/>
      <c r="AF1809"/>
      <c r="AG1809"/>
      <c r="AH1809"/>
      <c r="AI1809"/>
      <c r="AJ1809"/>
      <c r="AK1809"/>
      <c r="AL1809"/>
      <c r="AM1809"/>
      <c r="AP1809"/>
      <c r="BM1809"/>
      <c r="BN1809"/>
      <c r="BO1809"/>
      <c r="BP1809"/>
      <c r="BQ1809"/>
      <c r="BR1809"/>
      <c r="BS1809"/>
      <c r="BT1809"/>
      <c r="BU1809"/>
      <c r="BV1809"/>
      <c r="BW1809"/>
      <c r="BX1809"/>
      <c r="BY1809"/>
      <c r="BZ1809"/>
      <c r="CA1809"/>
      <c r="CB1809"/>
      <c r="CC1809"/>
      <c r="CD1809"/>
      <c r="CE1809"/>
      <c r="CF1809"/>
      <c r="CG1809"/>
      <c r="CH1809"/>
      <c r="CI1809"/>
      <c r="CJ1809"/>
      <c r="CK1809"/>
      <c r="CL1809"/>
      <c r="CM1809"/>
      <c r="CN1809"/>
      <c r="CO1809"/>
      <c r="CP1809"/>
      <c r="CQ1809"/>
      <c r="CR1809"/>
      <c r="CT1809"/>
      <c r="CU1809"/>
      <c r="DC1809"/>
      <c r="DD1809"/>
      <c r="DE1809"/>
      <c r="DZ1809"/>
      <c r="EB1809"/>
      <c r="EC1809"/>
      <c r="ED1809"/>
      <c r="EE1809"/>
      <c r="EF1809"/>
      <c r="EG1809"/>
      <c r="EH1809"/>
      <c r="EI1809"/>
      <c r="EJ1809"/>
      <c r="EK1809"/>
      <c r="EL1809"/>
      <c r="EM1809"/>
      <c r="EN1809"/>
      <c r="EO1809"/>
      <c r="EP1809"/>
      <c r="EQ1809"/>
      <c r="FF1809"/>
      <c r="FG1809"/>
      <c r="FH1809"/>
      <c r="FI1809"/>
      <c r="FJ1809"/>
      <c r="FP1809"/>
    </row>
    <row r="1810" spans="5:172" ht="12.75" x14ac:dyDescent="0.2">
      <c r="E1810" s="4"/>
      <c r="F1810" s="4"/>
      <c r="G1810" s="20"/>
      <c r="H1810" s="20"/>
      <c r="I1810" s="20"/>
      <c r="J1810" s="20"/>
      <c r="K1810" s="20"/>
      <c r="L1810" s="20"/>
      <c r="M1810" s="30"/>
      <c r="N1810" s="4"/>
      <c r="P1810" s="20"/>
      <c r="T1810" s="20"/>
      <c r="U1810" s="20"/>
      <c r="V1810" s="20"/>
      <c r="W1810" s="20"/>
      <c r="X1810" s="20"/>
      <c r="Y1810" s="20"/>
      <c r="Z1810" s="20"/>
      <c r="AA1810" s="20"/>
      <c r="AB1810" s="20"/>
      <c r="AC1810" s="20"/>
      <c r="AD1810" s="20"/>
      <c r="AE1810"/>
      <c r="AF1810"/>
      <c r="AG1810"/>
      <c r="AH1810"/>
      <c r="AI1810"/>
      <c r="AJ1810"/>
      <c r="AK1810"/>
      <c r="AL1810"/>
      <c r="AM1810"/>
      <c r="AP1810"/>
      <c r="BM1810"/>
      <c r="BN1810"/>
      <c r="BO1810"/>
      <c r="BP1810"/>
      <c r="BQ1810"/>
      <c r="BR1810"/>
      <c r="BS1810"/>
      <c r="BT1810"/>
      <c r="BU1810"/>
      <c r="BV1810"/>
      <c r="BW1810"/>
      <c r="BX1810"/>
      <c r="BY1810"/>
      <c r="BZ1810"/>
      <c r="CA1810"/>
      <c r="CB1810"/>
      <c r="CC1810"/>
      <c r="CD1810"/>
      <c r="CE1810"/>
      <c r="CF1810"/>
      <c r="CG1810"/>
      <c r="CH1810"/>
      <c r="CI1810"/>
      <c r="CJ1810"/>
      <c r="CK1810"/>
      <c r="CL1810"/>
      <c r="CM1810"/>
      <c r="CN1810"/>
      <c r="CO1810"/>
      <c r="CP1810"/>
      <c r="CQ1810"/>
      <c r="CR1810"/>
      <c r="CT1810"/>
      <c r="CU1810"/>
      <c r="DC1810"/>
      <c r="DD1810"/>
      <c r="DE1810"/>
      <c r="DZ1810"/>
      <c r="EB1810"/>
      <c r="EC1810"/>
      <c r="ED1810"/>
      <c r="EE1810"/>
      <c r="EF1810"/>
      <c r="EG1810"/>
      <c r="EH1810"/>
      <c r="EI1810"/>
      <c r="EJ1810"/>
      <c r="EK1810"/>
      <c r="EL1810"/>
      <c r="EM1810"/>
      <c r="EN1810"/>
      <c r="EO1810"/>
      <c r="EP1810"/>
      <c r="EQ1810"/>
      <c r="FF1810"/>
      <c r="FG1810"/>
      <c r="FH1810"/>
      <c r="FI1810"/>
      <c r="FJ1810"/>
      <c r="FP1810"/>
    </row>
    <row r="1811" spans="5:172" ht="12.75" x14ac:dyDescent="0.2">
      <c r="E1811" s="4"/>
      <c r="F1811" s="4"/>
      <c r="G1811" s="20"/>
      <c r="H1811" s="20"/>
      <c r="I1811" s="20"/>
      <c r="J1811" s="20"/>
      <c r="K1811" s="20"/>
      <c r="L1811" s="20"/>
      <c r="M1811" s="30"/>
      <c r="N1811" s="4"/>
      <c r="P1811" s="20"/>
      <c r="T1811" s="20"/>
      <c r="U1811" s="20"/>
      <c r="V1811" s="20"/>
      <c r="W1811" s="20"/>
      <c r="X1811" s="20"/>
      <c r="Y1811" s="20"/>
      <c r="Z1811" s="20"/>
      <c r="AA1811" s="20"/>
      <c r="AB1811" s="20"/>
      <c r="AC1811" s="20"/>
      <c r="AD1811" s="20"/>
      <c r="AE1811"/>
      <c r="AF1811"/>
      <c r="AG1811"/>
      <c r="AH1811"/>
      <c r="AI1811"/>
      <c r="AJ1811"/>
      <c r="AK1811"/>
      <c r="AL1811"/>
      <c r="AM1811"/>
      <c r="AP1811"/>
      <c r="BM1811"/>
      <c r="BN1811"/>
      <c r="BO1811"/>
      <c r="BP1811"/>
      <c r="BQ1811"/>
      <c r="BR1811"/>
      <c r="BS1811"/>
      <c r="BT1811"/>
      <c r="BU1811"/>
      <c r="BV1811"/>
      <c r="BW1811"/>
      <c r="BX1811"/>
      <c r="BY1811"/>
      <c r="BZ1811"/>
      <c r="CA1811"/>
      <c r="CB1811"/>
      <c r="CC1811"/>
      <c r="CD1811"/>
      <c r="CE1811"/>
      <c r="CF1811"/>
      <c r="CG1811"/>
      <c r="CH1811"/>
      <c r="CI1811"/>
      <c r="CJ1811"/>
      <c r="CK1811"/>
      <c r="CL1811"/>
      <c r="CM1811"/>
      <c r="CN1811"/>
      <c r="CO1811"/>
      <c r="CP1811"/>
      <c r="CQ1811"/>
      <c r="CR1811"/>
      <c r="CT1811"/>
      <c r="CU1811"/>
      <c r="DC1811"/>
      <c r="DD1811"/>
      <c r="DE1811"/>
      <c r="DZ1811"/>
      <c r="EB1811"/>
      <c r="EC1811"/>
      <c r="ED1811"/>
      <c r="EE1811"/>
      <c r="EF1811"/>
      <c r="EG1811"/>
      <c r="EH1811"/>
      <c r="EI1811"/>
      <c r="EJ1811"/>
      <c r="EK1811"/>
      <c r="EL1811"/>
      <c r="EM1811"/>
      <c r="EN1811"/>
      <c r="EO1811"/>
      <c r="EP1811"/>
      <c r="EQ1811"/>
      <c r="FF1811"/>
      <c r="FG1811"/>
      <c r="FH1811"/>
      <c r="FI1811"/>
      <c r="FJ1811"/>
      <c r="FP1811"/>
    </row>
    <row r="1812" spans="5:172" ht="12.75" x14ac:dyDescent="0.2">
      <c r="E1812" s="4"/>
      <c r="F1812" s="4"/>
      <c r="G1812" s="20"/>
      <c r="H1812" s="20"/>
      <c r="I1812" s="20"/>
      <c r="J1812" s="20"/>
      <c r="K1812" s="20"/>
      <c r="L1812" s="20"/>
      <c r="M1812" s="30"/>
      <c r="N1812" s="4"/>
      <c r="P1812" s="20"/>
      <c r="T1812" s="20"/>
      <c r="U1812" s="20"/>
      <c r="V1812" s="20"/>
      <c r="W1812" s="20"/>
      <c r="X1812" s="20"/>
      <c r="Y1812" s="20"/>
      <c r="Z1812" s="20"/>
      <c r="AA1812" s="20"/>
      <c r="AB1812" s="20"/>
      <c r="AC1812" s="20"/>
      <c r="AD1812" s="20"/>
      <c r="AE1812"/>
      <c r="AF1812"/>
      <c r="AG1812"/>
      <c r="AH1812"/>
      <c r="AI1812"/>
      <c r="AJ1812"/>
      <c r="AK1812"/>
      <c r="AL1812"/>
      <c r="AM1812"/>
      <c r="AP1812"/>
      <c r="BM1812"/>
      <c r="BN1812"/>
      <c r="BO1812"/>
      <c r="BP1812"/>
      <c r="BQ1812"/>
      <c r="BR1812"/>
      <c r="BS1812"/>
      <c r="BT1812"/>
      <c r="BU1812"/>
      <c r="BV1812"/>
      <c r="BW1812"/>
      <c r="BX1812"/>
      <c r="BY1812"/>
      <c r="BZ1812"/>
      <c r="CA1812"/>
      <c r="CB1812"/>
      <c r="CC1812"/>
      <c r="CD1812"/>
      <c r="CE1812"/>
      <c r="CF1812"/>
      <c r="CG1812"/>
      <c r="CH1812"/>
      <c r="CI1812"/>
      <c r="CJ1812"/>
      <c r="CK1812"/>
      <c r="CL1812"/>
      <c r="CM1812"/>
      <c r="CN1812"/>
      <c r="CO1812"/>
      <c r="CP1812"/>
      <c r="CQ1812"/>
      <c r="CR1812"/>
      <c r="CT1812"/>
      <c r="CU1812"/>
      <c r="DC1812"/>
      <c r="DD1812"/>
      <c r="DE1812"/>
      <c r="DZ1812"/>
      <c r="EB1812"/>
      <c r="EC1812"/>
      <c r="ED1812"/>
      <c r="EE1812"/>
      <c r="EF1812"/>
      <c r="EG1812"/>
      <c r="EH1812"/>
      <c r="EI1812"/>
      <c r="EJ1812"/>
      <c r="EK1812"/>
      <c r="EL1812"/>
      <c r="EM1812"/>
      <c r="EN1812"/>
      <c r="EO1812"/>
      <c r="EP1812"/>
      <c r="EQ1812"/>
      <c r="FF1812"/>
      <c r="FG1812"/>
      <c r="FH1812"/>
      <c r="FI1812"/>
      <c r="FJ1812"/>
      <c r="FP1812"/>
    </row>
    <row r="1813" spans="5:172" ht="12.75" x14ac:dyDescent="0.2">
      <c r="E1813" s="4"/>
      <c r="F1813" s="4"/>
      <c r="G1813" s="20"/>
      <c r="H1813" s="20"/>
      <c r="I1813" s="20"/>
      <c r="J1813" s="20"/>
      <c r="K1813" s="20"/>
      <c r="L1813" s="20"/>
      <c r="M1813" s="30"/>
      <c r="N1813" s="4"/>
      <c r="P1813" s="20"/>
      <c r="T1813" s="20"/>
      <c r="U1813" s="20"/>
      <c r="V1813" s="20"/>
      <c r="W1813" s="20"/>
      <c r="X1813" s="20"/>
      <c r="Y1813" s="20"/>
      <c r="Z1813" s="20"/>
      <c r="AA1813" s="20"/>
      <c r="AB1813" s="20"/>
      <c r="AC1813" s="20"/>
      <c r="AD1813" s="20"/>
      <c r="AE1813"/>
      <c r="AF1813"/>
      <c r="AG1813"/>
      <c r="AH1813"/>
      <c r="AI1813"/>
      <c r="AJ1813"/>
      <c r="AK1813"/>
      <c r="AL1813"/>
      <c r="AM1813"/>
      <c r="AP1813"/>
      <c r="BM1813"/>
      <c r="BN1813"/>
      <c r="BO1813"/>
      <c r="BP1813"/>
      <c r="BQ1813"/>
      <c r="BR1813"/>
      <c r="BS1813"/>
      <c r="BT1813"/>
      <c r="BU1813"/>
      <c r="BV1813"/>
      <c r="BW1813"/>
      <c r="BX1813"/>
      <c r="BY1813"/>
      <c r="BZ1813"/>
      <c r="CA1813"/>
      <c r="CB1813"/>
      <c r="CC1813"/>
      <c r="CD1813"/>
      <c r="CE1813"/>
      <c r="CF1813"/>
      <c r="CG1813"/>
      <c r="CH1813"/>
      <c r="CI1813"/>
      <c r="CJ1813"/>
      <c r="CK1813"/>
      <c r="CL1813"/>
      <c r="CM1813"/>
      <c r="CN1813"/>
      <c r="CO1813"/>
      <c r="CP1813"/>
      <c r="CQ1813"/>
      <c r="CR1813"/>
      <c r="CT1813"/>
      <c r="CU1813"/>
      <c r="DC1813"/>
      <c r="DD1813"/>
      <c r="DE1813"/>
      <c r="DZ1813"/>
      <c r="EB1813"/>
      <c r="EC1813"/>
      <c r="ED1813"/>
      <c r="EE1813"/>
      <c r="EF1813"/>
      <c r="EG1813"/>
      <c r="EH1813"/>
      <c r="EI1813"/>
      <c r="EJ1813"/>
      <c r="EK1813"/>
      <c r="EL1813"/>
      <c r="EM1813"/>
      <c r="EN1813"/>
      <c r="EO1813"/>
      <c r="EP1813"/>
      <c r="EQ1813"/>
      <c r="FF1813"/>
      <c r="FG1813"/>
      <c r="FH1813"/>
      <c r="FI1813"/>
      <c r="FJ1813"/>
      <c r="FP1813"/>
    </row>
    <row r="1814" spans="5:172" ht="12.75" x14ac:dyDescent="0.2">
      <c r="E1814" s="4"/>
      <c r="F1814" s="4"/>
      <c r="G1814" s="20"/>
      <c r="H1814" s="20"/>
      <c r="I1814" s="20"/>
      <c r="J1814" s="20"/>
      <c r="K1814" s="20"/>
      <c r="L1814" s="20"/>
      <c r="M1814" s="30"/>
      <c r="N1814" s="4"/>
      <c r="P1814" s="20"/>
      <c r="T1814" s="20"/>
      <c r="U1814" s="20"/>
      <c r="V1814" s="20"/>
      <c r="W1814" s="20"/>
      <c r="X1814" s="20"/>
      <c r="Y1814" s="20"/>
      <c r="Z1814" s="20"/>
      <c r="AA1814" s="20"/>
      <c r="AB1814" s="20"/>
      <c r="AC1814" s="20"/>
      <c r="AD1814" s="20"/>
      <c r="AE1814"/>
      <c r="AF1814"/>
      <c r="AG1814"/>
      <c r="AH1814"/>
      <c r="AI1814"/>
      <c r="AJ1814"/>
      <c r="AK1814"/>
      <c r="AL1814"/>
      <c r="AM1814"/>
      <c r="AP1814"/>
      <c r="BM1814"/>
      <c r="BN1814"/>
      <c r="BO1814"/>
      <c r="BP1814"/>
      <c r="BQ1814"/>
      <c r="BR1814"/>
      <c r="BS1814"/>
      <c r="BT1814"/>
      <c r="BU1814"/>
      <c r="BV1814"/>
      <c r="BW1814"/>
      <c r="BX1814"/>
      <c r="BY1814"/>
      <c r="BZ1814"/>
      <c r="CA1814"/>
      <c r="CB1814"/>
      <c r="CC1814"/>
      <c r="CD1814"/>
      <c r="CE1814"/>
      <c r="CF1814"/>
      <c r="CG1814"/>
      <c r="CH1814"/>
      <c r="CI1814"/>
      <c r="CJ1814"/>
      <c r="CK1814"/>
      <c r="CL1814"/>
      <c r="CM1814"/>
      <c r="CN1814"/>
      <c r="CO1814"/>
      <c r="CP1814"/>
      <c r="CQ1814"/>
      <c r="CR1814"/>
      <c r="CT1814"/>
      <c r="CU1814"/>
      <c r="DC1814"/>
      <c r="DD1814"/>
      <c r="DE1814"/>
      <c r="DZ1814"/>
      <c r="EB1814"/>
      <c r="EC1814"/>
      <c r="ED1814"/>
      <c r="EE1814"/>
      <c r="EF1814"/>
      <c r="EG1814"/>
      <c r="EH1814"/>
      <c r="EI1814"/>
      <c r="EJ1814"/>
      <c r="EK1814"/>
      <c r="EL1814"/>
      <c r="EM1814"/>
      <c r="EN1814"/>
      <c r="EO1814"/>
      <c r="EP1814"/>
      <c r="EQ1814"/>
      <c r="FF1814"/>
      <c r="FG1814"/>
      <c r="FH1814"/>
      <c r="FI1814"/>
      <c r="FJ1814"/>
      <c r="FP1814"/>
    </row>
    <row r="1815" spans="5:172" ht="12.75" x14ac:dyDescent="0.2">
      <c r="E1815" s="4"/>
      <c r="F1815" s="4"/>
      <c r="G1815" s="20"/>
      <c r="H1815" s="20"/>
      <c r="I1815" s="20"/>
      <c r="J1815" s="20"/>
      <c r="K1815" s="20"/>
      <c r="L1815" s="20"/>
      <c r="M1815" s="30"/>
      <c r="N1815" s="4"/>
      <c r="P1815" s="20"/>
      <c r="T1815" s="20"/>
      <c r="U1815" s="20"/>
      <c r="V1815" s="20"/>
      <c r="W1815" s="20"/>
      <c r="X1815" s="20"/>
      <c r="Y1815" s="20"/>
      <c r="Z1815" s="20"/>
      <c r="AA1815" s="20"/>
      <c r="AB1815" s="20"/>
      <c r="AC1815" s="20"/>
      <c r="AD1815" s="20"/>
      <c r="AE1815"/>
      <c r="AF1815"/>
      <c r="AG1815"/>
      <c r="AH1815"/>
      <c r="AI1815"/>
      <c r="AJ1815"/>
      <c r="AK1815"/>
      <c r="AL1815"/>
      <c r="AM1815"/>
      <c r="AP1815"/>
      <c r="BM1815"/>
      <c r="BN1815"/>
      <c r="BO1815"/>
      <c r="BP1815"/>
      <c r="BQ1815"/>
      <c r="BR1815"/>
      <c r="BS1815"/>
      <c r="BT1815"/>
      <c r="BU1815"/>
      <c r="BV1815"/>
      <c r="BW1815"/>
      <c r="BX1815"/>
      <c r="BY1815"/>
      <c r="BZ1815"/>
      <c r="CA1815"/>
      <c r="CB1815"/>
      <c r="CC1815"/>
      <c r="CD1815"/>
      <c r="CE1815"/>
      <c r="CF1815"/>
      <c r="CG1815"/>
      <c r="CH1815"/>
      <c r="CI1815"/>
      <c r="CJ1815"/>
      <c r="CK1815"/>
      <c r="CL1815"/>
      <c r="CM1815"/>
      <c r="CN1815"/>
      <c r="CO1815"/>
      <c r="CP1815"/>
      <c r="CQ1815"/>
      <c r="CR1815"/>
      <c r="CT1815"/>
      <c r="CU1815"/>
      <c r="DC1815"/>
      <c r="DD1815"/>
      <c r="DE1815"/>
      <c r="DZ1815"/>
      <c r="EB1815"/>
      <c r="EC1815"/>
      <c r="ED1815"/>
      <c r="EE1815"/>
      <c r="EF1815"/>
      <c r="EG1815"/>
      <c r="EH1815"/>
      <c r="EI1815"/>
      <c r="EJ1815"/>
      <c r="EK1815"/>
      <c r="EL1815"/>
      <c r="EM1815"/>
      <c r="EN1815"/>
      <c r="EO1815"/>
      <c r="EP1815"/>
      <c r="EQ1815"/>
      <c r="FF1815"/>
      <c r="FG1815"/>
      <c r="FH1815"/>
      <c r="FI1815"/>
      <c r="FJ1815"/>
      <c r="FP1815"/>
    </row>
  </sheetData>
  <sortState ref="A2:ID1815">
    <sortCondition ref="A2:A1815"/>
  </sortState>
  <dataConsolidate/>
  <hyperlinks>
    <hyperlink ref="DP12" r:id="rId1"/>
    <hyperlink ref="DO402" r:id="rId2"/>
    <hyperlink ref="DO14" r:id="rId3"/>
    <hyperlink ref="DO403" r:id="rId4"/>
    <hyperlink ref="DO15" r:id="rId5"/>
    <hyperlink ref="DO17" r:id="rId6"/>
    <hyperlink ref="DO404" r:id="rId7"/>
    <hyperlink ref="DO75" r:id="rId8"/>
    <hyperlink ref="DO29:DO56" r:id="rId9" display="T-29-92, Building and Construction Industry in the Netherlands, Vereniging, 1995.pdf"/>
    <hyperlink ref="DO60" r:id="rId10"/>
    <hyperlink ref="DO66" r:id="rId11"/>
    <hyperlink ref="DO63" r:id="rId12"/>
    <hyperlink ref="DO69" r:id="rId13"/>
    <hyperlink ref="DO71" r:id="rId14"/>
    <hyperlink ref="DO73" r:id="rId15"/>
    <hyperlink ref="DO74" r:id="rId16"/>
    <hyperlink ref="DO104" r:id="rId17"/>
    <hyperlink ref="DO105" r:id="rId18"/>
    <hyperlink ref="DO120" r:id="rId19"/>
    <hyperlink ref="DO40" r:id="rId20"/>
    <hyperlink ref="DO41" r:id="rId21"/>
    <hyperlink ref="DO124" r:id="rId22"/>
    <hyperlink ref="DO107:DO108" r:id="rId23" display="T-24-93, Cewal, CMB, 1996.pdf"/>
    <hyperlink ref="DO127" r:id="rId24"/>
    <hyperlink ref="DO128" r:id="rId25"/>
    <hyperlink ref="DO129" r:id="rId26"/>
    <hyperlink ref="DO133" r:id="rId27"/>
    <hyperlink ref="DP135" r:id="rId28"/>
    <hyperlink ref="DQ135" r:id="rId29"/>
    <hyperlink ref="DO136" r:id="rId30"/>
    <hyperlink ref="DP137" r:id="rId31"/>
    <hyperlink ref="DQ137" r:id="rId32"/>
    <hyperlink ref="DP140" r:id="rId33"/>
    <hyperlink ref="DS140" r:id="rId34"/>
    <hyperlink ref="DP141" r:id="rId35"/>
    <hyperlink ref="DS141" r:id="rId36"/>
    <hyperlink ref="DO146" r:id="rId37"/>
    <hyperlink ref="DP147" r:id="rId38"/>
    <hyperlink ref="DS147" r:id="rId39"/>
    <hyperlink ref="DP148" r:id="rId40"/>
    <hyperlink ref="DT148" r:id="rId41"/>
    <hyperlink ref="DP149" r:id="rId42"/>
    <hyperlink ref="DT149" r:id="rId43"/>
    <hyperlink ref="DP150" r:id="rId44"/>
    <hyperlink ref="DQ150" r:id="rId45"/>
    <hyperlink ref="DO152" r:id="rId46"/>
    <hyperlink ref="DO767" r:id="rId47"/>
    <hyperlink ref="DO138:DO139" r:id="rId48" display="T-405-06, Steel beams, ArcelorMittal, 2009.pdf"/>
    <hyperlink ref="DO153" r:id="rId49"/>
    <hyperlink ref="DO158" r:id="rId50"/>
    <hyperlink ref="DO159" r:id="rId51"/>
    <hyperlink ref="DO160" r:id="rId52"/>
    <hyperlink ref="DO161" r:id="rId53"/>
    <hyperlink ref="DO162" r:id="rId54"/>
    <hyperlink ref="DO163" r:id="rId55"/>
    <hyperlink ref="DO151:DO153" r:id="rId56" display="T-339-94, Cartonboard, Metsa, 1998.pdf"/>
    <hyperlink ref="DO167" r:id="rId57"/>
    <hyperlink ref="DO168" r:id="rId58"/>
    <hyperlink ref="DO169" r:id="rId59"/>
    <hyperlink ref="DO170" r:id="rId60"/>
    <hyperlink ref="DO172" r:id="rId61"/>
    <hyperlink ref="DO173" r:id="rId62"/>
    <hyperlink ref="DO176" r:id="rId63"/>
    <hyperlink ref="DO177" r:id="rId64"/>
    <hyperlink ref="DO178" r:id="rId65"/>
    <hyperlink ref="DO179" r:id="rId66"/>
    <hyperlink ref="DO180" r:id="rId67"/>
    <hyperlink ref="DO181" r:id="rId68"/>
    <hyperlink ref="DO169:DO179" r:id="rId69" display="T-305-94, PVC, 1999.pdf"/>
    <hyperlink ref="DO193" r:id="rId70"/>
    <hyperlink ref="DO181:DO194" r:id="rId71" display="T-395-94, Trans-Atlantic Agreement, Atlantic Container, 2002.pdf"/>
    <hyperlink ref="DO250" r:id="rId72"/>
    <hyperlink ref="DO251" r:id="rId73"/>
    <hyperlink ref="DO198:DO208" r:id="rId74" display="T-86-95, Far Eastern Freight Conference, CGM, 2002.pdf"/>
    <hyperlink ref="DO208" r:id="rId75"/>
    <hyperlink ref="DO210:DO222" r:id="rId76" display="T-25-95, Cement, 2000.pdf"/>
    <hyperlink ref="DO224:DO250" r:id="rId77" display="T-25-95, Cement, 2000.pdf"/>
    <hyperlink ref="DO270" r:id="rId78"/>
    <hyperlink ref="DO274" r:id="rId79"/>
    <hyperlink ref="DO275" r:id="rId80"/>
    <hyperlink ref="DO272" r:id="rId81"/>
    <hyperlink ref="DO273" r:id="rId82"/>
    <hyperlink ref="DO278" r:id="rId83"/>
    <hyperlink ref="DO284" r:id="rId84"/>
    <hyperlink ref="DO294" r:id="rId85"/>
    <hyperlink ref="DO296" r:id="rId86"/>
    <hyperlink ref="DO298" r:id="rId87"/>
    <hyperlink ref="DO300" r:id="rId88"/>
    <hyperlink ref="DO343" r:id="rId89"/>
    <hyperlink ref="DO344" r:id="rId90"/>
    <hyperlink ref="DO301" r:id="rId91"/>
    <hyperlink ref="DO309" r:id="rId92"/>
    <hyperlink ref="DO292:DO306" r:id="rId93" display="T-191-98, Trans-Atlantic Conference Agreement TACA, Atlantic Container, 2003.pdf"/>
    <hyperlink ref="DO325" r:id="rId94"/>
    <hyperlink ref="DO308:DO309" r:id="rId95" display="T-202-98, British sugar, 2001.pdf"/>
    <hyperlink ref="DO329" r:id="rId96"/>
    <hyperlink ref="DP330" r:id="rId97"/>
    <hyperlink ref="DS330" r:id="rId98"/>
    <hyperlink ref="DP331" r:id="rId99"/>
    <hyperlink ref="DQ331" r:id="rId100"/>
    <hyperlink ref="DP332" r:id="rId101"/>
    <hyperlink ref="DS332" r:id="rId102"/>
    <hyperlink ref="DP333" r:id="rId103"/>
    <hyperlink ref="DP334" r:id="rId104"/>
    <hyperlink ref="DP335" r:id="rId105"/>
    <hyperlink ref="DP336" r:id="rId106"/>
    <hyperlink ref="DS333" r:id="rId107"/>
    <hyperlink ref="DS334" r:id="rId108"/>
    <hyperlink ref="DS335" r:id="rId109"/>
    <hyperlink ref="DS336" r:id="rId110"/>
    <hyperlink ref="DP337" r:id="rId111"/>
    <hyperlink ref="DS337" r:id="rId112"/>
    <hyperlink ref="DO339" r:id="rId113"/>
    <hyperlink ref="DP340" r:id="rId114"/>
    <hyperlink ref="DS340" r:id="rId115"/>
    <hyperlink ref="DP341" r:id="rId116"/>
    <hyperlink ref="DQ341" r:id="rId117"/>
    <hyperlink ref="DO302" r:id="rId118"/>
    <hyperlink ref="DO303" r:id="rId119"/>
    <hyperlink ref="DO305" r:id="rId120"/>
    <hyperlink ref="DO307" r:id="rId121"/>
    <hyperlink ref="DO308" r:id="rId122"/>
    <hyperlink ref="DO361" r:id="rId123"/>
    <hyperlink ref="DO372" r:id="rId124"/>
    <hyperlink ref="DO373" r:id="rId125"/>
    <hyperlink ref="DO363" r:id="rId126"/>
    <hyperlink ref="DO365" r:id="rId127"/>
    <hyperlink ref="DO366" r:id="rId128"/>
    <hyperlink ref="DO367" r:id="rId129"/>
    <hyperlink ref="DO358:DO360" r:id="rId130" display="T-67-00, Seamless steel tubes, 2004.pdf"/>
    <hyperlink ref="DO376" r:id="rId131"/>
    <hyperlink ref="DO362:DO363" r:id="rId132" display="T-213-00, Far East Trade Tariff Charges and Surcharges Agreement (FETTCSA), CMA, 2003.pdf"/>
    <hyperlink ref="DO365:DO375" r:id="rId133" display="T-213-00, Far East Trade Tariff Charges and Surcharges Agreement (FETTCSA), CMA, 2003.pdf"/>
    <hyperlink ref="DO391" r:id="rId134"/>
    <hyperlink ref="DO392" r:id="rId135"/>
    <hyperlink ref="DO395" r:id="rId136"/>
    <hyperlink ref="DO396" r:id="rId137"/>
    <hyperlink ref="DO397" r:id="rId138"/>
    <hyperlink ref="DO398" r:id="rId139"/>
    <hyperlink ref="DO399" r:id="rId140"/>
    <hyperlink ref="DO400" r:id="rId141"/>
    <hyperlink ref="DO401" r:id="rId142"/>
    <hyperlink ref="DO405" r:id="rId143"/>
    <hyperlink ref="DO407" r:id="rId144"/>
    <hyperlink ref="DO436" r:id="rId145"/>
    <hyperlink ref="DO424" r:id="rId146"/>
    <hyperlink ref="DO423" r:id="rId147"/>
    <hyperlink ref="DO425" r:id="rId148"/>
    <hyperlink ref="DO427" r:id="rId149"/>
    <hyperlink ref="DO428" r:id="rId150"/>
    <hyperlink ref="DO400:DO404" r:id="rId151" display="T-236-01, Graphite electrodes, Tokai, 2004.pdf"/>
    <hyperlink ref="DO443" r:id="rId152"/>
    <hyperlink ref="DO456" r:id="rId153"/>
    <hyperlink ref="DO460" r:id="rId154"/>
    <hyperlink ref="DO465" r:id="rId155"/>
    <hyperlink ref="DO466" r:id="rId156"/>
    <hyperlink ref="DO409" r:id="rId157"/>
    <hyperlink ref="DO413" r:id="rId158"/>
    <hyperlink ref="DO415" r:id="rId159"/>
    <hyperlink ref="DO428:DO429" r:id="rId160" display="T-49-02, Luxembourg Brewers, 2005.pdf"/>
    <hyperlink ref="DO419" r:id="rId161"/>
    <hyperlink ref="DO421" r:id="rId162"/>
    <hyperlink ref="DO445" r:id="rId163"/>
    <hyperlink ref="DO446" r:id="rId164"/>
    <hyperlink ref="DO449" r:id="rId165"/>
    <hyperlink ref="DO450" r:id="rId166"/>
    <hyperlink ref="DO452" r:id="rId167"/>
    <hyperlink ref="DO454" r:id="rId168"/>
    <hyperlink ref="DO501" r:id="rId169"/>
    <hyperlink ref="DO447:DO453" r:id="rId170" display="T-259-02, Austrian banks – ‘Lombard Club’, Raiffeisen, 2006.pdf"/>
    <hyperlink ref="DO481" r:id="rId171"/>
    <hyperlink ref="DO488" r:id="rId172"/>
    <hyperlink ref="DO489" r:id="rId173"/>
    <hyperlink ref="DO490" r:id="rId174"/>
    <hyperlink ref="DO491" r:id="rId175"/>
    <hyperlink ref="DO497" r:id="rId176"/>
    <hyperlink ref="DO498" r:id="rId177"/>
    <hyperlink ref="DO512" r:id="rId178"/>
    <hyperlink ref="DP513" r:id="rId179"/>
    <hyperlink ref="DS513" r:id="rId180"/>
    <hyperlink ref="DP514" r:id="rId181"/>
    <hyperlink ref="DQ514" r:id="rId182"/>
    <hyperlink ref="DP515" r:id="rId183"/>
    <hyperlink ref="DQ515" r:id="rId184"/>
    <hyperlink ref="DP516" r:id="rId185"/>
    <hyperlink ref="DR516" r:id="rId186"/>
    <hyperlink ref="DO517" r:id="rId187"/>
    <hyperlink ref="DO489:DO492" r:id="rId188" display="T-27-03, Reinforcing bars, 2007.pdf"/>
    <hyperlink ref="DO494:DO496" r:id="rId189" display="T-27-03, Reinforcing bars, 2007.pdf"/>
    <hyperlink ref="DP522" r:id="rId190"/>
    <hyperlink ref="DQ522" r:id="rId191"/>
    <hyperlink ref="DP526" r:id="rId192"/>
    <hyperlink ref="DR526" r:id="rId193"/>
    <hyperlink ref="DO533" r:id="rId194"/>
    <hyperlink ref="DO536" r:id="rId195"/>
    <hyperlink ref="DO507:DO508" r:id="rId196" display="T-71-03, Speciality graphite, 2005.pdf"/>
    <hyperlink ref="DO547" r:id="rId197"/>
    <hyperlink ref="DO510:DO512" r:id="rId198" display="T-217-03, French beef, Fedaration nationale, 2006.pdf"/>
    <hyperlink ref="DO514:DO515" r:id="rId199" display="T-217-03, French beef, Fedaration nationale, 2006.pdf"/>
    <hyperlink ref="DO551" r:id="rId200"/>
    <hyperlink ref="DO543" r:id="rId201"/>
    <hyperlink ref="DO555" r:id="rId202"/>
    <hyperlink ref="DO557" r:id="rId203"/>
    <hyperlink ref="DO558" r:id="rId204"/>
    <hyperlink ref="DO559" r:id="rId205"/>
    <hyperlink ref="DO574" r:id="rId206"/>
    <hyperlink ref="DO575" r:id="rId207"/>
    <hyperlink ref="DO576" r:id="rId208"/>
    <hyperlink ref="DO577" r:id="rId209"/>
    <hyperlink ref="DO578" r:id="rId210"/>
    <hyperlink ref="DO579" r:id="rId211"/>
    <hyperlink ref="DO541:DO542" r:id="rId212" display="T-127-04, Industrial tubes, KME Germany, 2009.pdf"/>
    <hyperlink ref="DO604" r:id="rId213"/>
    <hyperlink ref="DO603" r:id="rId214"/>
    <hyperlink ref="DO582" r:id="rId215"/>
    <hyperlink ref="DO552:DO553" r:id="rId216" display="T-19-05, Copper plumbing tubes, Boliden, 2010.pdf"/>
    <hyperlink ref="DP590" r:id="rId217"/>
    <hyperlink ref="DP560:DP561" r:id="rId218" display="T-11-05, Copper plumbing tubes, Wieland, summary, 2010.pdf"/>
    <hyperlink ref="DS590" r:id="rId219"/>
    <hyperlink ref="DS560:DS561" r:id="rId220" display="T-11-05, Copper plumbing tubes, Wieland, German, 2010.pdf"/>
    <hyperlink ref="DO593" r:id="rId221"/>
    <hyperlink ref="DO595" r:id="rId222"/>
    <hyperlink ref="DO565:DO566" r:id="rId223" display="T-18-05, Copper plumbing tubes, IMI, 2010.pdf"/>
    <hyperlink ref="DO598" r:id="rId224"/>
    <hyperlink ref="DO568:DO569" r:id="rId225" display="T-25-05, Copper plumbing tubes, KME, 2010.pdf"/>
    <hyperlink ref="DO601" r:id="rId226"/>
    <hyperlink ref="DO602" r:id="rId227"/>
    <hyperlink ref="DP632" r:id="rId228"/>
    <hyperlink ref="DT632" r:id="rId229"/>
    <hyperlink ref="DO634" r:id="rId230"/>
    <hyperlink ref="DO635" r:id="rId231"/>
    <hyperlink ref="DO636" r:id="rId232"/>
    <hyperlink ref="DO637" r:id="rId233"/>
    <hyperlink ref="DO582:DO583" r:id="rId234" display="T-24-05, Raw tobacco – Spain, Alliance, 2010.pdf"/>
    <hyperlink ref="DP640" r:id="rId235"/>
    <hyperlink ref="DQ640" r:id="rId236"/>
    <hyperlink ref="DO613" r:id="rId237"/>
    <hyperlink ref="DO595:DO598" r:id="rId238" display="T-112-05, Choline chloride, Akzo, 2007.pdf"/>
    <hyperlink ref="DO618" r:id="rId239"/>
    <hyperlink ref="DO623" r:id="rId240"/>
    <hyperlink ref="DO468" r:id="rId241"/>
    <hyperlink ref="DO469" r:id="rId242"/>
    <hyperlink ref="DO608:DO612" r:id="rId243" display="T-109-02, Carbonless paper, Bollore, 2007.pdf"/>
    <hyperlink ref="DO477" r:id="rId244"/>
    <hyperlink ref="DO470" r:id="rId245"/>
    <hyperlink ref="DO656" r:id="rId246"/>
    <hyperlink ref="DO617:DO622" r:id="rId247" display="T-175-05, MCCA, 2009.pdf"/>
    <hyperlink ref="DO663" r:id="rId248"/>
    <hyperlink ref="DP664" r:id="rId249"/>
    <hyperlink ref="DQ664" r:id="rId250"/>
    <hyperlink ref="DP665" r:id="rId251"/>
    <hyperlink ref="DQ665" r:id="rId252"/>
    <hyperlink ref="DO673" r:id="rId253"/>
    <hyperlink ref="DO674" r:id="rId254"/>
    <hyperlink ref="DO681" r:id="rId255"/>
    <hyperlink ref="DO684" r:id="rId256"/>
    <hyperlink ref="DO687" r:id="rId257"/>
    <hyperlink ref="DO686" r:id="rId258"/>
    <hyperlink ref="DO668" r:id="rId259"/>
    <hyperlink ref="DO669" r:id="rId260"/>
    <hyperlink ref="DO688" r:id="rId261"/>
    <hyperlink ref="DO689" r:id="rId262"/>
    <hyperlink ref="DO690" r:id="rId263"/>
    <hyperlink ref="DO692" r:id="rId264"/>
    <hyperlink ref="DO694" r:id="rId265"/>
    <hyperlink ref="DP696" r:id="rId266"/>
    <hyperlink ref="DT696" r:id="rId267"/>
    <hyperlink ref="DP697" r:id="rId268"/>
    <hyperlink ref="DT697" r:id="rId269"/>
    <hyperlink ref="DO701" r:id="rId270"/>
    <hyperlink ref="DO702" r:id="rId271"/>
    <hyperlink ref="DP706" r:id="rId272"/>
    <hyperlink ref="DQ706" r:id="rId273"/>
    <hyperlink ref="DP707" r:id="rId274"/>
    <hyperlink ref="DQ707" r:id="rId275"/>
    <hyperlink ref="DO708" r:id="rId276"/>
    <hyperlink ref="DO709" r:id="rId277"/>
    <hyperlink ref="DO710" r:id="rId278"/>
    <hyperlink ref="DP712" r:id="rId279"/>
    <hyperlink ref="DQ712" r:id="rId280"/>
    <hyperlink ref="DP713" r:id="rId281"/>
    <hyperlink ref="DQ713" r:id="rId282"/>
    <hyperlink ref="DP716" r:id="rId283"/>
    <hyperlink ref="DS716" r:id="rId284"/>
    <hyperlink ref="DP717" r:id="rId285"/>
    <hyperlink ref="DS717" r:id="rId286"/>
    <hyperlink ref="DP718" r:id="rId287"/>
    <hyperlink ref="DQ718" r:id="rId288"/>
    <hyperlink ref="DO720" r:id="rId289"/>
    <hyperlink ref="DP726" r:id="rId290"/>
    <hyperlink ref="DT726" r:id="rId291"/>
    <hyperlink ref="DP727" r:id="rId292"/>
    <hyperlink ref="DP728" r:id="rId293"/>
    <hyperlink ref="DT727" r:id="rId294"/>
    <hyperlink ref="DT728" r:id="rId295"/>
    <hyperlink ref="DO746" r:id="rId296"/>
    <hyperlink ref="DO688:DO693" r:id="rId297" display="T-155-06, Prokent‑Tomra, Tomra, 2010.pdf"/>
    <hyperlink ref="DP756" r:id="rId298"/>
    <hyperlink ref="DQ756" r:id="rId299"/>
    <hyperlink ref="DP757" r:id="rId300"/>
    <hyperlink ref="DQ757" r:id="rId301"/>
    <hyperlink ref="DO758" r:id="rId302"/>
    <hyperlink ref="DO700:DO701" r:id="rId303" display="T-217-06, Methacrylates, 2011.pdf"/>
    <hyperlink ref="DO761" r:id="rId304"/>
    <hyperlink ref="DO762" r:id="rId305"/>
    <hyperlink ref="DO763" r:id="rId306"/>
    <hyperlink ref="DO764" r:id="rId307"/>
    <hyperlink ref="DO706:DO707" r:id="rId308" display="T-208-06, Methacrylates, 2011.pdf"/>
    <hyperlink ref="DO732" r:id="rId309"/>
    <hyperlink ref="DO733" r:id="rId310"/>
    <hyperlink ref="DO734" r:id="rId311"/>
    <hyperlink ref="DO735" r:id="rId312"/>
    <hyperlink ref="DO736" r:id="rId313"/>
    <hyperlink ref="DO738" r:id="rId314"/>
    <hyperlink ref="DO740" r:id="rId315"/>
    <hyperlink ref="DO741" r:id="rId316"/>
    <hyperlink ref="DO743" r:id="rId317"/>
    <hyperlink ref="DQ744" r:id="rId318"/>
    <hyperlink ref="DP744" r:id="rId319"/>
    <hyperlink ref="DO745" r:id="rId320"/>
    <hyperlink ref="DP924" r:id="rId321"/>
    <hyperlink ref="DT924" r:id="rId322"/>
    <hyperlink ref="DP925" r:id="rId323"/>
    <hyperlink ref="DP926" r:id="rId324"/>
    <hyperlink ref="DT925" r:id="rId325"/>
    <hyperlink ref="DT926" r:id="rId326"/>
    <hyperlink ref="DP927" r:id="rId327"/>
    <hyperlink ref="DT927" r:id="rId328"/>
    <hyperlink ref="DP928" r:id="rId329"/>
    <hyperlink ref="DT928" r:id="rId330"/>
    <hyperlink ref="DO932" r:id="rId331"/>
    <hyperlink ref="DO933" r:id="rId332"/>
    <hyperlink ref="DO934" r:id="rId333"/>
    <hyperlink ref="DO767:DO768" r:id="rId334" display="T-462-07, Bitumen Spain, 2013.pdf"/>
    <hyperlink ref="DO801" r:id="rId335"/>
    <hyperlink ref="DO770:DO771" r:id="rId336" display="T-385-06, Fittings, 2011.pdf"/>
    <hyperlink ref="DO804" r:id="rId337"/>
    <hyperlink ref="DO773:DO775" r:id="rId338" display="T-378-06, Fittings, 2011.pdf"/>
    <hyperlink ref="DO809" r:id="rId339"/>
    <hyperlink ref="DO810" r:id="rId340"/>
    <hyperlink ref="DO819" r:id="rId341"/>
    <hyperlink ref="DP820" r:id="rId342"/>
    <hyperlink ref="DQ820" r:id="rId343"/>
    <hyperlink ref="DO821" r:id="rId344"/>
    <hyperlink ref="DO825" r:id="rId345"/>
    <hyperlink ref="DO826" r:id="rId346"/>
    <hyperlink ref="DP827" r:id="rId347"/>
    <hyperlink ref="DS827" r:id="rId348"/>
    <hyperlink ref="DP828" r:id="rId349"/>
    <hyperlink ref="DP829" r:id="rId350"/>
    <hyperlink ref="DS828" r:id="rId351"/>
    <hyperlink ref="DS829" r:id="rId352"/>
    <hyperlink ref="DP830" r:id="rId353"/>
    <hyperlink ref="DS830" r:id="rId354"/>
    <hyperlink ref="DO670" r:id="rId355"/>
    <hyperlink ref="DO671" r:id="rId356"/>
    <hyperlink ref="DO844" r:id="rId357"/>
    <hyperlink ref="DO846" r:id="rId358"/>
    <hyperlink ref="DO804:DO807" r:id="rId359" display="T-117-07, Gas insulated, 2011.pdf"/>
    <hyperlink ref="DO851" r:id="rId360"/>
    <hyperlink ref="DO852" r:id="rId361"/>
    <hyperlink ref="DO853" r:id="rId362"/>
    <hyperlink ref="DO811:DO812" r:id="rId363" display="T-112-07, Gas insulated, 2011.pdf"/>
    <hyperlink ref="DO856" r:id="rId364"/>
    <hyperlink ref="DO857" r:id="rId365"/>
    <hyperlink ref="DO858" r:id="rId366"/>
    <hyperlink ref="DO859" r:id="rId367"/>
    <hyperlink ref="DO817:DO821" r:id="rId368" display="T-122-07, Gas insulated, 2011.pdf"/>
    <hyperlink ref="DO894" r:id="rId369"/>
    <hyperlink ref="DO895" r:id="rId370"/>
    <hyperlink ref="DO896" r:id="rId371"/>
    <hyperlink ref="DO897" r:id="rId372"/>
    <hyperlink ref="DO909" r:id="rId373"/>
    <hyperlink ref="DO910" r:id="rId374"/>
    <hyperlink ref="DO890" r:id="rId375"/>
    <hyperlink ref="DO891" r:id="rId376"/>
    <hyperlink ref="DO948" r:id="rId377"/>
    <hyperlink ref="DO949" r:id="rId378"/>
    <hyperlink ref="DO899" r:id="rId379"/>
    <hyperlink ref="DO843:DO844" r:id="rId380" display="T-76-08, Chloroprene Rubber, 2012.pdf"/>
    <hyperlink ref="DO902" r:id="rId381"/>
    <hyperlink ref="DO903" r:id="rId382"/>
    <hyperlink ref="DO904" r:id="rId383"/>
    <hyperlink ref="DP905" r:id="rId384"/>
    <hyperlink ref="DR905" r:id="rId385"/>
    <hyperlink ref="DP906" r:id="rId386"/>
    <hyperlink ref="DR906" r:id="rId387"/>
    <hyperlink ref="DO955" r:id="rId388"/>
    <hyperlink ref="DO853:DO854" r:id="rId389" display="T-111-08, Mastercard, 2012.pdf"/>
    <hyperlink ref="DO1040" r:id="rId390"/>
    <hyperlink ref="DO1041" r:id="rId391"/>
    <hyperlink ref="DO1052" r:id="rId392"/>
    <hyperlink ref="DO1053" r:id="rId393"/>
    <hyperlink ref="DO888:DO890" r:id="rId394" display="T-204-08, International removal sevices, 2011.pdf"/>
    <hyperlink ref="DO1058" r:id="rId395"/>
    <hyperlink ref="DO1059" r:id="rId396"/>
    <hyperlink ref="DO867" r:id="rId397"/>
    <hyperlink ref="DO869" r:id="rId398"/>
    <hyperlink ref="DO870" r:id="rId399"/>
    <hyperlink ref="DO900:DO905" r:id="rId400" display="T-141-07, Elevators and Escalators, 2011.pdf"/>
    <hyperlink ref="DO877" r:id="rId401"/>
    <hyperlink ref="DO907:DO910" r:id="rId402" display="T-138-07, Elevators and Escalators, 2011.pdf"/>
    <hyperlink ref="DO882" r:id="rId403"/>
    <hyperlink ref="DO912:DO917" r:id="rId404" display="T-144-07, Elevators and Escalators,2011.pdf"/>
    <hyperlink ref="DO1064" r:id="rId405"/>
    <hyperlink ref="DO1065" r:id="rId406"/>
    <hyperlink ref="DO1066" r:id="rId407"/>
    <hyperlink ref="DO1067" r:id="rId408"/>
    <hyperlink ref="DO991" r:id="rId409"/>
    <hyperlink ref="DO992" r:id="rId410"/>
    <hyperlink ref="DO993" r:id="rId411"/>
    <hyperlink ref="DP996" r:id="rId412"/>
    <hyperlink ref="DQ996" r:id="rId413"/>
    <hyperlink ref="DO997" r:id="rId414"/>
    <hyperlink ref="DP998" r:id="rId415"/>
    <hyperlink ref="DS998" r:id="rId416"/>
    <hyperlink ref="DO999" r:id="rId417"/>
    <hyperlink ref="DO1001" r:id="rId418"/>
    <hyperlink ref="DP1002" r:id="rId419"/>
    <hyperlink ref="DQ1002" r:id="rId420"/>
    <hyperlink ref="DO1003" r:id="rId421"/>
    <hyperlink ref="DP1004" r:id="rId422"/>
    <hyperlink ref="DQ1004" r:id="rId423"/>
    <hyperlink ref="DO1005" r:id="rId424"/>
    <hyperlink ref="DO1007" r:id="rId425"/>
    <hyperlink ref="DP1009" r:id="rId426"/>
    <hyperlink ref="DQ1009" r:id="rId427"/>
    <hyperlink ref="DO1010" r:id="rId428"/>
    <hyperlink ref="DQ1011" r:id="rId429"/>
    <hyperlink ref="DO1013" r:id="rId430"/>
    <hyperlink ref="DO1014" r:id="rId431"/>
    <hyperlink ref="DO1015" r:id="rId432"/>
    <hyperlink ref="DO1016" r:id="rId433"/>
    <hyperlink ref="DO1017" r:id="rId434"/>
    <hyperlink ref="DO1018" r:id="rId435"/>
    <hyperlink ref="DP1019" r:id="rId436"/>
    <hyperlink ref="DQ1019" r:id="rId437"/>
    <hyperlink ref="DO1020" r:id="rId438"/>
    <hyperlink ref="DO958" r:id="rId439"/>
    <hyperlink ref="DO959" r:id="rId440"/>
    <hyperlink ref="DO960:DO962" r:id="rId441" display="T-540-08, Candle waxes, 2014.pdf"/>
    <hyperlink ref="DP963" r:id="rId442"/>
    <hyperlink ref="DS963" r:id="rId443"/>
    <hyperlink ref="DP964" r:id="rId444"/>
    <hyperlink ref="DQ964" r:id="rId445"/>
    <hyperlink ref="DP965" r:id="rId446"/>
    <hyperlink ref="DQ965" r:id="rId447"/>
    <hyperlink ref="DO966" r:id="rId448"/>
    <hyperlink ref="DP968" r:id="rId449"/>
    <hyperlink ref="DQ968" r:id="rId450"/>
    <hyperlink ref="DP969" r:id="rId451"/>
    <hyperlink ref="DP970" r:id="rId452"/>
    <hyperlink ref="DQ969" r:id="rId453"/>
    <hyperlink ref="DQ970" r:id="rId454"/>
    <hyperlink ref="DO971" r:id="rId455"/>
    <hyperlink ref="DO972:DO974" r:id="rId456" display="T-541-08, Candle waxes, 2014.pdf"/>
    <hyperlink ref="DO982" r:id="rId457"/>
    <hyperlink ref="DO983" r:id="rId458"/>
    <hyperlink ref="DO984" r:id="rId459"/>
    <hyperlink ref="DP985" r:id="rId460"/>
    <hyperlink ref="DQ985" r:id="rId461"/>
    <hyperlink ref="DO1025" r:id="rId462"/>
    <hyperlink ref="DO1026" r:id="rId463"/>
    <hyperlink ref="DO1027" r:id="rId464"/>
    <hyperlink ref="DO1028" r:id="rId465"/>
    <hyperlink ref="DO1076" r:id="rId466"/>
    <hyperlink ref="DO1003:DO1005" r:id="rId467" display="T-56-09, Carglass, Saint-Gobain, 2014.pdf"/>
    <hyperlink ref="DO1080" r:id="rId468"/>
    <hyperlink ref="DO1007:DO1010" r:id="rId469" display="T-72-09, Carglass, 2014.pdf"/>
    <hyperlink ref="DO1085" r:id="rId470"/>
    <hyperlink ref="DO1092" r:id="rId471"/>
    <hyperlink ref="DO1093" r:id="rId472"/>
    <hyperlink ref="DO1094" r:id="rId473"/>
    <hyperlink ref="DO1095" r:id="rId474"/>
    <hyperlink ref="DO1096" r:id="rId475"/>
    <hyperlink ref="DO911" r:id="rId476"/>
    <hyperlink ref="DP912" r:id="rId477"/>
    <hyperlink ref="DQ912" r:id="rId478"/>
    <hyperlink ref="DO920" r:id="rId479"/>
    <hyperlink ref="DO1033:DO1034" r:id="rId480" display="T-448-07, Fasteners, 2012.pdf"/>
    <hyperlink ref="DO1097" r:id="rId481"/>
    <hyperlink ref="DP650" r:id="rId482"/>
    <hyperlink ref="DS650" r:id="rId483"/>
    <hyperlink ref="DP651" r:id="rId484"/>
    <hyperlink ref="DS651" r:id="rId485"/>
    <hyperlink ref="DO654" r:id="rId486"/>
    <hyperlink ref="DO655" r:id="rId487"/>
    <hyperlink ref="DO1122" r:id="rId488"/>
    <hyperlink ref="DO1123" r:id="rId489"/>
    <hyperlink ref="DO1124" r:id="rId490"/>
    <hyperlink ref="DO610" r:id="rId491"/>
    <hyperlink ref="DO611" r:id="rId492"/>
    <hyperlink ref="DO1099" r:id="rId493"/>
    <hyperlink ref="DO1100" r:id="rId494"/>
    <hyperlink ref="DP1125" r:id="rId495"/>
    <hyperlink ref="DR1125" r:id="rId496"/>
    <hyperlink ref="DP1126" r:id="rId497"/>
    <hyperlink ref="DR1126" r:id="rId498"/>
    <hyperlink ref="DP1127" r:id="rId499"/>
    <hyperlink ref="DR1127" r:id="rId500"/>
    <hyperlink ref="DO1128" r:id="rId501"/>
    <hyperlink ref="DO1129" r:id="rId502"/>
    <hyperlink ref="DP1130" r:id="rId503"/>
    <hyperlink ref="DR1130" r:id="rId504"/>
    <hyperlink ref="DP1131" r:id="rId505"/>
    <hyperlink ref="DR1131" r:id="rId506"/>
    <hyperlink ref="DP1132" r:id="rId507"/>
    <hyperlink ref="DR1132" r:id="rId508"/>
    <hyperlink ref="DP1133" r:id="rId509"/>
    <hyperlink ref="DR1133" r:id="rId510"/>
    <hyperlink ref="DP1134" r:id="rId511"/>
    <hyperlink ref="DR1134" r:id="rId512"/>
    <hyperlink ref="DP1135" r:id="rId513"/>
    <hyperlink ref="DR1135" r:id="rId514"/>
    <hyperlink ref="DO1109" r:id="rId515"/>
    <hyperlink ref="DP1110" r:id="rId516"/>
    <hyperlink ref="DQ1110" r:id="rId517"/>
    <hyperlink ref="DP1111" r:id="rId518"/>
    <hyperlink ref="DQ1111" r:id="rId519"/>
    <hyperlink ref="DP1112" r:id="rId520"/>
    <hyperlink ref="DS1112" r:id="rId521"/>
    <hyperlink ref="DP1113" r:id="rId522"/>
    <hyperlink ref="DS1113" r:id="rId523"/>
    <hyperlink ref="DP1114" r:id="rId524"/>
    <hyperlink ref="DQ1114" r:id="rId525"/>
    <hyperlink ref="DO1115" r:id="rId526"/>
    <hyperlink ref="DP1116" r:id="rId527"/>
    <hyperlink ref="DQ1116" r:id="rId528"/>
    <hyperlink ref="DP1117" r:id="rId529"/>
    <hyperlink ref="DQ1117" r:id="rId530"/>
    <hyperlink ref="DO1118" r:id="rId531"/>
    <hyperlink ref="DO1119" r:id="rId532"/>
    <hyperlink ref="DO1120" r:id="rId533"/>
    <hyperlink ref="DO1181" r:id="rId534"/>
    <hyperlink ref="DO1109:DO1119" r:id="rId535" display="T-378-10, Bathroom fittings, 2013.pdf"/>
    <hyperlink ref="DO1201" r:id="rId536"/>
    <hyperlink ref="DO1129:DO1130" r:id="rId537" display="T-380-10, Bathroom fittings, 2013.pdf"/>
    <hyperlink ref="DO1132:DO1133" r:id="rId538" display="T-380-10, Bathroom fittings, 2013.pdf"/>
    <hyperlink ref="DP1209" r:id="rId539"/>
    <hyperlink ref="DQ1209" r:id="rId540"/>
    <hyperlink ref="DP1210" r:id="rId541"/>
    <hyperlink ref="DQ1210" r:id="rId542"/>
    <hyperlink ref="DP1211" r:id="rId543"/>
    <hyperlink ref="DQ1211" r:id="rId544"/>
    <hyperlink ref="DP1212" r:id="rId545"/>
    <hyperlink ref="DS1212" r:id="rId546"/>
    <hyperlink ref="DP1213" r:id="rId547"/>
    <hyperlink ref="DP1214" r:id="rId548"/>
    <hyperlink ref="DP1215" r:id="rId549"/>
    <hyperlink ref="DP1216" r:id="rId550"/>
    <hyperlink ref="DS1213" r:id="rId551"/>
    <hyperlink ref="DS1214" r:id="rId552"/>
    <hyperlink ref="DS1215" r:id="rId553"/>
    <hyperlink ref="DS1216" r:id="rId554"/>
    <hyperlink ref="DO1217" r:id="rId555"/>
    <hyperlink ref="DO1218" r:id="rId556"/>
    <hyperlink ref="DO1146:DO1151" r:id="rId557" display="T-379-10, Bathroom fittings, 2013.pdf"/>
    <hyperlink ref="DP1225" r:id="rId558"/>
    <hyperlink ref="DQ1225" r:id="rId559"/>
    <hyperlink ref="DP1226" r:id="rId560"/>
    <hyperlink ref="DP1227" r:id="rId561"/>
    <hyperlink ref="DP1228" r:id="rId562"/>
    <hyperlink ref="DQ1226" r:id="rId563"/>
    <hyperlink ref="DQ1227" r:id="rId564"/>
    <hyperlink ref="DQ1228" r:id="rId565"/>
    <hyperlink ref="DP1229" r:id="rId566"/>
    <hyperlink ref="DQ1229" r:id="rId567"/>
    <hyperlink ref="DP1230" r:id="rId568"/>
    <hyperlink ref="DP1231" r:id="rId569"/>
    <hyperlink ref="DQ1230" r:id="rId570"/>
    <hyperlink ref="DQ1231" r:id="rId571"/>
    <hyperlink ref="DP1238" r:id="rId572"/>
    <hyperlink ref="DQ1238" r:id="rId573"/>
    <hyperlink ref="DP1239" r:id="rId574"/>
    <hyperlink ref="DQ1239" r:id="rId575"/>
    <hyperlink ref="DO1242" r:id="rId576"/>
    <hyperlink ref="DO1243" r:id="rId577"/>
    <hyperlink ref="DO1249" r:id="rId578"/>
    <hyperlink ref="DO1250" r:id="rId579"/>
    <hyperlink ref="DP1251" r:id="rId580"/>
    <hyperlink ref="DQ1251" r:id="rId581"/>
    <hyperlink ref="DP1252" r:id="rId582"/>
    <hyperlink ref="DP1253" r:id="rId583"/>
    <hyperlink ref="DP1254" r:id="rId584"/>
    <hyperlink ref="DQ1252" r:id="rId585"/>
    <hyperlink ref="DQ1253" r:id="rId586"/>
    <hyperlink ref="DQ1254" r:id="rId587"/>
    <hyperlink ref="DO1255" r:id="rId588"/>
    <hyperlink ref="DO1257" r:id="rId589"/>
    <hyperlink ref="DO1258" r:id="rId590"/>
    <hyperlink ref="DO1261" r:id="rId591"/>
    <hyperlink ref="DO1189:DO1190" r:id="rId592" display="T-393-10, Prestressing, 2015.pdf"/>
    <hyperlink ref="DO1264" r:id="rId593"/>
    <hyperlink ref="DO1265" r:id="rId594"/>
    <hyperlink ref="DO1277" r:id="rId595"/>
    <hyperlink ref="DO1278" r:id="rId596"/>
    <hyperlink ref="DO1279" r:id="rId597"/>
    <hyperlink ref="DP1289" r:id="rId598"/>
    <hyperlink ref="DQ1289" r:id="rId599"/>
    <hyperlink ref="DP1290" r:id="rId600"/>
    <hyperlink ref="DQ1290" r:id="rId601"/>
    <hyperlink ref="DO1291" r:id="rId602"/>
    <hyperlink ref="DO1292" r:id="rId603"/>
    <hyperlink ref="DP1305" r:id="rId604"/>
    <hyperlink ref="DQ1305" r:id="rId605"/>
    <hyperlink ref="DP1306" r:id="rId606"/>
    <hyperlink ref="DQ1306" r:id="rId607"/>
    <hyperlink ref="DO1307" r:id="rId608"/>
    <hyperlink ref="DO1309" r:id="rId609"/>
    <hyperlink ref="DO1310" r:id="rId610"/>
    <hyperlink ref="DO1311" r:id="rId611"/>
    <hyperlink ref="DO1312" r:id="rId612"/>
    <hyperlink ref="DO1313" r:id="rId613"/>
    <hyperlink ref="DO1314" r:id="rId614"/>
    <hyperlink ref="DP1315" r:id="rId615"/>
    <hyperlink ref="DQ1315" r:id="rId616"/>
    <hyperlink ref="DP1316" r:id="rId617"/>
    <hyperlink ref="DP1317" r:id="rId618"/>
    <hyperlink ref="DQ1316" r:id="rId619"/>
    <hyperlink ref="DQ1317" r:id="rId620"/>
    <hyperlink ref="DO1318" r:id="rId621"/>
    <hyperlink ref="DO1320" r:id="rId622"/>
    <hyperlink ref="DO1237:DO1238" r:id="rId623" display="T-56-11, Airfreight, 2015.pdf"/>
    <hyperlink ref="DO1323" r:id="rId624"/>
    <hyperlink ref="DO1324" r:id="rId625"/>
    <hyperlink ref="DO1137" r:id="rId626"/>
    <hyperlink ref="DO1242:DO1244" r:id="rId627" display="T-47-10, Heat stabilisers, 2014.pdf"/>
    <hyperlink ref="DP1141" r:id="rId628"/>
    <hyperlink ref="DQ1141" r:id="rId629"/>
    <hyperlink ref="DO1142" r:id="rId630"/>
    <hyperlink ref="DO1143" r:id="rId631"/>
    <hyperlink ref="DP1148" r:id="rId632"/>
    <hyperlink ref="DS1148" r:id="rId633"/>
    <hyperlink ref="DO1154" r:id="rId634"/>
    <hyperlink ref="DO1155" r:id="rId635"/>
    <hyperlink ref="DO1156" r:id="rId636"/>
    <hyperlink ref="DO1295" r:id="rId637"/>
    <hyperlink ref="DO1296" r:id="rId638"/>
    <hyperlink ref="DO1298" r:id="rId639"/>
    <hyperlink ref="DO1301" r:id="rId640"/>
    <hyperlink ref="DO1270:DO1271" r:id="rId641" display="T-90-11, Labco ONP, 2014.pdf"/>
    <hyperlink ref="DO1330" r:id="rId642"/>
    <hyperlink ref="DO1348" r:id="rId643"/>
    <hyperlink ref="DO1282:DO1283" r:id="rId644" display="T-655-11, Exotic Fruit (Bananas), 2015.pdf"/>
    <hyperlink ref="DO1351" r:id="rId645"/>
    <hyperlink ref="DO1358" r:id="rId646"/>
    <hyperlink ref="DP1373" r:id="rId647"/>
    <hyperlink ref="DQ1373" r:id="rId648"/>
    <hyperlink ref="DP1374" r:id="rId649"/>
    <hyperlink ref="DP1375" r:id="rId650"/>
    <hyperlink ref="DP1376" r:id="rId651"/>
    <hyperlink ref="DP1377" r:id="rId652"/>
    <hyperlink ref="DQ1374" r:id="rId653"/>
    <hyperlink ref="DQ1375" r:id="rId654"/>
    <hyperlink ref="DQ1376" r:id="rId655"/>
    <hyperlink ref="DQ1377" r:id="rId656"/>
    <hyperlink ref="DO1379" r:id="rId657"/>
    <hyperlink ref="DO1327:DO1328" r:id="rId658" display="T-270-12, Freight forwarding, 2016.pdf"/>
    <hyperlink ref="DO1382" r:id="rId659"/>
    <hyperlink ref="DO1383" r:id="rId660"/>
    <hyperlink ref="DO1331:DO1333" r:id="rId661" display="T-267-12, Freight forwarding, 2016.pdf"/>
    <hyperlink ref="DO1392" r:id="rId662"/>
    <hyperlink ref="DO1340:DO1341" r:id="rId663" display="T-264-12, Freight forwarding, 2016.pdf"/>
    <hyperlink ref="DO1426" r:id="rId664"/>
    <hyperlink ref="DO1427" r:id="rId665"/>
    <hyperlink ref="DO1410" r:id="rId666"/>
    <hyperlink ref="DO1367:DO1368" r:id="rId667" display="T-84-13, TV and computer monitor tubes, 2015.pdf"/>
    <hyperlink ref="DO1413" r:id="rId668"/>
    <hyperlink ref="DO1414" r:id="rId669"/>
    <hyperlink ref="DO1416" r:id="rId670"/>
    <hyperlink ref="DO1418" r:id="rId671"/>
    <hyperlink ref="DO1417" r:id="rId672"/>
    <hyperlink ref="DO1428" r:id="rId673"/>
    <hyperlink ref="DO1429" r:id="rId674"/>
    <hyperlink ref="DO1430" r:id="rId675"/>
    <hyperlink ref="DO1431" r:id="rId676"/>
    <hyperlink ref="DO1432" r:id="rId677"/>
    <hyperlink ref="DO1433" r:id="rId678"/>
    <hyperlink ref="DO1434" r:id="rId679"/>
    <hyperlink ref="DO1435" r:id="rId680"/>
    <hyperlink ref="DO1437" r:id="rId681"/>
    <hyperlink ref="DO1438" r:id="rId682"/>
    <hyperlink ref="DO1440" r:id="rId683"/>
    <hyperlink ref="DO1441" r:id="rId684"/>
    <hyperlink ref="DO1615" r:id="rId685"/>
    <hyperlink ref="DO1446:DO1449" r:id="rId686" display="T-95-15, Envelopes, 2016.pdf"/>
    <hyperlink ref="DQ1664" r:id="rId687"/>
    <hyperlink ref="DQ1478:DQ1481" r:id="rId688" display="T-522-15, Retail food packaging, French, 2019.pdf"/>
    <hyperlink ref="DO1670" r:id="rId689"/>
    <hyperlink ref="DO1671" r:id="rId690"/>
    <hyperlink ref="DO1672" r:id="rId691"/>
    <hyperlink ref="DQ1487:DQ1488" r:id="rId692" display="T-582-15, Retail food packaging, French, 2019.pdf"/>
    <hyperlink ref="DO437" r:id="rId693"/>
    <hyperlink ref="DO438" r:id="rId694"/>
    <hyperlink ref="DO439" r:id="rId695"/>
    <hyperlink ref="DO441" r:id="rId696"/>
    <hyperlink ref="DO442" r:id="rId697"/>
    <hyperlink ref="DP937" r:id="rId698"/>
    <hyperlink ref="DQ937" r:id="rId699"/>
    <hyperlink ref="DO1699" r:id="rId700"/>
    <hyperlink ref="DO1700" r:id="rId701"/>
    <hyperlink ref="DO1701" r:id="rId702"/>
    <hyperlink ref="DO1702" r:id="rId703"/>
    <hyperlink ref="DO1703" r:id="rId704"/>
    <hyperlink ref="DO1704" r:id="rId705"/>
    <hyperlink ref="DO1705" r:id="rId706"/>
    <hyperlink ref="DO1706" r:id="rId707"/>
    <hyperlink ref="DO1707" r:id="rId708"/>
    <hyperlink ref="DO1582" r:id="rId709"/>
    <hyperlink ref="DO1565:DO1566" r:id="rId710" display="T-691-14, Perindopril, Servier, French; 2018.pdf"/>
    <hyperlink ref="DO1585" r:id="rId711"/>
    <hyperlink ref="DO1586" r:id="rId712"/>
    <hyperlink ref="DO1587" r:id="rId713"/>
    <hyperlink ref="DO1588" r:id="rId714"/>
    <hyperlink ref="DO1589" r:id="rId715"/>
    <hyperlink ref="DO1590" r:id="rId716"/>
    <hyperlink ref="DO1591" r:id="rId717"/>
    <hyperlink ref="DO1592" r:id="rId718"/>
    <hyperlink ref="DO1575:DO1576" r:id="rId719" display="T-679-14, Perindopril, Servier, Teva, 2018.pdf"/>
    <hyperlink ref="DO1541" r:id="rId720"/>
    <hyperlink ref="DO1542" r:id="rId721"/>
    <hyperlink ref="DQ1543" r:id="rId722"/>
    <hyperlink ref="DQ1544" r:id="rId723"/>
    <hyperlink ref="DO1545" r:id="rId724"/>
    <hyperlink ref="DO1546" r:id="rId725"/>
    <hyperlink ref="DO1547" r:id="rId726"/>
    <hyperlink ref="DO1548" r:id="rId727"/>
    <hyperlink ref="DO1549" r:id="rId728"/>
    <hyperlink ref="DO1550" r:id="rId729"/>
    <hyperlink ref="DO1551" r:id="rId730"/>
    <hyperlink ref="DO1552" r:id="rId731"/>
    <hyperlink ref="DO1553" r:id="rId732"/>
    <hyperlink ref="DO1554" r:id="rId733"/>
    <hyperlink ref="DO1556" r:id="rId734"/>
    <hyperlink ref="DO1558" r:id="rId735"/>
    <hyperlink ref="DO1557" r:id="rId736"/>
    <hyperlink ref="DO1559" r:id="rId737"/>
    <hyperlink ref="DO1560" r:id="rId738"/>
    <hyperlink ref="DO1561" r:id="rId739"/>
    <hyperlink ref="DO1565" r:id="rId740"/>
    <hyperlink ref="DO1566" r:id="rId741"/>
    <hyperlink ref="DO1452" r:id="rId742"/>
    <hyperlink ref="DO1645:DO1647" r:id="rId743" display="T-54-14, Shrimps, 2016.pdf"/>
    <hyperlink ref="DP1461" r:id="rId744"/>
    <hyperlink ref="DQ1461" r:id="rId745"/>
    <hyperlink ref="DO1620" r:id="rId746"/>
    <hyperlink ref="DQ1621" r:id="rId747"/>
    <hyperlink ref="DP1621" r:id="rId748"/>
    <hyperlink ref="DO1595" r:id="rId749"/>
    <hyperlink ref="DO1596" r:id="rId750"/>
    <hyperlink ref="DO1597" r:id="rId751"/>
    <hyperlink ref="DO832" r:id="rId752"/>
    <hyperlink ref="DO1673:DO1675" r:id="rId753" display="T-42-07, Butadiene Rubber and Emulsion Styrene Butadiene Rubber, 2011.pdf"/>
    <hyperlink ref="DO836" r:id="rId754"/>
    <hyperlink ref="DO837" r:id="rId755"/>
    <hyperlink ref="DO838" r:id="rId756"/>
    <hyperlink ref="DO1679:DO1680" r:id="rId757" display="T-38-07, Butadiene Rubber and Emulsion Styrene Butadiene Rubber, 2011.pdf"/>
    <hyperlink ref="DO841" r:id="rId758"/>
    <hyperlink ref="DO842" r:id="rId759"/>
    <hyperlink ref="DO843" r:id="rId760"/>
    <hyperlink ref="DO38" r:id="rId761"/>
    <hyperlink ref="DO561" r:id="rId762"/>
    <hyperlink ref="DO1634" r:id="rId763"/>
    <hyperlink ref="DO1706:DO1707" r:id="rId764" display="T-180-15, Yen interest rate derivatives, Icap, 2017.pdf"/>
    <hyperlink ref="DO770" r:id="rId765"/>
    <hyperlink ref="DO771" r:id="rId766"/>
    <hyperlink ref="DP772" r:id="rId767"/>
    <hyperlink ref="DQ772" r:id="rId768"/>
    <hyperlink ref="DP773" r:id="rId769"/>
    <hyperlink ref="DQ773" r:id="rId770"/>
    <hyperlink ref="DP777" r:id="rId771"/>
    <hyperlink ref="DQ777" r:id="rId772"/>
    <hyperlink ref="DP778" r:id="rId773"/>
    <hyperlink ref="DQ778" r:id="rId774"/>
    <hyperlink ref="DP779" r:id="rId775"/>
    <hyperlink ref="DQ779" r:id="rId776"/>
    <hyperlink ref="DP784" r:id="rId777"/>
    <hyperlink ref="DQ784" r:id="rId778"/>
    <hyperlink ref="DP785" r:id="rId779"/>
    <hyperlink ref="DQ785" r:id="rId780"/>
    <hyperlink ref="DP791" r:id="rId781"/>
    <hyperlink ref="DQ791" r:id="rId782"/>
    <hyperlink ref="DO792" r:id="rId783"/>
    <hyperlink ref="DO795" r:id="rId784"/>
    <hyperlink ref="DO751:DO752" r:id="rId785" display="T-343-06, bitumen (NL), Shell, 2012.pdf"/>
    <hyperlink ref="DO798" r:id="rId786"/>
    <hyperlink ref="HH11" r:id="rId787" display="News, event study\Commission decision - event month+-1\Event, Bayer Dental.pdf"/>
    <hyperlink ref="HH12" r:id="rId788" display="News, event study\Commission decision - event month+-1\Event, Soda-ash, skupaj.pdf"/>
    <hyperlink ref="HH14" r:id="rId789" display="News, event study\Commission decision - event month+-1\Event, Soda-ash, skupaj.pdf"/>
    <hyperlink ref="HH15" r:id="rId790" display="News, event study\Commission decision - event month+-1\Event, Soda-ash, skupaj.pdf"/>
    <hyperlink ref="HH16" r:id="rId791" display="News, event study\Commission decision - event month+-1\Event, Soda-ash, skupaj.pdf"/>
    <hyperlink ref="HH17" r:id="rId792" display="News, event study\Commission decision - event month+-1\Event, Soda-ash, skupaj.pdf"/>
    <hyperlink ref="HH19" r:id="rId793" display="News, event study\Commission decision - event month+-1\Event, Ansac.pdf"/>
    <hyperlink ref="HH23:HH27" r:id="rId794" display="News, event study\Commission decision - event month+-1\Event, Ansac.pdf"/>
    <hyperlink ref="HH60" r:id="rId795" display="News, event study\Commission decision - event month+-1\Event, UK Agricultural Tractor Registration Exchange.pdf"/>
    <hyperlink ref="HH60:HH62" r:id="rId796" display="News, event study\Commission decision - event month+-1\Event, UK Agricultural Tractor Registration Exchange.pdf"/>
    <hyperlink ref="HH66" r:id="rId797" display="News, event study\Commission decision - event month+-1\Event, UK Agricultural Tractor Registration Exchange.pdf"/>
    <hyperlink ref="HH68" r:id="rId798" display="News, event study\Commission decision - event month+-1\Event, British Midland v. Aer Lingus.pdf"/>
    <hyperlink ref="HH70" r:id="rId799" display="News, event study\Commission decision - event month+-1\Event, Newitt Dunlop Slazenger International and Others.pdf"/>
    <hyperlink ref="HH42" r:id="rId800" display="News, event study\Commission decision - event month+-1\Event, French-West African shipowners' committees.pdf"/>
    <hyperlink ref="HH43" r:id="rId801" display="News, event study\Commission decision - event month+-1\Event, French-West African shipowners' committees.pdf"/>
    <hyperlink ref="HH84:HH85" r:id="rId802" display="News, event study\Commission decision - event month+-1\Event, French-West African shipowners' committees.pdf"/>
    <hyperlink ref="HH87:HH88" r:id="rId803" display="News, event study\Commission decision - event month+-1\Event, French-West African shipowners' committees.pdf"/>
    <hyperlink ref="HH105" r:id="rId804" display="News, event study\Commission decision - event month+-1\Event, Viho Parker Pen.pdf"/>
    <hyperlink ref="HH40" r:id="rId805" display="News, event study\Commission decision - event month+-1\Event, Eco System Peugeot.pdf"/>
    <hyperlink ref="HH41" r:id="rId806" display="News, event study\Commission decision - event month+-1\Event, Eco System Peugeot.pdf"/>
    <hyperlink ref="HH121" r:id="rId807" display="News, event study\Commission decision - event month+-1\Event, Ford Agricultural.pdf"/>
    <hyperlink ref="HH124" r:id="rId808" display="News, event study\Commission decision - event month+-1\Event, Cewal, Cowac and Ukwal.pdf"/>
    <hyperlink ref="HH126" r:id="rId809" display="News, event study\Commission decision - event month+-1\Event, Cewal, Cowac and Ukwal.pdf"/>
    <hyperlink ref="HH130" r:id="rId810" display="News, event study\Commission decision - event month+-1\Event, Zera Montedison.pdf"/>
    <hyperlink ref="HH131" r:id="rId811" display="News, event study\Commission decision - event month+-1\Event, Zera Montedison.pdf"/>
    <hyperlink ref="HH118" r:id="rId812" display="News, event study\Commission decision - event month+-1\Event, Warner-Lambert Gillette and Others.pdf"/>
    <hyperlink ref="HH135" r:id="rId813" display="News, event study\Commission decision - event month+-1\Event, Steel beams.pdf"/>
    <hyperlink ref="HH136" r:id="rId814" display="News, event study\Commission decision - event month+-1\Event, Steel beams.pdf"/>
    <hyperlink ref="HH140" r:id="rId815" display="News, event study\Commission decision - event month+-1\Event, Steel beams.pdf"/>
    <hyperlink ref="HH146" r:id="rId816" display="News, event study\Commission decision - event month+-1\Event, Steel beams.pdf"/>
    <hyperlink ref="HH767" r:id="rId817" display="News, event study\Commission decision - event month+-1\Event, Steel beams, readoption.pdf"/>
    <hyperlink ref="HH138:HH139" r:id="rId818" display="News, event study\Commission decision - event month+-1\Event, Steel beams, readoption.pdf"/>
    <hyperlink ref="HH159" r:id="rId819" display="News, event study\Commission decision - event month+-1\Event, Cartonboard.pdf"/>
    <hyperlink ref="HH160" r:id="rId820" display="News, event study\Commission decision - event month+-1\Event, Cartonboard.pdf"/>
    <hyperlink ref="HH151:HH153" r:id="rId821" display="News, event study\Commission decision - event month+-1\Event, Cartonboard.pdf"/>
    <hyperlink ref="HH172" r:id="rId822" display="News, event study\Commission decision - event month+-1\Event, Cartonboard.pdf"/>
    <hyperlink ref="HH162:HH163" r:id="rId823" display="News, event study\Commission decision - event month+-1\Event, Cartonboard.pdf"/>
    <hyperlink ref="HH165:HH166" r:id="rId824" display="News, event study\Commission decision - event month+-1\Event, Cartonboard.pdf"/>
    <hyperlink ref="HH181" r:id="rId825" display="News, event study\Commission decision - event month+-1\Event, PVC, readoption.pdf"/>
    <hyperlink ref="HH182" r:id="rId826" display="News, event study\Commission decision - event month+-1\Event, PVC, readoption.pdf"/>
    <hyperlink ref="HH185" r:id="rId827" display="News, event study\Commission decision - event month+-1\Event, PVC, readoption.pdf"/>
    <hyperlink ref="HH174:HH175" r:id="rId828" display="News, event study\Commission decision - event month+-1\Event, PVC, readoption.pdf"/>
    <hyperlink ref="HH177:HH178" r:id="rId829" display="News, event study\Commission decision - event month+-1\Event, PVC, readoption.pdf"/>
    <hyperlink ref="HH193" r:id="rId830" display="News, event study\Commission decision - event month+-1\Event, Trans-atlantic Agreement.pdf"/>
    <hyperlink ref="HH195" r:id="rId831" display="News, event study\Commission decision - event month+-1\Event, Trans-atlantic Agreement.pdf"/>
    <hyperlink ref="HH197" r:id="rId832" display="News, event study\Commission decision - event month+-1\Event, Trans-atlantic Agreement.pdf"/>
    <hyperlink ref="HH186:HH190" r:id="rId833" display="News, event study\Commission decision - event month+-1\Event, Trans-atlantic Agreement.pdf"/>
    <hyperlink ref="HH192:HH194" r:id="rId834" display="News, event study\Commission decision - event month+-1\Event, Trans-atlantic Agreement.pdf"/>
    <hyperlink ref="HH251" r:id="rId835" display="News, event study\Commission decision - event month+-1\Event, Far Eastern Freight Conference.pdf"/>
    <hyperlink ref="HH253" r:id="rId836" display="News, event study\Commission decision - event month+-1\Event, Far Eastern Freight Conference.pdf"/>
    <hyperlink ref="HH200:HH208" r:id="rId837" display="News, event study\Commission decision - event month+-1\Event, Far Eastern Freight Conference.pdf"/>
    <hyperlink ref="HH209" r:id="rId838" display="News, event study\Commission decision - event month+-1\Event, Cement.pdf"/>
    <hyperlink ref="HH211:HH212" r:id="rId839" display="News, event study\Commission decision - event month+-1\Event, Cement.pdf"/>
    <hyperlink ref="HH215:HH217" r:id="rId840" display="News, event study\Commission decision - event month+-1\Event, Cement.pdf"/>
    <hyperlink ref="HH219:HH220" r:id="rId841" display="News, event study\Commission decision - event month+-1\Event, Cement.pdf"/>
    <hyperlink ref="HH221" r:id="rId842" display="News, event study\Commission decision - event month+-1\Event, Cement.pdf"/>
    <hyperlink ref="HH224:HH226" r:id="rId843" display="News, event study\Commission decision - event month+-1\Event, Cement.pdf"/>
    <hyperlink ref="HH228:HH231" r:id="rId844" display="News, event study\Commission decision - event month+-1\Event, Cement.pdf"/>
    <hyperlink ref="HH233:HH237" r:id="rId845" display="News, event study\Commission decision - event month+-1\Event, Cement.pdf"/>
    <hyperlink ref="HH238" r:id="rId846" display="News, event study\Commission decision - event month+-1\Event, Cement.pdf"/>
    <hyperlink ref="HH244" r:id="rId847" display="News, event study\Commission decision - event month+-1\Event, Cement.pdf"/>
    <hyperlink ref="HH248:HH250" r:id="rId848" display="News, event study\Commission decision - event month+-1\Event, Cement.pdf"/>
    <hyperlink ref="HH274" r:id="rId849" display="News, event study\Commission decision - event month+-1\Event, BASF Lacke+Farben AG, and Accinauto SA.pdf"/>
    <hyperlink ref="HH275" r:id="rId850" display="News, event study\Commission decision - event month+-1\Event, BASF Lacke+Farben AG, and Accinauto SA.pdf"/>
    <hyperlink ref="HH279" r:id="rId851" display="News, event study\Commission decision - event month+-1\Event, Ferry operators - Currency surcharges.pdf"/>
    <hyperlink ref="HH280" r:id="rId852" display="News, event study\Commission decision - event month+-1\Event, Ferry operators - Currency surcharges.pdf"/>
    <hyperlink ref="HH284" r:id="rId853" display="News, event study\Commission decision - event month+-1\Event, Ferry operators - Currency surcharges.pdf"/>
    <hyperlink ref="HH288" r:id="rId854" display="News, event study\Commission decision - event month+-1\Event, Wirtschaftsvereinigung Stahl.pdf"/>
    <hyperlink ref="HH292" r:id="rId855" display="News, event study\Commission decision - event month+-1\Event, Wirtschaftsvereinigung Stahl.pdf"/>
    <hyperlink ref="HH293" r:id="rId856" display="News, event study\Commission decision - event month+-1\Event, FAG - Flughafen Frankfurt Main AG.pdf"/>
    <hyperlink ref="HH294" r:id="rId857" display="News, event study\Commission decision - event month+-1\Event, Alloy surcharge.pdf"/>
    <hyperlink ref="HH283:HH286" r:id="rId858" display="News, event study\Commission decision - event month+-1\Event, Alloy surcharge.pdf"/>
    <hyperlink ref="HH300" r:id="rId859" display="News, event study\Commission decision - event month+-1\Event, VW.pdf"/>
    <hyperlink ref="HH343" r:id="rId860" display="News, event study\Commission decision - event month+-1\Event, Van den Bergh Foods Limited.pdf"/>
    <hyperlink ref="HH309" r:id="rId861" display="News, event study\Commission decision - event month+-1\Event, Trans-Atlantic Conference Agreement.pdf"/>
    <hyperlink ref="HH311" r:id="rId862" display="News, event study\Commission decision - event month+-1\Event, Trans-Atlantic Conference Agreement.pdf"/>
    <hyperlink ref="HH295:HH299" r:id="rId863" display="News, event study\Commission decision - event month+-1\Event, Trans-Atlantic Conference Agreement.pdf"/>
    <hyperlink ref="HH301:HH305" r:id="rId864" display="News, event study\Commission decision - event month+-1\Event, Trans-Atlantic Conference Agreement.pdf"/>
    <hyperlink ref="HH325" r:id="rId865" display="News, event study\Commission decision - event month+-1\Event, British Sugar plc.pdf"/>
    <hyperlink ref="HH308:HH309" r:id="rId866" display="News, event study\Commission decision - event month+-1\Event, British Sugar plc.pdf"/>
    <hyperlink ref="HH329" r:id="rId867" display="News, event study\Commission decision - event month+-1\Event, Pre-Insulated Pipe Cartel.pdf"/>
    <hyperlink ref="HH302" r:id="rId868" display="News, event study\Commission decision - event month+-1\Event, Greek Ferries.pdf"/>
    <hyperlink ref="HH304" r:id="rId869" display="News, event study\Commission decision - event month+-1\Event, Greek Ferries.pdf"/>
    <hyperlink ref="HH346" r:id="rId870" display="News, event study\Commission decision - event month+-1\Event, Europe Asia Trades Agreement.pdf"/>
    <hyperlink ref="HH335:HH336" r:id="rId871" display="News, event study\Commission decision - event month+-1\Event, Europe Asia Trades Agreement.pdf"/>
    <hyperlink ref="HH338:HH342" r:id="rId872" display="News, event study\Commission decision - event month+-1\Event, Europe Asia Trades Agreement.pdf"/>
    <hyperlink ref="HH345:HH347" r:id="rId873" display="News, event study\Commission decision - event month+-1\Event, Europe Asia Trades Agreement.pdf"/>
    <hyperlink ref="HH361" r:id="rId874" display="News, event study\Commission decision - event month+-1\Event, Virgin British Airways.pdf"/>
    <hyperlink ref="HH364" r:id="rId875"/>
    <hyperlink ref="HH357:HH360" r:id="rId876" display="News, event study\Commission decision - event month+-1\Event, Seamless steel tubes.pdf"/>
    <hyperlink ref="HH377" r:id="rId877"/>
    <hyperlink ref="HH363:HH364" r:id="rId878" display="News, event study\Commission decision - event month+-1\Event, Far East Trade Tariff Charges and Surcharges Agreement (FETTCSA).pdf"/>
    <hyperlink ref="HH373:HH375" r:id="rId879" display="News, event study\Commission decision - event month+-1\Event, Far East Trade Tariff Charges and Surcharges Agreement (FETTCSA).pdf"/>
    <hyperlink ref="HH391" r:id="rId880" display="News, event study\Commission decision - event month+-1\Event, Amino Acids.pdf"/>
    <hyperlink ref="HH400" r:id="rId881" display="News, event study\Commission decision - event month+-1\Event, Opel.pdf"/>
    <hyperlink ref="HH401" r:id="rId882" display="News, event study\Commission decision - event month+-1\Event, Opel.pdf"/>
    <hyperlink ref="HH406" r:id="rId883" display="News, event study\Commission decision - event month+-1\Event, Opel.pdf"/>
    <hyperlink ref="HH436" r:id="rId884" display="News, event study\Commission decision - event month+-1\Event, Glaxo Wellcome.pdf"/>
    <hyperlink ref="HH424" r:id="rId885" display="News, event study\Commission decision - event month+-1\Event, Michelin.pdf"/>
    <hyperlink ref="HH423" r:id="rId886" display="News, event study\Commission decision - event month+-1\Event, Volkswagen.pdf"/>
    <hyperlink ref="HH425" r:id="rId887" display="News, event study\Commission decision - event month+-1\Event, SAS Maersk Air.pdf"/>
    <hyperlink ref="HH426" r:id="rId888" display="News, event study\Commission decision - event month+-1\Event, SAS Maersk Air.pdf"/>
    <hyperlink ref="HH427" r:id="rId889" display="News, event study\Commission decision - event month+-1\Event, Graphite electrodes.pdf"/>
    <hyperlink ref="HH428" r:id="rId890" display="News, event study\Commission decision - event month+-1\Event, Graphite electrodes.pdf"/>
    <hyperlink ref="HH400:HH404" r:id="rId891" display="News, event study\Commission decision - event month+-1\Event, Graphite electrodes.pdf"/>
    <hyperlink ref="HH435" r:id="rId892" display="News, event study\Commission decision - event month+-1\Event, Deutsche Post AG - Interception of cross-border mail.pdf"/>
    <hyperlink ref="HH443" r:id="rId893" display="News, event study\Commission decision - event month+-1\Event, Mercedes-Benz.pdf"/>
    <hyperlink ref="HH455" r:id="rId894" display="News, event study\Commission decision - event month+-1\Event, Vitamins.pdf"/>
    <hyperlink ref="HH408:HH415" r:id="rId895" display="News, event study\Commission decision - event month+-1\Event, Vitamins.pdf"/>
    <hyperlink ref="HH417:HH419" r:id="rId896" display="News, event study\Commission decision - event month+-1\Event, Vitamins.pdf"/>
    <hyperlink ref="HH409" r:id="rId897" display="News, event study\Commission decision - event month+-1\Event, Citric acid.pdf"/>
    <hyperlink ref="HH422:HH424" r:id="rId898" display="News, event study\Commission decision - event month+-1\Event, Citric acid.pdf"/>
    <hyperlink ref="HH418" r:id="rId899" display="News, event study\Commission decision - event month+-1\Event, Interbrew and Alken-Maes.pdf"/>
    <hyperlink ref="HH431:HH432" r:id="rId900" display="News, event study\Commission decision - event month+-1\Event, Interbrew and Alken-Maes.pdf"/>
    <hyperlink ref="HH444" r:id="rId901" display="News, event study\Commission decision - event month+-1\Event, Bank charges for exchanging euro-zone currencies — Germany.pdf"/>
    <hyperlink ref="HH436:HH439" r:id="rId902" display="News, event study\Commission decision - event month+-1\Event, Bank charges for exchanging euro-zone currencies — Germany.pdf"/>
    <hyperlink ref="HH501" r:id="rId903" display="News, event study\Commission decision - event month+-1\Event, Austrian banks — Lombard Club.pdf"/>
    <hyperlink ref="HH447:HH448" r:id="rId904" display="News, event study\Commission decision - event month+-1\Event, Austrian banks — Lombard Club.pdf"/>
    <hyperlink ref="HH479" r:id="rId905" display="News, event study\Commission decision - event month+-1\Event, Methionine.pdf"/>
    <hyperlink ref="HH455:HH457" r:id="rId906" display="News, event study\Commission decision - event month+-1\Event, Methionine.pdf"/>
    <hyperlink ref="HH484" r:id="rId907" display="News, event study\Commission decision - event month+-1\Event, Industrial and medical gases.pdf"/>
    <hyperlink ref="HH460:HH461" r:id="rId908" display="News, event study\Commission decision - event month+-1\Event, Industrial and medical gases.pdf"/>
    <hyperlink ref="HH488" r:id="rId909" display="News, event study\Commission decision - event month+-1\Event, Industrial and medical gases.pdf"/>
    <hyperlink ref="HH490" r:id="rId910" display="News, event study\Commission decision - event month+-1\Event, Video Games.pdf"/>
    <hyperlink ref="HH466:HH467" r:id="rId911" display="News, event study\Commission decision - event month+-1\Event, Video Games.pdf"/>
    <hyperlink ref="HH472:HH473" r:id="rId912" display="News, event study\Commission decision - event month+-1\Event, Video Games.pdf"/>
    <hyperlink ref="HH500" r:id="rId913" display="News, event study\Commission decision - event month+-1\Event, Fine art auction houses.pdf"/>
    <hyperlink ref="HH509" r:id="rId914" display="News, event study\Commission decision - event month+-1\Event, Methylglucamine.pdf"/>
    <hyperlink ref="HH477:HH478" r:id="rId915" display="News, event study\Commission decision - event month+-1\Event, Methylglucamine.pdf"/>
    <hyperlink ref="HH512" r:id="rId916" display="News, event study\Commission decision - event month+-1\Event, Plasterboard.pdf"/>
    <hyperlink ref="HH514" r:id="rId917" display="News, event study\Commission decision - event month+-1\Event, Plasterboard.pdf"/>
    <hyperlink ref="HH528" r:id="rId918" display="News, event study\Commission decision - event month+-1\Event, Flood flavour enhancers.pdf"/>
    <hyperlink ref="HH531" r:id="rId919" display="News, event study\Commission decision - event month+-1\Event, Flood flavour enhancers.pdf"/>
    <hyperlink ref="HH532" r:id="rId920" display="News, event study\Commission decision - event month+-1\Event, Specialty Graphite.pdf"/>
    <hyperlink ref="HH533" r:id="rId921" display="News, event study\Commission decision - event month+-1\Event, Specialty Graphite.pdf"/>
    <hyperlink ref="HH502:HH508" r:id="rId922" display="News, event study\Commission decision - event month+-1\Event, Specialty Graphite.pdf"/>
    <hyperlink ref="HH560" r:id="rId923" display="News, event study\Commission decision - event month+-1\Event, Deutsche Telekom.pdf"/>
    <hyperlink ref="HH542" r:id="rId924" display="News, event study\Commission decision - event month+-1\Event, Sorbates.pdf"/>
    <hyperlink ref="HH530:HH531" r:id="rId925" display="News, event study\Commission decision - event month+-1\Event, Sorbates.pdf"/>
    <hyperlink ref="HH559" r:id="rId926" display="News, event study\Commission decision - event month+-1\Event, Electrical and mechanical carbon and graphite products.pdf"/>
    <hyperlink ref="HH568" r:id="rId927" display="News, event study\Commission decision - event month+-1\Event, Organic peroxides.pdf"/>
    <hyperlink ref="HH526:HH527" r:id="rId928" display="News, event study\Commission decision - event month+-1\Event, Organic peroxides.pdf"/>
    <hyperlink ref="HH572" r:id="rId929" display="News, event study\Commission decision - event month+-1\Event, Organic peroxides.pdf"/>
    <hyperlink ref="HH573" r:id="rId930" display="News, event study\Commission decision - event month+-1\Event, Organic peroxides.pdf"/>
    <hyperlink ref="HH577" r:id="rId931" display="News, event study\Commission decision - event month+-1\Event, Industrial tubes.pdf"/>
    <hyperlink ref="HH539:HH542" r:id="rId932" display="News, event study\Commission decision - event month+-1\Event, Industrial tubes.pdf"/>
    <hyperlink ref="HH604" r:id="rId933" display="News, event study\Commission decision - event month+-1\Event, Cewal, Cowac and Ukwal, readoption.pdf"/>
    <hyperlink ref="HH603" r:id="rId934" display="News, event study\Commission decision - event month+-1\Event, Microsoft, 1.pdf"/>
    <hyperlink ref="HH605" r:id="rId935" display="News, event study\Commission decision - event month+-1\Event, Souris-Topps.pdf"/>
    <hyperlink ref="HH546:HH549" r:id="rId936" display="News, event study\Commission decision - event month+-1\Event, Souris-Topps.pdf"/>
    <hyperlink ref="HH582" r:id="rId937" display="News, event study\Commission decision - event month+-1\Event, Copper Plumbing tubes.pdf"/>
    <hyperlink ref="HH552:HH558" r:id="rId938" display="News, event study\Commission decision - event month+-1\Event, Copper Plumbing tubes.pdf"/>
    <hyperlink ref="HH593" r:id="rId939" display="News, event study\Commission decision - event month+-1\Event, Copper Plumbing tubes.pdf"/>
    <hyperlink ref="HH564:HH571" r:id="rId940" display="News, event study\Commission decision - event month+-1\Event, Copper Plumbing tubes.pdf"/>
    <hyperlink ref="HH624" r:id="rId941" display="News, event study\Commission decision - event month+-1\Event, Brasseries Kronenbourg - Brasseries Heineken.pdf"/>
    <hyperlink ref="HH573:HH575" r:id="rId942" display="News, event study\Commission decision - event month+-1\Event, Brasseries Kronenbourg - Brasseries Heineken.pdf"/>
    <hyperlink ref="HH634" r:id="rId943" display="News, event study\Commission decision - event month+-1\Event, Raw tobacco - Spain.pdf"/>
    <hyperlink ref="HH580:HH584" r:id="rId944" display="News, event study\Commission decision - event month+-1\Event, Raw tobacco - Spain.pdf"/>
    <hyperlink ref="HH646" r:id="rId945" display="News, event study\Commission decision - event month+-1\Event, GDF ENEL, GDF ENI, skupaj 2.pdf"/>
    <hyperlink ref="HH647" r:id="rId946" display="News, event study\Commission decision - event month+-1\Event, GDF ENEL, GDF ENI, skupaj 2.pdf"/>
    <hyperlink ref="HH649" r:id="rId947" display="News, event study\Commission decision - event month+-1\Event, GDF ENEL, GDF ENI, skupaj 2.pdf"/>
    <hyperlink ref="HH613" r:id="rId948" display="News, event study\Commission decision - event month+-1\Event, Choline Chloride.pdf"/>
    <hyperlink ref="HH595:HH599" r:id="rId949" display="News, event study\Commission decision - event month+-1\Event, Choline Chloride.pdf"/>
    <hyperlink ref="HH623" r:id="rId950" display="News, event study\Commission decision - event month+-1\Event, Choline Chloride.pdf"/>
    <hyperlink ref="HH468" r:id="rId951" display="News, event study\Commission decision - event month+-1\Event, Carbonless paper.pdf"/>
    <hyperlink ref="HH469" r:id="rId952" display="News, event study\Commission decision - event month+-1\Event, Carbonless paper.pdf"/>
    <hyperlink ref="HH609:HH610" r:id="rId953" display="News, event study\Commission decision - event month+-1\Event, Carbonless paper.pdf"/>
    <hyperlink ref="HH476" r:id="rId954" display="News, event study\Commission decision - event month+-1\Event, Carbonless paper.pdf"/>
    <hyperlink ref="HH478" r:id="rId955" display="News, event study\Commission decision - event month+-1\Event, Carbonless paper.pdf"/>
    <hyperlink ref="HH656" r:id="rId956" display="News, event study\Commission decision - event month+-1\Event, MCAA.pdf"/>
    <hyperlink ref="HH617:HH627" r:id="rId957" display="News, event study\Commission decision - event month+-1\Event, MCAA.pdf"/>
    <hyperlink ref="HH677" r:id="rId958" display="News, event study\Commission decision - event month+-1\Event, Thread.pdf"/>
    <hyperlink ref="HH634:HH636" r:id="rId959" display="News, event study\Commission decision - event month+-1\Event, Thread.pdf"/>
    <hyperlink ref="HH668" r:id="rId960" display="News, event study\Commission decision - event month+-1\Event, SEP and others Automobiles Peugeot SA.pdf"/>
    <hyperlink ref="HH669" r:id="rId961" display="News, event study\Commission decision - event month+-1\Event, SEP and others Automobiles Peugeot SA.pdf"/>
    <hyperlink ref="HH688" r:id="rId962" display="News, event study\Commission decision - event month+-1\Event, Raw tobacco Italy.pdf"/>
    <hyperlink ref="HH647:HH648" r:id="rId963" display="News, event study\Commission decision - event month+-1\Event, Raw tobacco Italy.pdf"/>
    <hyperlink ref="HH698" r:id="rId964" display="News, event study\Commission decision - event month+-1\Event, Industrial bags.pdf"/>
    <hyperlink ref="HH661:HH662" r:id="rId965" display="News, event study\Commission decision - event month+-1\Event, Industrial bags.pdf"/>
    <hyperlink ref="HH664:HH665" r:id="rId966" display="News, event study\Commission decision - event month+-1\Event, Industrial bags.pdf"/>
    <hyperlink ref="HH670:HH671" r:id="rId967" display="News, event study\Commission decision - event month+-1\Event, Industrial bags.pdf"/>
    <hyperlink ref="HH720" r:id="rId968" display="News, event study\Commission decision - event month+-1\Event, Industrial bags.pdf"/>
    <hyperlink ref="HH721" r:id="rId969" display="News, event study\Commission decision - event month+-1\Event, Rubber chemicals.pdf"/>
    <hyperlink ref="HH680:HH686" r:id="rId970" display="News, event study\Commission decision - event month+-1\Event, Rubber chemicals.pdf"/>
    <hyperlink ref="HH746" r:id="rId971" display="News, event study\Commission decision - event month+-1\Event, Prokent Tomra.pdf"/>
    <hyperlink ref="HH688:HH693" r:id="rId972" display="News, event study\Commission decision - event month+-1\Event, Prokent Tomra.pdf"/>
    <hyperlink ref="HH753" r:id="rId973" display="News, event study\Commission decision - event month+-1\Event, Methacrylates.pdf"/>
    <hyperlink ref="HH695:HH702" r:id="rId974" display="News, event study\Commission decision - event month+-1\Event, Methacrylates.pdf"/>
    <hyperlink ref="HH705:HH707" r:id="rId975" display="News, event study\Commission decision - event month+-1\Event, Methacrylates.pdf"/>
    <hyperlink ref="HH729" r:id="rId976" display="News, event study\Commission decision - event month+-1\Event, Hydrogen Peroxide and perborate.pdf"/>
    <hyperlink ref="HH709:HH715" r:id="rId977" display="News, event study\Commission decision - event month+-1\Event, Hydrogen Peroxide and perborate.pdf"/>
    <hyperlink ref="HH718:HH724" r:id="rId978" display="News, event study\Commission decision - event month+-1\Event, Hydrogen Peroxide and perborate.pdf"/>
    <hyperlink ref="HH770" r:id="rId979" display="News, event study\Commission decision - event month+-1\Event, Bitumen (NL).pdf"/>
    <hyperlink ref="HH726:HH731" r:id="rId980" display="News, event study\Commission decision - event month+-1\Event, Bitumen (NL).pdf"/>
    <hyperlink ref="HH738:HH740" r:id="rId981" display="News, event study\Commission decision - event month+-1\Event, Bitumen (NL).pdf"/>
    <hyperlink ref="HH746:HH754" r:id="rId982" display="News, event study\Commission decision - event month+-1\Event, Bitumen (NL).pdf"/>
    <hyperlink ref="HH924" r:id="rId983" display="News, event study\Commission decision - event month+-1\Event, Bitumen Spain.pdf"/>
    <hyperlink ref="HH757:HH768" r:id="rId984" display="News, event study\Commission decision - event month+-1\Event, Bitumen Spain.pdf"/>
    <hyperlink ref="HH801" r:id="rId985" display="News, event study\Commission decision - event month+-1\Event, Fittings.pdf"/>
    <hyperlink ref="HH770:HH783" r:id="rId986" display="News, event study\Commission decision - event month+-1\Event, Fittings.pdf"/>
    <hyperlink ref="HH788:HH792" r:id="rId987" display="News, event study\Commission decision - event month+-1\Event, Fittings.pdf"/>
    <hyperlink ref="HH670" r:id="rId988" display="News, event study\Commission decision - event month+-1\Event, AstraZeneca.pdf"/>
    <hyperlink ref="HH671" r:id="rId989" display="News, event study\Commission decision - event month+-1\Event, AstraZeneca.pdf"/>
    <hyperlink ref="HH844" r:id="rId990" display="News, event study\Commission decision - event month+-1\Event, Alloy surcharge, readoption.pdf"/>
    <hyperlink ref="HH845" r:id="rId991" display="News, event study\Commission decision - event month+-1\Event, Gas Insulated Switchgear, 1.pdf"/>
    <hyperlink ref="HH803:HH811" r:id="rId992" display="News, event study\Commission decision - event month+-1\Event, Gas Insulated Switchgear, 1.pdf"/>
    <hyperlink ref="HH813:HH821" r:id="rId993" display="News, event study\Commission decision - event month+-1\Event, Gas Insulated Switchgear, 1.pdf"/>
    <hyperlink ref="HH892" r:id="rId994" display="News, event study\Commission decision - event month+-1\Event, Dutch beer market.pdf"/>
    <hyperlink ref="HH823:HH826" r:id="rId995" display="News, event study\Commission decision - event month+-1\Event, Dutch beer market.pdf"/>
    <hyperlink ref="HH909" r:id="rId996" display="News, event study\Commission decision - event month+-1\Event, Wanadoo España v Telefónica.pdf"/>
    <hyperlink ref="HH910" r:id="rId997" display="News, event study\Commission decision - event month+-1\Event, Wanadoo España v Telefónica.pdf"/>
    <hyperlink ref="HH890" r:id="rId998" display="News, event study\Commission decision - event month+-1\Event, Morgan Stanley Visa International and Visa Europe.pdf"/>
    <hyperlink ref="HH891" r:id="rId999" display="News, event study\Commission decision - event month+-1\Event, Morgan Stanley Visa International and Visa Europe.pdf"/>
    <hyperlink ref="HH946" r:id="rId1000" display="News, event study\Commission decision - event month+-1\Event, Flat Glass.pdf"/>
    <hyperlink ref="HH947" r:id="rId1001" display="News, event study\Commission decision - event month+-1\Event, Flat Glass.pdf"/>
    <hyperlink ref="HH836:HH840" r:id="rId1002" display="News, event study\Commission decision - event month+-1\Event, Flat Glass.pdf"/>
    <hyperlink ref="HH898" r:id="rId1003" display="News, event study\Commission decision - event month+-1\Event, Chloroprene Rubber.pdf"/>
    <hyperlink ref="HH842:HH851" r:id="rId1004" display="News, event study\Commission decision - event month+-1\Event, Chloroprene Rubber.pdf"/>
    <hyperlink ref="HH955" r:id="rId1005" display="News, event study\Commission decision - event month+-1\Event, MasterCard.pdf"/>
    <hyperlink ref="HH853:HH854" r:id="rId1006" display="News, event study\Commission decision - event month+-1\Event, MasterCard.pdf"/>
    <hyperlink ref="HH938" r:id="rId1007" display="News, event study\Commission decision - event month+-1\Event, Professional videotapes.pdf"/>
    <hyperlink ref="HH856:HH862" r:id="rId1008" display="News, event study\Commission decision - event month+-1\Event, Professional videotapes.pdf"/>
    <hyperlink ref="HH1029" r:id="rId1009" display="News, event study\Commission decision - event month+-1\Event, International removal services.pdf"/>
    <hyperlink ref="HH864:HH866" r:id="rId1010" display="News, event study\Commission decision - event month+-1\Event, International removal services.pdf"/>
    <hyperlink ref="HH865" r:id="rId1011" display="News, event study\Commission decision - event month+-1\Event, Elevators and Escalators, 1.pdf"/>
    <hyperlink ref="HH895:HH918" r:id="rId1012" display="News, event study\Commission decision - event month+-1\Event, Elevators and Escalators, 1.pdf"/>
    <hyperlink ref="HH1060" r:id="rId1013" display="News, event study\Commission decision - event month+-1\Event, Sodium Chlorate.pdf"/>
    <hyperlink ref="HH1061" r:id="rId1014" display="News, event study\Commission decision - event month+-1\Event, Sodium Chlorate.pdf"/>
    <hyperlink ref="HH923:HH926" r:id="rId1015" display="News, event study\Commission decision - event month+-1\Event, Sodium Chlorate.pdf"/>
    <hyperlink ref="HH990" r:id="rId1016" display="News, event study\Commission decision - event month+-1\Event, Aluminium fluoride.pdf"/>
    <hyperlink ref="HH993" r:id="rId1017" display="News, event study\Commission decision - event month+-1\Event, Aluminium fluoride.pdf"/>
    <hyperlink ref="HH958" r:id="rId1018" display="News, event study\Commission decision - event month+-1\Event, Candle Waxes, 1.pdf"/>
    <hyperlink ref="HH959:HH962" r:id="rId1019" display="News, event study\Commission decision - event month+-1\Event, Candle Waxes, 1.pdf"/>
    <hyperlink ref="HH967:HH985" r:id="rId1020" display="News, event study\Commission decision - event month+-1\Event, Candle Waxes, 1.pdf"/>
    <hyperlink ref="HH1021" r:id="rId1021" display="News, event study\Commission decision - event month+-1\Event, Bananas.pdf"/>
    <hyperlink ref="HH987:HH993" r:id="rId1022" display="News, event study\Commission decision - event month+-1\Event, Bananas.pdf"/>
    <hyperlink ref="HH1068" r:id="rId1023" display="News, event study\Commission decision - event month+-1\Event, Carglass.pdf"/>
    <hyperlink ref="HH995:HH1010" r:id="rId1024" display="News, event study\Commission decision - event month+-1\Event, Carglass.pdf"/>
    <hyperlink ref="HH1086" r:id="rId1025" display="News, event study\Commission decision - event month+-1\Event, Marine Hoses.pdf"/>
    <hyperlink ref="HH1013:HH1021" r:id="rId1026" display="News, event study\Commission decision - event month+-1\Event, Marine Hoses.pdf"/>
    <hyperlink ref="HH913" r:id="rId1027" display="News, event study\Commission decision - event month+-1\Event, Hard Haberdashery Fasteners.pdf"/>
    <hyperlink ref="HH914" r:id="rId1028" display="News, event study\Commission decision - event month+-1\Event, Hard Haberdashery Fasteners.pdf"/>
    <hyperlink ref="HH1097" r:id="rId1029" display="News, event study\Commission decision - event month+-1\Event, Intel, 1.pdf"/>
    <hyperlink ref="HH654" r:id="rId1030" display="News, event study\Commission decision - event month+-1\Event, Needles.pdf"/>
    <hyperlink ref="HH655" r:id="rId1031" display="News, event study\Commission decision - event month+-1\Event, Needles.pdf"/>
    <hyperlink ref="HH1122" r:id="rId1032" display="News, event study\Commission decision - event month+-1\Event, E.ON GDF.pdf"/>
    <hyperlink ref="HH1044:HH1045" r:id="rId1033" display="News, event study\Commission decision - event month+-1\Event, E.ON GDF.pdf"/>
    <hyperlink ref="HH610" r:id="rId1034" display="News, event study\Commission decision - event month+-1\Event, Clearstream (Clearing and Settlement).pdf"/>
    <hyperlink ref="HH611" r:id="rId1035" display="News, event study\Commission decision - event month+-1\Event, Clearstream (Clearing and Settlement).pdf"/>
    <hyperlink ref="HH1098" r:id="rId1036" display="News, event study\Commission decision - event month+-1\Event, Power Transformers.pdf"/>
    <hyperlink ref="HH1049:HH1056" r:id="rId1037" display="News, event study\Commission decision - event month+-1\Event, Power Transformers.pdf"/>
    <hyperlink ref="HH1107" r:id="rId1038" display="News, event study\Commission decision - event month+-1\Event, Calcium Carbide and magnesium based reagents for the steel and gas industries.pdf"/>
    <hyperlink ref="HH1070:HH1076" r:id="rId1039" display="News, event study\Commission decision - event month+-1\Event, Calcium Carbide and magnesium based reagents for the steel and gas industries.pdf"/>
    <hyperlink ref="HH1080:HH1081" r:id="rId1040" display="News, event study\Commission decision - event month+-1\Event, Calcium Carbide and magnesium based reagents for the steel and gas industries.pdf"/>
    <hyperlink ref="HH1157" r:id="rId1041" display="News, event study\Commission decision - event month+-1\Event, DRAMs.pdf"/>
    <hyperlink ref="HH1085:HH1107" r:id="rId1042" display="News, event study\Commission decision - event month+-1\Event, DRAMs.pdf"/>
    <hyperlink ref="HH1181" r:id="rId1043" display="News, event study\Commission decision - event month+-1\Event, Bathroom fittings and fixtures.pdf"/>
    <hyperlink ref="HH1109:HH1135" r:id="rId1044" display="News, event study\Commission decision - event month+-1\Event, Bathroom fittings and fixtures.pdf"/>
    <hyperlink ref="HH1152:HH1155" r:id="rId1045" display="News, event study\Commission decision - event month+-1\Event, Bathroom fittings and fixtures.pdf"/>
    <hyperlink ref="HH1244" r:id="rId1046" display="News, event study\Commission decision - event month+-1\Event, Prestressing Steel.pdf"/>
    <hyperlink ref="HH1172:HH1181" r:id="rId1047" display="News, event study\Commission decision - event month+-1\Event, Prestressing Steel.pdf"/>
    <hyperlink ref="HH1184:HH1185" r:id="rId1048" display="News, event study\Commission decision - event month+-1\Event, Prestressing Steel.pdf"/>
    <hyperlink ref="HH1280" r:id="rId1049" display="News, event study\Commission decision - event month+-1\Event, Animal feed phosphates.pdf"/>
    <hyperlink ref="HH1208:HH1215" r:id="rId1050" display="News, event study\Commission decision - event month+-1\Event, Animal feed phosphates.pdf"/>
    <hyperlink ref="HH1304" r:id="rId1051" display="News, event study\Commission decision - event month+-1\Event, Airfreight, 1.pdf"/>
    <hyperlink ref="HH1221:HH1224" r:id="rId1052" display="News, event study\Commission decision - event month+-1\Event, Airfreight, 1.pdf"/>
    <hyperlink ref="HH1226:HH1234" r:id="rId1053" display="News, event study\Commission decision - event month+-1\Event, Airfreight, 1.pdf"/>
    <hyperlink ref="HH1236:HH1240" r:id="rId1054" display="News, event study\Commission decision - event month+-1\Event, Airfreight, 1.pdf"/>
    <hyperlink ref="HH1137" r:id="rId1055" display="News, event study\Commission decision - event month+-1\Event, Heat Stabilisers.pdf"/>
    <hyperlink ref="HH1242:HH1247" r:id="rId1056" display="News, event study\Commission decision - event month+-1\Event, Heat Stabilisers.pdf"/>
    <hyperlink ref="HH1252:HH1257" r:id="rId1057" display="News, event study\Commission decision - event month+-1\Event, Heat Stabilisers.pdf"/>
    <hyperlink ref="HH1293" r:id="rId1058" display="News, event study\Commission decision - event month+-1\Event, LCD, 1.pdf"/>
    <hyperlink ref="HH1262:HH1266" r:id="rId1059" display="News, event study\Commission decision - event month+-1\Event, LCD, 1.pdf"/>
    <hyperlink ref="HH1300" r:id="rId1060" display="News, event study\Commission decision - event month+-1\Event, LCD, 1.pdf"/>
    <hyperlink ref="HH1325" r:id="rId1061" display="News, event study\Commission decision - event month+-1\Event, Consumer detergents.pdf"/>
    <hyperlink ref="HH1273:HH1276" r:id="rId1062" display="News, event study\Commission decision - event month+-1\Event, Consumer detergents.pdf"/>
    <hyperlink ref="HH1330" r:id="rId1063" display="News, event study\Commission decision - event month+-1\Event, Telekomunikacja Polska.pdf"/>
    <hyperlink ref="HH1345" r:id="rId1064" display="News, event study\Commission decision - event month+-1\Event, Exotic Fruit (Bananas).pdf"/>
    <hyperlink ref="HH1279:HH1280" r:id="rId1065" display="News, event study\Commission decision - event month+-1\Event, Exotic Fruit (Bananas).pdf"/>
    <hyperlink ref="HH1342" r:id="rId1066" display="News, event study\Commission decision - event month+-1\Event, CRT Glass.pdf"/>
    <hyperlink ref="HH1344" r:id="rId1067" display="News, event study\Commission decision - event month+-1\Event, CRT Glass.pdf"/>
    <hyperlink ref="HH1331" r:id="rId1068" display="News, event study\Commission decision - event month+-1\Event, Refrigeration compressors.pdf"/>
    <hyperlink ref="HH1289:HH1290" r:id="rId1069" display="News, event study\Commission decision - event month+-1\Event, Refrigeration compressors.pdf"/>
    <hyperlink ref="HH1295:HH1297" r:id="rId1070" display="News, event study\Commission decision - event month+-1\Event, Refrigeration compressors.pdf"/>
    <hyperlink ref="HH1351" r:id="rId1071" display="News, event study\Commission decision - event month+-1\Event, Sodium Chlorate (amendment).pdf"/>
    <hyperlink ref="HH1352" r:id="rId1072" display="News, event study\Commission decision - event month+-1\Event, Freight forwarding.pdf"/>
    <hyperlink ref="HH1300:HH1302" r:id="rId1073" display="News, event study\Commission decision - event month+-1\Event, Freight forwarding.pdf"/>
    <hyperlink ref="HH1306:HH1317" r:id="rId1074" display="News, event study\Commission decision - event month+-1\Event, Freight forwarding.pdf"/>
    <hyperlink ref="HH1320:HH1328" r:id="rId1075" display="News, event study\Commission decision - event month+-1\Event, Freight forwarding.pdf"/>
    <hyperlink ref="HH1334:HH1342" r:id="rId1076" display="News, event study\Commission decision - event month+-1\Event, Freight forwarding.pdf"/>
    <hyperlink ref="HH1419" r:id="rId1077" display="News, event study\Commission decision - event month+-1\Event, Water management products.pdf"/>
    <hyperlink ref="HH1355:HH1357" r:id="rId1078" display="News, event study\Commission decision - event month+-1\Event, Water management products.pdf"/>
    <hyperlink ref="HH1426" r:id="rId1079" display="News, event study\Commission decision - event month+-1\Event, Gas Insulated Switchgear, readoption.pdf"/>
    <hyperlink ref="HH1427" r:id="rId1080" display="News, event study\Commission decision - event month+-1\Event, Gas Insulated Switchgear, readoption.pdf"/>
    <hyperlink ref="HH1410" r:id="rId1081" display="News, event study\Commission decision - event month+-1\Event, TV and computer monitor tubes, 1.pdf"/>
    <hyperlink ref="HH1367:HH1373" r:id="rId1082" display="News, event study\Commission decision - event month+-1\Event, TV and computer monitor tubes, 1.pdf"/>
    <hyperlink ref="HH1428" r:id="rId1083" display="News, event study\Commission decision - event month+-1\Event, Telefónica Portugal Telecom.pdf"/>
    <hyperlink ref="HH1429" r:id="rId1084" display="News, event study\Commission decision - event month+-1\Event, Telefónica Portugal Telecom.pdf"/>
    <hyperlink ref="HH1430" r:id="rId1085" display="News, event study\Commission decision - event month+-1\Event, Lundbeck, 1.pdf"/>
    <hyperlink ref="HH1378:HH1380" r:id="rId1086" display="News, event study\Commission decision - event month+-1\Event, Lundbeck, 1.pdf"/>
    <hyperlink ref="HH1384:HH1388" r:id="rId1087" display="News, event study\Commission decision - event month+-1\Event, Lundbeck, 1.pdf"/>
    <hyperlink ref="HH1442" r:id="rId1088" display="News, event study\Commission decision - event month+-1\Event, Automotive wire harnesses.pdf"/>
    <hyperlink ref="HH1443" r:id="rId1089" display="News, event study\Commission decision - event month+-1\Event, Automotive wire harnesses.pdf"/>
    <hyperlink ref="HH1393:HH1394" r:id="rId1090" display="News, event study\Commission decision - event month+-1\Event, Automotive wire harnesses.pdf"/>
    <hyperlink ref="HH1397:HH1398" r:id="rId1091" display="News, event study\Commission decision - event month+-1\Event, Automotive wire harnesses.pdf"/>
    <hyperlink ref="HH1486" r:id="rId1092" display="News, event study\Commission decision - event month+-1\Event, Fentanyl.pdf"/>
    <hyperlink ref="HH1400:HH1402" r:id="rId1093" display="News, event study\Commission decision - event month+-1\Event, Fentanyl.pdf"/>
    <hyperlink ref="HH1522" r:id="rId1094" display="News, event study\Commission decision - event month+-1\Event, Bearings.pdf"/>
    <hyperlink ref="HH1404:HH1413" r:id="rId1095" display="News, event study\Commission decision - event month+-1\Event, Bearings.pdf"/>
    <hyperlink ref="HH1419:HH1421" r:id="rId1096" display="News, event study\Commission decision - event month+-1\Event, Bearings.pdf"/>
    <hyperlink ref="HH1622" r:id="rId1097" display="News, event study\Commission decision - event month+-1\Event, Swiss Franc Interest Rate Derivatives  (CHF LIBOR) + (Bid Ask Spread Infringement).pdf"/>
    <hyperlink ref="HH1423:HH1433" r:id="rId1098" display="News, event study\Commission decision - event month+-1\Event, Swiss Franc Interest Rate Derivatives  (CHF LIBOR) + (Bid Ask Spread Infringement).pdf"/>
    <hyperlink ref="HH1654" r:id="rId1099" display="News, event study\Commission decision - event month+-1\Event, Retail food packaging.pdf"/>
    <hyperlink ref="HH1468:HH1475" r:id="rId1100" display="News, event study\Commission decision - event month+-1\Event, Retail food packaging.pdf"/>
    <hyperlink ref="HH1483:HH1485" r:id="rId1101" display="News, event study\Commission decision - event month+-1\Event, Retail food packaging.pdf"/>
    <hyperlink ref="HH1490:HH1493" r:id="rId1102" display="News, event study\Commission decision - event month+-1\Event, Retail food packaging.pdf"/>
    <hyperlink ref="HH1683" r:id="rId1103" display="News, event study\Commission decision - event month+-1\Event, Blocktrains.pdf"/>
    <hyperlink ref="HH1684" r:id="rId1104" display="News, event study\Commission decision - event month+-1\Event, Blocktrains.pdf"/>
    <hyperlink ref="HH1462" r:id="rId1105" display="News, event study\Commission decision - event month+-1\Event, Euro interest rate derivatives.pdf"/>
    <hyperlink ref="HH1507:HH1517" r:id="rId1106" display="News, event study\Commission decision - event month+-1\Event, Euro interest rate derivatives.pdf"/>
    <hyperlink ref="HH437" r:id="rId1107" display="News, event study\Commission decision - event month+-1\Event, Sodium Gluconate.pdf"/>
    <hyperlink ref="HH438" r:id="rId1108" display="News, event study\Commission decision - event month+-1\Event, Sodium Gluconate.pdf"/>
    <hyperlink ref="HH440" r:id="rId1109" display="News, event study\Commission decision - event month+-1\Event, Sodium Gluconate.pdf"/>
    <hyperlink ref="HH1573" r:id="rId1110" display="News, event study\Commission decision - event month+-1\Event, Motorola.pdf"/>
    <hyperlink ref="HH1574" r:id="rId1111" display="News, event study\Commission decision - event month+-1\Event, Mushrooms.pdf"/>
    <hyperlink ref="HH1538:HH1539" r:id="rId1112" display="News, event study\Commission decision - event month+-1\Event, Mushrooms.pdf"/>
    <hyperlink ref="HH986" r:id="rId1113" display="News, event study\Commission decision - event month+-1\Event, Nitrile Butadiene Rubber.pdf"/>
    <hyperlink ref="HH1546:HH1548" r:id="rId1114" display="News, event study\Commission decision - event month+-1\Event, Nitrile Butadiene Rubber.pdf"/>
    <hyperlink ref="HH1693" r:id="rId1115" display="News, event study\Commission decision - event month+-1\Event, Optical Disk Drives.pdf"/>
    <hyperlink ref="HH1550:HH1563" r:id="rId1116" display="News, event study\Commission decision - event month+-1\Event, Optical Disk Drives.pdf"/>
    <hyperlink ref="HH1586" r:id="rId1117" display="News, event study\Commission decision - event month+-1\Event, Perindopril (Servier).pdf"/>
    <hyperlink ref="HH1569:HH1576" r:id="rId1118" display="News, event study\Commission decision - event month+-1\Event, Perindopril (Servier).pdf"/>
    <hyperlink ref="HH1507" r:id="rId1119" display="News, event study\Commission decision - event month+-1\Event, Polyurethanefoam.pdf"/>
    <hyperlink ref="HH1595:HH1599" r:id="rId1120" display="News, event study\Commission decision - event month+-1\Event, Polyurethanefoam.pdf"/>
    <hyperlink ref="HH1601:HH1606" r:id="rId1121" display="News, event study\Commission decision - event month+-1\Event, Polyurethanefoam.pdf"/>
    <hyperlink ref="HH1541" r:id="rId1122" display="News, event study\Commission decision - event month+-1\Event, Power Cables.pdf"/>
    <hyperlink ref="HH1542" r:id="rId1123" display="News, event study\Commission decision - event month+-1\Event, Power Cables.pdf"/>
    <hyperlink ref="HH1611:HH1623" r:id="rId1124" display="News, event study\Commission decision - event month+-1\Event, Power Cables.pdf"/>
    <hyperlink ref="HH1625:HH1627" r:id="rId1125" display="News, event study\Commission decision - event month+-1\Event, Power Cables.pdf"/>
    <hyperlink ref="HH1629:HH1632" r:id="rId1126" display="News, event study\Commission decision - event month+-1\Event, Power Cables.pdf"/>
    <hyperlink ref="HH34" r:id="rId1127" display="News, event study\Commission decision - event month+-1\Event, ScreensportEBU Members (Eurosport).pdf"/>
    <hyperlink ref="HH1620" r:id="rId1128" display="News, event study\Commission decision - event month+-1\Event, Slovak Telekom.pdf"/>
    <hyperlink ref="HH1621" r:id="rId1129" display="News, event study\Commission decision - event month+-1\Event, Slovak Telekom.pdf"/>
    <hyperlink ref="HH1595" r:id="rId1130" display="News, event study\Commission decision - event month+-1\Event, Smart Card Chips.pdf"/>
    <hyperlink ref="HH1657:HH1664" r:id="rId1131" display="News, event study\Commission decision - event month+-1\Event, Smart Card Chips.pdf"/>
    <hyperlink ref="HH831" r:id="rId1132" display="News, event study\Commission decision - event month+-1\Event, Butadiene Rubber and Emulsion Styrene Butadiene Rubber.pdf"/>
    <hyperlink ref="HH1672:HH1682" r:id="rId1133" display="News, event study\Commission decision - event month+-1\Event, Butadiene Rubber and Emulsion Styrene Butadiene Rubber.pdf"/>
    <hyperlink ref="HH37" r:id="rId1134" display="News, event study\Commission decision - event month+-1\Event, Viho Toshiba.pdf"/>
    <hyperlink ref="HH562" r:id="rId1135" display="News, event study\Commission decision - event month+-1\Event, Yamaha.pdf"/>
    <hyperlink ref="HH1689:HH1692" r:id="rId1136" display="News, event study\Commission decision - event month+-1\Event, Yamaha.pdf"/>
    <hyperlink ref="HH1476" r:id="rId1137" display="News, event study\Commission decision - event month+-1\Event, Yen interest rate derivatives.pdf"/>
    <hyperlink ref="HH1696:HH1702" r:id="rId1138" display="News, event study\Commission decision - event month+-1\Event, Yen interest rate derivatives.pdf"/>
    <hyperlink ref="HH1634" r:id="rId1139" display="News, event study\Commission decision - event month+-1\Event, Yen Interest Rate Derivatives, Icap.pdf"/>
    <hyperlink ref="HH1706:HH1707" r:id="rId1140" display="News, event study\Commission decision - event month+-1\Event, Yen Interest Rate Derivatives, Icap.pdf"/>
    <hyperlink ref="GY2" r:id="rId1141" display="News, event study\Dawn raids - event month+-1\Event, European producers of cold-rolled stainless steel flat products, 4.5.1998.pdf"/>
    <hyperlink ref="GY4:GY5" r:id="rId1142" display="News, event study\Dawn raids - event month+-1\Event, European producers of cold-rolled stainless steel flat products, 4.5.1998.pdf"/>
    <hyperlink ref="GY7:GY10" r:id="rId1143" display="News, event study\Dawn raids - event month+-1\Event, European producers of cold-rolled stainless steel flat products, 4.5.1998.pdf"/>
    <hyperlink ref="GY12" r:id="rId1144" display="News, event study\Dawn raids - event month+-1\Event, Soda-ash - Solvay + CFK + ICI, 13.4.1989.pdf"/>
    <hyperlink ref="GY14" r:id="rId1145" display="News, event study\Dawn raids - event month+-1\Event, Soda-ash - Solvay + CFK + ICI, 13.4.1989.pdf"/>
    <hyperlink ref="GY17:GY19" r:id="rId1146" display="News, event study\Dawn raids - event month+-1\Event, Soda-ash - Solvay + CFK + ICI, 13.4.1989.pdf"/>
    <hyperlink ref="GY135" r:id="rId1147" display="News, event study\Dawn raids - event month+-1\Event, Steel beams, 8.4.1991.pdf"/>
    <hyperlink ref="GY136" r:id="rId1148" display="News, event study\Dawn raids - event month+-1\Event, Steel beams, 8.4.1991.pdf"/>
    <hyperlink ref="GY140" r:id="rId1149" display="News, event study\Dawn raids - event month+-1\Event, Steel beams, 8.4.1991.pdf"/>
    <hyperlink ref="GY146" r:id="rId1150" display="News, event study\Dawn raids - event month+-1\Event, Steel beams, 8.4.1991.pdf"/>
    <hyperlink ref="GY159" r:id="rId1151" display="News, event study\Dawn raids - event month+-1\Event, Cartonboard, 25.4.1991.pdf"/>
    <hyperlink ref="GY160" r:id="rId1152" display="News, event study\Dawn raids - event month+-1\Event, Cartonboard, 25.4.1991.pdf"/>
    <hyperlink ref="GY151:GY153" r:id="rId1153" display="News, event study\Dawn raids - event month+-1\Event, Cartonboard, 25.4.1991.pdf"/>
    <hyperlink ref="GY172" r:id="rId1154" display="News, event study\Dawn raids - event month+-1\Event, Cartonboard, 25.4.1991.pdf"/>
    <hyperlink ref="GY162:GY163" r:id="rId1155" display="News, event study\Dawn raids - event month+-1\Event, Cartonboard, 25.4.1991.pdf"/>
    <hyperlink ref="GY179" r:id="rId1156" display="News, event study\Dawn raids - event month+-1\Event, Cartonboard, 25.4.1991.pdf"/>
    <hyperlink ref="GY178" r:id="rId1157" display="News, event study\Dawn raids - event month+-1\Event, Cartonboard, 25.4.1991.pdf"/>
    <hyperlink ref="GY181" r:id="rId1158" display="News, event study\Dawn raids - event month+-1\Event, PVC, readoption, 31.1.1987.pdf"/>
    <hyperlink ref="GY182" r:id="rId1159" display="News, event study\Dawn raids - event month+-1\Event, PVC, readoption, 31.1.1987.pdf"/>
    <hyperlink ref="GY174:GY175" r:id="rId1160" display="News, event study\Dawn raids - event month+-1\Event, PVC, readoption, 31.1.1987.pdf"/>
    <hyperlink ref="GY177:GY178" r:id="rId1161" display="News, event study\Dawn raids - event month+-1\Event, PVC, readoption, 31.1.1987.pdf"/>
    <hyperlink ref="GY185" r:id="rId1162" display="News, event study\Dawn raids - event month+-1\Event, PVC, readoption, 31.1.1987.pdf"/>
    <hyperlink ref="GY209" r:id="rId1163" display="News, event study\Dawn raids - event month+-1\Event, Cement,  26.4.1989.pdf"/>
    <hyperlink ref="GY211:GY212" r:id="rId1164" display="News, event study\Dawn raids - event month+-1\Event, Cement,  26.4.1989.pdf"/>
    <hyperlink ref="GY215:GY217" r:id="rId1165" display="News, event study\Dawn raids - event month+-1\Event, Cement,  26.4.1989.pdf"/>
    <hyperlink ref="GY219:GY220" r:id="rId1166" display="News, event study\Dawn raids - event month+-1\Event, Cement,  26.4.1989.pdf"/>
    <hyperlink ref="GY221" r:id="rId1167" display="News, event study\Dawn raids - event month+-1\Event, Cement,  26.4.1989.pdf"/>
    <hyperlink ref="GY224:GY226" r:id="rId1168" display="News, event study\Dawn raids - event month+-1\Event, Cement,  26.4.1989.pdf"/>
    <hyperlink ref="GY228:GY231" r:id="rId1169" display="News, event study\Dawn raids - event month+-1\Event, Cement,  26.4.1989.pdf"/>
    <hyperlink ref="GY233:GY237" r:id="rId1170" display="News, event study\Dawn raids - event month+-1\Event, Cement,  26.4.1989.pdf"/>
    <hyperlink ref="GY238" r:id="rId1171" display="News, event study\Dawn raids - event month+-1\Event, Cement,  26.4.1989.pdf"/>
    <hyperlink ref="GY244" r:id="rId1172" display="News, event study\Dawn raids - event month+-1\Event, Cement,  26.4.1989.pdf"/>
    <hyperlink ref="GY248:GY250" r:id="rId1173" display="News, event study\Dawn raids - event month+-1\Event, Cement,  26.4.1989.pdf"/>
    <hyperlink ref="GY284" r:id="rId1174" display="News, event study\Dawn raids - event month+-1\Event, Irish Sugar plc, 30.10.1990.pdf"/>
    <hyperlink ref="GY300" r:id="rId1175" display="News, event study\Dawn raids - event month+-1\Event, VW, 28.11.1996.pdf"/>
    <hyperlink ref="GY329" r:id="rId1176" display="News, event study\Dawn raids - event month+-1\Event, Pre-Insulated Pipe Cartel, 29.6.1995.pdf"/>
    <hyperlink ref="GY364" r:id="rId1177" display="News, event study\Dawn raids - event month+-1\Event, Seamless steel tubes, 17.12.1994.pdf"/>
    <hyperlink ref="GY365" r:id="rId1178" display="News, event study\Dawn raids - event month+-1\Event, Seamless steel tubes, 17.12.1994.pdf"/>
    <hyperlink ref="GY357:GY358" r:id="rId1179" display="News, event study\Dawn raids - event month+-1\Event, Seamless steel tubes, 17.12.1994.pdf"/>
    <hyperlink ref="GY370" r:id="rId1180" display="News, event study\Dawn raids - event month+-1\Event, Seamless steel tubes, 17.12.1994.pdf"/>
    <hyperlink ref="GY391" r:id="rId1181" display="News, event study\Dawn raids - event month+-1\Event, Amino Acids.pdf"/>
    <hyperlink ref="GY377:GY383" r:id="rId1182" display="News, event study\Dawn raids - event month+-1\Event, Amino Acids.pdf"/>
    <hyperlink ref="GY400" r:id="rId1183" display="News, event study\Dawn raids - event month+-1\Event, Mercedes-Benz + Opel, 14.2.1997.pdf"/>
    <hyperlink ref="GY401" r:id="rId1184" display="News, event study\Dawn raids - event month+-1\Event, Mercedes-Benz + Opel, 14.2.1997.pdf"/>
    <hyperlink ref="GY443" r:id="rId1185" display="News, event study\Dawn raids - event month+-1\Event, Mercedes-Benz + Opel, 14.2.1997.pdf"/>
    <hyperlink ref="GY425" r:id="rId1186" display="News, event study\Dawn raids - event month+-1\Event, SAS Maersk Air, 21.6.2000.pdf"/>
    <hyperlink ref="GY426" r:id="rId1187" display="News, event study\Dawn raids - event month+-1\Event, SAS Maersk Air, 21.6.2000.pdf"/>
    <hyperlink ref="GY427" r:id="rId1188" display="News, event study\Dawn raids - event month+-1\Event, Graphite electrodes, 7.6.1997.pdf"/>
    <hyperlink ref="GY428" r:id="rId1189" display="News, event study\Dawn raids - event month+-1\Event, Graphite electrodes, 7.6.1997.pdf"/>
    <hyperlink ref="GY400:GY404" r:id="rId1190" display="News, event study\Dawn raids - event month+-1\Event, Graphite electrodes, 7.6.1997.pdf"/>
    <hyperlink ref="GY418" r:id="rId1191" display="News, event study\Dawn raids - event month+-1\Event, Interbrew and Alken-Maes, Interbrew, B.ABI.pdf"/>
    <hyperlink ref="GY419" r:id="rId1192" display="News, event study\Dawn raids - event month+-1\Event, Interbrew and Alken-Maes, Groupe Danone, F.BSN.pdf"/>
    <hyperlink ref="GY420" r:id="rId1193" display="News, event study\Dawn raids - event month+-1\Event, Interbrew and Alken-Maes, Groupe Danone, F.BSN.pdf"/>
    <hyperlink ref="GY444" r:id="rId1194" display="News, event study\Dawn raids - event month+-1\Event, Bank charges for exchanging euro-zone currencies — Germany, Dresdner Bank.pdf"/>
    <hyperlink ref="GY436:GY439" r:id="rId1195" display="News, event study\Dawn raids - event month+-1\Event, Bank charges for exchanging euro-zone currencies — Germany, Dresdner Bank.pdf"/>
    <hyperlink ref="GY501" r:id="rId1196" display="News, event study\Dawn raids - event month+-1\Event, Austrian banks — Lombard Club.pdf"/>
    <hyperlink ref="GY447:GY448" r:id="rId1197" display="News, event study\Dawn raids - event month+-1\Event, Austrian banks — Lombard Club.pdf"/>
    <hyperlink ref="GY479" r:id="rId1198" display="News, event study\Dawn raids - event month+-1\Event, Methionine, Degussa, 26.7.1999.pdf"/>
    <hyperlink ref="GY455:GY457" r:id="rId1199" display="News, event study\Dawn raids - event month+-1\Event, Methionine, Degussa, 26.7.1999.pdf"/>
    <hyperlink ref="GY460:GY461" r:id="rId1200" display="News, event study\Dawn raids - event month+-1\Event, Industrial and medical gases, brez.pdf"/>
    <hyperlink ref="GY477:GY478" r:id="rId1201" display="News, event study\Dawn raids - event month+-1\Event, Methylglucamine, Aventis, brez.pdf"/>
    <hyperlink ref="GY512" r:id="rId1202" display="News, event study\Dawn raids - event month+-1\Event, Plasterboard, 26.11.1998.pdf"/>
    <hyperlink ref="GY514" r:id="rId1203" display="News, event study\Dawn raids - event month+-1\Event, Plasterboard, 26.11.1998.pdf"/>
    <hyperlink ref="GY577" r:id="rId1204" display="News, event study\Dawn raids - event month+-1\Event, Fittings + Copper Plumbing tubes + Industrial tubes.pdf"/>
    <hyperlink ref="GY539:GY542" r:id="rId1205" display="News, event study\Dawn raids - event month+-1\Event, Fittings + Copper Plumbing tubes + Industrial tubes.pdf"/>
    <hyperlink ref="GY551:GY558" r:id="rId1206" display="News, event study\Dawn raids - event month+-1\Event, Fittings + Copper Plumbing tubes + Industrial tubes.pdf"/>
    <hyperlink ref="GY593" r:id="rId1207" display="News, event study\Dawn raids - event month+-1\Event, Fittings + Copper Plumbing tubes + Industrial tubes.pdf"/>
    <hyperlink ref="GY564:GY571" r:id="rId1208" display="News, event study\Dawn raids - event month+-1\Event, Fittings + Copper Plumbing tubes + Industrial tubes.pdf"/>
    <hyperlink ref="GY788:GY792" r:id="rId1209" display="News, event study\Dawn raids - event month+-1\Event, Fittings + Copper Plumbing tubes + Industrial tubes.pdf"/>
    <hyperlink ref="GY624" r:id="rId1210" display="News, event study\Dawn raids - event month+-1\Event, Brasseries Kronenbourg - Brasseries Heineken, 28.1.2000.pdf"/>
    <hyperlink ref="GY573:GY575" r:id="rId1211" display="News, event study\Dawn raids - event month+-1\Event, Brasseries Kronenbourg - Brasseries Heineken, 28.1.2000.pdf"/>
    <hyperlink ref="GY580:GY584" r:id="rId1212" display="News, event study\Commission decision - event month+-1\Event, Raw tobacco - Spain.pdf"/>
    <hyperlink ref="GY617:GY627" r:id="rId1213" display="News, event study\Commission decision - event month+-1\Event, MCAA.pdf"/>
    <hyperlink ref="GY677" r:id="rId1214" display="News, event study\Dawn raids - event month+-1\Event, Needles, Hard Haberdashery Fasteners, Thread, 9.11.2001.pdf"/>
    <hyperlink ref="GY1025:GY1026" r:id="rId1215" display="News, event study\Dawn raids - event month+-1\Event, Needles, Hard Haberdashery Fasteners, Thread, 9.11.2001.pdf"/>
    <hyperlink ref="GY1041:GY1042" r:id="rId1216" display="News, event study\Dawn raids - event month+-1\Event, Needles, Hard Haberdashery Fasteners, Thread, 9.11.2001.pdf"/>
    <hyperlink ref="GY845" r:id="rId1217" display="News, event study\Dawn raids - event month+-1\Event, Gas Insulated Switchgear, 13.5.2004.pdf"/>
    <hyperlink ref="GY803:GY811" r:id="rId1218" display="News, event study\Dawn raids - event month+-1\Event, Gas Insulated Switchgear, 13.5.2004.pdf"/>
    <hyperlink ref="GY813:GY821" r:id="rId1219" display="News, event study\Dawn raids - event month+-1\Event, Gas Insulated Switchgear, 13.5.2004.pdf"/>
    <hyperlink ref="GY892" r:id="rId1220" display="News, event study\Dawn raids - event month+-1\Event, Dutch beer market, 24.3.2000.pdf"/>
    <hyperlink ref="GY823:GY826" r:id="rId1221" display="News, event study\Dawn raids - event month+-1\Event, Dutch beer market, 24.3.2000.pdf"/>
    <hyperlink ref="GY946" r:id="rId1222" display="News, event study\Dawn raids - event month+-1\Event, Flat Glass, 24.2.2005.pdf"/>
    <hyperlink ref="GY947" r:id="rId1223" display="News, event study\Dawn raids - event month+-1\Event, Flat Glass, 24.2.2005.pdf"/>
    <hyperlink ref="GY1029" r:id="rId1224" display="News, event study\Dawn raids - event month+-1\Event, International removal services, 9.10.2003.pdf"/>
    <hyperlink ref="GY864:GY866" r:id="rId1225" display="News, event study\Dawn raids - event month+-1\Event, International removal services, 9.10.2003.pdf"/>
    <hyperlink ref="GY865" r:id="rId1226" display="News, event study\Dawn raids - event month+-1\Event, Elevators and Escalators, 29.1.2004.pdf"/>
    <hyperlink ref="GY958" r:id="rId1227" display="News, event study\Dawn raids - event month+-1\Event, Candle Waxes, 2.5.2005.pdf"/>
    <hyperlink ref="GY959:GY962" r:id="rId1228" display="News, event study\Dawn raids - event month+-1\Event, Candle Waxes, 2.5.2005.pdf"/>
    <hyperlink ref="GY967:GY985" r:id="rId1229" display="News, event study\Dawn raids - event month+-1\Event, Candle Waxes, 2.5.2005.pdf"/>
    <hyperlink ref="GY1021" r:id="rId1230" display="News, event study\Dawn raids - event month+-1\Event, Bananas, 4.6.2005.pdf"/>
    <hyperlink ref="GY1068" r:id="rId1231" display="News, event study\Dawn raids - event month+-1\Event, Carglass, 24.2.2005.pdf"/>
    <hyperlink ref="GY995:GY1010" r:id="rId1232" display="News, event study\Dawn raids - event month+-1\Event, Carglass, 24.2.2005.pdf"/>
    <hyperlink ref="GY1086" r:id="rId1233" display="News, event study\Dawn raids - event month+-1\Event, Marine Hoses, 3.5.2007.pdf"/>
    <hyperlink ref="GY1013:GY1021" r:id="rId1234" display="News, event study\Dawn raids - event month+-1\Event, Marine Hoses, 3.5.2007.pdf"/>
    <hyperlink ref="GY1097" r:id="rId1235" display="News, event study\Dawn raids - event month+-1\Event, Intel, 12.7.2005.pdf"/>
    <hyperlink ref="GY1122" r:id="rId1236" display="News, event study\Dawn raids - event month+-1\Event, E.ON GDF, 17.5.2006.pdf"/>
    <hyperlink ref="GY1044:GY1045" r:id="rId1237" display="News, event study\Dawn raids - event month+-1\Event, E.ON GDF, 17.5.2006.pdf"/>
    <hyperlink ref="GY1098" r:id="rId1238" display="News, event study\Dawn raids - event month+-1\Event, Power Transformers, 13.2.2007.pdf"/>
    <hyperlink ref="GY1049:GY1056" r:id="rId1239" display="News, event study\Dawn raids - event month+-1\Event, Power Transformers, 13.2.2007.pdf"/>
    <hyperlink ref="GY1107" r:id="rId1240" display="News, event study\Dawn raids - event month+-1\Event, Calcium Carbide, 18.1.2007.pdf"/>
    <hyperlink ref="GY1070:GY1076" r:id="rId1241" display="News, event study\Dawn raids - event month+-1\Event, Calcium Carbide, 18.1.2007.pdf"/>
    <hyperlink ref="GY1080:GY1081" r:id="rId1242" display="News, event study\Dawn raids - event month+-1\Event, Calcium Carbide, 18.1.2007.pdf"/>
    <hyperlink ref="GY1181" r:id="rId1243" display="News, event study\Dawn raids - event month+-1\Event, Bathroom fittings and fixtures, 11.11.2004.pdf"/>
    <hyperlink ref="GY1109:GY1135" r:id="rId1244" display="News, event study\Dawn raids - event month+-1\Event, Bathroom fittings and fixtures, 11.11.2004.pdf"/>
    <hyperlink ref="GY1152:GY1155" r:id="rId1245" display="News, event study\Dawn raids - event month+-1\Event, Bathroom fittings and fixtures, 11.11.2004.pdf"/>
    <hyperlink ref="GY1172:GY1181" r:id="rId1246" display="News, event study\Dawn raids - event month+-1\Event, Prestressing Steel, brez.pdf"/>
    <hyperlink ref="GY1184:GY1185" r:id="rId1247" display="News, event study\Dawn raids - event month+-1\Event, Prestressing Steel, brez.pdf"/>
    <hyperlink ref="GY1208:GY1215" r:id="rId1248" display="News, event study\Dawn raids - event month+-1\Event, Animal feed phosphates, brez.pdf"/>
    <hyperlink ref="GY1304" r:id="rId1249" display="News, event study\Dawn raids - event month+-1\Event, Airfreight.pdf"/>
    <hyperlink ref="GY1221:GY1224" r:id="rId1250" display="News, event study\Dawn raids - event month+-1\Event, Airfreight.pdf"/>
    <hyperlink ref="GY1226:GY1234" r:id="rId1251" display="News, event study\Dawn raids - event month+-1\Event, Airfreight.pdf"/>
    <hyperlink ref="GY1236:GY1240" r:id="rId1252" display="News, event study\Dawn raids - event month+-1\Event, Airfreight.pdf"/>
    <hyperlink ref="GY1137" r:id="rId1253" display="News, event study\Dawn raids - event month+-1\Event, Heat Stabilisers, 13.2.2003.pdf"/>
    <hyperlink ref="GY1242:GY1247" r:id="rId1254" display="News, event study\Dawn raids - event month+-1\Event, Heat Stabilisers, 13.2.2003.pdf"/>
    <hyperlink ref="GY1325" r:id="rId1255" display="News, event study\Dawn raids - event month+-1\Event, Consumer detergents, 20.6.2008.pdf"/>
    <hyperlink ref="GY1273:GY1276" r:id="rId1256" display="News, event study\Dawn raids - event month+-1\Event, Consumer detergents, 20.6.2008.pdf"/>
    <hyperlink ref="GY1330" r:id="rId1257" display="News, event study\Dawn raids - event month+-1\Event, Telekomunikacja Polska, 30.10.2008.pdf"/>
    <hyperlink ref="GY1345" r:id="rId1258" display="News, event study\Dawn raids - event month+-1\Event, Exotic Fruit (Bananas), 30.11.2007.pdf"/>
    <hyperlink ref="GY1279:GY1280" r:id="rId1259" display="News, event study\Dawn raids - event month+-1\Event, Exotic Fruit (Bananas), 30.11.2007.pdf"/>
    <hyperlink ref="GY1331" r:id="rId1260" display="News, event study\Dawn raids - event month+-1\Event, Refrigeration compressors, 18.2.2009.pdf"/>
    <hyperlink ref="GY1289:GY1290" r:id="rId1261" display="News, event study\Dawn raids - event month+-1\Event, Refrigeration compressors, 18.2.2009.pdf"/>
    <hyperlink ref="GY1295:GY1297" r:id="rId1262" display="News, event study\Dawn raids - event month+-1\Event, Refrigeration compressors, 18.2.2009.pdf"/>
    <hyperlink ref="GY1352" r:id="rId1263" display="News, event study\Dawn raids - event month+-1\Event, Freight forwarding.pdf"/>
    <hyperlink ref="GY1300:GY1302" r:id="rId1264" display="News, event study\Dawn raids - event month+-1\Event, Freight forwarding.pdf"/>
    <hyperlink ref="GY1306:GY1317" r:id="rId1265" display="News, event study\Dawn raids - event month+-1\Event, Freight forwarding.pdf"/>
    <hyperlink ref="GY1320:GY1328" r:id="rId1266" display="News, event study\Dawn raids - event month+-1\Event, Freight forwarding.pdf"/>
    <hyperlink ref="GY1334:GY1342" r:id="rId1267" display="News, event study\Dawn raids - event month+-1\Event, Freight forwarding.pdf"/>
    <hyperlink ref="GY1355:GY1357" r:id="rId1268" display="News, event study\Dawn raids - event month+-1\Event, Water management products, NO DATE for raid, brez.pdf"/>
    <hyperlink ref="GY1410" r:id="rId1269" display="News, event study\Dawn raids - event month+-1\Event, TV and computer monitor tubes.pdf"/>
    <hyperlink ref="GY1367:GY1373" r:id="rId1270" display="News, event study\Dawn raids - event month+-1\Event, TV and computer monitor tubes.pdf"/>
    <hyperlink ref="GY1430" r:id="rId1271" display="News, event study\Dawn raids - event month+-1\Event, Lundbeck, 25.10. 2005.pdf"/>
    <hyperlink ref="GY1384:GY1388" r:id="rId1272" display="News, event study\Dawn raids - event month+-1\Event, Lundbeck, 25.10. 2005.pdf"/>
    <hyperlink ref="GY1442" r:id="rId1273" display="News, event study\Dawn raids - event month+-1\Event, Automotive wire harnesses, 25.2.2010.pdf"/>
    <hyperlink ref="GY1443" r:id="rId1274" display="News, event study\Dawn raids - event month+-1\Event, Automotive wire harnesses, 25.2.2010.pdf"/>
    <hyperlink ref="GY1397:GY1398" r:id="rId1275" display="News, event study\Dawn raids - event month+-1\Event, Automotive wire harnesses, 25.2.2010.pdf"/>
    <hyperlink ref="GY1400:GY1402" r:id="rId1276" display="News, event study\Dawn raids - event month+-1\Event, Fentanyl, NO DATE for raid, brez.pdf"/>
    <hyperlink ref="GY1522" r:id="rId1277" display="News, event study\Dawn raids - event month+-1\Event, Bearings.pdf"/>
    <hyperlink ref="GY1404:GY1413" r:id="rId1278" display="News, event study\Dawn raids - event month+-1\Event, Bearings.pdf"/>
    <hyperlink ref="GY1468:GY1475" r:id="rId1279" display="News, event study\Dawn raids - event month+-1\Event, Retail food packaging, brez.pdf"/>
    <hyperlink ref="GY1483:GY1485" r:id="rId1280" display="News, event study\Dawn raids - event month+-1\Event, Retail food packaging, brez.pdf"/>
    <hyperlink ref="GY1490:GY1493" r:id="rId1281" display="News, event study\Dawn raids - event month+-1\Event, Retail food packaging, brez.pdf"/>
    <hyperlink ref="GY1683" r:id="rId1282" display="News, event study\Dawn raids - event month+-1\Event, Blocktrains, 19.6.2013.pdf"/>
    <hyperlink ref="GY1684" r:id="rId1283" display="News, event study\Dawn raids - event month+-1\Event, Blocktrains, 19.6.2013.pdf"/>
    <hyperlink ref="GY1462" r:id="rId1284" display="News, event study\Dawn raids - event month+-1\Event, Euro interest rate derivatives, 19.10.2011.pdf"/>
    <hyperlink ref="GY1507:GY1517" r:id="rId1285" display="News, event study\Dawn raids - event month+-1\Event, Euro interest rate derivatives, 19.10.2011.pdf"/>
    <hyperlink ref="GY1538:GY1539" r:id="rId1286" display="News, event study\Dawn raids - event month+-1\Event, Mushrooms, brez.pdf"/>
    <hyperlink ref="GY1546:GY1548" r:id="rId1287" display="News, event study\Dawn raids - event month+-1\Event, Nitrile Butadiene Rubber, Zeon, brez.pdf"/>
    <hyperlink ref="GY1586" r:id="rId1288" display="News, event study\Dawn raids - event month+-1\Event, Perindopril (Servier), 26.11.2008.pdf"/>
    <hyperlink ref="GY1507" r:id="rId1289" display="News, event study\Dawn raids - event month+-1\Event, Polyurethanefoam, 3.8.2010.pdf"/>
    <hyperlink ref="GY1595:GY1599" r:id="rId1290" display="News, event study\Dawn raids - event month+-1\Event, Polyurethanefoam, 3.8.2010.pdf"/>
    <hyperlink ref="GY1601:GY1606" r:id="rId1291" display="News, event study\Dawn raids - event month+-1\Event, Polyurethanefoam, 3.8.2010.pdf"/>
    <hyperlink ref="GY1541" r:id="rId1292" display="News, event study\Dawn raids - event month+-1\Event, Power Cables, 4.2.2009.pdf"/>
    <hyperlink ref="GY1542" r:id="rId1293" display="News, event study\Dawn raids - event month+-1\Event, Power Cables, 4.2.2009.pdf"/>
    <hyperlink ref="GY1611:GY1623" r:id="rId1294" display="News, event study\Dawn raids - event month+-1\Event, Power Cables, 4.2.2009.pdf"/>
    <hyperlink ref="GY1625:GY1627" r:id="rId1295" display="News, event study\Dawn raids - event month+-1\Event, Power Cables, 4.2.2009.pdf"/>
    <hyperlink ref="GY1630:GY1632" r:id="rId1296" display="News, event study\Dawn raids - event month+-1\Event, Power Cables, 4.2.2009.pdf"/>
    <hyperlink ref="GY1563" r:id="rId1297" display="News, event study\Dawn raids - event month+-1\Event, Power Cables, 4.2.2009.pdf"/>
    <hyperlink ref="GY1620" r:id="rId1298" display="News, event study\Dawn raids - event month+-1\Event, Slovak Telekom, ST, 22.1.2009.pdf"/>
    <hyperlink ref="GY1621" r:id="rId1299" display="News, event study\Dawn raids - event month+-1\Event, Slovak Telekom, ST, 22.1.2009.pdf"/>
    <hyperlink ref="GY1595" r:id="rId1300" display="News, event study\Dawn raids - event month+-1\Event, Smart Card Chips, 7.1.2009.pdf"/>
    <hyperlink ref="GY1672:GY1682" r:id="rId1301" display="News, event study\Dawn raids - event month+-1\Event, Butadiene Rubber and Emulsion Styrene Butadiene Rubber, Dow, brez.pdf"/>
    <hyperlink ref="HQ12" r:id="rId1302" display="News, event study\GC decision - event month+-1\Event, Soda-ash - Solvay, + CFK + ICI, T-31-91, T-32-91, T-37-91.pdf"/>
    <hyperlink ref="HQ14" r:id="rId1303" display="News, event study\GC decision - event month+-1\Event, Soda-ash - Solvay, + CFK + ICI, T-31-91, T-32-91, T-37-91.pdf"/>
    <hyperlink ref="HQ15" r:id="rId1304" display="News, event study\GC decision - event month+-1\Event, Soda-ash - Solvay, + CFK + ICI, T-31-91, T-32-91, T-37-91.pdf"/>
    <hyperlink ref="HQ17" r:id="rId1305" display="News, event study\GC decision - event month+-1\Event, Soda-ash - Solvay, + CFK + ICI, T-31-91, T-32-91, T-37-91.pdf"/>
    <hyperlink ref="HQ404" r:id="rId1306" display="News, event study\GC decision - event month+-1\Event, Soda-ash - ICI, readoption, T‑66-01, ICI.pdf"/>
    <hyperlink ref="HQ60" r:id="rId1307" display="News, event study\GC decision - event month+-1\Event, UK Agricultural Tractor Registration Exchange, T-34-92, T-35-92.pdf"/>
    <hyperlink ref="HQ63" r:id="rId1308" display="News, event study\GC decision - event month+-1\Event, UK Agricultural Tractor Registration Exchange, T-34-92, T-35-92.pdf"/>
    <hyperlink ref="HQ66" r:id="rId1309" display="News, event study\GC decision - event month+-1\Event, UK Agricultural Tractor Registration Exchange, T-34-92, T-35-92.pdf"/>
    <hyperlink ref="HQ105" r:id="rId1310" display="News, event study\GC decision - event month+-1\Event, Viho Parker Pen, T-66-92, D.HEZ3.pdf"/>
    <hyperlink ref="HQ40" r:id="rId1311" display="News, event study\GC decision - event month+-1\Event, Eco System Peugeot, T-9-92, F.PGT.pdf"/>
    <hyperlink ref="HQ41" r:id="rId1312" display="News, event study\GC decision - event month+-1\Event, Eco System Peugeot, T-9-92, F.PGT.pdf"/>
    <hyperlink ref="HQ124" r:id="rId1313" display="News, event study\GC decision - event month+-1\Event, Cewal, Cowac and Ukwal, T-24-93.pdf"/>
    <hyperlink ref="HQ126" r:id="rId1314" display="News, event study\GC decision - event month+-1\Event, Cewal, Cowac and Ukwal, T-24-93.pdf"/>
    <hyperlink ref="HQ135" r:id="rId1315" display="News, event study\GC decision - event month+-1\Event, Steel beams, T-137-94 do T-151-94.pdf"/>
    <hyperlink ref="HQ138:HQ139" r:id="rId1316" display="News, event study\GC decision - event month+-1\Event, Steel beams, readoption, T-405-06, D.ARRA, brez.pdf"/>
    <hyperlink ref="HQ159" r:id="rId1317" display="News, event study\GC decision - event month+-1\Event, Cartonboard, T-308-94 do T-348-94.pdf"/>
    <hyperlink ref="HQ160" r:id="rId1318" display="News, event study\GC decision - event month+-1\Event, Cartonboard, T-308-94 do T-348-94.pdf"/>
    <hyperlink ref="HQ151:HQ153" r:id="rId1319" display="News, event study\GC decision - event month+-1\Event, Cartonboard, T-308-94 do T-348-94.pdf"/>
    <hyperlink ref="HQ172" r:id="rId1320" display="News, event study\GC decision - event month+-1\Event, Cartonboard, T-308-94 do T-348-94.pdf"/>
    <hyperlink ref="HQ176" r:id="rId1321" display="News, event study\GC decision - event month+-1\Event, Cartonboard, T-308-94 do T-348-94.pdf"/>
    <hyperlink ref="HQ165:HQ166" r:id="rId1322" display="News, event study\GC decision - event month+-1\Event, Cartonboard, T-308-94 do T-348-94.pdf"/>
    <hyperlink ref="HQ181" r:id="rId1323" display="News, event study\GC decision - event month+-1\Event, PVC, readoption, T-305-94.pdf"/>
    <hyperlink ref="HQ182" r:id="rId1324" display="News, event study\GC decision - event month+-1\Event, PVC, readoption, T-305-94.pdf"/>
    <hyperlink ref="HQ185" r:id="rId1325" display="News, event study\GC decision - event month+-1\Event, PVC, readoption, T-305-94.pdf"/>
    <hyperlink ref="HQ174:HQ175" r:id="rId1326" display="News, event study\GC decision - event month+-1\Event, PVC, readoption, T-305-94.pdf"/>
    <hyperlink ref="HQ177:HQ178" r:id="rId1327" display="News, event study\GC decision - event month+-1\Event, PVC, readoption, T-305-94.pdf"/>
    <hyperlink ref="HQ193" r:id="rId1328" display="News, event study\GC decision - event month+-1\Event, Trans-atlantic Agreement, Far Eastern Freight Conference, T-395-94, T-86-95.pdf"/>
    <hyperlink ref="HQ195" r:id="rId1329" display="News, event study\GC decision - event month+-1\Event, Trans-atlantic Agreement, Far Eastern Freight Conference, T-395-94, T-86-95.pdf"/>
    <hyperlink ref="HQ197" r:id="rId1330" display="News, event study\GC decision - event month+-1\Event, Trans-atlantic Agreement, Far Eastern Freight Conference, T-395-94, T-86-95.pdf"/>
    <hyperlink ref="HQ186:HQ190" r:id="rId1331" display="News, event study\GC decision - event month+-1\Event, Trans-atlantic Agreement, Far Eastern Freight Conference, T-395-94, T-86-95.pdf"/>
    <hyperlink ref="HQ192:HQ194" r:id="rId1332" display="News, event study\GC decision - event month+-1\Event, Trans-atlantic Agreement, Far Eastern Freight Conference, T-395-94, T-86-95.pdf"/>
    <hyperlink ref="HQ251" r:id="rId1333" display="News, event study\GC decision - event month+-1\Event, Trans-atlantic Agreement, Far Eastern Freight Conference, T-395-94, T-86-95.pdf"/>
    <hyperlink ref="HQ253" r:id="rId1334" display="News, event study\GC decision - event month+-1\Event, Trans-atlantic Agreement, Far Eastern Freight Conference, T-395-94, T-86-95.pdf"/>
    <hyperlink ref="HQ200:HQ208" r:id="rId1335" display="News, event study\GC decision - event month+-1\Event, Trans-atlantic Agreement, Far Eastern Freight Conference, T-395-94, T-86-95.pdf"/>
    <hyperlink ref="HQ209" r:id="rId1336" display="News, event study\GC decision - event month+-1\Event, Cement, T-25-95.pdf"/>
    <hyperlink ref="HQ211:HQ212" r:id="rId1337" display="News, event study\GC decision - event month+-1\Event, Cement, T-25-95.pdf"/>
    <hyperlink ref="HQ215:HQ217" r:id="rId1338" display="News, event study\GC decision - event month+-1\Event, Cement, T-25-95.pdf"/>
    <hyperlink ref="HQ219:HQ220" r:id="rId1339" display="News, event study\GC decision - event month+-1\Event, Cement, T-25-95.pdf"/>
    <hyperlink ref="HQ221" r:id="rId1340" display="News, event study\GC decision - event month+-1\Event, Cement, T-25-95.pdf"/>
    <hyperlink ref="HQ224:HQ226" r:id="rId1341" display="News, event study\GC decision - event month+-1\Event, Cement, T-25-95.pdf"/>
    <hyperlink ref="HQ228:HQ231" r:id="rId1342" display="News, event study\GC decision - event month+-1\Event, Cement, T-25-95.pdf"/>
    <hyperlink ref="HQ233:HQ237" r:id="rId1343" display="News, event study\GC decision - event month+-1\Event, Cement, T-25-95.pdf"/>
    <hyperlink ref="HQ238" r:id="rId1344" display="News, event study\GC decision - event month+-1\Event, Cement, T-25-95.pdf"/>
    <hyperlink ref="HQ244" r:id="rId1345" display="News, event study\GC decision - event month+-1\Event, Cement, T-25-95.pdf"/>
    <hyperlink ref="HQ248:HQ250" r:id="rId1346" display="News, event study\GC decision - event month+-1\Event, Cement, T-25-95.pdf"/>
    <hyperlink ref="HQ274" r:id="rId1347" display="News, event study\GC decision - event month+-1\Event, BASF Lacke+Farben AG, and Accinauto SA, T-175-95, T-176-95.pdf"/>
    <hyperlink ref="HQ275" r:id="rId1348" display="News, event study\GC decision - event month+-1\Event, BASF Lacke+Farben AG, and Accinauto SA, T-175-95, T-176-95.pdf"/>
    <hyperlink ref="HQ278" r:id="rId1349" display="News, event study\GC decision - event month+-1\Event, ADALAT, T-41-96, D.BAYN.pdf"/>
    <hyperlink ref="HQ284" r:id="rId1350" display="News, event study\GC decision - event month+-1\Event, Irish Sugar plc, T-228-97, GNC.pdf"/>
    <hyperlink ref="HQ294" r:id="rId1351" display="News, event study\GC decision - event month+-1\Event, Alloy surcharge, T-45-98, T-48-98.pdf"/>
    <hyperlink ref="HQ296" r:id="rId1352" display="News, event study\GC decision - event month+-1\Event, Alloy surcharge, T-45-98, T-48-98.pdf"/>
    <hyperlink ref="HQ298" r:id="rId1353" display="News, event study\GC decision - event month+-1\Event, Alloy surcharge, T-45-98, T-48-98.pdf"/>
    <hyperlink ref="HQ300" r:id="rId1354" display="News, event study\GC decision - event month+-1\Event, VW, T-62-98, D.VOW.pdf"/>
    <hyperlink ref="HQ343" r:id="rId1355" display="News, event study\GC decision - event month+-1\Event, Van den Bergh Foods Limited, T-65-98, ULVR.pdf"/>
    <hyperlink ref="HQ309" r:id="rId1356" display="News, event study\GC decision - event month+-1\Event, TV and computer monitor tubes, T-82-13 do T-104-13.pdf"/>
    <hyperlink ref="HQ311" r:id="rId1357" display="News, event study\GC decision - event month+-1\Event, TV and computer monitor tubes, T-82-13 do T-104-13.pdf"/>
    <hyperlink ref="HQ295:HQ299" r:id="rId1358" display="News, event study\GC decision - event month+-1\Event, TV and computer monitor tubes, T-82-13 do T-104-13.pdf"/>
    <hyperlink ref="HQ301:HQ305" r:id="rId1359" display="News, event study\GC decision - event month+-1\Event, TV and computer monitor tubes, T-82-13 do T-104-13.pdf"/>
    <hyperlink ref="HQ325" r:id="rId1360" display="News, event study\GC decision - event month+-1\Event, British Sugar plc, T-202-98.pdf"/>
    <hyperlink ref="HQ308:HQ309" r:id="rId1361" display="News, event study\GC decision - event month+-1\Event, British Sugar plc, T-202-98.pdf"/>
    <hyperlink ref="HQ329" r:id="rId1362" display="News, event study\GC decision - event month+-1\Event, Pre-Insulated Pipe Cartel, T-31-99, W.ABB.pdf"/>
    <hyperlink ref="HQ302" r:id="rId1363" display="News, event study\GC decision - event month+-1\Event, Greek Ferries, T-66-99, G.MNO.pdf"/>
    <hyperlink ref="HQ361" r:id="rId1364" display="News, event study\GC decision - event month+-1\Event, Virgin British Airways, T-219-99, BAY.pdf"/>
    <hyperlink ref="HQ365" r:id="rId1365" display="News, event study\GC decision - event month+-1\Event, Seamless steel tubes, T-48-00 do T-67-00.pdf"/>
    <hyperlink ref="HQ357:HQ358" r:id="rId1366" display="News, event study\GC decision - event month+-1\Event, Seamless steel tubes, T-48-00 do T-67-00.pdf"/>
    <hyperlink ref="HQ370" r:id="rId1367" display="News, event study\GC decision - event month+-1\Event, Seamless steel tubes, T-48-00 do T-67-00.pdf"/>
    <hyperlink ref="HQ377" r:id="rId1368" display="News, event study\GC decision - event month+-1\Event, Far East Trade Tariff Charges and Surcharges Agreement (FETTCSA), T-213-00.pdf"/>
    <hyperlink ref="HQ378" r:id="rId1369" display="News, event study\GC decision - event month+-1\Event, Far East Trade Tariff Charges and Surcharges Agreement (FETTCSA), T-213-00.pdf"/>
    <hyperlink ref="HQ365:HQ375" r:id="rId1370" display="News, event study\GC decision - event month+-1\Event, Far East Trade Tariff Charges and Surcharges Agreement (FETTCSA), T-213-00.pdf"/>
    <hyperlink ref="HQ391" r:id="rId1371" display="News, event study\GC decision - event month+-1\Event, Amino Acids, T-223-00 do T-230-00.pdf"/>
    <hyperlink ref="HQ392" r:id="rId1372" display="News, event study\GC decision - event month+-1\Event, Amino Acids, T-223-00 do T-230-00.pdf"/>
    <hyperlink ref="HQ400" r:id="rId1373" display="News, event study\GC decision - event month+-1\Event, Opel, T-368-00, U.GM.pdf"/>
    <hyperlink ref="HQ401" r:id="rId1374" display="News, event study\GC decision - event month+-1\Event, Opel, T-368-00, U.GM.pdf"/>
    <hyperlink ref="HQ436" r:id="rId1375" display="News, event study\GC decision - event month+-1\Event, Glaxo Wellcome, T-168-01, GSK.pdf"/>
    <hyperlink ref="HQ424" r:id="rId1376" display="News, event study\GC decision - event month+-1\Event, Michelin, T-2013-01, F.MCL.pdf"/>
    <hyperlink ref="HQ423" r:id="rId1377" display="News, event study\GC decision - event month+-1\Event, Volkswagen, T-208-01, D.VOW.pdf"/>
    <hyperlink ref="HQ425" r:id="rId1378" display="News, event study\GC decision - event month+-1\Event, SAS Maersk Air, T-241-01.pdf"/>
    <hyperlink ref="HQ427" r:id="rId1379" display="News, event study\GC decision - event month+-1\Event, Graphite electrodes, T-236-01.pdf"/>
    <hyperlink ref="HQ428" r:id="rId1380" display="News, event study\GC decision - event month+-1\Event, Graphite electrodes, T-236-01.pdf"/>
    <hyperlink ref="HQ443" r:id="rId1381" display="News, event study\GC decision - event month+-1\Event, Mercedes-Benz, T-325-01, D.DAI.pdf"/>
    <hyperlink ref="HQ456" r:id="rId1382" display="News, event study\GC decision - event month+-1\Event, Vitamins, T-15-02, T-26-02.pdf"/>
    <hyperlink ref="HQ460" r:id="rId1383" display="News, event study\GC decision - event month+-1\Event, Vitamins, T-15-02, T-26-02.pdf"/>
    <hyperlink ref="HQ409" r:id="rId1384" display="News, event study\GC decision - event month+-1\Event, Citric acid, T-59-02, U.ADM.pdf"/>
    <hyperlink ref="HQ419" r:id="rId1385" display="News, event study\GC decision - event month+-1\Event, Interbrew and Alken-Maes, T-38-02, F.BSN.pdf"/>
    <hyperlink ref="HQ445" r:id="rId1386" display="News, event study\GC decision - event month+-1\Event, Bank charges for exchanging euro-zone currencies — Germany, T-44-02, T-56-02.pdf"/>
    <hyperlink ref="HQ446" r:id="rId1387" display="News, event study\GC decision - event month+-1\Event, Bank charges for exchanging euro-zone currencies — Germany, T-44-02, T-56-02.pdf"/>
    <hyperlink ref="HQ501" r:id="rId1388" display="News, event study\GC decision - event month+-1\Event, Austrian banks — Lombard Club, T-259-02.pdf"/>
    <hyperlink ref="HQ447:HQ448" r:id="rId1389" display="News, event study\GC decision - event month+-1\Event, Austrian banks — Lombard Club, T-259-02.pdf"/>
    <hyperlink ref="HQ481" r:id="rId1390" display="News, event study\GC decision - event month+-1\Event, Methionine, T-279-02, D.DGX.pdf"/>
    <hyperlink ref="HQ488" r:id="rId1391" display="News, event study\GC decision - event month+-1\Event, Industrial and medical gases, T-304-02.pdf"/>
    <hyperlink ref="HQ490" r:id="rId1392" display="News, event study\GC decision - event month+-1\Event, Video Games, T-12-03 do T-18-03.pdf"/>
    <hyperlink ref="HQ491" r:id="rId1393" display="News, event study\GC decision - event month+-1\Event, Video Games, T-12-03 do T-18-03.pdf"/>
    <hyperlink ref="HQ472:HQ473" r:id="rId1394" display="News, event study\GC decision - event month+-1\Event, Video Games, T-12-03 do T-18-03.pdf"/>
    <hyperlink ref="HQ512" r:id="rId1395" display="News, event study\GC decision - event month+-1\Event, Plasterboard, T-53-03, T-54-03.pdf"/>
    <hyperlink ref="HQ514" r:id="rId1396" display="News, event study\GC decision - event month+-1\Event, Plasterboard, T-53-03, T-54-03.pdf"/>
    <hyperlink ref="HQ533" r:id="rId1397" display="News, event study\GC decision - event month+-1\Event, Specialty Graphite, T-71-03.pdf"/>
    <hyperlink ref="HQ536" r:id="rId1398" display="News, event study\GC decision - event month+-1\Event, Specialty Graphite, T-71-03.pdf"/>
    <hyperlink ref="HQ507:HQ508" r:id="rId1399" display="News, event study\GC decision - event month+-1\Event, Specialty Graphite, T-71-03.pdf"/>
    <hyperlink ref="HQ560" r:id="rId1400" display="News, event study\GC decision - event month+-1\Event, Deutsche Telekom AG, T-271-03, D.DTE.pdf"/>
    <hyperlink ref="HQ543" r:id="rId1401" display="News, event study\GC decision - event month+-1\Event, Sorbates, T-410-03, D.HOE.pdf"/>
    <hyperlink ref="HQ559" r:id="rId1402" display="News, event study\GC decision - event month+-1\Event, Electrical and mechanical carbon and graphite products, T-68-04, D.SGL.pdf"/>
    <hyperlink ref="HQ577" r:id="rId1403" display="News, event study\GC decision - event month+-1\Event, Industrial tubes, T-122-04.pdf"/>
    <hyperlink ref="HQ578" r:id="rId1404" display="News, event study\GC decision - event month+-1\Event, Industrial tubes, T-122-04.pdf"/>
    <hyperlink ref="HQ603" r:id="rId1405" display="News, event study\GC decision - event month+-1\Event, Microsoft, T-201-04, @MSFT, 1.pdf"/>
    <hyperlink ref="HQ582" r:id="rId1406" display="News, event study\GC decision - event month+-1\Event, Copper Plumbing tubes, T-11-05 do T-20-05.pdf"/>
    <hyperlink ref="HQ552:HQ553" r:id="rId1407" display="News, event study\GC decision - event month+-1\Event, Copper Plumbing tubes, T-11-05 do T-20-05.pdf"/>
    <hyperlink ref="HQ593" r:id="rId1408" display="News, event study\GC decision - event month+-1\Event, Copper Plumbing tubes, T-11-05 do T-20-05.pdf"/>
    <hyperlink ref="HQ564:HQ571" r:id="rId1409" display="News, event study\GC decision - event month+-1\Event, Copper Plumbing tubes, T-11-05 do T-20-05.pdf"/>
    <hyperlink ref="HQ634" r:id="rId1410" display="News, event study\GC decision - event month+-1\Event, Raw tobacco - Spain, T-38-05, T-41-05.pdf"/>
    <hyperlink ref="HQ636" r:id="rId1411" display="News, event study\GC decision - event month+-1\Event, Raw tobacco - Spain, T-38-05, T-41-05.pdf"/>
    <hyperlink ref="HQ582:HQ583" r:id="rId1412" display="News, event study\GC decision - event month+-1\Event, Raw tobacco - Spain, T-24-05, brez.pdf"/>
    <hyperlink ref="HQ640" r:id="rId1413" display="News, event study\GC decision - event month+-1\Event, Raw tobacco - Spain, T-37-05.pdf"/>
    <hyperlink ref="HQ613" r:id="rId1414" display="News, event study\GC decision - event month+-1\Event, Choline Chloride, T-101-05 do T-112-05.pdf"/>
    <hyperlink ref="HQ595:HQ599" r:id="rId1415" display="News, event study\GC decision - event month+-1\Event, Choline Chloride, T-101-05 do T-112-05.pdf"/>
    <hyperlink ref="HQ623" r:id="rId1416" display="News, event study\GC decision - event month+-1\Event, Choline Chloride, T-101-05 do T-112-05.pdf"/>
    <hyperlink ref="HQ468" r:id="rId1417" display="News, event study\GC decision - event month+-1\Event, Carbonless paper, T-109-02.pdf"/>
    <hyperlink ref="HQ469" r:id="rId1418" display="News, event study\GC decision - event month+-1\Event, Carbonless paper, T-109-02.pdf"/>
    <hyperlink ref="HQ609:HQ610" r:id="rId1419" display="News, event study\GC decision - event month+-1\Event, Carbonless paper, T-109-02.pdf"/>
    <hyperlink ref="HQ656" r:id="rId1420" display="News, event study\GC decision - event month+-1\Event, MCAA, T-161-05 do T-175-05.pdf"/>
    <hyperlink ref="HQ617:HQ625" r:id="rId1421" display="News, event study\GC decision - event month+-1\Event, MCAA, T-161-05 do T-175-05.pdf"/>
    <hyperlink ref="HQ668" r:id="rId1422" display="News, event study\GC decision - event month+-1\Event, SEP and others Automobiles Peugeot SA, T-450-05, F.PGT.pdf"/>
    <hyperlink ref="HQ669" r:id="rId1423" display="News, event study\GC decision - event month+-1\Event, SEP and others Automobiles Peugeot SA, T-450-05, F.PGT.pdf"/>
    <hyperlink ref="HQ688" r:id="rId1424" display="News, event study\GC decision - event month+-1\Event, Raw tobacco Italy, T-25-06, U.PYX.pdf"/>
    <hyperlink ref="HQ689" r:id="rId1425" display="News, event study\GC decision - event month+-1\Event, Raw tobacco Italy, T-19-06, T-39-06, U.PYX.pdf"/>
    <hyperlink ref="HQ690" r:id="rId1426" display="News, event study\GC decision - event month+-1\Event, Raw tobacco Italy, T-19-06, T-39-06, U.PYX.pdf"/>
    <hyperlink ref="HQ706" r:id="rId1427" display="News, event study\GC decision - event month+-1\Event, Industrial bags, T-51-06 do T-79-06.pdf"/>
    <hyperlink ref="HQ707" r:id="rId1428" display="News, event study\GC decision - event month+-1\Event, Industrial bags, T-51-06 do T-79-06.pdf"/>
    <hyperlink ref="HQ670:HQ671" r:id="rId1429" display="News, event study\GC decision - event month+-1\Event, Industrial bags, T-51-06 do T-79-06.pdf"/>
    <hyperlink ref="HQ720" r:id="rId1430" display="News, event study\GC decision - event month+-1\Event, Industrial tubes, T-122-04.pdf"/>
    <hyperlink ref="HQ726" r:id="rId1431" display="News, event study\GC decision - event month+-1\Event, Rubber chemicals, T-85-06.pdf"/>
    <hyperlink ref="HQ685:HQ686" r:id="rId1432" display="News, event study\GC decision - event month+-1\Event, Rubber chemicals, T-85-06.pdf"/>
    <hyperlink ref="HQ746" r:id="rId1433" display="News, event study\GC decision - event month+-1\Event, Prokent Tomra, T-155-06.pdf"/>
    <hyperlink ref="HQ688:HQ693" r:id="rId1434" display="News, event study\GC decision - event month+-1\Event, Prokent Tomra, T-155-06.pdf"/>
    <hyperlink ref="HQ756" r:id="rId1435" display="News, event study\GC decision - event month+-1\Event, Methacrylates, T-206-06, T‑217-06.pdf"/>
    <hyperlink ref="HQ698:HQ701" r:id="rId1436" display="News, event study\GC decision - event month+-1\Event, Methacrylates, T-206-06, T‑217-06.pdf"/>
    <hyperlink ref="HQ764" r:id="rId1437" display="News, event study\GC decision - event month+-1\Event, Methacrylates, T‑208-06.pdf"/>
    <hyperlink ref="HQ706:HQ707" r:id="rId1438" display="News, event study\GC decision - event month+-1\Event, Methacrylates, T‑208-06.pdf"/>
    <hyperlink ref="HQ732" r:id="rId1439" display="News, event study\GC decision - event month+-1\Event, Hydrogen Peroxide and perborate, T‑189-06, T‑190-06.pdf"/>
    <hyperlink ref="HQ712:HQ713" r:id="rId1440" display="News, event study\GC decision - event month+-1\Event, Hydrogen Peroxide and perborate, T‑189-06, T‑190-06.pdf"/>
    <hyperlink ref="HQ735" r:id="rId1441" display="News, event study\GC decision - event month+-1\Event, Hydrogen Peroxide and perborate, T‑186-06 do T‑197-06.pdf"/>
    <hyperlink ref="HQ736" r:id="rId1442" display="News, event study\GC decision - event month+-1\Event, Hydrogen Peroxide and perborate, T‑186-06 do T‑197-06.pdf"/>
    <hyperlink ref="HQ719:HQ720" r:id="rId1443" display="News, event study\GC decision - event month+-1\Event, Hydrogen Peroxide and perborate, T‑186-06 do T‑197-06.pdf"/>
    <hyperlink ref="HQ722:HQ724" r:id="rId1444" display="News, event study\GC decision - event month+-1\Event, Hydrogen Peroxide and perborate, T‑186-06 do T‑197-06.pdf"/>
    <hyperlink ref="HQ770" r:id="rId1445" display="News, event study\GC decision - event month+-1\Event, Bitumen (NL), T-343-06 do T-362-06.pdf"/>
    <hyperlink ref="HQ726:HQ728" r:id="rId1446" display="News, event study\GC decision - event month+-1\Event, Bitumen (NL), T-343-06 do T-362-06.pdf"/>
    <hyperlink ref="HQ739:HQ740" r:id="rId1447" display="News, event study\GC decision - event month+-1\Event, Bitumen (NL), T-343-06 do T-362-06.pdf"/>
    <hyperlink ref="HQ746:HQ747" r:id="rId1448" display="News, event study\GC decision - event month+-1\Event, Bitumen (NL), T-343-06 do T-362-06.pdf"/>
    <hyperlink ref="HQ750:HQ753" r:id="rId1449" display="News, event study\GC decision - event month+-1\Event, Bitumen (NL), T-343-06 do T-362-06.pdf"/>
    <hyperlink ref="HQ924" r:id="rId1450" display="News, event study\GC decision - event month+-1\Event, Bitumen Spain, T‑462-07 do T-497-07.pdf"/>
    <hyperlink ref="HQ757:HQ760" r:id="rId1451" display="News, event study\GC decision - event month+-1\Event, Bitumen Spain, T‑462-07 do T-497-07.pdf"/>
    <hyperlink ref="HQ764:HQ768" r:id="rId1452" display="News, event study\GC decision - event month+-1\Event, Bitumen Spain, T‑462-07 do T-497-07.pdf"/>
    <hyperlink ref="HQ801" r:id="rId1453" display="News, event study\GC decision - event month+-1\Event, Fittings, T-376-06 do T‑385-06.pdf"/>
    <hyperlink ref="HQ770:HQ775" r:id="rId1454" display="News, event study\GC decision - event month+-1\Event, Fittings, T-376-06 do T‑385-06.pdf"/>
    <hyperlink ref="HQ777:HQ778" r:id="rId1455" display="News, event study\GC decision - event month+-1\Event, Fittings, T-376-06 do T‑385-06.pdf"/>
    <hyperlink ref="HQ788:HQ789" r:id="rId1456" display="News, event study\GC decision - event month+-1\Event, Fittings, T-376-06 do T‑385-06.pdf"/>
    <hyperlink ref="HQ670" r:id="rId1457" display="News, event study\GC decision - event month+-1\Event, AstraZeneca, T-321-05.pdf"/>
    <hyperlink ref="HQ671" r:id="rId1458" display="News, event study\GC decision - event month+-1\Event, AstraZeneca, T-321-05.pdf"/>
    <hyperlink ref="HQ844" r:id="rId1459" display="News, event study\GC decision - event month+-1\Event, Alloy surcharge, readoption, T‑24-07, D.TKA.pdf"/>
    <hyperlink ref="HQ846" r:id="rId1460" display="News, event study\GC decision - event month+-1\Event, Gas Insulated Switchgear, T-110-07, T‑117-07, T-122-07.pdf"/>
    <hyperlink ref="HQ804:HQ807" r:id="rId1461" display="News, event study\GC decision - event month+-1\Event, Gas Insulated Switchgear, T-110-07, T‑117-07, T-122-07.pdf"/>
    <hyperlink ref="HQ815:HQ821" r:id="rId1462" display="News, event study\GC decision - event month+-1\Event, Gas Insulated Switchgear, T-110-07, T‑117-07, T-122-07.pdf"/>
    <hyperlink ref="HQ851" r:id="rId1463" display="News, event study\GC decision - event month+-1\Event, Gas Insulated Switchgear, T-112-07 do T-133-07.pdf"/>
    <hyperlink ref="HQ809:HQ811" r:id="rId1464" display="News, event study\GC decision - event month+-1\Event, Gas Insulated Switchgear, T-112-07 do T-133-07.pdf"/>
    <hyperlink ref="HQ813:HQ814" r:id="rId1465" display="News, event study\GC decision - event month+-1\Event, Gas Insulated Switchgear, T-112-07 do T-133-07.pdf"/>
    <hyperlink ref="HQ894" r:id="rId1466" display="News, event study\GC decision - event month+-1\Event, Dutch beer market, T-240-07.pdf"/>
    <hyperlink ref="HQ895" r:id="rId1467" display="News, event study\GC decision - event month+-1\Event, Dutch beer market, T-240-07.pdf"/>
    <hyperlink ref="HQ896" r:id="rId1468" display="News, event study\GC decision - event month+-1\Event, Dutch beer market, T‑234-07.pdf"/>
    <hyperlink ref="HQ909" r:id="rId1469" display="News, event study\GC decision - event month+-1\Event, Wanadoo España v Telefónica, T-336-07, E.TEF.pdf"/>
    <hyperlink ref="HQ910" r:id="rId1470" display="News, event study\GC decision - event month+-1\Event, Wanadoo España v Telefónica, T-336-07, E.TEF.pdf"/>
    <hyperlink ref="HQ890" r:id="rId1471" display="News, event study\GC decision - event month+-1\Event, Morgan Stanley Visa International and Visa Europe, T-461-07.pdf"/>
    <hyperlink ref="HQ891" r:id="rId1472" display="News, event study\GC decision - event month+-1\Event, Morgan Stanley Visa International and Visa Europe, T-461-07.pdf"/>
    <hyperlink ref="HQ899" r:id="rId1473" display="News, event study\GC decision - event month+-1\Event, Chloroprene Rubber, T-76-08 do T-83-08.pdf"/>
    <hyperlink ref="HQ843:HQ847" r:id="rId1474" display="News, event study\GC decision - event month+-1\Event, Chloroprene Rubber, T-76-08 do T-83-08.pdf"/>
    <hyperlink ref="HQ905" r:id="rId1475" display="News, event study\GC decision - event month+-1\Event, Chloroprene Rubber, T-103-08, I.ENI.pdf"/>
    <hyperlink ref="HQ906" r:id="rId1476" display="News, event study\GC decision - event month+-1\Event, Chloroprene Rubber, T-103-08, I.ENI.pdf"/>
    <hyperlink ref="HQ955" r:id="rId1477" display="News, event study\GC decision - event month+-1\Event, MasterCard, T-111-08, U.MA.pdf"/>
    <hyperlink ref="HQ853:HQ854" r:id="rId1478" display="News, event study\GC decision - event month+-1\Event, MasterCard, T-111-08, U.MA.pdf"/>
    <hyperlink ref="HQ865" r:id="rId1479" display="News, event study\GC decision - event month+-1\Event, Elevators and Escalators, T-138-07 do T-151-07.pdf"/>
    <hyperlink ref="HQ867" r:id="rId1480" display="News, event study\GC decision - event month+-1\Event, Elevators and Escalators, T-138-07 do T-151-07.pdf"/>
    <hyperlink ref="HQ898:HQ917" r:id="rId1481" display="News, event study\GC decision - event month+-1\Event, Elevators and Escalators, T-138-07 do T-151-07.pdf"/>
    <hyperlink ref="HQ1064" r:id="rId1482" display="News, event study\GC decision - event month+-1\Event, Sodium Chlorate, T‑299-08, T-343-08.pdf"/>
    <hyperlink ref="HQ1065" r:id="rId1483" display="News, event study\GC decision - event month+-1\Event, Sodium Chlorate, T‑299-08, T-343-08.pdf"/>
    <hyperlink ref="HQ1066" r:id="rId1484" display="News, event study\GC decision - event month+-1\Event, Sodium Chlorate, T‑348-08, T-349-08.pdf"/>
    <hyperlink ref="HQ1067" r:id="rId1485" display="News, event study\GC decision - event month+-1\Event, Sodium Chlorate, T‑348-08, T-349-08.pdf"/>
    <hyperlink ref="HQ993" r:id="rId1486" display="News, event study\GC decision - event month+-1\Event, Aluminium fluoride, T-406-08.pdf"/>
    <hyperlink ref="HQ958" r:id="rId1487" display="News, event study\GC decision - event month+-1\Event, Candle Waxes, T-558-08, T-562-08.pdf"/>
    <hyperlink ref="HQ968:HQ970" r:id="rId1488" display="News, event study\GC decision - event month+-1\Event, Candle Waxes, T-558-08, T-562-08.pdf"/>
    <hyperlink ref="HQ959" r:id="rId1489" display="News, event study\GC decision - event month+-1\Event, Candle Waxes, T-540-08, T-541-08, T-543-08.pdf"/>
    <hyperlink ref="HQ960:HQ962" r:id="rId1490" display="News, event study\GC decision - event month+-1\Event, Candle Waxes, T-540-08, T-541-08, T-543-08.pdf"/>
    <hyperlink ref="HQ971:HQ974" r:id="rId1491" display="News, event study\GC decision - event month+-1\Event, Candle Waxes, T-540-08, T-541-08, T-543-08.pdf"/>
    <hyperlink ref="HQ982:HQ983" r:id="rId1492" display="News, event study\GC decision - event month+-1\Event, Candle Waxes, T-540-08, T-541-08, T-543-08.pdf"/>
    <hyperlink ref="HQ984" r:id="rId1493" display="News, event study\GC decision - event month+-1\Event, Candle Waxes, T-548-08, T-566-08, F.TAL.pdf"/>
    <hyperlink ref="HQ985" r:id="rId1494" display="News, event study\GC decision - event month+-1\Event, Candle Waxes, T-548-08, T-566-08, F.TAL.pdf"/>
    <hyperlink ref="HQ1025" r:id="rId1495" display="News, event study\GC decision - event month+-1\Event, Bananas, T-87-08, T-588-08.pdf"/>
    <hyperlink ref="HQ1026" r:id="rId1496" display="News, event study\GC decision - event month+-1\Event, Bananas, T-87-08, T-588-08.pdf"/>
    <hyperlink ref="HQ1076" r:id="rId1497" display="News, event study\GC decision - event month+-1\Event, Carglass, T-56-09, F.SGO.pdf"/>
    <hyperlink ref="HQ1003:HQ1005" r:id="rId1498" display="News, event study\GC decision - event month+-1\Event, Carglass, T-56-09, F.SGO.pdf"/>
    <hyperlink ref="HQ1080" r:id="rId1499" display="News, event study\GC decision - event month+-1\Event, Carglass, T-72-09, PILK, J.SG@N.pdf"/>
    <hyperlink ref="HQ1007:HQ1010" r:id="rId1500" display="News, event study\GC decision - event month+-1\Event, Carglass, T-72-09, PILK, J.SG@N.pdf"/>
    <hyperlink ref="HQ1092" r:id="rId1501" display="News, event study\GC decision - event month+-1\Event, Marine Hoses, T-146-09, T-147-09.pdf"/>
    <hyperlink ref="HQ1019:HQ1021" r:id="rId1502" display="News, event study\GC decision - event month+-1\Event, Marine Hoses, T-146-09, T-147-09.pdf"/>
    <hyperlink ref="HQ1097" r:id="rId1503" display="News, event study\GC decision - event month+-1\Event, Intel, T-286-09.pdf"/>
    <hyperlink ref="HQ654" r:id="rId1504" display="News, event study\GC decision - event month+-1\Event, Intel, T-286-09.pdf"/>
    <hyperlink ref="HQ655" r:id="rId1505" display="News, event study\GC decision - event month+-1\Event, Intel, T-286-09.pdf"/>
    <hyperlink ref="HQ1122" r:id="rId1506" display="News, event study\GC decision - event month+-1\Event, E.ON GDF, D.EOAN.pdf"/>
    <hyperlink ref="HQ1044:HQ1045" r:id="rId1507" display="News, event study\GC decision - event month+-1\Event, E.ON GDF, D.EOAN.pdf"/>
    <hyperlink ref="HQ610" r:id="rId1508" display="News, event study\GC decision - event month+-1\Event, Clearstream (Clearing and Settlement), T-301-04.pdf"/>
    <hyperlink ref="HQ611" r:id="rId1509" display="News, event study\GC decision - event month+-1\Event, Clearstream (Clearing and Settlement), T-301-04.pdf"/>
    <hyperlink ref="HQ1099" r:id="rId1510" display="News, event study\GC decision - event month+-1\Event, Power Transformers, T-517-09, T-521-09.pdf"/>
    <hyperlink ref="HQ1100" r:id="rId1511" display="News, event study\GC decision - event month+-1\Event, Power Transformers, T-517-09, T-521-09.pdf"/>
    <hyperlink ref="HQ1109" r:id="rId1512" display="News, event study\GC decision - event month+-1\Event, Calcium Carbide and magnesium based reagents, T-352-09 do T-410-09.pdf"/>
    <hyperlink ref="HQ1080:HQ1081" r:id="rId1513" display="News, event study\GC decision - event month+-1\Event, Calcium Carbide and magnesium based reagents, T-352-09 do T-410-09.pdf"/>
    <hyperlink ref="HQ1110" r:id="rId1514" display="News, event study\GC decision - event month+-1\Event, Calcium Carbide and magnesium based reagents, T-384-09 do T-395-09, D.SK1A.pdf"/>
    <hyperlink ref="HQ1073:HQ1076" r:id="rId1515" display="News, event study\GC decision - event month+-1\Event, Calcium Carbide and magnesium based reagents, T-384-09 do T-395-09, D.SK1A.pdf"/>
    <hyperlink ref="HQ1181" r:id="rId1516" display="News, event study\GC decision - event month+-1\Event, Bathroom fittings and fixtures, T‑378-10 do T-380-10.pdf"/>
    <hyperlink ref="HQ1109:HQ1119" r:id="rId1517" display="News, event study\GC decision - event month+-1\Event, Bathroom fittings and fixtures, T‑378-10 do T-380-10.pdf"/>
    <hyperlink ref="HQ1128:HQ1130" r:id="rId1518" display="News, event study\GC decision - event month+-1\Event, Bathroom fittings and fixtures, T‑378-10 do T-380-10.pdf"/>
    <hyperlink ref="HQ1132:HQ1133" r:id="rId1519" display="News, event study\GC decision - event month+-1\Event, Bathroom fittings and fixtures, T‑378-10 do T-380-10.pdf"/>
    <hyperlink ref="HQ1152:HQ1155" r:id="rId1520" display="News, event study\GC decision - event month+-1\Event, Bathroom fittings and fixtures, T‑378-10 do T-380-10.pdf"/>
    <hyperlink ref="HQ1249" r:id="rId1521" display="News, event study\GC decision - event month+-1\Event, Prestressing Steel, T-418-10, T-406-10.pdf"/>
    <hyperlink ref="HQ1250" r:id="rId1522" display="News, event study\GC decision - event month+-1\Event, Prestressing Steel, T-418-10, T-406-10.pdf"/>
    <hyperlink ref="HQ1184:HQ1185" r:id="rId1523" display="News, event study\GC decision - event month+-1\Event, Prestressing Steel, T-418-10, T-406-10.pdf"/>
    <hyperlink ref="HQ1251" r:id="rId1524" display="News, event study\GC decision - event month+-1\Event, Prestressing Steel, T-426-10, E.GSW.pdf"/>
    <hyperlink ref="HQ1179:HQ1181" r:id="rId1525" display="News, event study\GC decision - event month+-1\Event, Prestressing Steel, T-426-10, E.GSW.pdf"/>
    <hyperlink ref="HQ1305" r:id="rId1526" display="News, event study\GC decision - event month+-1\Event, Airfreight, T-28-11 do T-67-11.pdf"/>
    <hyperlink ref="HQ1222:HQ1223" r:id="rId1527" display="News, event study\GC decision - event month+-1\Event, Airfreight, T-28-11 do T-67-11.pdf"/>
    <hyperlink ref="HQ1226:HQ1234" r:id="rId1528" display="News, event study\GC decision - event month+-1\Event, Airfreight, T-28-11 do T-67-11.pdf"/>
    <hyperlink ref="HQ1236:HQ1240" r:id="rId1529" display="News, event study\GC decision - event month+-1\Event, Airfreight, T-28-11 do T-67-11.pdf"/>
    <hyperlink ref="HQ1141" r:id="rId1530" display="News, event study\GC decision - event month+-1\Event, Heat Stabilisers, T‑23-10, T-40-10, F.SNEA.pdf"/>
    <hyperlink ref="HQ1246:HQ1247" r:id="rId1531" display="News, event study\GC decision - event month+-1\Event, Heat Stabilisers, T‑23-10, T-40-10, F.SNEA.pdf"/>
    <hyperlink ref="HQ1295" r:id="rId1532" display="News, event study\GC decision - event month+-1\Event, LCD, T-91-11, T-128-11.pdf"/>
    <hyperlink ref="HQ1296" r:id="rId1533" display="News, event study\GC decision - event month+-1\Event, LCD, T-91-11, T-128-11.pdf"/>
    <hyperlink ref="HQ1298" r:id="rId1534" display="News, event study\GC decision - event month+-1\Event, LCD, T-91-11, T-128-11.pdf"/>
    <hyperlink ref="HQ1330" r:id="rId1535" display="News, event study\GC decision - event month+-1\Event, Telekomunikacja Polska, T-486-11, PO.ORK.pdf"/>
    <hyperlink ref="HQ1373" r:id="rId1536" display="News, event study\GC decision - event month+-1\Event, Freight forwarding, T‑251-12 do T‑270-12, 2.pdf"/>
    <hyperlink ref="HQ1321:HQ1324" r:id="rId1537" display="News, event study\GC decision - event month+-1\Event, Freight forwarding, T‑251-12 do T‑270-12, 2.pdf"/>
    <hyperlink ref="HQ1326:HQ1328" r:id="rId1538" display="News, event study\GC decision - event month+-1\Event, Freight forwarding, T‑251-12 do T‑270-12, 2.pdf"/>
    <hyperlink ref="HQ1339:HQ1341" r:id="rId1539" display="News, event study\GC decision - event month+-1\Event, Freight forwarding, T‑251-12 do T‑270-12, 2.pdf"/>
    <hyperlink ref="HQ1426" r:id="rId1540" display="News, event study\GC decision - event month+-1\Event, Gas Insulated Switchgear, readoption, T-404-12, T-409-12.pdf"/>
    <hyperlink ref="HQ1427" r:id="rId1541" display="News, event study\GC decision - event month+-1\Event, Gas Insulated Switchgear, readoption, T-404-12, T-409-12.pdf"/>
    <hyperlink ref="HQ1410" r:id="rId1542" display="News, event study\GC decision - event month+-1\Event, TV and computer monitor tubes, T-82-13 do T-104-13.pdf"/>
    <hyperlink ref="HQ1367:HQ1370" r:id="rId1543" display="News, event study\GC decision - event month+-1\Event, TV and computer monitor tubes, T-82-13 do T-104-13.pdf"/>
    <hyperlink ref="HQ1372:HQ1373" r:id="rId1544" display="News, event study\GC decision - event month+-1\Event, TV and computer monitor tubes, T-82-13 do T-104-13.pdf"/>
    <hyperlink ref="HQ1428" r:id="rId1545" display="News, event study\GC decision - event month+-1\Event, Telefónica Portugal Telecom, T-208-13, T-216-13.pdf"/>
    <hyperlink ref="HQ1429" r:id="rId1546" display="News, event study\GC decision - event month+-1\Event, Telefónica Portugal Telecom, T-208-13, T-216-13.pdf"/>
    <hyperlink ref="HQ1430" r:id="rId1547" display="News, event study\GC decision - event month+-1\Event, Lundbeck, T-460-13 do T-472-13.pdf"/>
    <hyperlink ref="HQ1378:HQ1380" r:id="rId1548" display="News, event study\GC decision - event month+-1\Event, Lundbeck, T-460-13 do T-472-13.pdf"/>
    <hyperlink ref="HQ1384:HQ1385" r:id="rId1549" display="News, event study\GC decision - event month+-1\Event, Lundbeck, T-460-13 do T-472-13.pdf"/>
    <hyperlink ref="HQ1387:HQ1388" r:id="rId1550" display="News, event study\GC decision - event month+-1\Event, Lundbeck, T-460-13 do T-472-13.pdf"/>
    <hyperlink ref="HQ437" r:id="rId1551" display="News, event study\GC decision - event month+-1\Event, Sodium Gluconate, T-329-01, T-330-01.pdf"/>
    <hyperlink ref="HQ438" r:id="rId1552" display="News, event study\GC decision - event month+-1\Event, Sodium Gluconate, T-329-01, T-330-01.pdf"/>
    <hyperlink ref="HQ1586" r:id="rId1553" display="News, event study\GC decision - event month+-1\Event, Perindopril (Servier), T-679-14 do T-682-14.pdf"/>
    <hyperlink ref="HQ1569:HQ1576" r:id="rId1554" display="News, event study\GC decision - event month+-1\Event, Perindopril (Servier), T-679-14 do T-682-14.pdf"/>
    <hyperlink ref="HQ1541" r:id="rId1555" display="News, event study\GC decision - event month+-1\Event, Power Cables, T-445-14 do T-446-14.pdf"/>
    <hyperlink ref="HQ1542" r:id="rId1556" display="News, event study\GC decision - event month+-1\Event, Power Cables, T-445-14 do T-446-14.pdf"/>
    <hyperlink ref="HQ1611:HQ1620" r:id="rId1557" display="News, event study\GC decision - event month+-1\Event, Power Cables, T-445-14 do T-446-14.pdf"/>
    <hyperlink ref="HQ1622:HQ1623" r:id="rId1558" display="News, event study\GC decision - event month+-1\Event, Power Cables, T-445-14 do T-446-14.pdf"/>
    <hyperlink ref="HQ1559" r:id="rId1559" display="News, event study\GC decision - event month+-1\Event, Power Cables, T-445-14 do T-446-14.pdf"/>
    <hyperlink ref="HQ1561" r:id="rId1560" display="News, event study\GC decision - event month+-1\Event, Power Cables, T-445-14 do T-446-14.pdf"/>
    <hyperlink ref="HQ1629:HQ1632" r:id="rId1561" display="News, event study\GC decision - event month+-1\Event, Power Cables, T-445-14 do T-446-14.pdf"/>
    <hyperlink ref="HQ1620" r:id="rId1562" display="News, event study\GC decision - event month+-1\Event, Slovak Telekom, T-851-14.pdf"/>
    <hyperlink ref="HQ1621" r:id="rId1563" display="News, event study\GC decision - event month+-1\Event, Slovak Telekom, T-851-14.pdf"/>
    <hyperlink ref="HQ1595" r:id="rId1564" display="News, event study\GC decision - event month+-1\Event, Smart Card Chips, T‑758-14, T‑762-14.pdf"/>
    <hyperlink ref="HQ1657:HQ1658" r:id="rId1565" display="News, event study\GC decision - event month+-1\Event, Smart Card Chips, T‑758-14, T‑762-14.pdf"/>
    <hyperlink ref="HQ832" r:id="rId1566" display="News, event study\GC decision - event month+-1\Event, Butadiene Rubber and Emulsion Styrene Butadiene Rubber, T-38-07, T-39-07, T-42-07, T-44-07, T-45-07, T-59-07.pdf"/>
    <hyperlink ref="HQ1673:HQ1682" r:id="rId1567" display="News, event study\GC decision - event month+-1\Event, Butadiene Rubber and Emulsion Styrene Butadiene Rubber, T-38-07, T-39-07, T-42-07, T-44-07, T-45-07, T-59-07.pdf"/>
    <hyperlink ref="HQ561" r:id="rId1568" display="News, event study\GC decision - event month+-1\Event, Wanadoo Interactive, T‑340-03.pdf"/>
    <hyperlink ref="HQ1634" r:id="rId1569" display="News, event study\GC decision - event month+-1\Event, Yen Interest Rate Derivatives, Icap, T-180-15.pdf"/>
    <hyperlink ref="HQ1706:HQ1707" r:id="rId1570" display="News, event study\GC decision - event month+-1\Event, Yen Interest Rate Derivatives, Icap, T-180-15.pdf"/>
    <hyperlink ref="HZ12" r:id="rId1571" display="News, event study\ECJ decision - event month+-1\Event, Soda-ash - Solvay, + CFK + ICI, C-286-95 P, C-287-95 P.pdf"/>
    <hyperlink ref="HZ14" r:id="rId1572" display="News, event study\ECJ decision - event month+-1\Event, Soda-ash - Solvay, + CFK + ICI, C-286-95 P, C-287-95 P.pdf"/>
    <hyperlink ref="HZ17" r:id="rId1573" display="News, event study\ECJ decision - event month+-1\Event, Soda-ash - Solvay, + CFK + ICI, C-286-95 P, C-287-95 P.pdf"/>
    <hyperlink ref="HZ402" r:id="rId1574" display="News, event study\ECJ decision - event month+-1\Event, Soda-ash - Solvay, + CFK, readoption, C-109-10 P, C-110-10 P, B.SOL.pdf"/>
    <hyperlink ref="HZ403" r:id="rId1575" display="News, event study\ECJ decision - event month+-1\Event, Soda-ash - Solvay, + CFK, readoption, C-109-10 P, C-110-10 P, B.SOL.pdf"/>
    <hyperlink ref="HZ40" r:id="rId1576" display="News, event study\ECJ decision - event month+-1\Event, Eco System Peugeot, C-322-93 P, F.PGT.pdf"/>
    <hyperlink ref="HZ41" r:id="rId1577" display="News, event study\ECJ decision - event month+-1\Event, Eco System Peugeot, C-322-93 P, F.PGT.pdf"/>
    <hyperlink ref="HZ124" r:id="rId1578" display="News, event study\ECJ decision - event month+-1\Event, Cewal, Cowac and Ukwal, C-395-96 P, B.CMB.pdf"/>
    <hyperlink ref="HZ135" r:id="rId1579" display="News, event study\ECJ decision - event month+-1\Event, Steel beams, C-176-99 P do C-195-99 P.pdf"/>
    <hyperlink ref="HZ136" r:id="rId1580" display="News, event study\ECJ decision - event month+-1\Event, Steel beams, C-176-99 P do C-195-99 P.pdf"/>
    <hyperlink ref="HZ140" r:id="rId1581" display="News, event study\ECJ decision - event month+-1\Event, Steel beams, C-176-99 P do C-195-99 P.pdf"/>
    <hyperlink ref="HZ146" r:id="rId1582" display="News, event study\ECJ decision - event month+-1\Event, Steel beams, C-176-99 P do C-195-99 P.pdf"/>
    <hyperlink ref="HZ767" r:id="rId1583" display="News, event study\ECJ decision - event month+-1\Event, Steel beams, readoption, C-201-09 P, D.ARRA.pdf"/>
    <hyperlink ref="HZ138:HZ139" r:id="rId1584" display="News, event study\ECJ decision - event month+-1\Event, Steel beams, readoption, C-201-09 P, D.ARRA.pdf"/>
    <hyperlink ref="HZ159" r:id="rId1585" display="News, event study\ECJ decision - event month+-1\Event, Cartonboard, C-294-98 P, C-298-98 P.pdf"/>
    <hyperlink ref="HZ151:HZ153" r:id="rId1586" display="News, event study\ECJ decision - event month+-1\Event, Cartonboard, C-294-98 P, C-298-98 P.pdf"/>
    <hyperlink ref="HZ176" r:id="rId1587" display="News, event study\ECJ decision - event month+-1\Event, Cartonboard, C-294-98 P, C-298-98 P.pdf"/>
    <hyperlink ref="HZ165:HZ166" r:id="rId1588" display="News, event study\ECJ decision - event month+-1\Event, Cartonboard, C-294-98 P, C-298-98 P.pdf"/>
    <hyperlink ref="HZ182" r:id="rId1589" display="News, event study\ECJ decision - event month+-1\Event, PVC, readoption, C-238-99 P.pdf"/>
    <hyperlink ref="HZ185" r:id="rId1590" display="News, event study\ECJ decision - event month+-1\Event, PVC, readoption, C-238-99 P.pdf"/>
    <hyperlink ref="HZ174:HZ175" r:id="rId1591" display="News, event study\ECJ decision - event month+-1\Event, PVC, readoption, C-238-99 P.pdf"/>
    <hyperlink ref="HZ219" r:id="rId1592" display="News, event study\ECJ decision - event month+-1\Event, Cement, C-204-00 P.pdf"/>
    <hyperlink ref="HZ228" r:id="rId1593" display="News, event study\ECJ decision - event month+-1\Event, Cement, C-204-00 P.pdf"/>
    <hyperlink ref="HZ235" r:id="rId1594" display="News, event study\ECJ decision - event month+-1\Event, Cement, C-204-00 P.pdf"/>
    <hyperlink ref="HZ238" r:id="rId1595" display="News, event study\ECJ decision - event month+-1\Event, Cement, C-204-00 P.pdf"/>
    <hyperlink ref="HZ278" r:id="rId1596" display="News, event study\ECJ decision - event month+-1\Event, ADALAT, C-2-01 P, D.BAYN.pdf"/>
    <hyperlink ref="HZ294" r:id="rId1597" display="News, event study\ECJ decision - event month+-1\Event, Alloy surcharge, C-57-02 P, C-65-02 P.pdf"/>
    <hyperlink ref="HZ296" r:id="rId1598" display="News, event study\ECJ decision - event month+-1\Event, Alloy surcharge, C-57-02 P, C-65-02 P.pdf"/>
    <hyperlink ref="HZ298" r:id="rId1599" display="News, event study\ECJ decision - event month+-1\Event, Alloy surcharge, C-57-02 P, C-65-02 P.pdf"/>
    <hyperlink ref="HZ300" r:id="rId1600" display="News, event study\ECJ decision - event month+-1\Event, Volkswagen, C-74-04 P, D.VOW.pdf"/>
    <hyperlink ref="HZ343" r:id="rId1601" display="News, event study\ECJ decision - event month+-1\Event, Van den Bergh Foods Limited, C-552-03 P, ULVR.pdf"/>
    <hyperlink ref="HZ325" r:id="rId1602" display="News, event study\ECJ decision - event month+-1\Event, British Sugar plc, C-359-01 P, ABF.pdf"/>
    <hyperlink ref="HZ329" r:id="rId1603" display="News, event study\ECJ decision - event month+-1\Event, Pre-Insulated Pipe Cartel, C-189-02 P, W.ABB.pdf"/>
    <hyperlink ref="HZ361" r:id="rId1604" display="News, event study\ECJ decision - event month+-1\Event, Virgin British Airways, C-95-04 P, BAY.pdf"/>
    <hyperlink ref="HZ367" r:id="rId1605" display="News, event study\ECJ decision - event month+-1\Event, Seamless steel tubes, C-403-04 P.pdf"/>
    <hyperlink ref="HZ368" r:id="rId1606" display="News, event study\ECJ decision - event month+-1\Event, Seamless steel tubes, C-403-04 P.pdf"/>
    <hyperlink ref="HZ370" r:id="rId1607" display="News, event study\ECJ decision - event month+-1\Event, Seamless steel tubes, C-403-04 P.pdf"/>
    <hyperlink ref="HZ366:HZ370" r:id="rId1608" display="News, event study\ECJ decision - event month+-1\Event, Far East Trade Tariff Charges and Surcharges Agreement (FETTCSA), C-236-03 P, order, brez.pdf"/>
    <hyperlink ref="HZ373:HZ374" r:id="rId1609" display="News, event study\ECJ decision - event month+-1\Event, Far East Trade Tariff Charges and Surcharges Agreement (FETTCSA), C-236-03 P, order, brez.pdf"/>
    <hyperlink ref="HZ391" r:id="rId1610" display="News, event study\ECJ decision - event month+-1\Event, Amino Acids, C-397-03 P, U.ADM.pdf"/>
    <hyperlink ref="HZ392" r:id="rId1611" display="News, event study\ECJ decision - event month+-1\Event, Amino Acids, C-397-03 P, U.ADM.pdf"/>
    <hyperlink ref="HZ400" r:id="rId1612" display="News, event study\ECJ decision - event month+-1\Event, Opel, C-551-03 P, U.GM.pdf"/>
    <hyperlink ref="HZ401" r:id="rId1613" display="News, event study\ECJ decision - event month+-1\Event, Opel, C-551-03 P, U.GM.pdf"/>
    <hyperlink ref="HZ436" r:id="rId1614" display="News, event study\ECJ decision - event month+-1\Event, Glaxo Wellcome, C-501-06 P, GSK.pdf"/>
    <hyperlink ref="HZ423" r:id="rId1615" display="News, event study\ECJ decision - event month+-1\Event, Volkswagen, C-74-04 P, D.VOW.pdf"/>
    <hyperlink ref="HZ427" r:id="rId1616" display="News, event study\ECJ decision - event month+-1\Event, Graphite electrodes, C-289-04 P, C-308-04 P.pdf"/>
    <hyperlink ref="HZ430" r:id="rId1617" display="News, event study\ECJ decision - event month+-1\Event, Graphite electrodes, C-289-04 P, C-308-04 P.pdf"/>
    <hyperlink ref="HZ409" r:id="rId1618" display="News, event study\ECJ decision - event month+-1\Event, Citric acid, C-511-06 P, U.ADM.pdf"/>
    <hyperlink ref="HZ419" r:id="rId1619" display="News, event study\ECJ decision - event month+-1\Event, Interbrew and Alken-Maes, C-3-06 P, F.BSN.pdf"/>
    <hyperlink ref="HZ501" r:id="rId1620" display="News, event study\ECJ decision - event month+-1\Event, Austrian banks — Lombard Club, C-125-07 P.pdf"/>
    <hyperlink ref="HZ447:HZ448" r:id="rId1621" display="News, event study\ECJ decision - event month+-1\Event, Austrian banks — Lombard Club, C-125-07 P.pdf"/>
    <hyperlink ref="HZ481" r:id="rId1622" display="News, event study\ECJ decision - event month+-1\Event, Methionine, C-266-06 P, D.DGX.pdf"/>
    <hyperlink ref="HZ498" r:id="rId1623" display="News, event study\ECJ decision - event month+-1\Event, Video Games, C-260-09 P, @ATVI.pdf"/>
    <hyperlink ref="HZ514" r:id="rId1624" display="News, event study\ECJ decision - event month+-1\Event, Plasterboard, C-413-08 P, F.LG.pdf"/>
    <hyperlink ref="HZ533" r:id="rId1625" display="News, event study\ECJ decision - event month+-1\Event, Specialty Graphite, C-328-05 P, D.SGL.pdf"/>
    <hyperlink ref="HZ560" r:id="rId1626" display="News, event study\ECJ decision - event month+-1\Event, Deutsche Telekom AG, C‑280-08 P, D.DTE.pdf"/>
    <hyperlink ref="HZ559" r:id="rId1627" display="News, event study\ECJ decision - event month+-1\Event, Electrical and mechanical carbon and graphite products, C-564-08, D.SGL.pdf"/>
    <hyperlink ref="HZ593" r:id="rId1628" display="News, event study\ECJ decision - event month+-1\Event, Copper Plumbing tubes, C-386-10 P.pdf"/>
    <hyperlink ref="HZ634" r:id="rId1629" display="News, event study\ECJ decision - event month+-1\Event, Raw tobacco - Spain, C-668-11 P, C‑679-11 P.pdf"/>
    <hyperlink ref="HZ637" r:id="rId1630" display="News, event study\ECJ decision - event month+-1\Event, Raw tobacco - Spain, C-628-10 P.pdf"/>
    <hyperlink ref="HZ582:HZ583" r:id="rId1631" display="News, event study\ECJ decision - event month+-1\Event, Raw tobacco - Spain, C-628-10 P.pdf"/>
    <hyperlink ref="HZ613" r:id="rId1632" display="News, event study\ECJ decision - event month+-1\Event, Choline Chloride, C-97-08 P.pdf"/>
    <hyperlink ref="HZ595:HZ598" r:id="rId1633" display="News, event study\ECJ decision - event month+-1\Event, Choline Chloride, C-97-08 P.pdf"/>
    <hyperlink ref="HZ469" r:id="rId1634" display="News, event study\ECJ decision - event month+-1\Event, Carbonless paper, C-322-07 P, F.MATI.pdf"/>
    <hyperlink ref="HZ664" r:id="rId1635" display="News, event study\ECJ decision - event month+-1\Event, MCAA, C-520-09 P, C-521-09 P.pdf"/>
    <hyperlink ref="HZ665" r:id="rId1636" display="News, event study\ECJ decision - event month+-1\Event, MCAA, C-520-09 P, C-521-09 P.pdf"/>
    <hyperlink ref="HZ690" r:id="rId1637" display="News, event study\ECJ decision - event month+-1\Event, Raw tobacco Italy, C-652-11 P, U.PYX.pdf"/>
    <hyperlink ref="HZ707" r:id="rId1638" display="News, event study\ECJ decision - event month+-1\Event, Industrial bags, C-40-12 P do C-50-12 P.pdf"/>
    <hyperlink ref="HZ670:HZ671" r:id="rId1639" display="News, event study\ECJ decision - event month+-1\Event, Industrial bags, C-40-12 P do C-50-12 P.pdf"/>
    <hyperlink ref="HZ726" r:id="rId1640" display="News, event study\ECJ decision - event month+-1\Event, Rubber chemicals, C‑90-09, E.REP.pdf"/>
    <hyperlink ref="HZ685:HZ686" r:id="rId1641" display="News, event study\ECJ decision - event month+-1\Event, Rubber chemicals, C‑90-09, E.REP.pdf"/>
    <hyperlink ref="HZ746" r:id="rId1642" display="News, event study\ECJ decision - event month+-1\Event, Prokent Tomra, C‑549-10 P.pdf"/>
    <hyperlink ref="HZ764" r:id="rId1643" display="News, event study\ECJ decision - event month+-1\Event, Methacrylates, C‑70-12 P.pdf"/>
    <hyperlink ref="HZ706:HZ707" r:id="rId1644" display="News, event study\ECJ decision - event month+-1\Event, Methacrylates, C‑70-12 P.pdf"/>
    <hyperlink ref="HZ735" r:id="rId1645" display="News, event study\ECJ decision - event month+-1\Event, Hydrogen Peroxide and perborate, C-446-11 P do C‑455-11 P.pdf"/>
    <hyperlink ref="HZ736" r:id="rId1646" display="News, event study\ECJ decision - event month+-1\Event, Hydrogen Peroxide and perborate, C-446-11 P do C‑455-11 P.pdf"/>
    <hyperlink ref="HZ722:HZ724" r:id="rId1647" display="News, event study\ECJ decision - event month+-1\Event, Hydrogen Peroxide and perborate, C-446-11 P do C‑455-11 P.pdf"/>
    <hyperlink ref="HZ924" r:id="rId1648" display="News, event study\ECJ decision - event month+-1\Event, Bitumen Spain, C-608-13 P do C-617-13 P.pdf"/>
    <hyperlink ref="HZ757:HZ760" r:id="rId1649" display="News, event study\ECJ decision - event month+-1\Event, Bitumen Spain, C-608-13 P do C-617-13 P.pdf"/>
    <hyperlink ref="HZ770" r:id="rId1650" display="News, event study\ECJ decision - event month+-1\Event, Bitumen (NL), C‑612-12 P.pdf"/>
    <hyperlink ref="HZ767:HZ768" r:id="rId1651" display="News, event study\ECJ decision - event month+-1\Event, Bitumen Spain, C-603-13 P, P.GES, brez.pdf"/>
    <hyperlink ref="HZ801" r:id="rId1652" display="News, event study\ECJ decision - event month+-1\Event, Fittings, C-287-11 P.pdf"/>
    <hyperlink ref="HZ770:HZ771" r:id="rId1653" display="News, event study\ECJ decision - event month+-1\Event, Fittings, C-287-11 P.pdf"/>
    <hyperlink ref="HZ820" r:id="rId1654" display="News, event study\ECJ decision - event month+-1\Event, Fittings, C‑289-11 P, C-290-11 P.pdf"/>
    <hyperlink ref="HZ821" r:id="rId1655" display="News, event study\ECJ decision - event month+-1\Event, Fittings, C‑289-11 P, C-290-11 P.pdf"/>
    <hyperlink ref="HZ670" r:id="rId1656" display="News, event study\ECJ decision - event month+-1\Event, AstraZeneca, C-457-10 P.pdf"/>
    <hyperlink ref="HZ671" r:id="rId1657" display="News, event study\ECJ decision - event month+-1\Event, AstraZeneca, C-457-10 P.pdf"/>
    <hyperlink ref="HZ844" r:id="rId1658" display="News, event study\ECJ decision - event month+-1\Event, Alloy surcharge, readoption, C‑352-09 P, D.TKA.pdf"/>
    <hyperlink ref="HZ846" r:id="rId1659" display="News, event study\ECJ decision - event month+-1\Event, Gas Insulated Switchgear, C-247-11 P, C-231-11 P.pdf"/>
    <hyperlink ref="HZ804:HZ807" r:id="rId1660" display="News, event study\ECJ decision - event month+-1\Event, Gas Insulated Switchgear, C-247-11 P, C-231-11 P.pdf"/>
    <hyperlink ref="HZ816:HZ821" r:id="rId1661" display="News, event study\ECJ decision - event month+-1\Event, Gas Insulated Switchgear, C-247-11 P, C-231-11 P.pdf"/>
    <hyperlink ref="HZ856" r:id="rId1662" display="News, event study\ECJ decision - event month+-1\Event, Gas Insulated Switchgear, C‑239-11 P.pdf"/>
    <hyperlink ref="HZ814:HZ815" r:id="rId1663" display="News, event study\ECJ decision - event month+-1\Event, Gas Insulated Switchgear, C‑239-11 P.pdf"/>
    <hyperlink ref="HZ894" r:id="rId1664" display="News, event study\ECJ decision - event month+-1\Event, Dutch beer market, C-452-11 P.pdf"/>
    <hyperlink ref="HZ895" r:id="rId1665" display="News, event study\ECJ decision - event month+-1\Event, Dutch beer market, C-452-11 P.pdf"/>
    <hyperlink ref="HZ909" r:id="rId1666" display="News, event study\ECJ decision - event month+-1\Event, Wanadoo España v Telefónica, C-295-12 P, E.TEF.pdf"/>
    <hyperlink ref="HZ910" r:id="rId1667" display="News, event study\ECJ decision - event month+-1\Event, Wanadoo España v Telefónica, C-295-12 P, E.TEF.pdf"/>
    <hyperlink ref="HZ899" r:id="rId1668" display="News, event study\ECJ decision - event month+-1\Event, Chloroprene Rubber, C-172-12 P, C-179-12 P.pdf"/>
    <hyperlink ref="HZ902" r:id="rId1669" display="News, event study\ECJ decision - event month+-1\Event, Chloroprene Rubber, C-172-12 P, C-179-12 P.pdf"/>
    <hyperlink ref="HZ905" r:id="rId1670" display="News, event study\ECJ decision - event month+-1\Event, Chloroprene Rubber, C-93-13 P.pdf"/>
    <hyperlink ref="HZ906" r:id="rId1671" display="News, event study\ECJ decision - event month+-1\Event, Chloroprene Rubber, C-93-13 P.pdf"/>
    <hyperlink ref="HZ955" r:id="rId1672" display="News, event study\ECJ decision - event month+-1\Event, MasterCard, C-382-12 P, U.MA.pdf"/>
    <hyperlink ref="HZ853:HZ854" r:id="rId1673" display="News, event study\ECJ decision - event month+-1\Event, MasterCard, C-382-12 P, U.MA.pdf"/>
    <hyperlink ref="HZ865" r:id="rId1674" display="News, event study\ECJ decision - event month+-1\Event, Elevators and Escalators, C-510-11 P.pdf"/>
    <hyperlink ref="HZ867" r:id="rId1675" display="News, event study\ECJ decision - event month+-1\Event, Elevators and Escalators, C-510-11 P.pdf"/>
    <hyperlink ref="HZ900:HZ904" r:id="rId1676" display="News, event study\ECJ decision - event month+-1\Event, Elevators and Escalators, C‑493-11 P, C‑494-11 P, order, brez.pdf"/>
    <hyperlink ref="HZ877" r:id="rId1677" display="News, event study\ECJ decision - event month+-1\Event, Elevators and Escalators, C‑501-11 P.pdf"/>
    <hyperlink ref="HZ907:HZ910" r:id="rId1678" display="News, event study\ECJ decision - event month+-1\Event, Elevators and Escalators, C‑501-11 P.pdf"/>
    <hyperlink ref="HZ984" r:id="rId1679" display="News, event study\ECJ decision - event month+-1\Event, Candle Waxes, C‑597-13 P, C‑634-13 P.pdf"/>
    <hyperlink ref="HZ985" r:id="rId1680" display="News, event study\ECJ decision - event month+-1\Event, Candle Waxes, C‑597-13 P, C‑634-13 P.pdf"/>
    <hyperlink ref="HZ1025" r:id="rId1681" display="News, event study\ECJ decision - event month+-1\Event, Bananas, C-286-13 P, 904821, 68154P.pdf"/>
    <hyperlink ref="HZ1026" r:id="rId1682" display="News, event study\ECJ decision - event month+-1\Event, Bananas, C-286-13 P, 904821, 68154P.pdf"/>
    <hyperlink ref="HZ1028" r:id="rId1683" display="News, event study\ECJ decision - event month+-1\Event, Bananas, C-293-13 P, U.FDP.pdf"/>
    <hyperlink ref="HZ1080" r:id="rId1684" display="News, event study\ECJ decision - event month+-1\Event, Carglass, C‑101-15 P.pdf"/>
    <hyperlink ref="HZ1007:HZ1010" r:id="rId1685" display="News, event study\ECJ decision - event month+-1\Event, Carglass, C‑101-15 P.pdf"/>
    <hyperlink ref="HZ1094" r:id="rId1686" display="News, event study\ECJ decision - event month+-1\Event, Marine Hoses, C‑434-13 P.pdf"/>
    <hyperlink ref="HZ1095" r:id="rId1687" display="News, event study\ECJ decision - event month+-1\Event, Marine Hoses, C‑434-13 P.pdf"/>
    <hyperlink ref="HZ1097" r:id="rId1688" display="News, event study\ECJ decision - event month+-1\Event, Intel, C-413-14 P.pdf"/>
    <hyperlink ref="HZ654" r:id="rId1689" display="News, event study\ECJ decision - event month+-1\Event, Needles, C-468-07 P, COA.pdf"/>
    <hyperlink ref="HZ655" r:id="rId1690" display="News, event study\ECJ decision - event month+-1\Event, Needles, C-468-07 P, COA.pdf"/>
    <hyperlink ref="HZ1106" r:id="rId1691" display="News, event study\ECJ decision - event month+-1\Event, Power Transformers, C-373-14 P.pdf"/>
    <hyperlink ref="HZ1073:HZ1075" r:id="rId1692" display="News, event study\ECJ decision - event month+-1\Event, Calcium Carbide and magnesium based reagents, C-154-14 P, C-155-14 P, D.SK1A, brez.pdf"/>
    <hyperlink ref="HZ1118" r:id="rId1693" display="News, event study\ECJ decision - event month+-1\Event, Calcium Carbide and magnesium based reagents, C-90-13 P, SK.GRM.pdf"/>
    <hyperlink ref="HZ1181" r:id="rId1694" display="News, event study\ECJ decision - event month+-1\Event, Bathroom fittings and fixtures, C‑614-13 P, C‑626-13 P.pdf"/>
    <hyperlink ref="HZ1226" r:id="rId1695" display="News, event study\ECJ decision - event month+-1\Event, Bathroom fittings and fixtures, C‑614-13 P, C‑626-13 P.pdf"/>
    <hyperlink ref="HZ1243" r:id="rId1696" display="News, event study\ECJ decision - event month+-1\Event, Carbonless paper, readoption, C-414-12 P, F.MATI.pdf"/>
    <hyperlink ref="HZ1137" r:id="rId1697" display="News, event study\ECJ decision - event month+-1\Event, Heat Stabilisers, C-516-15 P, H.AKZA.pdf"/>
    <hyperlink ref="HZ1242:HZ1243" r:id="rId1698" display="News, event study\ECJ decision - event month+-1\Event, Heat Stabilisers, C-516-15 P, H.AKZA.pdf"/>
    <hyperlink ref="HZ1295" r:id="rId1699" display="News, event study\ECJ decision - event month+-1\Event, LCD, C-227-14 P, KO.LGL.pdf"/>
    <hyperlink ref="HZ1296" r:id="rId1700" display="News, event study\ECJ decision - event month+-1\Event, LCD, C-227-14 P, KO.LGL.pdf"/>
    <hyperlink ref="HZ1298" r:id="rId1701" display="News, event study\ECJ decision - event month+-1\Event, LCD, C-231-14 P, TW.INN.pdf"/>
    <hyperlink ref="HZ1330" r:id="rId1702" display="News, event study\ECJ decision - event month+-1\Event, Telekomunikacja Polska, C-123-16 P, PO.ORK.pdf"/>
    <hyperlink ref="HZ1373" r:id="rId1703" display="News, event study\ECJ decision - event month+-1\Event, Freight forwarding, C-261-16 P do C-271-16 P.pdf"/>
    <hyperlink ref="HZ1321:HZ1324" r:id="rId1704" display="News, event study\ECJ decision - event month+-1\Event, Freight forwarding, C-261-16 P do C-271-16 P.pdf"/>
    <hyperlink ref="HZ1326:HZ1328" r:id="rId1705" display="News, event study\ECJ decision - event month+-1\Event, Freight forwarding, C-261-16 P do C-271-16 P.pdf"/>
    <hyperlink ref="HZ1427" r:id="rId1706" display="News, event study\ECJ decision - event month+-1\Event, Gas Insulated Switchgear, readoption, C-180-16 P, J.TS@N.pdf"/>
    <hyperlink ref="HZ1410" r:id="rId1707" display="News, event study\ECJ decision - event month+-1\Event, TV and computer monitor tubes,C-615-15 P, KO.SCT.pdf"/>
    <hyperlink ref="HZ1412" r:id="rId1708" display="News, event study\ECJ decision - event month+-1\Event, TV and computer monitor tubes,C-615-15 P, KO.SCT.pdf"/>
    <hyperlink ref="HZ1413" r:id="rId1709" display="News, event study\ECJ decision - event month+-1\Event, TV and computer monitor tubes,C-588-15 P, KO.JHD, H.PHIL.pdf"/>
    <hyperlink ref="HZ1414" r:id="rId1710" display="News, event study\ECJ decision - event month+-1\Event, TV and computer monitor tubes,C-588-15 P, KO.JHD, H.PHIL.pdf"/>
    <hyperlink ref="HZ1416" r:id="rId1711" display="News, event study\ECJ decision - event month+-1\Event, TV and computer monitor tubes, C-608-15 P, J.MI@N.pdf"/>
    <hyperlink ref="HZ1428" r:id="rId1712" display="News, event study\ECJ decision - event month+-1\Event, Telefónica Portugal Telecom, C-487-16 P.pdf"/>
    <hyperlink ref="HZ438" r:id="rId1713" display="News, event study\ECJ decision - event month+-1\Event, Sodium Gluconate, C-510-06 P.pdf"/>
    <hyperlink ref="HZ1596" r:id="rId1714" display="News, event study\ECJ decision - event month+-1\Event, Smart Card Chips, C-98-17 P, C-99-17 P.pdf"/>
    <hyperlink ref="HZ1597" r:id="rId1715" display="News, event study\ECJ decision - event month+-1\Event, Smart Card Chips, C-98-17 P, C-99-17 P.pdf"/>
    <hyperlink ref="HZ832" r:id="rId1716" display="News, event study\ECJ decision - event month+-1\Event, Butadiene Rubber and Emulsion Styrene Butadiene Rubber, C-499-11 P.pdf"/>
    <hyperlink ref="HZ1673:HZ1675" r:id="rId1717" display="News, event study\ECJ decision - event month+-1\Event, Butadiene Rubber and Emulsion Styrene Butadiene Rubber, C-499-11 P.pdf"/>
    <hyperlink ref="HZ836" r:id="rId1718" display="News, event study\ECJ decision - event month+-1\Event, Butadiene Rubber and Emulsion Styrene Butadiene Rubber, C-508-11 P, I.ENI.pdf"/>
    <hyperlink ref="HZ837" r:id="rId1719" display="News, event study\ECJ decision - event month+-1\Event, Butadiene Rubber and Emulsion Styrene Butadiene Rubber, C-511-11 P, I.ENI.pdf"/>
    <hyperlink ref="HZ561" r:id="rId1720" display="News, event study\ECJ decision - event month+-1\Event, Wanadoo Interactive, C‑202-07 P.pdf"/>
    <hyperlink ref="ER12" r:id="rId1721" display="EU Courts cartels, antitrust 1990-2015\C-287-95 P, Soda Ash - Solvay, CFK, 2000.pdf"/>
    <hyperlink ref="ER402" r:id="rId1722" display="EU Courts cartels, antitrust 1990-2015/C-110-10 P, Soda-ash - Solvay, CFK, readoption, 2011.pdf"/>
    <hyperlink ref="ER14" r:id="rId1723" display="EU Courts cartels, antitrust 1990-2015/C-287-95 P, Soda Ash - Solvay, CFK, 2000.pdf"/>
    <hyperlink ref="ER403" r:id="rId1724" display="EU Courts cartels, antitrust 1990-2015/C-109-10 P, Soda-ash - Solvay, readoption, 2011.pdf"/>
    <hyperlink ref="ER17" r:id="rId1725" display="EU Courts cartels, antitrust 1990-2015\C-286-95 P, Soda-ash - ICI, 2000.pdf"/>
    <hyperlink ref="ER75" r:id="rId1726" display="EU Courts cartels, antitrust 1990-2015/C-137-95 P, Building and Construction Industry in the Netherlands, Vereniging, order, 1996.pdf"/>
    <hyperlink ref="ER76" r:id="rId1727" display="EU Courts cartels, antitrust 1990-2015/C-137-95 P, Building and Construction Industry in the Netherlands, Vereniging, order, 1996.pdf"/>
    <hyperlink ref="ER77" r:id="rId1728" display="EU Courts cartels, antitrust 1990-2015/C-137-95 P, Building and Construction Industry in the Netherlands, Vereniging, order, 1996.pdf"/>
    <hyperlink ref="ER78" r:id="rId1729" display="EU Courts cartels, antitrust 1990-2015/C-137-95 P, Building and Construction Industry in the Netherlands, Vereniging, order, 1996.pdf"/>
    <hyperlink ref="ER79" r:id="rId1730" display="EU Courts cartels, antitrust 1990-2015/C-137-95 P, Building and Construction Industry in the Netherlands, Vereniging, order, 1996.pdf"/>
    <hyperlink ref="ER80" r:id="rId1731" display="EU Courts cartels, antitrust 1990-2015\C-137-95 P, Building and Construction Industry in the Netherlands, Vereniging, order, 1996.pdf"/>
    <hyperlink ref="ER81" r:id="rId1732" display="EU Courts cartels, antitrust 1990-2015/C-137-95 P, Building and Construction Industry in the Netherlands, Vereniging, order, 1996.pdf"/>
    <hyperlink ref="ER82" r:id="rId1733" display="EU Courts cartels, antitrust 1990-2015/C-137-95 P, Building and Construction Industry in the Netherlands, Vereniging, order, 1996.pdf"/>
    <hyperlink ref="ER83" r:id="rId1734" display="EU Courts cartels, antitrust 1990-2015/C-137-95 P, Building and Construction Industry in the Netherlands, Vereniging, order, 1996.pdf"/>
    <hyperlink ref="ER84" r:id="rId1735" display="EU Courts cartels, antitrust 1990-2015/C-137-95 P, Building and Construction Industry in the Netherlands, Vereniging, order, 1996.pdf"/>
    <hyperlink ref="ER85" r:id="rId1736" display="EU Courts cartels, antitrust 1990-2015/C-137-95 P, Building and Construction Industry in the Netherlands, Vereniging, order, 1996.pdf"/>
    <hyperlink ref="ER86" r:id="rId1737" display="EU Courts cartels, antitrust 1990-2015/C-137-95 P, Building and Construction Industry in the Netherlands, Vereniging, order, 1996.pdf"/>
    <hyperlink ref="ER87" r:id="rId1738" display="EU Courts cartels, antitrust 1990-2015/C-137-95 P, Building and Construction Industry in the Netherlands, Vereniging, order, 1996.pdf"/>
    <hyperlink ref="ER88" r:id="rId1739" display="EU Courts cartels, antitrust 1990-2015/C-137-95 P, Building and Construction Industry in the Netherlands, Vereniging, order, 1996.pdf"/>
    <hyperlink ref="ER89" r:id="rId1740" display="EU Courts cartels, antitrust 1990-2015/C-137-95 P, Building and Construction Industry in the Netherlands, Vereniging, order, 1996.pdf"/>
    <hyperlink ref="ER90" r:id="rId1741" display="EU Courts cartels, antitrust 1990-2015/C-137-95 P, Building and Construction Industry in the Netherlands, Vereniging, order, 1996.pdf"/>
    <hyperlink ref="ER91" r:id="rId1742" display="EU Courts cartels, antitrust 1990-2015/C-137-95 P, Building and Construction Industry in the Netherlands, Vereniging, order, 1996.pdf"/>
    <hyperlink ref="ER92" r:id="rId1743" display="EU Courts cartels, antitrust 1990-2015/C-137-95 P, Building and Construction Industry in the Netherlands, Vereniging, order, 1996.pdf"/>
    <hyperlink ref="ER93" r:id="rId1744" display="EU Courts cartels, antitrust 1990-2015/C-137-95 P, Building and Construction Industry in the Netherlands, Vereniging, order, 1996.pdf"/>
    <hyperlink ref="ER94" r:id="rId1745" display="EU Courts cartels, antitrust 1990-2015/C-137-95 P, Building and Construction Industry in the Netherlands, Vereniging, order, 1996.pdf"/>
    <hyperlink ref="ER95" r:id="rId1746" display="EU Courts cartels, antitrust 1990-2015/C-137-95 P, Building and Construction Industry in the Netherlands, Vereniging, order, 1996.pdf"/>
    <hyperlink ref="ER96" r:id="rId1747" display="EU Courts cartels, antitrust 1990-2015/C-137-95 P, Building and Construction Industry in the Netherlands, Vereniging, order, 1996.pdf"/>
    <hyperlink ref="ER97" r:id="rId1748" display="EU Courts cartels, antitrust 1990-2015/C-137-95 P, Building and Construction Industry in the Netherlands, Vereniging, order, 1996.pdf"/>
    <hyperlink ref="ER98" r:id="rId1749" display="EU Courts cartels, antitrust 1990-2015/C-137-95 P, Building and Construction Industry in the Netherlands, Vereniging, order, 1996.pdf"/>
    <hyperlink ref="ER99" r:id="rId1750" display="EU Courts cartels, antitrust 1990-2015/C-137-95 P, Building and Construction Industry in the Netherlands, Vereniging, order, 1996.pdf"/>
    <hyperlink ref="ER100" r:id="rId1751" display="EU Courts cartels, antitrust 1990-2015/C-137-95 P, Building and Construction Industry in the Netherlands, Vereniging, order, 1996.pdf"/>
    <hyperlink ref="ER101" r:id="rId1752" display="EU Courts cartels, antitrust 1990-2015/C-137-95 P, Building and Construction Industry in the Netherlands, Vereniging, order, 1996.pdf"/>
    <hyperlink ref="ER102" r:id="rId1753" display="EU Courts cartels, antitrust 1990-2015/C-137-95 P, Building and Construction Industry in the Netherlands, Vereniging, order, 1996.pdf"/>
    <hyperlink ref="ER103" r:id="rId1754" display="EU Courts cartels, antitrust 1990-2015/C-137-95 P, Building and Construction Industry in the Netherlands, Vereniging, order, 1996.pdf"/>
    <hyperlink ref="ER60" r:id="rId1755" display="EU Courts cartels, antitrust 1990-2015/C-8-95 P, UK Agricultural Tractor Registration Exchange, New Holland, 1998.pdf"/>
    <hyperlink ref="ER63" r:id="rId1756" display="EU Courts cartels, antitrust 1990-2015/C-7-95 P, UK Agricultural Tractor Registration Exchange, John Deere, 1998.pdf"/>
    <hyperlink ref="ER120" r:id="rId1757" display="EU Courts cartels, antitrust 1990-2015/C-264-95 P, Distribution of railway tickets by travel agents, 1997.pdf"/>
    <hyperlink ref="ER40" r:id="rId1758" display="EU Courts cartels, antitrust 1990-2015/C-322-93 P, Eco System Peugeot, 1994.pdf"/>
    <hyperlink ref="ER41" r:id="rId1759" display="EU Courts cartels, antitrust 1990-2015/C-322-93 P, Eco System Peugeot, 1994.pdf"/>
    <hyperlink ref="ER124" r:id="rId1760" display="EU Courts cartels, antitrust 1990-2015/C-395-96 P, Cewal, CMB, 2000.pdf"/>
    <hyperlink ref="ER125" r:id="rId1761" display="EU Courts cartels, antitrust 1990-2015/C-395-96 P, Cewal, CMB, 2000.pdf"/>
    <hyperlink ref="ER129" r:id="rId1762" display="EU Courts cartels, antitrust 1990-2015\C-279-95 P, Langnese-Iglo GmbH, 1998.pdf"/>
    <hyperlink ref="ER135" r:id="rId1763" display="EU Courts cartels, antitrust 1990-2015/C-176-99 P, Steel beams, Arbed, 2003.pdf"/>
    <hyperlink ref="ER136" r:id="rId1764" display="EU Courts cartels, antitrust 1990-2015/C-199-99 P, Steel beams, Corus UK, 2003.pdf"/>
    <hyperlink ref="ER140" r:id="rId1765" display="EU Courts cartels, antitrust 1990-2015/C-195-99 P, Steel beams, Krupp, 2003.pdf"/>
    <hyperlink ref="ER146" r:id="rId1766" display="EU Courts cartels, antitrust 1990-2015/C-194-99 P, Steel beams, Thyssen, 2003.pdf"/>
    <hyperlink ref="ER147" r:id="rId1767" display="EU Courts cartels, antitrust 1990-2015/C-182-99 P, Steel beams, Salzgitter, 2003.pdf"/>
    <hyperlink ref="ER148" r:id="rId1768" display="EU Courts cartels, antitrust 1990-2015/C-198-99 P, Steel beams, Ensidesa, 2003.pdf"/>
    <hyperlink ref="ER149" r:id="rId1769" display="EU Courts cartels, antitrust 1990-2015/C-196-99 P, Steel beams, Siderurgica, 2003.pdf"/>
    <hyperlink ref="ER152" r:id="rId1770" display="EU Courts cartels, antitrust 1990-2015/C-179-99 P, Steel beams, Eurofer, 2003.pdf"/>
    <hyperlink ref="ER767" r:id="rId1771" display="EU Courts cartels, antitrust 1990-2015/C-201-09 P, Steal beams, readoption, Arcelor, 2011.pdf"/>
    <hyperlink ref="ER768" r:id="rId1772" display="EU Courts cartels, antitrust 1990-2015/C-201-09 P, Steal beams, readoption, Arcelor, 2011.pdf"/>
    <hyperlink ref="ER769" r:id="rId1773" display="EU Courts cartels, antitrust 1990-2015/C-201-09 P, Steal beams, readoption, Arcelor, 2011.pdf"/>
    <hyperlink ref="ER153" r:id="rId1774" display="EU Courts cartels, antitrust 1990-2015/C-436-97 P, HOV-SVZ MCN, Deutsche Bahn, 1999.pdf"/>
    <hyperlink ref="ER159" r:id="rId1775" display="EU Courts cartels, antitrust 1990-2015/C-279-98 P, Cartonboard, Cascades, 2000.pdf"/>
    <hyperlink ref="ER162" r:id="rId1776" display="EU Courts cartels, antitrust 1990-2015/C-298-98 P, Cartonboard, Metsa, 2000.pdf"/>
    <hyperlink ref="ER163" r:id="rId1777" display="EU Courts cartels, antitrust 1990-2015/C-294-98 P, Cartonboard, 2000.pdf"/>
    <hyperlink ref="ER164" r:id="rId1778" display="EU Courts cartels, antitrust 1990-2015/C-294-98 P, Cartonboard, 2000.pdf"/>
    <hyperlink ref="ER165" r:id="rId1779" display="EU Courts cartels, antitrust 1990-2015/C-294-98 P, Cartonboard, 2000.pdf"/>
    <hyperlink ref="ER166" r:id="rId1780" display="EU Courts cartels, antitrust 1990-2015\C-294-98 P, Cartonboard, 2000.pdf"/>
    <hyperlink ref="ER176" r:id="rId1781" display="EU Courts cartels, antitrust 1990-2015/C-291-98 P, Cartonboard, 2000.pdf"/>
    <hyperlink ref="ER177" r:id="rId1782" display="EU Courts cartels, antitrust 1990-2015/C-297-98 P, Cartonboard, SCA, 2000.pdf"/>
    <hyperlink ref="ER178" r:id="rId1783" display="EU Courts cartels, antitrust 1990-2015/C-286-98 P, Cartonboard, Stora, 2000.pdf"/>
    <hyperlink ref="ER179" r:id="rId1784" display="EU Courts cartels, antitrust 1990-2015/C-282-98 P, Cartonboard, Enso Espanola, 2000.pdf"/>
    <hyperlink ref="ER180" r:id="rId1785" display="EU Courts cartels, antitrust 1990-2015/C-280-98 P, Cartonboard, Moritz, 2000.pdf"/>
    <hyperlink ref="ER182" r:id="rId1786" display="EU Courts cartels, antitrust 1990-2015/C-238-99 P, PVC, readoption, Limburgse, 2002.pdf"/>
    <hyperlink ref="ER183" r:id="rId1787" display="EU Courts cartels, antitrust 1990-2015/C-238-99 P, PVC, readoption, Limburgse, 2002.pdf"/>
    <hyperlink ref="ER184" r:id="rId1788" display="EU Courts cartels, antitrust 1990-2015/C-238-99 P, PVC, readoption, Limburgse, 2002.pdf"/>
    <hyperlink ref="ER185" r:id="rId1789" display="EU Courts cartels, antitrust 1990-2015/C-238-99 P, PVC, readoption, Limburgse, 2002.pdf"/>
    <hyperlink ref="ER186" r:id="rId1790" display="EU Courts cartels, antitrust 1990-2015/C-238-99 P, PVC, readoption, Limburgse, 2002.pdf"/>
    <hyperlink ref="ER187" r:id="rId1791" display="EU Courts cartels, antitrust 1990-2015/C-238-99 P, PVC, readoption, Limburgse, 2002.pdf"/>
    <hyperlink ref="ER188" r:id="rId1792" display="EU Courts cartels, antitrust 1990-2015/C-238-99 P, PVC, readoption, Limburgse, 2002.pdf"/>
    <hyperlink ref="ER189" r:id="rId1793" display="EU Courts cartels, antitrust 1990-2015/C-238-99 P, PVC, readoption, Limburgse, 2002.pdf"/>
    <hyperlink ref="ER192" r:id="rId1794" display="EU Courts cartels, antitrust 1990-2015/C-238-99 P, PVC, readoption, Limburgse, 2002.pdf"/>
    <hyperlink ref="ER219" r:id="rId1795" display="EU Courts cartels, antitrust 1990-2015/C-204-00 P, Cement, Aalborg, 2004.pdf"/>
    <hyperlink ref="ER228" r:id="rId1796" display="EU Courts cartels, antitrust 1990-2015/C-204-00 P, Cement, Aalborg, 2004.pdf"/>
    <hyperlink ref="ER235" r:id="rId1797" display="EU Courts cartels, antitrust 1990-2015/C-204-00 P, Cement, Aalborg, 2004.pdf"/>
    <hyperlink ref="ER237" r:id="rId1798" display="EU Courts cartels, antitrust 1990-2015/C-204-00 P, Cement, Aalborg, 2004.pdf"/>
    <hyperlink ref="ER238" r:id="rId1799" display="EU Courts cartels, antitrust 1990-2015/C-204-00 P, Cement, Aalborg, 2004.pdf"/>
    <hyperlink ref="ER239" r:id="rId1800" display="EU Courts cartels, antitrust 1990-2015/C-204-00 P, Cement, Aalborg, 2004.pdf"/>
    <hyperlink ref="ER278" r:id="rId1801" display="EU Courts cartels, antitrust 1990-2015/C-2-01 P, Adalat, 2003.pdf"/>
    <hyperlink ref="ER284" r:id="rId1802" display="EU Courts cartels, antitrust 1990-2015/C-497-99 P, Irish Sugar plc, 2001.pdf"/>
    <hyperlink ref="ER294" r:id="rId1803" display="EU Courts cartels, antitrust 1990-2015\C-57-02 P, Alloy Surcharge, 2005.pdf"/>
    <hyperlink ref="ER296" r:id="rId1804" display="EU Courts cartels, antitrust 1990-2015/C-65-02 P, Alloy surcharge, 2005.pdf"/>
    <hyperlink ref="ER298" r:id="rId1805" display="EU Courts cartels, antitrust 1990-2015/C-65-02 P, Alloy surcharge, 2005.pdf"/>
    <hyperlink ref="ER300" r:id="rId1806" display="EU Courts cartels, antitrust 1990-2015/C-338-00 P, VW, 2003.pdf"/>
    <hyperlink ref="ER343" r:id="rId1807" display="EU Courts cartels, antitrust 1990-2015/C-552-03 P, Van den Bergh Foods Limited, 2006.pdf"/>
    <hyperlink ref="ER344" r:id="rId1808" display="EU Courts cartels, antitrust 1990-2015/C-82-01 P, Alpha Flight Services Aéroports de Paris ADP AFS, 2002.pdf"/>
    <hyperlink ref="ER325" r:id="rId1809" display="EU Courts cartels, antitrust 1990-2015/C-359-01 P, British Sugar plc, 2004.pdf"/>
    <hyperlink ref="ER329" r:id="rId1810" display="EU Courts cartels, antitrust 1990-2015/C-189-02 P, Pre-Insulated Pipe Cartel, Dansk Rorindustri, 2005.pdf"/>
    <hyperlink ref="ER330" r:id="rId1811" display="EU Courts cartels, antitrust 1990-2015/C-189-02 P, Pre-Insulated Pipe Cartel, Dansk Rorindustri, 2005.pdf"/>
    <hyperlink ref="ER331" r:id="rId1812" display="EU Courts cartels, antitrust 1990-2015/C-189-02 P, Pre-Insulated Pipe Cartel, Dansk Rorindustri, 2005.pdf"/>
    <hyperlink ref="ER334" r:id="rId1813" display="EU Courts cartels, antitrust 1990-2015/C-189-02 P, Pre-Insulated Pipe Cartel, Dansk Rorindustri, 2005.pdf"/>
    <hyperlink ref="ER335" r:id="rId1814" display="EU Courts cartels, antitrust 1990-2015/C-189-02 P, Pre-Insulated Pipe Cartel, Dansk Rorindustri, 2005.pdf"/>
    <hyperlink ref="ER336" r:id="rId1815" display="EU Courts cartels, antitrust 1990-2015/C-189-02 P, Pre-Insulated Pipe Cartel, Dansk Rorindustri, 2005.pdf"/>
    <hyperlink ref="ER337" r:id="rId1816" display="EU Courts cartels, antitrust 1990-2015/C-189-02 P, Pre-Insulated Pipe Cartel, Dansk Rorindustri, 2005.pdf"/>
    <hyperlink ref="ER339" r:id="rId1817" display="EU Courts cartels, antitrust 1990-2015/C-189-02 P, Pre-Insulated Pipe Cartel, Dansk Rorindustri, 2005.pdf"/>
    <hyperlink ref="ER340" r:id="rId1818" display="EU Courts cartels, antitrust 1990-2015/C-189-02 P, Pre-Insulated Pipe Cartel, Dansk Rorindustri, 2005.pdf"/>
    <hyperlink ref="ES302" r:id="rId1819" display="EU Courts cartels, antitrust 1990-2015/C-121-04 P, Greek ferries, summary, 2005.pdf"/>
    <hyperlink ref="ET302" r:id="rId1820" display="EU Courts cartels, antitrust 1990-2015/C-121-04 P, Greek ferries, French, 2005.pdf"/>
    <hyperlink ref="ES303" r:id="rId1821" display="EU Courts cartels, antitrust 1990-2015/C-110-04 P, Greek ferries, summary, 2006.pdf"/>
    <hyperlink ref="ET303" r:id="rId1822" display="EU Courts cartels, antitrust 1990-2015/C-110-04 P, Greek ferries, French, 2006.pdf"/>
    <hyperlink ref="ES305" r:id="rId1823" display="EU Courts cartels, antitrust 1990-2015/C-112-04 P, Greek ferries, summary, 2005.pdf"/>
    <hyperlink ref="ET305" r:id="rId1824" display="EU Courts cartels, antitrust 1990-2015/C-112-04 P, Greek ferries, French, 2005.pdf"/>
    <hyperlink ref="ES308" r:id="rId1825" display="EU Courts cartels, antitrust 1990-2015/C-111-04 P, Greek ferries, summary, 2006.pdf"/>
    <hyperlink ref="ET308" r:id="rId1826" display="EU Courts cartels, antitrust 1990-2015\C-111-04 P, Greek ferries, French, 2006.pdf"/>
    <hyperlink ref="ER361" r:id="rId1827" display="EU Courts cartels, antitrust 1990-2015/C-95-04 P, Virgin British Airways, 2007.pdf"/>
    <hyperlink ref="ER372" r:id="rId1828" display="EU Courts cartels, antitrust 1990-2015/C-105-04 P Nederlandse Federative Vereniging (FEG and TU), 2006.pdf"/>
    <hyperlink ref="ER373" r:id="rId1829" display="EU Courts cartels, antitrust 1990-2015/C-113-04 P, Nederlandse Federative Vereniging (FEG and TU), 2006.pdf"/>
    <hyperlink ref="ER363" r:id="rId1830" display="EU Courts cartels, antitrust 1990-2015/C-411-04 P, Seamless steel tubes, 2006.pdf"/>
    <hyperlink ref="ER366" r:id="rId1831" display="EU Courts cartels, antitrust 1990-2015/C-407-04 P, Seamless steel tubes, Dalmine, 2007.pdf"/>
    <hyperlink ref="ER367" r:id="rId1832" display="EU Courts cartels, antitrust 1990-2015/C-403-04 P, Seamless steel tubes, Sumitorno, 2007.pdf"/>
    <hyperlink ref="ER368" r:id="rId1833" display="EU Courts cartels, antitrust 1990-2015/C-403-04 P, Seamless steel tubes, Sumitorno, 2007.pdf"/>
    <hyperlink ref="ER369" r:id="rId1834" display="EU Courts cartels, antitrust 1990-2015/C-403-04 P, Seamless steel tubes, Sumitorno, 2007.pdf"/>
    <hyperlink ref="ER370" r:id="rId1835" display="EU Courts cartels, antitrust 1990-2015/C-403-04 P, Seamless steel tubes, Sumitorno, 2007.pdf"/>
    <hyperlink ref="ER376" r:id="rId1836" display="EU Courts cartels, antitrust 1990-2015/C-236-03 P, Far East Trade Tariff Charges and Surcharges Agreement (FETTCSA), CMA, order, 2004.pdf"/>
    <hyperlink ref="ER377" r:id="rId1837" display="EU Courts cartels, antitrust 1990-2015/C-236-03 P, Far East Trade Tariff Charges and Surcharges Agreement (FETTCSA), CMA, order, 2004.pdf"/>
    <hyperlink ref="ER378" r:id="rId1838" display="EU Courts cartels, antitrust 1990-2015/C-236-03 P, Far East Trade Tariff Charges and Surcharges Agreement (FETTCSA), CMA, order, 2004.pdf"/>
    <hyperlink ref="ER380" r:id="rId1839" display="EU Courts cartels, antitrust 1990-2015/C-236-03 P, Far East Trade Tariff Charges and Surcharges Agreement (FETTCSA), CMA, order, 2004.pdf"/>
    <hyperlink ref="ER381" r:id="rId1840" display="EU Courts cartels, antitrust 1990-2015/C-236-03 P, Far East Trade Tariff Charges and Surcharges Agreement (FETTCSA), CMA, order, 2004.pdf"/>
    <hyperlink ref="ER382" r:id="rId1841" display="EU Courts cartels, antitrust 1990-2015/C-236-03 P, Far East Trade Tariff Charges and Surcharges Agreement (FETTCSA), CMA, order, 2004.pdf"/>
    <hyperlink ref="ER383" r:id="rId1842" display="EU Courts cartels, antitrust 1990-2015/C-236-03 P, Far East Trade Tariff Charges and Surcharges Agreement (FETTCSA), CMA, order, 2004.pdf"/>
    <hyperlink ref="ER384" r:id="rId1843" display="EU Courts cartels, antitrust 1990-2015/C-236-03 P, Far East Trade Tariff Charges and Surcharges Agreement (FETTCSA), CMA, order, 2004.pdf"/>
    <hyperlink ref="ER385" r:id="rId1844" display="EU Courts cartels, antitrust 1990-2015/C-236-03 P, Far East Trade Tariff Charges and Surcharges Agreement (FETTCSA), CMA, order, 2004.pdf"/>
    <hyperlink ref="ER386" r:id="rId1845" display="EU Courts cartels, antitrust 1990-2015/C-236-03 P, Far East Trade Tariff Charges and Surcharges Agreement (FETTCSA), CMA, order, 2004.pdf"/>
    <hyperlink ref="ER387" r:id="rId1846" display="EU Courts cartels, antitrust 1990-2015/C-236-03 P, Far East Trade Tariff Charges and Surcharges Agreement (FETTCSA), CMA, order, 2004.pdf"/>
    <hyperlink ref="ER388" r:id="rId1847" display="EU Courts cartels, antitrust 1990-2015/C-236-03 P, Far East Trade Tariff Charges and Surcharges Agreement (FETTCSA), CMA, order, 2004.pdf"/>
    <hyperlink ref="ER389" r:id="rId1848" display="EU Courts cartels, antitrust 1990-2015/C-236-03 P, Far East Trade Tariff Charges and Surcharges Agreement (FETTCSA), CMA, order, 2004.pdf"/>
    <hyperlink ref="ER390" r:id="rId1849" display="EU Courts cartels, antitrust 1990-2015/C-236-03 P, Far East Trade Tariff Charges and Surcharges Agreement (FETTCSA), CMA, order, 2004.pdf"/>
    <hyperlink ref="ER391" r:id="rId1850" display="EU Courts cartels, antitrust 1990-2015/C-397-03 P, Amino acids, Archer, 2006.pdf"/>
    <hyperlink ref="ER392" r:id="rId1851" display="EU Courts cartels, antitrust 1990-2015/C-397-03 P, Amino acids, Archer, 2006.pdf"/>
    <hyperlink ref="ER400" r:id="rId1852" display="EU Courts cartels, antitrust 1990-2015/C-551-03 P, Opel, 2006.pdf"/>
    <hyperlink ref="ER401" r:id="rId1853" display="EU Courts cartels, antitrust 1990-2015/C-551-03 P, Opel, 2006.pdf"/>
    <hyperlink ref="ER405" r:id="rId1854" display="EU Courts cartels, antitrust 1990-2015/C-167-04 P, JCB, 2006.pdf"/>
    <hyperlink ref="ER407" r:id="rId1855" display="EU Courts cartels, antitrust 1990-2015/C-385-07 P, DSD, 2009.pdf"/>
    <hyperlink ref="ER436" r:id="rId1856" display="EU Courts cartels, antitrust 1990-2015/C-501-06 P, Glaxo Wellcome, GlaxoSmithKline, 2009.pdf"/>
    <hyperlink ref="ER423" r:id="rId1857" display="EU Courts cartels, antitrust 1990-2015/C-74-04 P, Volkswagen, 2006.pdf"/>
    <hyperlink ref="ER427" r:id="rId1858" display="EU Courts cartels, antitrust 1990-2015/C-308-04 P, Graphite electrodes, 2006.pdf"/>
    <hyperlink ref="ER430" r:id="rId1859" display="EU Courts cartels, antitrust 1990-2015/C-289-04 P, Graphite electrodes, Showa, 2006.pdf"/>
    <hyperlink ref="ER409" r:id="rId1860" display="EU Courts cartels, antitrust 1990-2015/C-511-06 P, Citric acid, Archer Daniels, 2009.pdf"/>
    <hyperlink ref="ER419" r:id="rId1861" display="EU Courts cartels, antitrust 1990-2015/C-3-06 P, PO Interbrew and Alken-Maes, 2007.pdf"/>
    <hyperlink ref="ER449" r:id="rId1862" display="EU Courts cartels, antitrust 1990-2015/C-76-06 P, Zinc phosphate, 2007.pdf"/>
    <hyperlink ref="ER501" r:id="rId1863" display="EU Courts cartels, antitrust 1990-2015/C-125-07 P, Austrian banks — ‘Lombard Club’, 2009.pdf"/>
    <hyperlink ref="ER502" r:id="rId1864" display="EU Courts cartels, antitrust 1990-2015/C-125-07 P, Austrian banks — ‘Lombard Club’, 2009.pdf"/>
    <hyperlink ref="ER503" r:id="rId1865" display="EU Courts cartels, antitrust 1990-2015/C-125-07 P, Austrian banks — ‘Lombard Club’, 2009.pdf"/>
    <hyperlink ref="ER506" r:id="rId1866" display="EU Courts cartels, antitrust 1990-2015/C-125-07 P, Austrian banks — ‘Lombard Club’, 2009.pdf"/>
    <hyperlink ref="ES481" r:id="rId1867" display="EU Courts cartels, antitrust 1990-2015/C-266-06 P, Methionine, summary, 2008.pdf"/>
    <hyperlink ref="ET481" r:id="rId1868" display="EU Courts cartels, antitrust 1990-2015/C-266-06 P, Methionine, French, 2008.pdf"/>
    <hyperlink ref="ER498" r:id="rId1869" display="EU Courts cartels, antitrust 1990-2015/C-260-09 P, Video Games, 2011.pdf"/>
    <hyperlink ref="ER513" r:id="rId1870" display="EU Courts cartels, antitrust 1990-2015/C-407-08 P, Plasterboard, Knauf, 2010.pdf"/>
    <hyperlink ref="ER514" r:id="rId1871" display="EU Courts cartels, antitrust 1990-2015/C-413-08 P, Plasterboard, Lafarge, 2010.pdf"/>
    <hyperlink ref="ER533" r:id="rId1872" display="EU Courts cartels, antitrust 1990-2015/C-328-05 P, Specialty Graphite, SGL Carbon, 2007.pdf"/>
    <hyperlink ref="ER547" r:id="rId1873" display="EU Courts cartels, antitrust 1990-2015/C-101-07 P, French beef, 2008.pdf"/>
    <hyperlink ref="ER548" r:id="rId1874" display="EU Courts cartels, antitrust 1990-2015/C-101-07 P, French beef, 2008.pdf"/>
    <hyperlink ref="ER549" r:id="rId1875" display="EU Courts cartels, antitrust 1990-2015/C-101-07 P, French beef, 2008.pdf"/>
    <hyperlink ref="ER550" r:id="rId1876" display="EU Courts cartels, antitrust 1990-2015/C-101-07 P, French beef, 2008.pdf"/>
    <hyperlink ref="ER552" r:id="rId1877" display="EU Courts cartels, antitrust 1990-2015/C-101-07 P, French beef, 2008.pdf"/>
    <hyperlink ref="ER560" r:id="rId1878" display="EU Courts cartels, antitrust 1990-2015/C-280-08 P, Deutsche Telekom AG, 2010.pdf"/>
    <hyperlink ref="ES555" r:id="rId1879" display="EU Courts cartels, antitrust 1990-2015/C-554-08 P, Electrical and mechanical carbon and graphite products, summary, 2009.pdf"/>
    <hyperlink ref="ET555" r:id="rId1880" display="EU Courts cartels, antitrust 1990-2015/C-554-08 P, Electrical and mechanical carbon and graphite products, French, 2009.pdf"/>
    <hyperlink ref="ES559" r:id="rId1881" display="EU Courts cartels, antitrust 1990-2015/C-564-08 P, Electrical and mechanical carbon and graphite products, summary, 2009.pdf"/>
    <hyperlink ref="ET559" r:id="rId1882" display="EU Courts cartels, antitrust 1990-2015/C-564-08 P, Electrical and mechanical carbon and graphite products, French, 2009.pdf"/>
    <hyperlink ref="ER579" r:id="rId1883" display="EU Courts cartels, antitrust 1990-2015/C-272-09 P, Industrial tubes, KME Germany, 2011.pdf"/>
    <hyperlink ref="ER580" r:id="rId1884" display="EU Courts cartels, antitrust 1990-2015/C-272-09 P, Industrial tubes, KME Germany, 2011.pdf"/>
    <hyperlink ref="ER581" r:id="rId1885" display="EU Courts cartels, antitrust 1990-2015/C-272-09 P, Industrial tubes, KME Germany, 2011.pdf"/>
    <hyperlink ref="ER593" r:id="rId1886" display="EU Courts cartels, antitrust 1990-2015/C-386-10 P, Copper plumbing tubes, Chalkor, 2011.pdf"/>
    <hyperlink ref="ER598" r:id="rId1887" display="EU Courts cartels, antitrust 1990-2015/C-389-10 P, Copper plumbing tubes, KME Germany, 2011.pdf"/>
    <hyperlink ref="ER599" r:id="rId1888" display="EU Courts cartels, antitrust 1990-2015/C-389-10 P, Copper plumbing tubes, KME Germany, 2011.pdf"/>
    <hyperlink ref="ER600" r:id="rId1889" display="EU Courts cartels, antitrust 1990-2015/C-389-10 P, Copper plumbing tubes, KME Germany, 2011.pdf"/>
    <hyperlink ref="ES634" r:id="rId1890" display="EU Courts cartels, antitrust 1990-2015/C-668-11 P,  Raw tobacco – Spain, Alliance, summary, 2013.pdf"/>
    <hyperlink ref="EW634" r:id="rId1891" display="EU Courts cartels, antitrust 1990-2015/C-668-11 P,  Raw tobacco – Spain, Alliance, Spanish, 2013.pdf"/>
    <hyperlink ref="ER636" r:id="rId1892" display="EU Courts cartels, antitrust 1990-2015/C-679-11 P,  Raw tobacco – Spain, 2013.pdf"/>
    <hyperlink ref="ER637" r:id="rId1893" display="EU Courts cartels, antitrust 1990-2015/C-628-10 P, Raw tobacco - Spain, 2012.pdf"/>
    <hyperlink ref="ER638" r:id="rId1894" display="EU Courts cartels, antitrust 1990-2015/C-628-10 P, Raw tobacco - Spain, 2012.pdf"/>
    <hyperlink ref="ER639" r:id="rId1895" display="EU Courts cartels, antitrust 1990-2015/C-628-10 P, Raw tobacco - Spain, 2012.pdf"/>
    <hyperlink ref="ES640" r:id="rId1896" display="EU Courts cartels, antitrust 1990-2015/C-240-11 P, Raw tobacco - Spain, summary, 2012.pdf"/>
    <hyperlink ref="ET640" r:id="rId1897" display="EU Courts cartels, antitrust 1990-2015/C-240-11 P, Raw tobacco - Spain, French, 2012.pdf"/>
    <hyperlink ref="ER613" r:id="rId1898" display="EU Courts cartels, antitrust 1990-2015/C-97-08 P, Choline Chloride, Akzo, 2009.pdf"/>
    <hyperlink ref="ER614" r:id="rId1899" display="EU Courts cartels, antitrust 1990-2015/C-97-08 P, Choline Chloride, Akzo, 2009.pdf"/>
    <hyperlink ref="ER615" r:id="rId1900" display="EU Courts cartels, antitrust 1990-2015/C-97-08 P, Choline Chloride, Akzo, 2009.pdf"/>
    <hyperlink ref="ER616" r:id="rId1901" display="EU Courts cartels, antitrust 1990-2015/C-97-08 P, Choline Chloride, Akzo, 2009.pdf"/>
    <hyperlink ref="ER617" r:id="rId1902" display="EU Courts cartels, antitrust 1990-2015/C-97-08 P, Choline Chloride, Akzo, 2009.pdf"/>
    <hyperlink ref="ER469" r:id="rId1903" display="EU Courts cartels, antitrust 1990-2015/C-322-07 P, Carbonless paper, 2009.pdf"/>
    <hyperlink ref="ER471" r:id="rId1904" display="EU Courts cartels, antitrust 1990-2015/C-322-07 P, Carbonless paper, 2009.pdf"/>
    <hyperlink ref="ER475" r:id="rId1905" display="EU Courts cartels, antitrust 1990-2015/C-322-07 P, Carbonless paper, 2009.pdf"/>
    <hyperlink ref="ER664" r:id="rId1906" display="EU Courts cartels, antitrust 1990-2015/C-521-09 P, MCAA, Elf, 2011.pdf"/>
    <hyperlink ref="ER665" r:id="rId1907" display="EU Courts cartels, antitrust 1990-2015/C-520-09 P, MCAA, Arkema, 2011.pdf"/>
    <hyperlink ref="ER688" r:id="rId1908" display="EU Courts cartels, antitrust 1990-2015/C-593-11 P, Raw tobacco – Italy, 2012.pdf"/>
    <hyperlink ref="ES689" r:id="rId1909" display="EU Courts cartels, antitrust 1990-2015/C-654-11 P,  Raw tobacco – Italy, summary, 2012.pdf"/>
    <hyperlink ref="ET689" r:id="rId1910" display="EU Courts cartels, antitrust 1990-2015/C-654-11 P,  Raw tobacco – Italy, French, 2012.pdf"/>
    <hyperlink ref="ER690" r:id="rId1911" display="EU Courts cartels, antitrust 1990-2015/C-652-11 P,  Raw tobacco – Italy, 2013.pdf"/>
    <hyperlink ref="ER692" r:id="rId1912" display="EU Courts cartels, antitrust 1990-2015/C-578-11 P, Raw tobacco – Italy, 2014.pdf"/>
    <hyperlink ref="ER696" r:id="rId1913" display="EU Courts cartels, antitrust 1990-2015/C-36-12 P, Industrial bags, Armando, 2014.pdf"/>
    <hyperlink ref="ER697" r:id="rId1914" display="EU Courts cartels, antitrust 1990-2015/C-35-12 P, Industrial bags, Plasticos, 2014.pdf"/>
    <hyperlink ref="ER707" r:id="rId1915" display="EU Courts cartels, antitrust 1990-2015/C-50-12 P, Industrial bags, Kendrion, 2013.pdf"/>
    <hyperlink ref="ER708" r:id="rId1916" display="EU Courts cartels, antitrust 1990-2015/C-238-12 P, Industrial bags, FLSmidth, 2014.pdf"/>
    <hyperlink ref="ER709" r:id="rId1917" display="EU Courts cartels, antitrust 1990-2015/C-243-12 P, Industrial bags, FLS, 2014.pdf"/>
    <hyperlink ref="ER712" r:id="rId1918" display="EU Courts cartels, antitrust 1990-2015/C-58-12 P, Industrial bags, Groupe Gascogne, 2013.pdf"/>
    <hyperlink ref="ER713" r:id="rId1919" display="EU Courts cartels, antitrust 1990-2015/C-40-12 P, Industrial bags, Gascogne, 2013.pdf"/>
    <hyperlink ref="ER726" r:id="rId1920" display="EU Courts cartels, antitrust 1990-2015/C-90-09 P, Rubber chemicals, General Quimica, 2011.pdf"/>
    <hyperlink ref="ER727" r:id="rId1921" display="EU Courts cartels, antitrust 1990-2015/C-90-09 P, Rubber chemicals, General Quimica, 2011.pdf"/>
    <hyperlink ref="ER728" r:id="rId1922" display="EU Courts cartels, antitrust 1990-2015/C-90-09 P, Rubber chemicals, General Quimica, 2011.pdf"/>
    <hyperlink ref="ER746" r:id="rId1923" display="EU Courts cartels, antitrust 1990-2015/C-549-10 P, Prokent Tomra, 2012.pdf"/>
    <hyperlink ref="ER747" r:id="rId1924" display="EU Courts cartels, antitrust 1990-2015/C-549-10 P, Prokent Tomra, 2012.pdf"/>
    <hyperlink ref="ER748" r:id="rId1925" display="EU Courts cartels, antitrust 1990-2015/C-549-10 P, Prokent Tomra, 2012.pdf"/>
    <hyperlink ref="ER749" r:id="rId1926" display="EU Courts cartels, antitrust 1990-2015/C-549-10 P, Prokent Tomra, 2012.pdf"/>
    <hyperlink ref="ER750" r:id="rId1927" display="EU Courts cartels, antitrust 1990-2015/C-549-10 P, Prokent Tomra, 2012.pdf"/>
    <hyperlink ref="ER751" r:id="rId1928" display="EU Courts cartels, antitrust 1990-2015/C-549-10 P, Prokent Tomra, 2012.pdf"/>
    <hyperlink ref="ER752" r:id="rId1929" display="EU Courts cartels, antitrust 1990-2015/C-549-10 P, Prokent Tomra, 2012.pdf"/>
    <hyperlink ref="ES756" r:id="rId1930" display="EU Courts cartels, antitrust 1990-2015/C-421-11 P, Methacrylates, summary, 2012.pdf"/>
    <hyperlink ref="ET756" r:id="rId1931" display="EU Courts cartels, antitrust 1990-2015/C-421-11 P, Methacrylates, French, 2012.pdf"/>
    <hyperlink ref="ES757" r:id="rId1932" display="EU Courts cartels, antitrust 1990-2015/C-421-11 P, Methacrylates, summary, 2012.pdf"/>
    <hyperlink ref="ET757" r:id="rId1933" display="EU Courts cartels, antitrust 1990-2015/C-421-11 P, Methacrylates, French, 2012.pdf"/>
    <hyperlink ref="ER764" r:id="rId1934" display="EU Courts cartels, antitrust 1990-2015/C-70-12 P, Methacrylates, Quinn, 2013.pdf"/>
    <hyperlink ref="ER765" r:id="rId1935" display="EU Courts cartels, antitrust 1990-2015/C-70-12 P, Methacrylates, Quinn, 2013.pdf"/>
    <hyperlink ref="ER766" r:id="rId1936" display="EU Courts cartels, antitrust 1990-2015/C-70-12 P, Methacrylates, Quinn, 2013.pdf"/>
    <hyperlink ref="ES733" r:id="rId1937" display="EU Courts cartels, antitrust 1990-2015/C-495-11 P, Hydrogen, summary, 2013.pdf"/>
    <hyperlink ref="ET733" r:id="rId1938" display="EU Courts cartels, antitrust 1990-2015/C-495-11 P, Hydrogen, French, 2013.pdf"/>
    <hyperlink ref="ES734" r:id="rId1939" display="EU Courts cartels, antitrust 1990-2015/C-495-11 P, Hydrogen, summary, 2013.pdf"/>
    <hyperlink ref="ET734" r:id="rId1940" display="EU Courts cartels, antitrust 1990-2015/C-495-11 P, Hydrogen, French, 2013.pdf"/>
    <hyperlink ref="ES735" r:id="rId1941" display="EU Courts cartels, antitrust 1990-2015/C-447-11 P, Hydrogen, summary, 2013.pdf"/>
    <hyperlink ref="ET735" r:id="rId1942" display="EU Courts cartels, antitrust 1990-2015/C-447-11 P, Hydrogen, French, 2013.pdf"/>
    <hyperlink ref="ES736" r:id="rId1943" display="EU Courts cartels, antitrust 1990-2015/C-448-11 P, Hydrogen, summary, 2013.pdf"/>
    <hyperlink ref="ET736" r:id="rId1944" display="EU Courts cartels, antitrust 1990-2015/C-448-11 P, Hydrogen, French, 2013.pdf"/>
    <hyperlink ref="ER743" r:id="rId1945" display="EU Courts cartels, antitrust 1990-2015/C-455-11 P, Hydrogen, Solvay SA, 2013.pdf"/>
    <hyperlink ref="ES744" r:id="rId1946" display="EU Courts cartels, antitrust 1990-2015/C-449-11 P, Hydrogen, summary, 2013.pdf"/>
    <hyperlink ref="ET744" r:id="rId1947" display="EU Courts cartels, antitrust 1990-2015/C-449-11 P, Hydrogen, French, 2013.pdf"/>
    <hyperlink ref="ES745" r:id="rId1948" display="EU Courts cartels, antitrust 1990-2015/C-446-11 P, Hydrogen, summary, 2013.pdf"/>
    <hyperlink ref="ET745" r:id="rId1949" display="EU Courts cartels, antitrust 1990-2015/C-446-11 P, Hydrogen, French, 2013.pdf"/>
    <hyperlink ref="ER770" r:id="rId1950" display="EU Courts cartels, antitrust 1990-2015/C-612-12 P, bitumen (NL), 2014.pdf"/>
    <hyperlink ref="ES792" r:id="rId1951" display="EU Courts cartels, antitrust 1990-2015/C-586-12 P, Bitumen (NL), summary, 2013.pdf"/>
    <hyperlink ref="ET792" r:id="rId1952" display="EU Courts cartels, antitrust 1990-2015/C-586-12 P, Bitumen (NL), French, 2013.pdf"/>
    <hyperlink ref="ER924" r:id="rId1953" display="EU Courts cartels, antitrust 1990-2015/C-617-13 P, Bitumen Spain, 2016.pdf"/>
    <hyperlink ref="ER925" r:id="rId1954" display="EU Courts cartels, antitrust 1990-2015/C-617-13 P, Bitumen Spain, 2016.pdf"/>
    <hyperlink ref="ER926" r:id="rId1955" display="EU Courts cartels, antitrust 1990-2015/C-617-13 P, Bitumen Spain, 2016.pdf"/>
    <hyperlink ref="ER927" r:id="rId1956" display="EU Courts cartels, antitrust 1990-2015/C-616-13 P, Bitumen Spain, 2016.pdf"/>
    <hyperlink ref="ER928" r:id="rId1957" display="EU Courts cartels, antitrust 1990-2015/C-608-13 P, Bitumen Spain, 2016.pdf"/>
    <hyperlink ref="ER934" r:id="rId1958" display="EU Courts cartels, antitrust 1990-2015/C-603-13 P, Bitumen Spain, Galp, 2016.pdf"/>
    <hyperlink ref="ER935" r:id="rId1959" display="EU Courts cartels, antitrust 1990-2015/C-603-13 P, Bitumen Spain, Galp, 2016.pdf"/>
    <hyperlink ref="ER936" r:id="rId1960" display="EU Courts cartels, antitrust 1990-2015/C-603-13 P, Bitumen Spain, Galp, 2016.pdf"/>
    <hyperlink ref="ER801" r:id="rId1961" display="EU Courts cartels, antitrust 1990-2015/C-287-11 P, Fittings, 2013.pdf"/>
    <hyperlink ref="ER802" r:id="rId1962" display="EU Courts cartels, antitrust 1990-2015/C-287-11 P, Fittings, 2013.pdf"/>
    <hyperlink ref="ER803" r:id="rId1963" display="EU Courts cartels, antitrust 1990-2015/C-287-11 P, Fittings, 2013.pdf"/>
    <hyperlink ref="ES820" r:id="rId1964" display="EU Courts cartels, antitrust 1990-2015/C-289-11 P, Fittings, summary, 2012.pdf"/>
    <hyperlink ref="ET820" r:id="rId1965" display="EU Courts cartels, antitrust 1990-2015/C-289-11 P, Fittings, French, 2012.pdf"/>
    <hyperlink ref="ES821" r:id="rId1966" display="EU Courts cartels, antitrust 1990-2015/C-290-11 P, Fittings, summary, 2012.pdf"/>
    <hyperlink ref="ET821" r:id="rId1967" display="EU Courts cartels, antitrust 1990-2015/C-290-11 P, Fittings, French, 2012.pdf"/>
    <hyperlink ref="ER826" r:id="rId1968" display="EU Courts cartels, antitrust 1990-2015/C-286-11 P, Fittings, 2013.pdf"/>
    <hyperlink ref="ES827" r:id="rId1969" display="EU Courts cartels, antitrust 1990-2015/C-264-11 P, Fittings, summary, 2012.pdf"/>
    <hyperlink ref="ET827" r:id="rId1970" display="EU Courts cartels, antitrust 1990-2015/C-264-11 P, Fittings, French, 2012.pdf"/>
    <hyperlink ref="ES828" r:id="rId1971" display="EU Courts cartels, antitrust 1990-2015/C-264-11 P, Fittings, summary, 2012.pdf"/>
    <hyperlink ref="ET828" r:id="rId1972" display="EU Courts cartels, antitrust 1990-2015/C-264-11 P, Fittings, French, 2012.pdf"/>
    <hyperlink ref="ES829" r:id="rId1973" display="EU Courts cartels, antitrust 1990-2015/C-264-11 P, Fittings, summary, 2012.pdf"/>
    <hyperlink ref="ET829" r:id="rId1974" display="EU Courts cartels, antitrust 1990-2015/C-264-11 P, Fittings, French, 2012.pdf"/>
    <hyperlink ref="ES830" r:id="rId1975" display="EU Courts cartels, antitrust 1990-2015/C-276-11 P, Fittings, summary, 2013.pdf"/>
    <hyperlink ref="EV830" r:id="rId1976" display="EU Courts cartels, antitrust 1990-2015/C-276-11 P, Fittings, German, 2013.pdf"/>
    <hyperlink ref="ER670" r:id="rId1977" display="EU Courts cartels, antitrust 1990-2015/C-457-10 P, AstraZeneca, 2012.pdf"/>
    <hyperlink ref="ER671" r:id="rId1978" display="EU Courts cartels, antitrust 1990-2015/C-457-10 P, AstraZeneca, 2012.pdf"/>
    <hyperlink ref="ER844" r:id="rId1979" display="EU Courts cartels, antitrust 1990-2015/C-352-09 P, Alloy surcharge – readoption, ThyssenKrupp, 2011.pdf"/>
    <hyperlink ref="ER846" r:id="rId1980" display="EU Courts cartels, antitrust 1990-2015/C-247-11 P, Gas insulated switchgear, 2014.pdf"/>
    <hyperlink ref="ER847" r:id="rId1981" display="EU Courts cartels, antitrust 1990-2015/C-247-11 P, Gas insulated switchgear, 2014.pdf"/>
    <hyperlink ref="ER848" r:id="rId1982" display="EU Courts cartels, antitrust 1990-2015/C-247-11 P, Gas insulated switchgear, 2014.pdf"/>
    <hyperlink ref="ER849" r:id="rId1983" display="EU Courts cartels, antitrust 1990-2015/C-247-11 P, Gas insulated switchgear, 2014.pdf"/>
    <hyperlink ref="ER850" r:id="rId1984" display="EU Courts cartels, antitrust 1990-2015/C-247-11 P, Gas insulated switchgear, 2014.pdf"/>
    <hyperlink ref="ER856" r:id="rId1985" display="EU Courts cartels, antitrust 1990-2015/C-239-11 P, Gas insulated switchgear, Siemens, 2013.pdf"/>
    <hyperlink ref="ER857" r:id="rId1986" display="EU Courts cartels, antitrust 1990-2015/C-239-11 P, Gas insulated switchgear, Siemens, 2013.pdf"/>
    <hyperlink ref="ER858" r:id="rId1987" display="EU Courts cartels, antitrust 1990-2015/C-239-11 P, Gas insulated switchgear, Siemens, 2013.pdf"/>
    <hyperlink ref="ER859" r:id="rId1988" display="EU Courts cartels, antitrust 1990-2015/C-231-11 P, Gas insulated switchgear, Siemens, 2014.pdf"/>
    <hyperlink ref="ER860" r:id="rId1989" display="EU Courts cartels, antitrust 1990-2015/C-231-11 P, Gas insulated switchgear, Siemens, 2014.pdf"/>
    <hyperlink ref="ER861" r:id="rId1990" display="EU Courts cartels, antitrust 1990-2015/C-231-11 P, Gas insulated switchgear, Siemens, 2014.pdf"/>
    <hyperlink ref="ER862" r:id="rId1991" display="EU Courts cartels, antitrust 1990-2015/C-231-11 P, Gas insulated switchgear, Siemens, 2014.pdf"/>
    <hyperlink ref="ER863" r:id="rId1992" display="EU Courts cartels, antitrust 1990-2015/C-231-11 P, Gas insulated switchgear, Siemens, 2014.pdf"/>
    <hyperlink ref="ER864" r:id="rId1993" display="EU Courts cartels, antitrust 1990-2015/C-231-11 P, Gas insulated switchgear, Siemens, 2014.pdf"/>
    <hyperlink ref="ES894" r:id="rId1994" display="EU Courts cartels, antitrust 1990-2015/C-452-11 P, Dutch beer market, summary, 2012.pdf"/>
    <hyperlink ref="ET894" r:id="rId1995" display="EU Courts cartels, antitrust 1990-2015/C-452-11 P, Dutch beer market, French, 2012.pdf"/>
    <hyperlink ref="ES895" r:id="rId1996" display="EU Courts cartels, antitrust 1990-2015/C-452-11 P, Dutch beer market, summary, 2012.pdf"/>
    <hyperlink ref="ET895" r:id="rId1997" display="EU Courts cartels, antitrust 1990-2015/C-452-11 P, Dutch beer market, French, 2012.pdf"/>
    <hyperlink ref="ES897" r:id="rId1998" display="EU Courts cartels, antitrust 1990-2015/C-445-11 P, Dutch beer market, summary, 2012.pdf"/>
    <hyperlink ref="ET897" r:id="rId1999" display="EU Courts cartels, antitrust 1990-2015/C-445-11 P, Dutch beer market, French, 2012.pdf"/>
    <hyperlink ref="ER909" r:id="rId2000" display="EU Courts cartels, antitrust 1990-2015/C-295-12 P, Wanadoo España vs. Telefónica, 2014.pdf"/>
    <hyperlink ref="ER910" r:id="rId2001" display="EU Courts cartels, antitrust 1990-2015/C-295-12 P, Wanadoo España vs. Telefónica, 2014.pdf"/>
    <hyperlink ref="ER948" r:id="rId2002" display="EU Courts cartels, antitrust 1990-2015/C-580-12 P, Flat glass, Guardian, 2014.pdf"/>
    <hyperlink ref="ER949" r:id="rId2003" display="EU Courts cartels, antitrust 1990-2015/C-580-12 P, Flat glass, Guardian, 2014.pdf"/>
    <hyperlink ref="ER899" r:id="rId2004" display="EU Courts cartels, antitrust 1990-2015/C-172-12 P, Chloroprene Rubber, 2013.pdf"/>
    <hyperlink ref="ER902" r:id="rId2005" display="EU Courts cartels, antitrust 1990-2015/C-179-12 P, Chloroprene Rubber, The Dow Chemical, 2013.pdf"/>
    <hyperlink ref="ER905" r:id="rId2006" display="EU Courts cartels, antitrust 1990-2015/C-93-13-P, Chloroprene Rubber, Versalis, 2015.pdf"/>
    <hyperlink ref="ER906" r:id="rId2007" display="EU Courts cartels, antitrust 1990-2015/C-93-13-P, Chloroprene Rubber, Versalis, 2015.pdf"/>
    <hyperlink ref="ER955" r:id="rId2008" display="EU Courts cartels, antitrust 1990-2015/C-382-12 P, MasterCard, 2014.pdf"/>
    <hyperlink ref="ER956" r:id="rId2009" display="EU Courts cartels, antitrust 1990-2015/C-382-12 P, MasterCard, 2014.pdf"/>
    <hyperlink ref="ER957" r:id="rId2010" display="EU Courts cartels, antitrust 1990-2015/C-382-12 P, MasterCard, 2014.pdf"/>
    <hyperlink ref="ES1040" r:id="rId2011" display="EU Courts cartels, antitrust 1990-2015/C-429-11 P, International Removal Services, summary, 2013.pdf"/>
    <hyperlink ref="ET1040" r:id="rId2012" display="EU Courts cartels, antitrust 1990-2015/C-429-11 P, International Removal Services, French, 2013.pdf"/>
    <hyperlink ref="ER1041" r:id="rId2013" display="EU Courts cartels, antitrust 1990-2015/C-440-11 P, International Removal Services, Stichting, 2013.pdf"/>
    <hyperlink ref="ER1053" r:id="rId2014" display="EU Courts cartels, antitrust 1990-2015/C-444-11 P, International Removal Services, Team Relocations, 2013.pdf"/>
    <hyperlink ref="ER1054" r:id="rId2015" display="EU Courts cartels, antitrust 1990-2015/C-444-11 P, International Removal Services, Team Relocations, 2013.pdf"/>
    <hyperlink ref="ER1055" r:id="rId2016" display="EU Courts cartels, antitrust 1990-2015/C-444-11 P, International Removal Services, Team Relocations, 2013.pdf"/>
    <hyperlink ref="ER1056" r:id="rId2017" display="EU Courts cartels, antitrust 1990-2015/C-444-11 P, International Removal Services, Team Relocations, 2013.pdf"/>
    <hyperlink ref="ER1058" r:id="rId2018" display="EU Courts cartels, antitrust 1990-2015/C-441-11 P, International Removal Services, 2012.pdf"/>
    <hyperlink ref="ER1059" r:id="rId2019" display="EU Courts cartels, antitrust 1990-2015/C-439-11 P, International Removal Services, Ziegler, 2013.pdf"/>
    <hyperlink ref="ER865" r:id="rId2020" display="EU Courts cartels, antitrust 1990-2015/C-510-11 P, Elevators and Escalators, Kone, 2013.pdf"/>
    <hyperlink ref="ER867" r:id="rId2021" display="EU Courts cartels, antitrust 1990-2015/C-510-11 P, Elevators and Escalators, Kone, 2013.pdf"/>
    <hyperlink ref="ER869" r:id="rId2022" display="EU Courts cartels, antitrust 1990-2015/C-510-11 P, Elevators and Escalators, Kone, 2013.pdf"/>
    <hyperlink ref="ER870" r:id="rId2023" display="EU Courts cartels, antitrust 1990-2015/C-493-11 P, Elevators and Escalators, 2012.pdf"/>
    <hyperlink ref="ER871" r:id="rId2024" display="EU Courts cartels, antitrust 1990-2015/C-494-11 P, Elevators and Escalators, 2012.pdf"/>
    <hyperlink ref="ER872" r:id="rId2025" display="EU Courts cartels, antitrust 1990-2015/C-494-11 P, Elevators and Escalators, 2012.pdf"/>
    <hyperlink ref="ER873" r:id="rId2026" display="EU Courts cartels, antitrust 1990-2015/C-494-11 P, Elevators and Escalators, 2012.pdf"/>
    <hyperlink ref="ER874" r:id="rId2027" display="EU Courts cartels, antitrust 1990-2015/C-494-11 P, Elevators and Escalators, 2012.pdf"/>
    <hyperlink ref="ER875" r:id="rId2028" display="EU Courts cartels, antitrust 1990-2015/C-494-11 P, Elevators and Escalators, 2012.pdf"/>
    <hyperlink ref="ER877" r:id="rId2029" display="EU Courts cartels, antitrust 1990-2015/C-501-11 P, Elevators and Escalators, Schindler, 2013.pdf"/>
    <hyperlink ref="ER878" r:id="rId2030" display="EU Courts cartels, antitrust 1990-2015/C-501-11 P, Elevators and Escalators, Schindler, 2013.pdf"/>
    <hyperlink ref="ER879" r:id="rId2031" display="EU Courts cartels, antitrust 1990-2015/C-501-11 P, Elevators and Escalators, Schindler, 2013.pdf"/>
    <hyperlink ref="ER880" r:id="rId2032" display="EU Courts cartels, antitrust 1990-2015/C-501-11 P, Elevators and Escalators, Schindler, 2013.pdf"/>
    <hyperlink ref="ER881" r:id="rId2033" display="EU Courts cartels, antitrust 1990-2015/C-501-11 P, Elevators and Escalators, Schindler, 2013.pdf"/>
    <hyperlink ref="ES1065" r:id="rId2034" display="EU Courts cartels, antitrust 1990-2015/C-404-11 P, Sodium chlorate, summary, 2012.pdf"/>
    <hyperlink ref="ET1065" r:id="rId2035" display="EU Courts cartels, antitrust 1990-2015/C-404-11 P, Sodium chlorate, French, 2012.pdf"/>
    <hyperlink ref="ES993" r:id="rId2036" display="EU Courts cartels, antitrust 1990-2015/C-467-13 P, Aluminium fluoride, summary, 2014.pdf"/>
    <hyperlink ref="ET993" r:id="rId2037" display="EU Courts cartels, antitrust 1990-2015/C-467-13 P, Aluminium fluoride, French, 2014.pdf"/>
    <hyperlink ref="ER1011" r:id="rId2038" display="EU Courts cartels, antitrust 1990-2015/C-112-09 P, CISAC, order, 2010.pdf"/>
    <hyperlink ref="ET963" r:id="rId2039" display="EU Courts cartels, antitrust 1990-2015/C-94-15 P, Candle waxes, Tudapetrol, French, 2017.pdf"/>
    <hyperlink ref="ET964" r:id="rId2040" display="EU Courts cartels, antitrust 1990-2015/C-90-15 P, Candle waxes, Hansen, French, 2017.pdf"/>
    <hyperlink ref="ET965" r:id="rId2041" display="EU Courts cartels, antitrust 1990-2015/C-90-15 P, Candle waxes, Hansen, French, 2017.pdf"/>
    <hyperlink ref="ES966" r:id="rId2042" display="EU Courts cartels, antitrust 1990-2015/C-95-15 P, Candle waxes, summary, 2017.pdf"/>
    <hyperlink ref="ET966" r:id="rId2043" display="EU Courts cartels, antitrust 1990-2015/C-95-15 P, Candle waxes, French, 2017.pdf"/>
    <hyperlink ref="ER984" r:id="rId2044" display="EU Courts cartels, antitrust 1990-2015/C-634-13 P, Candle waxes, 2015.pdf"/>
    <hyperlink ref="ER985" r:id="rId2045" display="EU Courts cartels, antitrust 1990-2015/C-597-13-P, Candle waxes, Total SA, 2015.pdf"/>
    <hyperlink ref="ER1025" r:id="rId2046" display="EU Courts cartels, antitrust 1990-2015/C-286-13 P, Bananas, Dole Food, 2015.pdf"/>
    <hyperlink ref="ER1026" r:id="rId2047" display="EU Courts cartels, antitrust 1990-2015/C-286-13 P, Bananas, Dole Food, 2015.pdf"/>
    <hyperlink ref="ER1027" r:id="rId2048" display="EU Courts cartels, antitrust 1990-2015/C-73-10 P, Bananas, 2010.pdf"/>
    <hyperlink ref="ER1028" r:id="rId2049" display="EU Courts cartels, antitrust 1990-2015/C-293-13 P, Bananas, 2015.pdf"/>
    <hyperlink ref="ER1080" r:id="rId2050" display="EU Courts cartels, antitrust 1990-2015/C-101-15 P, Carglass, 2016.pdf"/>
    <hyperlink ref="ER1081" r:id="rId2051" display="EU Courts cartels, antitrust 1990-2015/C-101-15 P, Carglass, 2016.pdf"/>
    <hyperlink ref="ER1082" r:id="rId2052" display="EU Courts cartels, antitrust 1990-2015/C-101-15 P, Carglass, 2016.pdf"/>
    <hyperlink ref="ER1083" r:id="rId2053" display="EU Courts cartels, antitrust 1990-2015/C-101-15 P, Carglass, 2016.pdf"/>
    <hyperlink ref="ER1084" r:id="rId2054" display="EU Courts cartels, antitrust 1990-2015/C-101-15 P, Carglass, 2016.pdf"/>
    <hyperlink ref="ER1094" r:id="rId2055" display="EU Courts cartels, antitrust 1990-2015/C-434-13 P, Marine hoses, Parker, 2014.pdf"/>
    <hyperlink ref="ER1095" r:id="rId2056" display="EU Courts cartels, antitrust 1990-2015/C-434-13 P, Marine hoses, Parker, 2014.pdf"/>
    <hyperlink ref="ER920" r:id="rId2057" display="EU Courts cartels, antitrust 1990-2015/C-408-12, Fasteners 2014.pdf"/>
    <hyperlink ref="ER921" r:id="rId2058" display="EU Courts cartels, antitrust 1990-2015/C-408-12, Fasteners 2014.pdf"/>
    <hyperlink ref="ER922" r:id="rId2059" display="EU Courts cartels, antitrust 1990-2015/C-408-12, Fasteners 2014.pdf"/>
    <hyperlink ref="ER1097" r:id="rId2060" display="EU Courts cartels, antitrust 1990-2015/C-413-14 P, Intel, 2017.pdf"/>
    <hyperlink ref="ER650" r:id="rId2061" display="EU Courts cartels, antitrust 1990-2015/C-534-07 P, Needles, 2009.pdf"/>
    <hyperlink ref="ER651" r:id="rId2062" display="EU Courts cartels, antitrust 1990-2015/C-534-07 P, Needles, 2009.pdf"/>
    <hyperlink ref="ER654" r:id="rId2063" display="EU Courts cartels, antitrust 1990-2015/C-468-07 P, Needles, Coats, 2008.pdf"/>
    <hyperlink ref="ER655" r:id="rId2064" display="EU Courts cartels, antitrust 1990-2015/C-468-07 P, Needles, Coats, 2008.pdf"/>
    <hyperlink ref="ER1106" r:id="rId2065" display="EU Courts cartels, antitrust 1990-2015/C-373-14 P, Power Transformers, Toshiba, 2016.pdf"/>
    <hyperlink ref="ER1125" r:id="rId2066" display="EU Courts cartels, antitrust 1990-2015/C-85-15 P, Reinforcing bars, readoption, Feralpi, 2017.pdf"/>
    <hyperlink ref="ER1126" r:id="rId2067" display="EU Courts cartels, antitrust 1990-2015/C-86-15 P, Reinforcing bars, readoption, Ferriera, 2017.pdf"/>
    <hyperlink ref="ER1127" r:id="rId2068" display="EU Courts cartels, antitrust 1990-2015/C-86-15 P, Reinforcing bars, readoption, Ferriera, 2017.pdf"/>
    <hyperlink ref="ER1130" r:id="rId2069" display="EU Courts cartels, antitrust 1990-2015/C-86-15 P, Reinforcing bars, readoption, Ferriera, 2017.pdf"/>
    <hyperlink ref="ER1131" r:id="rId2070" display="EU Courts cartels, antitrust 1990-2015/C-89-15 P, Reinforcing bars, readoption, Riva, 2017.pdf"/>
    <hyperlink ref="ER1135" r:id="rId2071" display="EU Courts cartels, antitrust 1990-2015/C-88-15 P, Reinforcing bars, readoption, Ferriere, 2017.pdf"/>
    <hyperlink ref="ER1110" r:id="rId2072" display="EU Courts cartels, antitrust 1990-2015/C-155-14 P, Calcium carbide and magnesium based reagents, 2016.pdf"/>
    <hyperlink ref="ER1111" r:id="rId2073" display="EU Courts cartels, antitrust 1990-2015/C-155-14 P, Calcium carbide and magnesium based reagents, 2016.pdf"/>
    <hyperlink ref="ER1112" r:id="rId2074" display="EU Courts cartels, antitrust 1990-2015/C-154-14 P, Calcium carbide and magnesium based reagents, 2016.pdf"/>
    <hyperlink ref="ER1113" r:id="rId2075" display="EU Courts cartels, antitrust 1990-2015/C-154-14 P, Calcium carbide and magnesium based reagents, 2016.pdf"/>
    <hyperlink ref="ER1118" r:id="rId2076" display="EU Courts cartels, antitrust 1990-2015/C-90-13 P, Calcium carbide and magnesium based reagents, 2014.pdf"/>
    <hyperlink ref="ER1181" r:id="rId2077" display="EU Courts cartels, antitrust 1990-2015/C-614-13 P, Bathroom fittings, 2017.pdf"/>
    <hyperlink ref="ER1182" r:id="rId2078" display="EU Courts cartels, antitrust 1990-2015/C-614-13 P, Bathroom fittings, 2017.pdf"/>
    <hyperlink ref="ER1183" r:id="rId2079" display="EU Courts cartels, antitrust 1990-2015/C-614-13 P, Bathroom fittings, 2017.pdf"/>
    <hyperlink ref="ER1184" r:id="rId2080" display="EU Courts cartels, antitrust 1990-2015/C-614-13 P, Bathroom fittings, 2017.pdf"/>
    <hyperlink ref="ER1185" r:id="rId2081" display="EU Courts cartels, antitrust 1990-2015/C-614-13 P, Bathroom fittings, 2017.pdf"/>
    <hyperlink ref="ER1186" r:id="rId2082" display="EU Courts cartels, antitrust 1990-2015/C-614-13 P, Bathroom fittings, 2017.pdf"/>
    <hyperlink ref="ER1187" r:id="rId2083" display="EU Courts cartels, antitrust 1990-2015/C-614-13 P, Bathroom fittings, 2017.pdf"/>
    <hyperlink ref="ER1188" r:id="rId2084" display="EU Courts cartels, antitrust 1990-2015/C-614-13 P, Bathroom fittings, 2017.pdf"/>
    <hyperlink ref="ER1189" r:id="rId2085" display="EU Courts cartels, antitrust 1990-2015/C-614-13 P, Bathroom fittings, 2017.pdf"/>
    <hyperlink ref="ER1190" r:id="rId2086" display="EU Courts cartels, antitrust 1990-2015/C-614-13 P, Bathroom fittings, 2017.pdf"/>
    <hyperlink ref="ER1191" r:id="rId2087" display="EU Courts cartels, antitrust 1990-2015/C-614-13 P, Bathroom fittings, 2017.pdf"/>
    <hyperlink ref="ER1192" r:id="rId2088" display="EU Courts cartels, antitrust 1990-2015/C-614-13 P, Bathroom fittings, 2017.pdf"/>
    <hyperlink ref="ER1210" r:id="rId2089" display="EU Courts cartels, antitrust 1990-2015/C-637-13 P, Bathroom fittings, 2017.pdf"/>
    <hyperlink ref="ER1211" r:id="rId2090" display="EU Courts cartels, antitrust 1990-2015/C-638-13 P, Bathroom fittings, 2017.pdf"/>
    <hyperlink ref="ER1212" r:id="rId2091" display="EU Courts cartels, antitrust 1990-2015/C-611-13 P, Bathroom fittings, 2017.pdf"/>
    <hyperlink ref="ER1213" r:id="rId2092" display="EU Courts cartels, antitrust 1990-2015/C-611-13 P, Bathroom fittings, 2017.pdf"/>
    <hyperlink ref="ER1214" r:id="rId2093" display="EU Courts cartels, antitrust 1990-2015/C-611-13 P, Bathroom fittings, 2017.pdf"/>
    <hyperlink ref="ER1215" r:id="rId2094" display="EU Courts cartels, antitrust 1990-2015/C-611-13 P, Bathroom fittings, 2017.pdf"/>
    <hyperlink ref="ER1216" r:id="rId2095" display="EU Courts cartels, antitrust 1990-2015/C-611-13 P, Bathroom fittings, 2017.pdf"/>
    <hyperlink ref="ER1217" r:id="rId2096" display="EU Courts cartels, antitrust 1990-2015/C-604-13 P, Bathroom fittings, 2017.pdf"/>
    <hyperlink ref="ER1218" r:id="rId2097" display="EU Courts cartels, antitrust 1990-2015/C-613-13 P, Bathroom fittings, 2017.pdf"/>
    <hyperlink ref="ER1219" r:id="rId2098" display="EU Courts cartels, antitrust 1990-2015/C-613-13 P, Bathroom fittings, 2017.pdf"/>
    <hyperlink ref="ER1220" r:id="rId2099" display="EU Courts cartels, antitrust 1990-2015/C-613-13 P, Bathroom fittings, 2017.pdf"/>
    <hyperlink ref="ER1221" r:id="rId2100" display="EU Courts cartels, antitrust 1990-2015/C-613-13 P, Bathroom fittings, 2017.pdf"/>
    <hyperlink ref="ER1222" r:id="rId2101" display="EU Courts cartels, antitrust 1990-2015/C-613-13 P, Bathroom fittings, 2017.pdf"/>
    <hyperlink ref="ER1223" r:id="rId2102" display="EU Courts cartels, antitrust 1990-2015/C-613-13 P, Bathroom fittings, 2017.pdf"/>
    <hyperlink ref="ER1224" r:id="rId2103" display="EU Courts cartels, antitrust 1990-2015/C-613-13 P, Bathroom fittings, 2017.pdf"/>
    <hyperlink ref="ER1226" r:id="rId2104" display="EU Courts cartels, antitrust 1990-2015/C-626-13 P, Bathroom fittings, 2017.pdf"/>
    <hyperlink ref="ES1229" r:id="rId2105" display="EU Courts cartels, antitrust 1990-2015/C-609-13 P, Bathroom fittings, summary, 2017.pdf"/>
    <hyperlink ref="ET1229" r:id="rId2106" display="EU Courts cartels, antitrust 1990-2015/C-609-13 P, Bathroom fittings, French, 2017.pdf"/>
    <hyperlink ref="ES1230" r:id="rId2107" display="EU Courts cartels, antitrust 1990-2015/C-609-13 P, Bathroom fittings, summary, 2017.pdf"/>
    <hyperlink ref="ET1230" r:id="rId2108" display="EU Courts cartels, antitrust 1990-2015/C-609-13 P, Bathroom fittings, French, 2017.pdf"/>
    <hyperlink ref="ES1231" r:id="rId2109" display="EU Courts cartels, antitrust 1990-2015/C-609-13 P, Bathroom fittings, summary, 2017.pdf"/>
    <hyperlink ref="ET1231" r:id="rId2110" display="EU Courts cartels, antitrust 1990-2015/C-609-13 P, Bathroom fittings, French, 2017.pdf"/>
    <hyperlink ref="ER1239" r:id="rId2111" display="EU Courts cartels, antitrust 1990-2015/C-619-13 P, Bathroom fittings, 2017.pdf"/>
    <hyperlink ref="ER1242" r:id="rId2112" display="EU Courts cartels, antitrust 1990-2015/C-618-13 P, Bathroom fittings, 2017.pdf"/>
    <hyperlink ref="ES1243" r:id="rId2113" display="EU Courts cartels, antitrust 1990-2015/C-414-12 P, Carbonless paper, readoption, summary, 2014.pdf"/>
    <hyperlink ref="ET1243" r:id="rId2114" display="EU Courts cartels, antitrust 1990-2015/C-414-12 P, Carbonless paper, readoption, French, 2014.pdf"/>
    <hyperlink ref="ES1251" r:id="rId2115" display="EU Courts cartels, antitrust 1990-2015/C-53-15 P, Prestressing Steel, summary, 2015.pdf"/>
    <hyperlink ref="ET1251" r:id="rId2116" display="EU Courts cartels, antitrust 1990-2015/C-53-15 P, Prestressing Steel, French, 2015.pdf"/>
    <hyperlink ref="ES1252" r:id="rId2117" display="EU Courts cartels, antitrust 1990-2015/C-53-15 P, Prestressing Steel, summary, 2015.pdf"/>
    <hyperlink ref="ET1252" r:id="rId2118" display="EU Courts cartels, antitrust 1990-2015/C-53-15 P, Prestressing Steel, French, 2015.pdf"/>
    <hyperlink ref="ES1253" r:id="rId2119" display="EU Courts cartels, antitrust 1990-2015/C-53-15 P, Prestressing Steel, summary, 2015.pdf"/>
    <hyperlink ref="ET1253" r:id="rId2120" display="EU Courts cartels, antitrust 1990-2015/C-53-15 P, Prestressing Steel, French, 2015.pdf"/>
    <hyperlink ref="ES1254" r:id="rId2121" display="EU Courts cartels, antitrust 1990-2015/C-53-15 P, Prestressing Steel, summary, 2015.pdf"/>
    <hyperlink ref="ET1254" r:id="rId2122" display="EU Courts cartels, antitrust 1990-2015/C-53-15 P, Prestressing Steel, French, 2015.pdf"/>
    <hyperlink ref="ER1261" r:id="rId2123" display="EU Courts cartels, antitrust 1990-2015/C-523-15 P, Prestressing steel, 2016.pdf"/>
    <hyperlink ref="ER1262" r:id="rId2124" display="EU Courts cartels, antitrust 1990-2015/C-523-15 P, Prestressing steel, 2016.pdf"/>
    <hyperlink ref="ER1263" r:id="rId2125" display="EU Courts cartels, antitrust 1990-2015/C-523-15 P, Prestressing steel, 2016.pdf"/>
    <hyperlink ref="ES1265" r:id="rId2126" display="EU Courts cartels, antitrust 1990-2015/C-514-15 P, Prestressing steel, summary, 2016.pdf"/>
    <hyperlink ref="ET1265" r:id="rId2127" display="EU Courts cartels, antitrust 1990-2015/C-514-15 P, Prestressing steel, French, 2016.pdf"/>
    <hyperlink ref="ES1277" r:id="rId2128" display="EU Courts cartels, antitrust 1990-2015/C-490-15 P, Prestressing steel, summary, 2016.pdf"/>
    <hyperlink ref="ET1277" r:id="rId2129" display="EU Courts cartels, antitrust 1990-2015/C-490-15 P, Prestressing steel, French, 2016.pdf"/>
    <hyperlink ref="ES1278" r:id="rId2130" display="EU Courts cartels, antitrust 1990-2015/C-490-15 P, Prestressing steel, summary, 2016.pdf"/>
    <hyperlink ref="ET1278" r:id="rId2131" display="EU Courts cartels, antitrust 1990-2015/C-490-15 P, Prestressing steel, French, 2016.pdf"/>
    <hyperlink ref="ER1279" r:id="rId2132" display="EU Courts cartels, antitrust 1990-2015/C-519-15 P, Presressing steel, 2016.pdf"/>
    <hyperlink ref="ET1289" r:id="rId2133" display="EU Courts cartels, antitrust 1990-2015/C-415-14 P, Animal feed phosphates, French, 2016.pdf"/>
    <hyperlink ref="ET1290" r:id="rId2134" display="EU Courts cartels, antitrust 1990-2015/C-415-14 P, Animal feed phosphates, French, 2016.pdf"/>
    <hyperlink ref="ER1291" r:id="rId2135" display="EU Courts cartels, antitrust 1990-2015/C-411-15 P, Animal feed phosphates, 2017.pdf"/>
    <hyperlink ref="ER1292" r:id="rId2136" display="EU Courts cartels, antitrust 1990-2015/C-411-15 P, Animal feed phosphates, 2017.pdf"/>
    <hyperlink ref="ER1137" r:id="rId2137" display="EU Courts cartels, antitrust 1990-2015/C-516-15 P, Heat Stabilisers, Akzo, 2017.pdf"/>
    <hyperlink ref="ER1138" r:id="rId2138" display="EU Courts cartels, antitrust 1990-2015/C-516-15 P, Heat Stabilisers, Akzo, 2017.pdf"/>
    <hyperlink ref="ER1139" r:id="rId2139" display="EU Courts cartels, antitrust 1990-2015/C-516-15 P, Heat Stabilisers, Akzo, 2017.pdf"/>
    <hyperlink ref="ER1154" r:id="rId2140" display="EU Courts cartels, antitrust 1990-2015/C-291-14 P, Heat stabilisers, 2015.pdf"/>
    <hyperlink ref="ER1156" r:id="rId2141" display="EU Courts cartels, antitrust 1990-2015/C-194-14 P, Heat stabilisers, 2015.pdf"/>
    <hyperlink ref="ER1295" r:id="rId2142" display="EU Courts cartels, antitrust 1990-2015/C-227-14 P, LCD, LG Display, 2015.pdf"/>
    <hyperlink ref="ER1296" r:id="rId2143" display="EU Courts cartels, antitrust 1990-2015/C-227-14 P, LCD, LG Display, 2015.pdf"/>
    <hyperlink ref="ER1298" r:id="rId2144" display="EU Courts cartels, antitrust 1990-2015/C-231-14 P, LCD, InnoLux, 2015.pdf"/>
    <hyperlink ref="ER1330" r:id="rId2145" display="EU Courts cartels, antitrust 1990-2015/C-123-16 P, Telekomunikacja Polska, Orange Polska SA, 2018.pdf"/>
    <hyperlink ref="ER1348" r:id="rId2146" display="EU Courts cartels, antitrust 1990-2015/C-469-15 P,  Exotic Fruit, Bananas, FSL, 2017.pdf"/>
    <hyperlink ref="ER1349" r:id="rId2147" display="EU Courts cartels, antitrust 1990-2015/C-469-15 P,  Exotic Fruit, Bananas, FSL, 2017.pdf"/>
    <hyperlink ref="ER1350" r:id="rId2148" display="EU Courts cartels, antitrust 1990-2015/C-469-15 P,  Exotic Fruit, Bananas, FSL, 2017.pdf"/>
    <hyperlink ref="ES1373" r:id="rId2149" display="EU Courts cartels, antitrust 1990-2015/C-261-16 P, Freight forwarding, Kühne + Nagel, summary 2018.pdf"/>
    <hyperlink ref="ET1373" r:id="rId2150" display="EU Courts cartels, antitrust 1990-2015/C-261-16 P, Freight forwarding, Kühne + Nagel, French, 2018.pdf"/>
    <hyperlink ref="ES1374" r:id="rId2151" display="EU Courts cartels, antitrust 1990-2015/C-261-16 P, Freight forwarding, Kühne + Nagel, summary 2018.pdf"/>
    <hyperlink ref="ET1374" r:id="rId2152" display="EU Courts cartels, antitrust 1990-2015/C-261-16 P, Freight forwarding, Kühne + Nagel, French, 2018.pdf"/>
    <hyperlink ref="ES1375" r:id="rId2153" display="EU Courts cartels, antitrust 1990-2015/C-261-16 P, Freight forwarding, Kühne + Nagel, summary 2018.pdf"/>
    <hyperlink ref="ET1375" r:id="rId2154" display="EU Courts cartels, antitrust 1990-2015/C-261-16 P, Freight forwarding, Kühne + Nagel, French, 2018.pdf"/>
    <hyperlink ref="ES1376" r:id="rId2155" display="EU Courts cartels, antitrust 1990-2015/C-261-16 P, Freight forwarding, Kühne + Nagel, summary 2018.pdf"/>
    <hyperlink ref="ET1376" r:id="rId2156" display="EU Courts cartels, antitrust 1990-2015/C-261-16 P, Freight forwarding, Kühne + Nagel, French, 2018.pdf"/>
    <hyperlink ref="ES1377" r:id="rId2157" display="EU Courts cartels, antitrust 1990-2015/C-261-16 P, Freight forwarding, Kühne + Nagel, summary 2018.pdf"/>
    <hyperlink ref="ET1377" r:id="rId2158" display="EU Courts cartels, antitrust 1990-2015/C-261-16 P, Freight forwarding, Kühne + Nagel, French, 2018.pdf"/>
    <hyperlink ref="ER1379" r:id="rId2159" display="EU Courts cartels, antitrust 1990-2015/C-271-16 P, Freight forwarding, Panalpina, 2018.pdf"/>
    <hyperlink ref="ER1380" r:id="rId2160" display="EU Courts cartels, antitrust 1990-2015/C-271-16 P, Freight forwarding, Panalpina, 2018.pdf"/>
    <hyperlink ref="ER1381" r:id="rId2161" display="EU Courts cartels, antitrust 1990-2015/C-271-16 P, Freight forwarding, Panalpina, 2018.pdf"/>
    <hyperlink ref="ER1382" r:id="rId2162" display="EU Courts cartels, antitrust 1990-2015/C-263-16 P, Freight forwarding, Schenker, 2018.pdf"/>
    <hyperlink ref="ER1383" r:id="rId2163" display="EU Courts cartels, antitrust 1990-2015/C-264-16 P, Freight forwarding, Deutsche Bahn, 2018.pdf"/>
    <hyperlink ref="ER1384" r:id="rId2164" display="EU Courts cartels, antitrust 1990-2015/C-264-16 P, Freight forwarding, Deutsche Bahn, 2018.pdf"/>
    <hyperlink ref="ER1385" r:id="rId2165" display="EU Courts cartels, antitrust 1990-2015/C-264-16 P, Freight forwarding, Deutsche Bahn, 2018.pdf"/>
    <hyperlink ref="ER1386" r:id="rId2166" display="EU Courts cartels, antitrust 1990-2015/C-264-16 P, Freight forwarding, Deutsche Bahn, 2018.pdf"/>
    <hyperlink ref="ER1427" r:id="rId2167" display="EU Courts cartels, antitrust 1990-2015/C-180-16 P, Gas insulated, readoption, 2017.pdf"/>
    <hyperlink ref="ER1410" r:id="rId2168" display="EU Courts cartels, antitrust 1990-2015/C-615-15, TV and computer monitor tubes, 2017.pdf"/>
    <hyperlink ref="ER1412" r:id="rId2169" display="EU Courts cartels, antitrust 1990-2015/C-615-15, TV and computer monitor tubes, 2017.pdf"/>
    <hyperlink ref="ER1413" r:id="rId2170" display="EU Courts cartels, antitrust 1990-2015/C-588-15 P, TV and computer monitor tubes, LG Electronics, 2017.pdf"/>
    <hyperlink ref="ER1414" r:id="rId2171" display="EU Courts cartels, antitrust 1990-2015/C-588-15 P, TV and computer monitor tubes, LG Electronics, 2017.pdf"/>
    <hyperlink ref="ER1416" r:id="rId2172" display="EU Courts cartels, antitrust 1990-2015/C-608-15 P, TV and computer monitor tubes, 2016.pdf"/>
    <hyperlink ref="ER1417" r:id="rId2173" display="EU Courts cartels, antitrust 1990-2015/C-623-15 P, TV and computer monitor tubes, 2017.pdf"/>
    <hyperlink ref="ET1428" r:id="rId2174" display="EU Courts cartels, antitrust 1990-2015/C-487-16 P, Telefonica, French, 2017.pdf"/>
    <hyperlink ref="ER438" r:id="rId2175" display="EU Courts cartels, antitrust 1990-2015/C-510-06 P, Sodium gluconate, Archer Daniels, 2009.pdf"/>
    <hyperlink ref="ER937" r:id="rId2176" display="EU Courts cartels, antitrust 1990-2015/C-67-13 P, Groupement des cartes bancaires ‘CB’, 2014.pdf"/>
    <hyperlink ref="ER1541" r:id="rId2177" display="EU Courts cartels, antitrust 1990-2015/C-593-18 P, Power cables, ABB, 2019.pdf"/>
    <hyperlink ref="ER1542" r:id="rId2178" display="EU Courts cartels, antitrust 1990-2015/C-593-18 P, Power cables, ABB, 2019.pdf"/>
    <hyperlink ref="ET1543" r:id="rId2179" display="EU Courts cartels, antitrust 1990-2015/C-591-18 P, Power cables, Brugg, French, 2019.pdf"/>
    <hyperlink ref="ET1544" r:id="rId2180" display="EU Courts cartels, antitrust 1990-2015/C-591-18 P, Power cables, Brugg, French, 2019.pdf"/>
    <hyperlink ref="ER1553" r:id="rId2181" display="EU Courts cartels, antitrust 1990-2015/C-599-18 P, Power cables, Silec, 2019.pdf"/>
    <hyperlink ref="ER1554" r:id="rId2182" display="EU Courts cartels, antitrust 1990-2015/C-599-18 P, Power cables, Silec, 2019.pdf"/>
    <hyperlink ref="ER1559" r:id="rId2183" display="EU Courts cartels, antitrust 1990-2015/C-590-18 P, Power cables, Fujikura, 2019.pdf"/>
    <hyperlink ref="ER1560" r:id="rId2184" display="EU Courts cartels, antitrust 1990-2015/C-582-18 P, Power cables, Viscas, 2019.pdf"/>
    <hyperlink ref="ER1561" r:id="rId2185" display="EU Courts cartels, antitrust 1990-2015/C-589-18 P, Power cables, Furukawa, 2019.pdf"/>
    <hyperlink ref="ER1565" r:id="rId2186" display="EU Courts cartels, antitrust 1990-2015/C-596-18 P, Power cables, LS Cable, 2019.pdf"/>
    <hyperlink ref="ER1595" r:id="rId2187" display="EU Courts cartels, antitrust 1990-2015/C-99-17 P, Smart card chips, Infineon, 2018.pdf"/>
    <hyperlink ref="ER1596" r:id="rId2188" display="EU Courts cartels, antitrust 1990-2015/C-98-17 P, Smart card chips, Koninklijke Philips, 2018.pdf"/>
    <hyperlink ref="ER1597" r:id="rId2189" display="EU Courts cartels, antitrust 1990-2015/C-98-17 P, Smart card chips, Koninklijke Philips, 2018.pdf"/>
    <hyperlink ref="ER832" r:id="rId2190" display="EU Courts cartels, antitrust 1990-2015/C-499-11 P, Butadiene rubber and emulsion styrene-butadiene rubber, 2013.pdf"/>
    <hyperlink ref="ER833" r:id="rId2191" display="EU Courts cartels, antitrust 1990-2015/C-499-11 P, Butadiene rubber and emulsion styrene-butadiene rubber, 2013.pdf"/>
    <hyperlink ref="ER834" r:id="rId2192" display="EU Courts cartels, antitrust 1990-2015/C-499-11 P, Butadiene rubber and emulsion styrene-butadiene rubber, 2013.pdf"/>
    <hyperlink ref="ER835" r:id="rId2193" display="EU Courts cartels, antitrust 1990-2015/C-499-11 P, Butadiene rubber and emulsion styrene-butadiene rubber, 2013.pdf"/>
    <hyperlink ref="ER836" r:id="rId2194" display="EU Courts cartels, antitrust 1990-2015/C-508-11 P, Butadiene rubber and emulsion styrene-butadiene rubber, Eni, 2013.pdf"/>
    <hyperlink ref="ER837" r:id="rId2195" display="EU Courts cartels, antitrust 1990-2015/C-511-11 P, Butadiene rubber and emulsion styrene-butadiene rubber, Versalis, 2013.pdf"/>
    <hyperlink ref="ER38" r:id="rId2196" display="EU Courts cartels, antitrust 1990-2015/C-333-94 P, Tetra Pak II, 1996.pdf"/>
    <hyperlink ref="ER561" r:id="rId2197" display="EU Courts cartels, antitrust 1990-2015/C-202-07 P, Wanadoo Interactive, France Telecom, 2009.pdf"/>
    <hyperlink ref="ER1634" r:id="rId2198" display="EU Courts cartels, antitrust 1990-2015/C-39-18 P, Yen interest rate derivatives - ICAP, 2019.pdf"/>
    <hyperlink ref="ER1635" r:id="rId2199" display="EU Courts cartels, antitrust 1990-2015/C-39-18 P, Yen interest rate derivatives - ICAP, 2019.pdf"/>
    <hyperlink ref="ER1636" r:id="rId2200" display="EU Courts cartels, antitrust 1990-2015/C-39-18 P, Yen interest rate derivatives - ICAP, 2019.pdf"/>
    <hyperlink ref="HH2" r:id="rId2201" display="News, event study\Commission decision - event month+-1\Event, European producers of cold-rolled stainless steel flat products.pdf"/>
    <hyperlink ref="HH4:HH5" r:id="rId2202" display="News, event study\Commission decision - event month+-1\Event, European producers of cold-rolled stainless steel flat products.pdf"/>
    <hyperlink ref="HH7:HH10" r:id="rId2203" display="News, event study\Commission decision - event month+-1\Event, European producers of cold-rolled stainless steel flat products.pdf"/>
    <hyperlink ref="GY430:GY434" r:id="rId2204" display="News, event study\Dawn raids - event month+-1\Event, Graphite electrodes, 7.6.1997.pdf"/>
    <hyperlink ref="G2:G10" r:id="rId2205" display="Commission Infringement Decisions 101, 102 Article, 1990-2015\European producers of cold-rolled stainless steel flat products, A 65, 1990.pdf"/>
    <hyperlink ref="G11" r:id="rId2206" display="Commission Infringement Decisions 101, 102 Article, 1990-2015\Bayer Dental, A 101, 1990.pdf"/>
    <hyperlink ref="G12:G13" r:id="rId2207" display="Commission Infringement Decisions 101, 102 Article, 1990-2015\Soda-ash - Solvay, CFK, A 101, 1990.pdf"/>
    <hyperlink ref="G14" r:id="rId2208" display="Commission Infringement Decisions 101, 102 Article, 1990-2015\Soda-ash - Solvay, CFK, A 101, 1990.pdf"/>
    <hyperlink ref="G15:G16" r:id="rId2209" display="Commission Infringement Decisions 101, 102 Article, 1990-2015\Soda-ash - Solvay, ICI, A 101, 1990.pdf"/>
    <hyperlink ref="G17" r:id="rId2210" display="Commission Infringement Decisions 101, 102 Article, 1990-2015\Soda-ash - ICI, A 102, 1990.pdf"/>
    <hyperlink ref="G18" r:id="rId2211" display="Commission Infringement Decisions 101, 102 Article, 1990-2015\Ansac, A 101, 1990.pdf"/>
    <hyperlink ref="G19:G24" r:id="rId2212" display="Commission Infringement Decisions 101, 102 Article, 1990-2015\Ansac, A 101, 1990.pdf"/>
    <hyperlink ref="G25:G29" r:id="rId2213" display="Commission Infringement Decisions 101, 102 Article, 1990-2015\IJsselcentrale and others, A 101, 1991.pdf"/>
    <hyperlink ref="G30:G34" r:id="rId2214" display="Commission Infringement Decisions 101, 102 Article, 1990-2015\Screensport EBU Members (Eurosport), A 101, 1991.pdf"/>
    <hyperlink ref="G35:G36" r:id="rId2215" display="Commission Infringement Decisions 101, 102 Article, 1990-2015\Gosme Martell — DMP, A 101, 1991.pdf"/>
    <hyperlink ref="G37" r:id="rId2216" display="Commission Infringement Decisions 101, 102 Article, 1990-2015\Viho Toshiba, A 101, 1991.pdf"/>
    <hyperlink ref="G38:G39" r:id="rId2217" display="Commission Infringement Decisions 101, 102 Article, 1990-2015\Tetra Pak II, A 102, 1991.pdf"/>
    <hyperlink ref="G40:G41" r:id="rId2218" display="Commission Infringement Decisions 101, 102 Article, 1990-2015\Eco System Peugeot, A 101, 1991.pdf"/>
    <hyperlink ref="G42:G58" r:id="rId2219" display="Commission Infringement Decisions 101, 102 Article, 1990-2015\French-West African shipowners' committees, A 101, 102, 1992.pdf"/>
    <hyperlink ref="G59:G67" r:id="rId2220" display="Commission Infringement Decisions 101, 102 Article, 1990-2015\UK Agricultural Tractor Registration Exchange, A 101, 1992.pdf"/>
    <hyperlink ref="G68" r:id="rId2221" display="Commission Infringement Decisions 101, 102 Article, 1990-2015\British Midland v. Aer Lingus, A 101, 102, 1992.pdf"/>
    <hyperlink ref="G69:G72" r:id="rId2222" display="Commission Infringement Decisions 101, 102 Article, 1990-2015\Newitt Dunlop Slazenger International and Others, A 101, 1992.pdf"/>
    <hyperlink ref="G73:G74" r:id="rId2223" display="Commission Infringement Decisions 101, 102 Article, 1990-2015\Eurocheque Helsinki Agreement, A 101, 1992.pdf"/>
    <hyperlink ref="G75" r:id="rId2224" display="Commission Infringement Decisions 101, 102 Article, 1990-2015\Building and construction industry in the Netherlands, A 101, 1992.pdf"/>
    <hyperlink ref="G76:G103" r:id="rId2225" display="Commission Infringement Decisions 101, 102 Article, 1990-2015\Building and construction industry in the Netherlands, A 101, 1992.pdf"/>
    <hyperlink ref="G104:G105" r:id="rId2226" display="Commission Infringement Decisions 101, 102 Article, 1990-2015\Viho Parker Pen, A 101, 1992.pdf"/>
    <hyperlink ref="G106:G107" r:id="rId2227" display="Commission Infringement Decisions 101, 102 Article, 1990-2015\Quantel International - Continuum Quantel SA, A 101, 1992.pdf"/>
    <hyperlink ref="G108:G111" r:id="rId2228" display="Commission Infringement Decisions 101, 102 Article, 1990-2015\Scottish Salmon Board, A 101, 1992.pdf"/>
    <hyperlink ref="G112:G117" r:id="rId2229" display="Commission Infringement Decisions 101, 102 Article, 1990-2015\Distribution of package tours during the 1990 World Cup, A 101, 1992.pdf"/>
    <hyperlink ref="G118:G119" r:id="rId2230" display="Commission Infringement Decisions 101, 102 Article, 1990-2015\Warner-Lambert Gillette, A 101, 102, 1992.pdf"/>
    <hyperlink ref="G120" r:id="rId2231" display="Commission Infringement Decisions 101, 102 Article, 1990-2015\Distribution of railway tickets by travel agents, A 101, 1992.pdf"/>
    <hyperlink ref="G121" r:id="rId2232" display="Commission Infringement Decisions 101, 102 Article, 1990-2015\Ford Agricultural, A 101, 1992.pdf"/>
    <hyperlink ref="G122:G123" r:id="rId2233" display="Commission Infringement Decisions 101, 102 Article, 1990-2015\Astra, A 101, 1992.pdf"/>
    <hyperlink ref="G124:G127" r:id="rId2234" display="Commission Infringement Decisions 101, 102 Article, 1990-2015\Cewal, A 101, 102, 1992.pdf"/>
    <hyperlink ref="G128" r:id="rId2235" display="Commission Infringement Decisions 101, 102 Article, 1990-2015\Scholler Lebensmittel GmbH &amp; Co. KG, A 101, 1992.pdf"/>
    <hyperlink ref="G129" r:id="rId2236" display="Commission Infringement Decisions 101, 102 Article, 1990-2015\Langnese-Iglo GmbH, 1992.pdf"/>
    <hyperlink ref="G130:G132" r:id="rId2237" display="Commission Infringement Decisions 101, 102 Article, 1990-2015\Zera Montedison, A 101, 1993.pdf"/>
    <hyperlink ref="G133" r:id="rId2238" display="Commission Infringement Decisions 101, 102 Article, 1990-2015\CNSD, A 101, 1993.pdf"/>
    <hyperlink ref="G134" r:id="rId2239" display="Commission Infringement Decisions 101, 102 Article, 1990-2015\Auditel, A 101, 1993.pdf"/>
    <hyperlink ref="G135:G152" r:id="rId2240" display="Commission Infringement Decisions 101, 102 Article, 1990-2015\Steal beams, A 65, 1994.pdf"/>
    <hyperlink ref="G153:G157" r:id="rId2241" display="Commission Infringement Decisions 101, 102 Article, 1990-2015\HOV SVZ MCN, A 101, 102, 1994.pdf"/>
    <hyperlink ref="G158:G180" r:id="rId2242" display="Commission Infringement Decisions 101, 102 Article, 1990-2015\Cartonboard, A 101, 1994.pdf"/>
    <hyperlink ref="G181:G192" r:id="rId2243" display="Commission Infringement Decisions 101, 102 Article, 1990-2015\PVC, readoption, A 101, 1994.pdf"/>
    <hyperlink ref="G193:G207" r:id="rId2244" display="Commission Infringement Decisions 101, 102 Article, 1990-2015\Trans-Atlantic Agreement, A 101, 1994.pdf"/>
    <hyperlink ref="G208:G249" r:id="rId2245" display="Commission Infringement Decisions 101, 102 Article, 1990-2015\Cement, A 101, 1994.pdf"/>
    <hyperlink ref="G250:G263" r:id="rId2246" display="Commission Infringement Decisions 101, 102 Article, 1990-2015\Far Eastern Freight Conference, A 101, 1994.pdf"/>
    <hyperlink ref="G264:G270" r:id="rId2247" display="Commission Infringement Decisions 101, 102 Article, 1990-2015\Tretorn and others, A 101, 1994.pdf"/>
    <hyperlink ref="G271" r:id="rId2248" display="Commission Infringement Decisions 101, 102 Article, 1990-2015\Coapi, A 101, 1995.pdf"/>
    <hyperlink ref="G272:G273" r:id="rId2249" display="Commission Infringement Decisions 101, 102 Article, 1990-2015\Stichting Certificatie Kraanverhuurbedrijf SCK, A 101, 1995.pdf"/>
    <hyperlink ref="G274:G275" r:id="rId2250" display="Commission Infringement Decisions 101, 102 Article, 1990-2015\BASF Lacke + Farben AG, and Accinauto SA, A 101, 1995.pdf"/>
    <hyperlink ref="G276" r:id="rId2251" display="Commission Infringement Decisions 101, 102 Article, 1990-2015\Novalliance Systemform, A 101, 1996.pdf"/>
    <hyperlink ref="G277" r:id="rId2252" display="Commission Infringement Decisions 101, 102 Article, 1990-2015\Fenex, A 101, 1996.pdf"/>
    <hyperlink ref="G278" r:id="rId2253" display="Commission Infringement Decisions 101, 102 Article, 1990-2015\ADALAT, A 101, 1996.pdf"/>
    <hyperlink ref="G279:G283" r:id="rId2254" display="Commission Infringement Decisions 101, 102 Article, 1990-2015\Ferry operators - Currency surcharges, A 101, 1996.pdf"/>
    <hyperlink ref="G284" r:id="rId2255" display="Commission Infringement Decisions 101, 102 Article, 1990-2015\Irish Sugar plc, A 102, 1997.pdf"/>
    <hyperlink ref="G285:G292" r:id="rId2256" display="Commission Infringement Decisions 101, 102 Article, 1990-2015\Wirtschaftsvereinigung Stahl, A 65, 1997.pdf"/>
    <hyperlink ref="G293" r:id="rId2257" display="Commission Infringement Decisions 101, 102 Article, 1990-2015\FAG Flughafen Frankfurt Main AG, A 86, 1998.pdf"/>
    <hyperlink ref="G294:G299" r:id="rId2258" display="Commission Infringement Decisions 101, 102 Article, 1990-2015\Alloy surcharge, A 65, 1998.pdf"/>
    <hyperlink ref="G300" r:id="rId2259" display="Commission Infringement Decisions 101, 102 Article, 1990-2015\VW, A 101, 1998.pdf"/>
    <hyperlink ref="G301" r:id="rId2260" display="Commission Infringement Decisions 101, 102 Article, 1990-2015\Amministrazione Autonoma dei Monopoli di Stato AAMS, A 102, 1998.pdf"/>
    <hyperlink ref="G302" r:id="rId2261" display="Commission Infringement Decisions 101, 102 Article, 1990-2015\Greek Ferries, A 101, 1998.pdf"/>
    <hyperlink ref="G303:G308" r:id="rId2262" display="Commission Infringement Decisions 101, 102 Article, 1990-2015\Greek Ferries, A 101, 1998.pdf"/>
    <hyperlink ref="G309:G324" r:id="rId2263" display="Commission Infringement Decisions 101, 102 Article, 1990-2015\Trans-Atlantic Conference Agreement TACA, A 101, A 102, 1998.pdf"/>
    <hyperlink ref="G325:G328" r:id="rId2264" display="Commission Infringement Decisions 101, 102 Article, 1990-2015\British Sugar plc, A 101, 1998.pdf"/>
    <hyperlink ref="G329:G342" r:id="rId2265" display="Commission Infringement Decisions 101, 102 Article, 1990-2015\Pre-Insulated Pipe Cartel, A 101, 1998.pdf"/>
    <hyperlink ref="G343" r:id="rId2266" display="Commission Infringement Decisions 101, 102 Article, 1990-2015\Van den Bergh Foods Limited, A 101, 102, 1998.pdf"/>
    <hyperlink ref="G344" r:id="rId2267" display="Commission Infringement Decisions 101, 102 Article, 1990-2015\Alpha Flight Services Aeroports de Paris AFS ADP, A 102, 1998.pdf"/>
    <hyperlink ref="G345:G360" r:id="rId2268" display="Commission Infringement Decisions 101, 102 Article, 1990-2015\Europe Asia Trades Agreement EATA, A 101, 1999.pdf"/>
    <hyperlink ref="G361" r:id="rId2269" display="Commission Infringement Decisions 101, 102 Article, 1990-2015\Virgin British Airways, A 102, 1999.pdf"/>
    <hyperlink ref="G362" r:id="rId2270" display="Commission Infringement Decisions 101, 102 Article, 1990-2015\1998 Football World Cup, A 102, 1999.pdf"/>
    <hyperlink ref="G363:G370" r:id="rId2271" display="Commission Infringement Decisions 101, 102 Article, 1990-2015\Seamless steel tubes, A 101, 1999.pdf"/>
    <hyperlink ref="G371" r:id="rId2272" display="Commission Infringement Decisions 101, 102 Article, 1990-2015\Ilmailulaitos Luftfartsverket, A 102, 1999.pdf"/>
    <hyperlink ref="G372:G373" r:id="rId2273" display="Commission Infringement Decisions 101, 102 Article, 1990-2015\Nederlandse Federative Vereniging (FEG and TU), A 101, 1999.pdf"/>
    <hyperlink ref="G374:G375" r:id="rId2274" display="Commission Infringement Decisions 101, 102 Article, 1990-2015\Nathan-Bricolux, A 101, 2000.pdf"/>
    <hyperlink ref="G376:G390" r:id="rId2275" display="Commission Infringement Decisions 101, 102 Article, 1990-2015\Far East Trade Tariff Charges and Surcharges Agreement (FETTCSA), A 101, 2000.pdf"/>
    <hyperlink ref="G391:G399" r:id="rId2276" display="Commission Infringement Decisions 101, 102 Article, 1990-2015\Amino acids, A 101, 2000.pdf"/>
    <hyperlink ref="G400:G401" r:id="rId2277" display="Commission Infringement Decisions 101, 102 Article, 1990-2015\Opel, A 101, 2000.pdf"/>
    <hyperlink ref="G402" r:id="rId2278" display="Commission Infringement Decisions 101, 102 Article, 1990-2015\Soda-ash - Solvay, CFK, readoption, A 101, 2000.pdf"/>
    <hyperlink ref="G403" r:id="rId2279" display="Commission Infringement Decisions 101, 102 Article, 1990-2015\Soda ash - Solvay, readoption, A 102, 2000.pdf"/>
    <hyperlink ref="G404" r:id="rId2280" display="Commission Infringement Decisions 101, 102 Article, 1990-2015\Soda-ash - ICI, readoption, A 102, 2000.pdf"/>
    <hyperlink ref="G405" r:id="rId2281" display="Commission Infringement Decisions 101, 102 Article, 1990-2015\JCB, A 101, 2000.pdf"/>
    <hyperlink ref="G406" r:id="rId2282" display="Commission Infringement Decisions 101, 102 Article, 1990-2015\Deutsche Post AG, A 102, 2001.pdf"/>
    <hyperlink ref="G407" r:id="rId2283" display="Commission Infringement Decisions 101, 102 Article, 1990-2015\DSD, A 102, 2001.pdf"/>
    <hyperlink ref="G408" r:id="rId2284" display="Commission Infringement Decisions 101, 102 Article, 1990-2015\De Post-La Poste, A 102, 2001.pdf"/>
    <hyperlink ref="G409:G413" r:id="rId2285" display="Commission Infringement Decisions 101, 102 Article, 1990-2015\Citric acid, A 101, 2001.pdf"/>
    <hyperlink ref="G414:G417" r:id="rId2286" display="Commission Infringement Decisions 101, 102 Article, 1990-2015\Luxembourg Brewers, A 101, 2001.pdf"/>
    <hyperlink ref="G418:G422" r:id="rId2287" display="Commission Infringement Decisions 101, 102 Article, 1990-2015\Interbrew and Alken-Maes, A 101, 2001.pdf"/>
    <hyperlink ref="G423" r:id="rId2288" display="Commission Infringement Decisions 101, 102 Article, 1990-2015\Volkswagen, A 101, 2001.pdf"/>
    <hyperlink ref="G424" r:id="rId2289" display="Commission Infringement Decisions 101, 102 Article, 1990-2015\Michelin, A 102, 2001.pdf"/>
    <hyperlink ref="G425:G426" r:id="rId2290" display="Commission Infringement Decisions 101, 102 Article, 1990-2015\SAS Maersk Air, A 101, 2001.pdf"/>
    <hyperlink ref="G427:G434" r:id="rId2291" display="Commission Infringement Decisions 101, 102 Article, 1990-2015\Graphite electrodes, A 101, 2001.pdf"/>
    <hyperlink ref="G435" r:id="rId2292" display="Commission Infringement Decisions 101, 102 Article, 1990-2015\Deutsche Post AG - Interception of cross-border mail, A 102, 2001.pdf"/>
    <hyperlink ref="G436" r:id="rId2293" display="Commission Infringement Decisions 101, 102 Article, 1990-2015\Glaxo Wellcome, A 101, 2001.pdf"/>
    <hyperlink ref="I437:I442" r:id="rId2294" display="Commission Infringement Decisions 101, 102 Article, 1990-2015\Sodium gluconate, French, A 101, Picture, 2001.txt"/>
    <hyperlink ref="G443" r:id="rId2295" display="Commission Infringement Decisions 101, 102 Article, 1990-2015\Mercedes-Benz, DaimlerChrysler, A 101, 2001.pdf"/>
    <hyperlink ref="G444:G448" r:id="rId2296" display="Commission Infringement Decisions 101, 102 Article, 1990-2015\Bank charges for exchanging euro-zone currencies, A 101, 2001.pdf"/>
    <hyperlink ref="G449:G454" r:id="rId2297" display="Commission Infringement Decisions 101, 102 Article, 1990-2015\Zinc phosphate, A 101, 2001.pdf"/>
    <hyperlink ref="G455:G467" r:id="rId2298" display="Commission Infringement Decisions 101, 102 Article, 1990-2015\Vitamins, A 101, 2001.pdf"/>
    <hyperlink ref="G468:G478" r:id="rId2299" display="Commission Infringement Decisions 101, 102 Article, 1990-2015\Carbonless paper, A 101, 2001.pdf"/>
    <hyperlink ref="G479:G482" r:id="rId2300" display="Commission Infringement Decisions 101, 102 Article, 1990-2015\Methionine, A 101, 2002.pdf"/>
    <hyperlink ref="G483:G489" r:id="rId2301" display="Commission Infringement Decisions 101, 102 Article, 1990-2015\Industrial and medical gases, A 101, 2002.pdf"/>
    <hyperlink ref="G490:G498" r:id="rId2302" display="Commission Infringement Decisions 101, 102 Article, 1990-2015\Video Games, A 101, 2002.pdf"/>
    <hyperlink ref="G499:G500" r:id="rId2303" display="Commission Infringement Decisions 101, 102 Article, 1990-2015\FINE ART AUCTION HOUSES, A 101, 2002.pdf"/>
    <hyperlink ref="G501:G508" r:id="rId2304" display="Commission Infringement Decisions 101, 102 Article, 1990-2015\Austrian banks — ‘Lombard Club’, A 101, 2002.pdf"/>
    <hyperlink ref="G509:G511" r:id="rId2305" display="Commission Infringement Decisions 101, 102 Article, 1990-2015\Methylglucamine, A 101, 2002.pdf"/>
    <hyperlink ref="G512:G515" r:id="rId2306" display="Commission Infringement Decisions 101, 102 Article, 1990-2015\Plasterboard, A 101, 2002.pdf"/>
    <hyperlink ref="G528:G531" r:id="rId2307" display="Commission Infringement Decisions 101, 102 Article, 1990-2015\Flood flavour enhancers, A 101, 2002.pdf"/>
    <hyperlink ref="H516:H527" r:id="rId2308" display="Commission Infringement Decisions 101, 102 Article, 1990-2015\Reinforcing bars, summary, A 101, 2002.pdf"/>
    <hyperlink ref="G532:G541" r:id="rId2309" display="Commission Infringement Decisions 101, 102 Article, 1990-2015\Specialty Graphite, A 101, 2002.pdf"/>
    <hyperlink ref="G542:G546" r:id="rId2310" display="Commission Infringement Decisions 101, 102 Article, 1990-2015\Sorbates, A 101, 2003.pdf"/>
    <hyperlink ref="G547:G552" r:id="rId2311" display="Commission Infringement Decisions 101, 102 Article, 1990-2015\French beef, A 101, 2003.pdf"/>
    <hyperlink ref="G553:G559" r:id="rId2312" display="Commission Infringement Decisions 101, 102 Article, 1990-2015\Electrical and mechanical carbon and graphite products, A 101, 2003.pdf"/>
    <hyperlink ref="G560" r:id="rId2313" display="Commission Infringement Decisions 101, 102 Article, 1990-2015\Deutsche Telekom AG, A 102, 2003.pdf"/>
    <hyperlink ref="G561" r:id="rId2314" display="Commission Infringement Decisions 101, 102 Article, 1990-2015\Wanadoo Interactive, A 102, 2003.pdf"/>
    <hyperlink ref="G562:G566" r:id="rId2315" display="Commission Infringement Decisions 101, 102 Article, 1990-2015\Yamaha, A 101, 2003.pdf"/>
    <hyperlink ref="G567" r:id="rId2316" display="Commission Infringement Decisions 101, 102 Article, 1990-2015\GVG FS, A 102, 2003.pdf"/>
    <hyperlink ref="G568:G575" r:id="rId2317" display="Commission Infringement Decisions 101, 102 Article, 1990-2015\Organic Peroxides, A 101, 2003.pdf"/>
    <hyperlink ref="G576:G581" r:id="rId2318" display="Commission Infringement Decisions 101, 102 Article, 1990-2015\Industrial tubes, A 101, 2003.pdf"/>
    <hyperlink ref="G582:G602" r:id="rId2319" display="Commission Infringement Decisions 101, 102 Article, 1990-2015\Copper Plumbing Tubes, A 101, 2004.pdf"/>
    <hyperlink ref="G603" r:id="rId2320" display="Commission Infringement Decisions 101, 102 Article, 1990-2015\Microsoft, A 102, 2004.pdf"/>
    <hyperlink ref="G604" r:id="rId2321" display="Commission Infringement Decisions 101, 102 Article, 1990-2015\Cewal, readoption, A 102, 2004.pdf"/>
    <hyperlink ref="G605:G609" r:id="rId2322" display="Commission Infringement Decisions 101, 102 Article, 1990-2015\Souris - Topps, A 101, 2004.pdf"/>
    <hyperlink ref="G610:G611" r:id="rId2323" display="Commission Infringement Decisions 101, 102 Article, 1990-2015\Clearstream, Clearing and settlement, A 102, Picture, 2004.txt"/>
    <hyperlink ref="G612" r:id="rId2324" display="Commission Infringement Decisions 101, 102 Article, 1990-2015\Belgian Architects' Association, A 101, 2004.pdf"/>
    <hyperlink ref="G613:G623" r:id="rId2325" display="Commission Infringement Decisions 101, 102 Article, 1990-2015\Choline Chloride, A 101, 2004.pdf"/>
    <hyperlink ref="G624:G627" r:id="rId2326" display="Commission Infringement Decisions 101, 102 Article, 1990-2015\Brasseries Kronenbourg, Brasseries Heineken, A 101, 2004.pdf"/>
    <hyperlink ref="K628:K631" r:id="rId2327" display="Commission Infringement Decisions 101, 102 Article, 1990-2015\Sodium Gluconate (Natriumglukonat), German,  A 101, 2004.pdf"/>
    <hyperlink ref="G632:G644" r:id="rId2328" display="Commission Infringement Decisions 101, 102 Article, 1990-2015\Raw Tobacco Spain, A 101, 2004.pdf"/>
    <hyperlink ref="I645" r:id="rId2329" display="Commission Infringement Decisions 101, 102 Article, 1990-2015\GDF ENEL, French (I), A 101, 2004.pdf"/>
    <hyperlink ref="I646" r:id="rId2330" display="Commission Infringement Decisions 101, 102 Article, 1990-2015\GDF ENEL, French (I), A 101, 2004.pdf"/>
    <hyperlink ref="I647" r:id="rId2331" display="Commission Infringement Decisions 101, 102 Article, 1990-2015\GDF ENEL, French (I), A 101, 2004.pdf"/>
    <hyperlink ref="I648" r:id="rId2332" display="Commission Infringement Decisions 101, 102 Article, 1990-2015\GDF ENI, French (I), A 101,_2, 2004.pdf"/>
    <hyperlink ref="I649" r:id="rId2333" display="Commission Infringement Decisions 101, 102 Article, 1990-2015\GDF ENI, French (I), A 101,_2, 2004.pdf"/>
    <hyperlink ref="J645" r:id="rId2334" display="Commission Infringement Decisions 101, 102 Article, 1990-2015\GDF ENEL, Italian (F), A 101, 2004.pdf"/>
    <hyperlink ref="J646:J647" r:id="rId2335" display="Commission Infringement Decisions 101, 102 Article, 1990-2015\GDF ENEL, Italian (F), A 101, 2004.pdf"/>
    <hyperlink ref="J648" r:id="rId2336" display="Commission Infringement Decisions 101, 102 Article, 1990-2015\GDF ENI, Italian (F), A 101,_2, 2004.pdf"/>
    <hyperlink ref="J649" r:id="rId2337" display="Commission Infringement Decisions 101, 102 Article, 1990-2015\GDF ENI, Italian (F), A 101,_2, 2004.pdf"/>
    <hyperlink ref="G650:G655" r:id="rId2338" display="Commission Infringement Decisions 101, 102 Article, 1990-2015\Needles, A 101, 2004.pdf"/>
    <hyperlink ref="G656:G667" r:id="rId2339" display="Commission Infringement Decisions 101, 102 Article, 1990-2015\MCAA, A 101, 2005.pdf"/>
    <hyperlink ref="G668:G669" r:id="rId2340" display="Commission Infringement Decisions 101, 102 Article, 1990-2015\SEP and others Automobiles Peugeot SA, A 101, 2005.pdf"/>
    <hyperlink ref="G670:G671" r:id="rId2341" display="Commission Infringement Decisions 101, 102 Article, 1990-2015\AstraZeneca, A 102, 2005.pdf"/>
    <hyperlink ref="G672" r:id="rId2342" display="Commission Infringement Decisions 101, 102 Article, 1990-2015\Thread, A 101, 2005.pdf"/>
    <hyperlink ref="G673:G687" r:id="rId2343" display="Commission Infringement Decisions 101, 102 Article, 1990-2015\Thread, A 101, 2005.pdf"/>
    <hyperlink ref="G688:G695" r:id="rId2344" display="Commission Infringement Decisions 101, 102 Article, 1990-2015\Raw Tobacco Italy, A 101, 2005.pdf"/>
    <hyperlink ref="G696:G720" r:id="rId2345" display="Commission Infringement Decisions 101, 102 Article, 1990-2015\Industrial bags, A 101, 2005.pdf"/>
    <hyperlink ref="G721:G728" r:id="rId2346" display="Commission Infringement Decisions 101, 102 Article, 1990-2015\Rubber chemicals, A 101, 2005.pdf"/>
    <hyperlink ref="G729:G745" r:id="rId2347" display="Commission Infringement Decisions 101, 102 Article, 1990-2015\Hydrogen Peroxide and Perborate, A 101, 2006.pdf"/>
    <hyperlink ref="G746:G752" r:id="rId2348" display="Commission Infringement Decisions 101, 102 Article, 1990-2015\Prokent-Tomra, A 102, 2006.pdf"/>
    <hyperlink ref="G753:G766" r:id="rId2349" display="Commission Infringement Decisions 101, 102 Article, 1990-2015\Methacrylates, A 101, 2006.pdf"/>
    <hyperlink ref="H767" r:id="rId2350" display="Commission Infringement Decisions 101, 102 Article, 1990-2015\Steel beams, readoption, summary, A 65, 2006.pdf"/>
    <hyperlink ref="I767" r:id="rId2351" display="Commission Infringement Decisions 101, 102 Article, 1990-2015\Steel beams, readoption, French, A 65, 2006.pdf"/>
    <hyperlink ref="H768" r:id="rId2352" display="Commission Infringement Decisions 101, 102 Article, 1990-2015\Steel beams, readoption, summary, A 65, 2006.pdf"/>
    <hyperlink ref="H769" r:id="rId2353" display="Commission Infringement Decisions 101, 102 Article, 1990-2015\Steel beams, readoption, summary, A 65, 2006.pdf"/>
    <hyperlink ref="I768" r:id="rId2354" display="Commission Infringement Decisions 101, 102 Article, 1990-2015\Steel beams, readoption, French, A 65, 2006.pdf"/>
    <hyperlink ref="I769" r:id="rId2355" display="Commission Infringement Decisions 101, 102 Article, 1990-2015\Steel beams, readoption, French, A 65, 2006.pdf"/>
    <hyperlink ref="G770:G800" r:id="rId2356" display="Commission Infringement Decisions 101, 102 Article, 1990-2015\Bitumen - NL, A 101, 2006.pdf"/>
    <hyperlink ref="G801:G830" r:id="rId2357" display="Commission Infringement Decisions 101, 102 Article, 1990-2015\Fittings, A 101, 2006.pdf"/>
    <hyperlink ref="G831:G843" r:id="rId2358" display="Commission Infringement Decisions 101, 102 Article, 1990-2015\Butadiene Rubber and Emulsion Styrene Butadiene Rubber, A 101, 2006.pdf"/>
    <hyperlink ref="H844" r:id="rId2359" display="Commission Infringement Decisions 101, 102 Article, 1990-2015\Alloy surcharge — readoption, summary, A 65, 2006.pdf"/>
    <hyperlink ref="K844" r:id="rId2360" display="Commission Infringement Decisions 101, 102 Article, 1990-2015\Alloy surcharge — readoption, German, A 65, 2006.pdf"/>
    <hyperlink ref="G845:G864" r:id="rId2361" display="Commission Infringement Decisions 101, 102 Article, 1990-2015\GAS INSULATED SWITCHGEAR, A 101, 2007.pdf"/>
    <hyperlink ref="G865:G889" r:id="rId2362" display="Commission Infringement Decisions 101, 102 Article, 1990-2015\Elevators and Escalators, A 101, 2007.pdf"/>
    <hyperlink ref="G890:G891" r:id="rId2363" display="Commission Infringement Decisions 101, 102 Article, 1990-2015\MORGAN STANLEY VISA INTERNATIONAL AND VISA EUROPE, A 101, 2007.pdf"/>
    <hyperlink ref="H892" r:id="rId2364" display="Commission Infringement Decisions 101, 102 Article, 1990-2015\Dutch beer market, summary, A 101, 2007.pdf"/>
    <hyperlink ref="H893" r:id="rId2365" display="Commission Infringement Decisions 101, 102 Article, 1990-2015\Dutch beer market, summary, A 101, 2007.pdf"/>
    <hyperlink ref="H894" r:id="rId2366" display="Commission Infringement Decisions 101, 102 Article, 1990-2015\Dutch beer market, summary, A 101, 2007.pdf"/>
    <hyperlink ref="H895" r:id="rId2367" display="Commission Infringement Decisions 101, 102 Article, 1990-2015\Dutch beer market, summary, A 101, 2007.pdf"/>
    <hyperlink ref="H896" r:id="rId2368" display="Commission Infringement Decisions 101, 102 Article, 1990-2015\Dutch beer market, summary, A 101, 2007.pdf"/>
    <hyperlink ref="H897" r:id="rId2369" display="Commission Infringement Decisions 101, 102 Article, 1990-2015\Dutch beer market, summary, A 101, 2007.pdf"/>
    <hyperlink ref="L892" r:id="rId2370" display="Commission Infringement Decisions 101, 102 Article, 1990-2015\Dutch beer market, Dutch, A 101, 2007.pdf"/>
    <hyperlink ref="L893" r:id="rId2371" display="Commission Infringement Decisions 101, 102 Article, 1990-2015\Dutch beer market, Dutch, A 101, 2007.pdf"/>
    <hyperlink ref="L894" r:id="rId2372" display="Commission Infringement Decisions 101, 102 Article, 1990-2015\Dutch beer market, Dutch, A 101, 2007.pdf"/>
    <hyperlink ref="L895" r:id="rId2373" display="Commission Infringement Decisions 101, 102 Article, 1990-2015\Dutch beer market, Dutch, A 101, 2007.pdf"/>
    <hyperlink ref="L896" r:id="rId2374" display="Commission Infringement Decisions 101, 102 Article, 1990-2015\Dutch beer market, Dutch, A 101, 2007.pdf"/>
    <hyperlink ref="L897" r:id="rId2375" display="Commission Infringement Decisions 101, 102 Article, 1990-2015\Dutch beer market, Dutch, A 101, 2007.pdf"/>
    <hyperlink ref="G898:G908" r:id="rId2376" display="Commission Infringement Decisions 101, 102 Article, 1990-2015\Chloroprene Rubber, A 101, 2007.pdf"/>
    <hyperlink ref="G909:G910" r:id="rId2377" display="Commission Infringement Decisions 101, 102 Article, 1990-2015\Wanadoo España vs. Telefónica, A 102, 2007.pdf"/>
    <hyperlink ref="G911:G923" r:id="rId2378" display="Commission Infringement Decisions 101, 102 Article, 1990-2015\Hard Haberdashery Fasteners, A 101, 2007.pdf"/>
    <hyperlink ref="G924:G936" r:id="rId2379" display="Commission Infringement Decisions 101, 102 Article, 1990-2015\Bitumen Spain, A 101, 2007.pdf"/>
    <hyperlink ref="G937" r:id="rId2380" display="Commission Infringement Decisions 101, 102 Article, 1990-2015\GROUPEMENT DES CARTES BANCAIRES CB, A 101, 2007.pdf"/>
    <hyperlink ref="G938:G945" r:id="rId2381" display="Commission Infringement Decisions 101, 102 Article, 1990-2015\Professional Videotape, A 101, 2007.pdf"/>
    <hyperlink ref="G946:G954" r:id="rId2382" display="Commission Infringement Decisions 101, 102 Article, 1990-2015\Flat Glass, A 101, 2007.pdf"/>
    <hyperlink ref="DO956:DO957" r:id="rId2383" display="T-111-08, Mastercard, 2012.pdf"/>
    <hyperlink ref="G955:G957" r:id="rId2384" display="Commission Infringement Decisions 101, 102 Article, 1990-2015\MasterCard, A 101, Picture, 2007.txt"/>
    <hyperlink ref="G958:G985" r:id="rId2385" display="Commission Infringement Decisions 101, 102 Article, 1990-2015\Candle Waxes, A 101, 2008.pdf"/>
    <hyperlink ref="G986:G989" r:id="rId2386" display="Commission Infringement Decisions 101, 102 Article, 1990-2015\Nitrile Butadiene Rubber, A 101, 2008.pdf"/>
    <hyperlink ref="G990:G995" r:id="rId2387" display="Commission Infringement Decisions 101, 102 Article, 1990-2015\Aluminium fluoride, A 101, 2008.pdf"/>
    <hyperlink ref="G996:G1020" r:id="rId2388" display="Commission Infringement Decisions 101, 102 Article, 1990-2015\CISAC, A 101, 2008.pdf"/>
    <hyperlink ref="G1021:G1028" r:id="rId2389" display="Commission Infringement Decisions 101, 102 Article, 1990-2015\Bananas, A 101, 2008.pdf"/>
    <hyperlink ref="G1029:G1059" r:id="rId2390" display="Commission Infringement Decisions 101, 102 Article, 1990-2015\International removal services, A 101, 2008.pdf"/>
    <hyperlink ref="G1060:G1067" r:id="rId2391" display="Commission Infringement Decisions 101, 102 Article, 1990-2015\Sodium Chlorate, A 101, 2008.pdf"/>
    <hyperlink ref="G1068:G1085" r:id="rId2392" display="Commission Infringement Decisions 101, 102 Article, 1990-2015\Carglass, 2008.pdf"/>
    <hyperlink ref="G1086:G1096" r:id="rId2393" display="Commission Infringement Decisions 101, 102 Article, 1990-2015\Marine Hoses, A 101, 2009.pdf"/>
    <hyperlink ref="G1097" r:id="rId2394" display="Commission Infringement Decisions 101, 102 Article, 1990-2015\Intel, A 102, 2009.pdf"/>
    <hyperlink ref="G1098:G1106" r:id="rId2395" display="Commission Infringement Decisions 101, 102 Article, 1990-2015\Power Transformers, A 101, 2009.pdf"/>
    <hyperlink ref="G1107:G1121" r:id="rId2396" display="Commission Infringement Decisions 101, 102 Article, 1990-2015\Calcium carbide and magnesium based reagents, A 101, 2009.pdf"/>
    <hyperlink ref="H1122" r:id="rId2397" display="Commission Infringement Decisions 101, 102 Article, 1990-2015\E.ON GDF, summary, A 101, 2009.pdf"/>
    <hyperlink ref="K1122" r:id="rId2398" display="Commission Infringement Decisions 101, 102 Article, 1990-2015\E.ON GDF, German, A 101, 2009.pdf"/>
    <hyperlink ref="H1123" r:id="rId2399" display="Commission Infringement Decisions 101, 102 Article, 1990-2015\E.ON GDF, summary, A 101, 2009.pdf"/>
    <hyperlink ref="H1124" r:id="rId2400" display="Commission Infringement Decisions 101, 102 Article, 1990-2015\E.ON GDF, summary, A 101, 2009.pdf"/>
    <hyperlink ref="K1123" r:id="rId2401" display="Commission Infringement Decisions 101, 102 Article, 1990-2015\E.ON GDF, German, A 101, 2009.pdf"/>
    <hyperlink ref="K1124" r:id="rId2402" display="Commission Infringement Decisions 101, 102 Article, 1990-2015\E.ON GDF, German, A 101, 2009.pdf"/>
    <hyperlink ref="H1125" r:id="rId2403" display="Commission Infringement Decisions 101, 102 Article, 1990-2015\Reinforcing bars, readoption, summary, A 101, 2009.pdf"/>
    <hyperlink ref="J1125" r:id="rId2404" display="Commission Infringement Decisions 101, 102 Article, 1990-2015\Reinforcing bars, readoption, Italian, A 101, 2009.pdf"/>
    <hyperlink ref="H1126" r:id="rId2405" display="Commission Infringement Decisions 101, 102 Article, 1990-2015\Reinforcing bars, readoption, summary, A 101, 2009.pdf"/>
    <hyperlink ref="H1127" r:id="rId2406" display="Commission Infringement Decisions 101, 102 Article, 1990-2015\Reinforcing bars, readoption, summary, A 101, 2009.pdf"/>
    <hyperlink ref="H1128" r:id="rId2407" display="Commission Infringement Decisions 101, 102 Article, 1990-2015\Reinforcing bars, readoption, summary, A 101, 2009.pdf"/>
    <hyperlink ref="H1129" r:id="rId2408" display="Commission Infringement Decisions 101, 102 Article, 1990-2015\Reinforcing bars, readoption, summary, A 101, 2009.pdf"/>
    <hyperlink ref="H1130" r:id="rId2409" display="Commission Infringement Decisions 101, 102 Article, 1990-2015\Reinforcing bars, readoption, summary, A 101, 2009.pdf"/>
    <hyperlink ref="H1131" r:id="rId2410" display="Commission Infringement Decisions 101, 102 Article, 1990-2015\Reinforcing bars, readoption, summary, A 101, 2009.pdf"/>
    <hyperlink ref="H1132" r:id="rId2411" display="Commission Infringement Decisions 101, 102 Article, 1990-2015\Reinforcing bars, readoption, summary, A 101, 2009.pdf"/>
    <hyperlink ref="H1133" r:id="rId2412" display="Commission Infringement Decisions 101, 102 Article, 1990-2015\Reinforcing bars, readoption, summary, A 101, 2009.pdf"/>
    <hyperlink ref="H1134" r:id="rId2413" display="Commission Infringement Decisions 101, 102 Article, 1990-2015\Reinforcing bars, readoption, summary, A 101, 2009.pdf"/>
    <hyperlink ref="H1135" r:id="rId2414" display="Commission Infringement Decisions 101, 102 Article, 1990-2015\Reinforcing bars, readoption, summary, A 101, 2009.pdf"/>
    <hyperlink ref="J1126" r:id="rId2415" display="Commission Infringement Decisions 101, 102 Article, 1990-2015\Reinforcing bars, readoption, Italian, A 101, 2009.pdf"/>
    <hyperlink ref="J1127" r:id="rId2416" display="Commission Infringement Decisions 101, 102 Article, 1990-2015\Reinforcing bars, readoption, Italian, A 101, 2009.pdf"/>
    <hyperlink ref="J1128" r:id="rId2417" display="Commission Infringement Decisions 101, 102 Article, 1990-2015\Reinforcing bars, readoption, Italian, A 101, 2009.pdf"/>
    <hyperlink ref="J1129" r:id="rId2418" display="Commission Infringement Decisions 101, 102 Article, 1990-2015\Reinforcing bars, readoption, Italian, A 101, 2009.pdf"/>
    <hyperlink ref="J1130" r:id="rId2419" display="Commission Infringement Decisions 101, 102 Article, 1990-2015\Reinforcing bars, readoption, Italian, A 101, 2009.pdf"/>
    <hyperlink ref="J1131" r:id="rId2420" display="Commission Infringement Decisions 101, 102 Article, 1990-2015\Reinforcing bars, readoption, Italian, A 101, 2009.pdf"/>
    <hyperlink ref="J1132" r:id="rId2421" display="Commission Infringement Decisions 101, 102 Article, 1990-2015\Reinforcing bars, readoption, Italian, A 101, 2009.pdf"/>
    <hyperlink ref="J1133" r:id="rId2422" display="Commission Infringement Decisions 101, 102 Article, 1990-2015\Reinforcing bars, readoption, Italian, A 101, 2009.pdf"/>
    <hyperlink ref="J1134" r:id="rId2423" display="Commission Infringement Decisions 101, 102 Article, 1990-2015\Reinforcing bars, readoption, Italian, A 101, 2009.pdf"/>
    <hyperlink ref="J1135" r:id="rId2424" display="Commission Infringement Decisions 101, 102 Article, 1990-2015\Reinforcing bars, readoption, Italian, A 101, 2009.pdf"/>
    <hyperlink ref="H1136" r:id="rId2425" display="Commission Infringement Decisions 101, 102 Article, 1990-2015\Reinforcing bars, readoption, summary, A 101, 2009.pdf"/>
    <hyperlink ref="J1136" r:id="rId2426" display="Commission Infringement Decisions 101, 102 Article, 1990-2015\Reinforcing bars, readoption, Italian, A 101, 2009.pdf"/>
    <hyperlink ref="G1137:G1156" r:id="rId2427" display="Commission Infringement Decisions 101, 102 Article, 1990-2015\HEAT STABILISERS, A 101, 2009.pdf"/>
    <hyperlink ref="G1157:G1180" r:id="rId2428" display="Commission Infringement Decisions 101, 102 Article, 1990-2015\DRAMS, A 101, Picture, 2010.txt"/>
    <hyperlink ref="G1181:G1242" r:id="rId2429" display="Commission Infringement Decisions 101, 102 Article, 1990-2015\Bathroom fittings, 2010.pdf"/>
    <hyperlink ref="H1243" r:id="rId2430" display="Commission Infringement Decisions 101, 102 Article, 1990-2015\Carbonless readoption, Papier autocopiant, summary, A 101, 2010.pdf"/>
    <hyperlink ref="I1243" r:id="rId2431" display="Commission Infringement Decisions 101, 102 Article, 1990-2015\Carbonless readoption, Papier autocopiant, French, A 101, 2010.pdf"/>
    <hyperlink ref="G1244:G1279" r:id="rId2432" display="Commission Infringement Decisions 101, 102 Article, 1990-2015\Prestressing Steel, A 101, 2010.pdf"/>
    <hyperlink ref="G1280:G1292" r:id="rId2433" display="Commission Infringement Decisions 101, 102 Article, 1990-2015\Animal Feed Phosphates, A 101, 2010.pdf"/>
    <hyperlink ref="G1293:G1300" r:id="rId2434" display="Commission Infringement Decisions 101, 102 Article, 1990-2015\LCD, A 101, 2010.pdf"/>
    <hyperlink ref="H1301" r:id="rId2435" display="Commission Infringement Decisions 101, 102 Article, 1990-2015\LABCO ONP, summary, A 101, 2010.pdf"/>
    <hyperlink ref="I1301" r:id="rId2436" display="Commission Infringement Decisions 101, 102 Article, 1990-2015\LABCO ONP, French, A 101, 2010.pdf"/>
    <hyperlink ref="H1302" r:id="rId2437" display="Commission Infringement Decisions 101, 102 Article, 1990-2015\LABCO ONP, summary, A 101, 2010.pdf"/>
    <hyperlink ref="H1303" r:id="rId2438" display="Commission Infringement Decisions 101, 102 Article, 1990-2015\LABCO ONP, summary, A 101, 2010.pdf"/>
    <hyperlink ref="I1302" r:id="rId2439" display="Commission Infringement Decisions 101, 102 Article, 1990-2015\LABCO ONP, French, A 101, 2010.pdf"/>
    <hyperlink ref="I1303" r:id="rId2440" display="Commission Infringement Decisions 101, 102 Article, 1990-2015\LABCO ONP, French, A 101, 2010.pdf"/>
    <hyperlink ref="G1304:G1324" r:id="rId2441" display="Commission Infringement Decisions 101, 102 Article, 1990-2015\Airfreight, A 101, 2010.pdf"/>
    <hyperlink ref="G1325:G1329" r:id="rId2442" display="Commission Infringement Decisions 101, 102 Article, 1990-2015\Consumer Detergents, A 101, 2011.pdf"/>
    <hyperlink ref="G1330" r:id="rId2443" display="Commission Infringement Decisions 101, 102 Article, 1990-2015\Telekomunikacja Polska, A 102, 2011.pdf"/>
    <hyperlink ref="G1331:G1340" r:id="rId2444" display="Commission Infringement Decisions 101, 102 Article, 1990-2015\Refrigeration compressors, A 101, Picture, 2011.txt"/>
    <hyperlink ref="G1341:G1344" r:id="rId2445" display="Commission Infringement Decisions 101, 102 Article, 1990-2015\CRT Glass, A 101, Picture, 2011.txt"/>
    <hyperlink ref="G1345:G1350" r:id="rId2446" display="Commission Infringement Decisions 101, 102 Article, 1990-2015\Exotic Fruit (Bananas), A 101, 2011.pdf"/>
    <hyperlink ref="GY1346:GY1347" r:id="rId2447" display="News, event study\Dawn raids - event month+-1\Event, Exotic Fruit (Bananas), 30.11.2007.pdf"/>
    <hyperlink ref="GY1359:GY1370" r:id="rId2448" display="News, event study\Dawn raids - event month+-1\Event, TV and computer monitor tubes.pdf"/>
    <hyperlink ref="GY1374:GY1381" r:id="rId2449" display="News, event study\Dawn raids - event month+-1\Event, TV and computer monitor tubes.pdf"/>
    <hyperlink ref="GY1388:GY1395" r:id="rId2450" display="News, event study\Dawn raids - event month+-1\Event, Lundbeck, 25.10. 2005.pdf"/>
    <hyperlink ref="HQ1374:HQ1377" r:id="rId2451" display="News, event study\GC decision - event month+-1\Event, Freight forwarding, T‑251-12 do T‑270-12, 2.pdf"/>
    <hyperlink ref="HQ1379:HQ1381" r:id="rId2452" display="News, event study\GC decision - event month+-1\Event, Freight forwarding, T‑251-12 do T‑270-12, 2.pdf"/>
    <hyperlink ref="HQ1392:HQ1394" r:id="rId2453" display="News, event study\GC decision - event month+-1\Event, Freight forwarding, T‑251-12 do T‑270-12, 2.pdf"/>
    <hyperlink ref="HZ1374:HZ1377" r:id="rId2454" display="News, event study\ECJ decision - event month+-1\Event, Freight forwarding, C-261-16 P do C-271-16 P.pdf"/>
    <hyperlink ref="HZ1379:HZ1381" r:id="rId2455" display="News, event study\ECJ decision - event month+-1\Event, Freight forwarding, C-261-16 P do C-271-16 P.pdf"/>
    <hyperlink ref="G1351" r:id="rId2456" display="Commission Infringement Decisions 101, 102 Article, 1990-2015\Sodium Chlorate, amendment, A 101, 2012.pdf"/>
    <hyperlink ref="G1352:G1395" r:id="rId2457" display="Commission Infringement Decisions 101, 102 Article, 1990-2015\Freight forwarding, A 101, 2012.pdf"/>
    <hyperlink ref="H1396" r:id="rId2458" display="Commission Infringement Decisions 101, 102 Article, 1990-2015\Mountings, summary, A 101, 2012.pdf"/>
    <hyperlink ref="K1396" r:id="rId2459" display="Commission Infringement Decisions 101, 102 Article, 1990-2015\Mountings, German, A 101, 2012.pdf"/>
    <hyperlink ref="H1397" r:id="rId2460" display="Commission Infringement Decisions 101, 102 Article, 1990-2015\Mountings, summary, A 101, 2012.pdf"/>
    <hyperlink ref="H1398" r:id="rId2461" display="Commission Infringement Decisions 101, 102 Article, 1990-2015\Mountings, summary, A 101, 2012.pdf"/>
    <hyperlink ref="H1399" r:id="rId2462" display="Commission Infringement Decisions 101, 102 Article, 1990-2015\Mountings, summary, A 101, 2012.pdf"/>
    <hyperlink ref="H1400" r:id="rId2463" display="Commission Infringement Decisions 101, 102 Article, 1990-2015\Mountings, summary, A 101, 2012.pdf"/>
    <hyperlink ref="H1401" r:id="rId2464" display="Commission Infringement Decisions 101, 102 Article, 1990-2015\Mountings, summary, A 101, 2012.pdf"/>
    <hyperlink ref="H1402" r:id="rId2465" display="Commission Infringement Decisions 101, 102 Article, 1990-2015\Mountings, summary, A 101, 2012.pdf"/>
    <hyperlink ref="H1403" r:id="rId2466" display="Commission Infringement Decisions 101, 102 Article, 1990-2015\Mountings, summary, A 101, 2012.pdf"/>
    <hyperlink ref="H1404" r:id="rId2467" display="Commission Infringement Decisions 101, 102 Article, 1990-2015\Mountings, summary, A 101, 2012.pdf"/>
    <hyperlink ref="H1405" r:id="rId2468" display="Commission Infringement Decisions 101, 102 Article, 1990-2015\Mountings, summary, A 101, 2012.pdf"/>
    <hyperlink ref="K1397" r:id="rId2469" display="Commission Infringement Decisions 101, 102 Article, 1990-2015\Mountings, German, A 101, 2012.pdf"/>
    <hyperlink ref="K1398" r:id="rId2470" display="Commission Infringement Decisions 101, 102 Article, 1990-2015\Mountings, German, A 101, 2012.pdf"/>
    <hyperlink ref="K1399" r:id="rId2471" display="Commission Infringement Decisions 101, 102 Article, 1990-2015\Mountings, German, A 101, 2012.pdf"/>
    <hyperlink ref="K1400" r:id="rId2472" display="Commission Infringement Decisions 101, 102 Article, 1990-2015\Mountings, German, A 101, 2012.pdf"/>
    <hyperlink ref="K1401" r:id="rId2473" display="Commission Infringement Decisions 101, 102 Article, 1990-2015\Mountings, German, A 101, 2012.pdf"/>
    <hyperlink ref="K1402" r:id="rId2474" display="Commission Infringement Decisions 101, 102 Article, 1990-2015\Mountings, German, A 101, 2012.pdf"/>
    <hyperlink ref="K1403" r:id="rId2475" display="Commission Infringement Decisions 101, 102 Article, 1990-2015\Mountings, German, A 101, 2012.pdf"/>
    <hyperlink ref="K1404" r:id="rId2476" display="Commission Infringement Decisions 101, 102 Article, 1990-2015\Mountings, German, A 101, 2012.pdf"/>
    <hyperlink ref="K1405" r:id="rId2477" display="Commission Infringement Decisions 101, 102 Article, 1990-2015\Mountings, German, A 101, 2012.pdf"/>
    <hyperlink ref="H1406" r:id="rId2478" display="Commission Infringement Decisions 101, 102 Article, 1990-2015\Mountings, summary, A 101, 2012.pdf"/>
    <hyperlink ref="K1406" r:id="rId2479" display="Commission Infringement Decisions 101, 102 Article, 1990-2015\Mountings, German, A 101, 2012.pdf"/>
    <hyperlink ref="G1407:G1418" r:id="rId2480" display="Commission Infringement Decisions 101, 102 Article, 1990-2015\TV and computer monitor tubes, A 101, 2012.pdf"/>
    <hyperlink ref="G1419:G1425" r:id="rId2481" display="Commission Infringement Decisions 101, 102 Article, 1990-2015\Water Management Products, A 101, 2012.pdf"/>
    <hyperlink ref="G1426:G1427" r:id="rId2482" display="Commission Infringement Decisions 101, 102 Article, 1990-2015\GAS INSULATED SWITCHGEAR, readoption, A 101, 2012.pdf"/>
    <hyperlink ref="G1428:G1429" r:id="rId2483" display="Commission Infringement Decisions 101, 102 Article, 1990-2015\TELEFONICA PORTUGAL TELECOM, A 101, 2013.pdf"/>
    <hyperlink ref="G1430:G1441" r:id="rId2484" display="Commission Infringement Decisions 101, 102 Article, 1990-2015\LUNDBECK, A 101, 2013.pdf"/>
    <hyperlink ref="G1442:G1451" r:id="rId2485" display="Commission Infringement Decisions 101, 102 Article, 1990-2015\Automotive wire harnesses, A 101, 2013.pdf"/>
    <hyperlink ref="G1452:G1461" r:id="rId2486" display="Commission Infringement Decisions 101, 102 Article, 1990-2015\Shrimps, A 101, 2013.pdf"/>
    <hyperlink ref="G1462:G1473" r:id="rId2487" display="Commission Infringement Decisions 101, 102 Article, 1990-2015\Euro interest rate derivatives, 2013.pdf"/>
    <hyperlink ref="G1474:G1485" r:id="rId2488" display="Commission Infringement Decisions 101, 102 Article, 1990-2015\Yen interest rate derivatives, 2013.pdf"/>
    <hyperlink ref="G1486:G1489" r:id="rId2489" display="Commission Infringement Decisions 101, 102 Article, 1990-2015\Fentanyl, A 101, 2013.pdf"/>
    <hyperlink ref="G1490:G1519" r:id="rId2490" display="Commission Infringement Decisions 101, 102 Article, 1990-2015\Polyurethane foam, A 101, 2014.pdf"/>
    <hyperlink ref="G1520:G1521" r:id="rId2491" display="Commission Infringement Decisions 101, 102 Article, 1990-2015\Power exchanges, A 101, 2014.pdf"/>
    <hyperlink ref="G1522:G1540" r:id="rId2492" display="Commission Infringement Decisions 101, 102 Article, 1990-2015\BEARINGS, A 101, 2014.pdf"/>
    <hyperlink ref="G1541:G1566" r:id="rId2493" display="Commission Infringement Decisions 101, 102 Article, 1990-2015\Power cables, 2014.pdf"/>
    <hyperlink ref="G1567:G1572" r:id="rId2494" display="Commission Infringement Decisions 101, 102 Article, 1990-2015\Steel abrasives, A 101, 2014.pdf"/>
    <hyperlink ref="G1573" r:id="rId2495" display="Commission Infringement Decisions 101, 102 Article, 1990-2015\Motorola, A 102, 2014.pdf"/>
    <hyperlink ref="G1574:G1581" r:id="rId2496" display="Commission Infringement Decisions 101, 102 Article, 1990-2015\Mushrooms, A 101, 2014.pdf"/>
    <hyperlink ref="G1582:G1594" r:id="rId2497" display="Commission Infringement Decisions 101, 102 Article, 1990-2015\Perindopril Servier, A 101, 102, 2014.pdf"/>
    <hyperlink ref="G1595:G1603" r:id="rId2498" display="Commission Infringement Decisions 101, 102 Article, 1990-2015\Smart Card Chips, A 101, 2014.pdf"/>
    <hyperlink ref="G1604:G1619" r:id="rId2499" display="Commission Infringement Decisions 101, 102 Article, 1990-2015\Envelopes, A 101, 2014.pdf"/>
    <hyperlink ref="G1620:G1621" r:id="rId2500" display="Commission Infringement Decisions 101, 102 Article, 1990-2015\Slovak Telekom, A 102, 2014.pdf"/>
    <hyperlink ref="G1622:G1625" r:id="rId2501" display="Commission Infringement Decisions 101, 102 Article, 1990-2015\Swiss Franc interest rate derivatives - CHF LIBOR, A 101, 2014.pdf"/>
    <hyperlink ref="G1626:G1633" r:id="rId2502" display="Commission Infringement Decisions 101, 102 Article, 1990-2015\Swiss Franc interest rate derivatives - bid ask spread, A 101, 2014.pdf"/>
    <hyperlink ref="G1634:G1636" r:id="rId2503" display="Commission Infringement Decisions 101, 102 Article, 1990-2015\Yen Interest Rate Derivatives, Icap, 2015.pdf"/>
    <hyperlink ref="G1637:G1642" r:id="rId2504" display="Commission Infringement Decisions 101, 102 Article, 1990-2015\Parking heaters, A 101, 2015.pdf"/>
    <hyperlink ref="G1643:G1682" r:id="rId2505" display="Commission Infringement Decisions 101, 102 Article, 1990-2015\Retail food packaging, 2015.pdf"/>
    <hyperlink ref="G1683:G1692" r:id="rId2506" display="Commission Infringement Decisions 101, 102 Article, 1990-2015\Blocktrains, A 101, 2015.pdf"/>
    <hyperlink ref="G1693:G1707" r:id="rId2507" display="Commission Infringement Decisions 101, 102 Article, 1990-2015\Optical disc drives, A 101, 2015.pdf"/>
    <hyperlink ref="HH378:HH379" r:id="rId2508" display="Event, Far East Trade Tariff Charges and Surcharges Agreement (FETTCSA).pdf"/>
    <hyperlink ref="HH381:HH385" r:id="rId2509" display="Event, Far East Trade Tariff Charges and Surcharges Agreement (FETTCSA).pdf"/>
    <hyperlink ref="HH388:HH390" r:id="rId2510" display="Event, Far East Trade Tariff Charges and Surcharges Agreement (FETTCSA).pdf"/>
    <hyperlink ref="HH365" r:id="rId2511"/>
    <hyperlink ref="HH367:HH370" r:id="rId2512" display="Event, Seamless steel tubes.pdf"/>
    <hyperlink ref="HZ598:HZ600" r:id="rId2513" display="News, event study\ECJ decision - event month+-1\Event, Copper Plumbing tubes, C-386-10 P.pdf"/>
    <hyperlink ref="GY688" r:id="rId2514" display="News, event study\Dawn raids - event month+-1\Event, Raw tobacco Italy, 3.5.2002.pdf"/>
    <hyperlink ref="GY689:GY690" r:id="rId2515" display="News, event study\Dawn raids - event month+-1\Event, Raw tobacco Italy, 3.5.2002.pdf"/>
    <hyperlink ref="GY634" r:id="rId2516" display="News, event study\Dawn raids - event month+-1\Event, Raw tobacco - Spain, 18.1.2002.pdf"/>
    <hyperlink ref="GY636:GY640" r:id="rId2517" display="News, event study\Dawn raids - event month+-1\Event, Raw tobacco - Spain, 18.1.2002.pdf"/>
    <hyperlink ref="GY668" r:id="rId2518" display="News, event study\Dawn raids - event month+-1\Event, SEP and others Automobiles Peugeot SA.pdf"/>
    <hyperlink ref="GY669" r:id="rId2519" display="News, event study\Dawn raids - event month+-1\Event, SEP and others Automobiles Peugeot SA.pdf"/>
    <hyperlink ref="GY721" r:id="rId2520" display="News, event study\Dawn raids - event month+-1\Event, Rubber chemicals, 10.10.2002.pdf"/>
    <hyperlink ref="GY722:GY728" r:id="rId2521" display="News, event study\Dawn raids - event month+-1\Event, Rubber chemicals, 10.10.2002.pdf"/>
    <hyperlink ref="GY729" r:id="rId2522" display="News, event study\Dawn raids - event month+-1\Event, Hydrogen Peroxide and perborate + Methacrylates, 8.4.2003.pdf"/>
    <hyperlink ref="GY730:GY736" r:id="rId2523" display="News, event study\Dawn raids - event month+-1\Event, Hydrogen Peroxide and perborate + Methacrylates, 8.4.2003.pdf"/>
    <hyperlink ref="GY739:GY745" r:id="rId2524" display="News, event study\Dawn raids - event month+-1\Event, Hydrogen Peroxide and perborate + Methacrylates, 8.4.2003.pdf"/>
    <hyperlink ref="GY753:GY761" r:id="rId2525" display="News, event study\Dawn raids - event month+-1\Event, Hydrogen Peroxide and perborate + Methacrylates, 8.4.2003.pdf"/>
    <hyperlink ref="GY764:GY766" r:id="rId2526" display="News, event study\Dawn raids - event month+-1\Event, Hydrogen Peroxide and perborate + Methacrylates, 8.4.2003.pdf"/>
    <hyperlink ref="GY746" r:id="rId2527" display="News, event study\Dawn raids - event month+-1\Event, Prokent Tomra.pdf"/>
    <hyperlink ref="GY747:GY752" r:id="rId2528" display="News, event study\Dawn raids - event month+-1\Event, Prokent Tomra.pdf"/>
    <hyperlink ref="GY770" r:id="rId2529" display="News, event study\Dawn raids - event month+-1\Event, Bitumen (NL) + Spain, 10.10.2002.pdf"/>
    <hyperlink ref="GY771:GY776" r:id="rId2530" display="News, event study\Dawn raids - event month+-1\Event, Bitumen (NL) + Spain, 10.10.2002.pdf"/>
    <hyperlink ref="GY783:GY785" r:id="rId2531" display="News, event study\Dawn raids - event month+-1\Event, Bitumen (NL) + Spain, 10.10.2002.pdf"/>
    <hyperlink ref="GY791:GY799" r:id="rId2532" display="News, event study\Dawn raids - event month+-1\Event, Bitumen (NL) + Spain, 10.10.2002.pdf"/>
    <hyperlink ref="GY924:GY936" r:id="rId2533" display="News, event study\Dawn raids - event month+-1\Event, Bitumen (NL) + Spain, 10.10.2002.pdf"/>
    <hyperlink ref="HZ1595" r:id="rId2534" display="News, event study\ECJ decision - event month+-1\Event, Smart Card Chips, C-98-17 P, C-99-17 P.pdf"/>
  </hyperlinks>
  <pageMargins left="0.7" right="0.7" top="0.75" bottom="0.75" header="0.3" footer="0.3"/>
  <pageSetup paperSize="9" orientation="portrait" horizontalDpi="4294967292" r:id="rId25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topLeftCell="D1" zoomScale="70" zoomScaleNormal="70" workbookViewId="0">
      <selection activeCell="O33" sqref="O33"/>
    </sheetView>
  </sheetViews>
  <sheetFormatPr defaultRowHeight="15" x14ac:dyDescent="0.25"/>
  <cols>
    <col min="1" max="1" width="20.7109375" style="61" hidden="1" customWidth="1"/>
    <col min="2" max="2" width="26.85546875" style="61" hidden="1" customWidth="1"/>
    <col min="3" max="3" width="22" style="61" hidden="1" customWidth="1"/>
    <col min="4" max="4" width="26.85546875" style="61" customWidth="1"/>
    <col min="5" max="5" width="18.42578125" style="61" customWidth="1"/>
    <col min="6" max="7" width="13.28515625" style="61" customWidth="1"/>
    <col min="8" max="8" width="21.42578125" style="61" customWidth="1"/>
    <col min="9" max="9" width="16.140625" style="61" customWidth="1"/>
    <col min="10" max="10" width="11.7109375" style="62" customWidth="1"/>
    <col min="11" max="12" width="9.140625" style="61"/>
    <col min="13" max="13" width="19.140625" style="61" customWidth="1"/>
    <col min="14" max="14" width="11.7109375" style="61" customWidth="1"/>
    <col min="15" max="16384" width="9.140625" style="61"/>
  </cols>
  <sheetData>
    <row r="1" spans="1:15" x14ac:dyDescent="0.25">
      <c r="E1" s="61" t="s">
        <v>5274</v>
      </c>
      <c r="F1" s="61" t="s">
        <v>5274</v>
      </c>
      <c r="G1" s="61" t="s">
        <v>5275</v>
      </c>
      <c r="H1" s="61" t="s">
        <v>5276</v>
      </c>
      <c r="I1" s="61" t="s">
        <v>5277</v>
      </c>
      <c r="J1" s="62" t="s">
        <v>513</v>
      </c>
      <c r="K1" s="61" t="s">
        <v>5278</v>
      </c>
      <c r="O1" s="61" t="s">
        <v>5279</v>
      </c>
    </row>
    <row r="2" spans="1:15" x14ac:dyDescent="0.25">
      <c r="A2" s="61" t="s">
        <v>503</v>
      </c>
      <c r="B2" s="91" t="s">
        <v>5280</v>
      </c>
      <c r="C2" s="91" t="s">
        <v>5281</v>
      </c>
      <c r="D2" s="63" t="s">
        <v>503</v>
      </c>
      <c r="E2" s="92" t="s">
        <v>2</v>
      </c>
      <c r="F2" s="91" t="s">
        <v>5281</v>
      </c>
      <c r="G2" s="64"/>
      <c r="H2" s="63" t="s">
        <v>503</v>
      </c>
      <c r="M2" s="61" t="s">
        <v>5282</v>
      </c>
      <c r="N2" s="62">
        <v>19198</v>
      </c>
      <c r="O2" s="61">
        <v>6</v>
      </c>
    </row>
    <row r="3" spans="1:15" x14ac:dyDescent="0.25">
      <c r="A3" s="61" t="s">
        <v>495</v>
      </c>
      <c r="B3" s="91"/>
      <c r="C3" s="91"/>
      <c r="D3" s="63" t="s">
        <v>583</v>
      </c>
      <c r="E3" s="92"/>
      <c r="F3" s="91"/>
      <c r="G3" s="64"/>
      <c r="H3" s="63" t="s">
        <v>583</v>
      </c>
      <c r="M3" s="61" t="s">
        <v>5283</v>
      </c>
      <c r="N3" s="62">
        <v>26665</v>
      </c>
      <c r="O3" s="61">
        <v>9</v>
      </c>
    </row>
    <row r="4" spans="1:15" x14ac:dyDescent="0.25">
      <c r="A4" s="61" t="s">
        <v>497</v>
      </c>
      <c r="B4" s="91"/>
      <c r="C4" s="91"/>
      <c r="D4" s="63" t="s">
        <v>1187</v>
      </c>
      <c r="E4" s="92"/>
      <c r="F4" s="91"/>
      <c r="G4" s="64"/>
      <c r="H4" s="63" t="s">
        <v>1187</v>
      </c>
      <c r="M4" s="61" t="s">
        <v>5284</v>
      </c>
      <c r="N4" s="62">
        <v>29587</v>
      </c>
      <c r="O4" s="61">
        <v>10</v>
      </c>
    </row>
    <row r="5" spans="1:15" x14ac:dyDescent="0.25">
      <c r="A5" s="61" t="s">
        <v>1413</v>
      </c>
      <c r="B5" s="91"/>
      <c r="C5" s="91"/>
      <c r="D5" s="65" t="s">
        <v>495</v>
      </c>
      <c r="E5" s="92"/>
      <c r="F5" s="91"/>
      <c r="G5" s="64"/>
      <c r="H5" s="65" t="s">
        <v>495</v>
      </c>
      <c r="M5" s="61" t="s">
        <v>5285</v>
      </c>
      <c r="N5" s="62">
        <v>31413</v>
      </c>
      <c r="O5" s="61">
        <v>12</v>
      </c>
    </row>
    <row r="6" spans="1:15" x14ac:dyDescent="0.25">
      <c r="A6" s="61" t="s">
        <v>721</v>
      </c>
      <c r="B6" s="91"/>
      <c r="C6" s="91"/>
      <c r="D6" s="63" t="s">
        <v>1581</v>
      </c>
      <c r="E6" s="92"/>
      <c r="F6" s="91"/>
      <c r="G6" s="64"/>
      <c r="H6" s="63" t="s">
        <v>1581</v>
      </c>
      <c r="M6" s="61" t="s">
        <v>5286</v>
      </c>
      <c r="N6" s="62">
        <v>34700</v>
      </c>
      <c r="O6" s="61">
        <v>15</v>
      </c>
    </row>
    <row r="7" spans="1:15" x14ac:dyDescent="0.25">
      <c r="A7" s="61" t="s">
        <v>1571</v>
      </c>
      <c r="B7" s="91"/>
      <c r="C7" s="91"/>
      <c r="D7" s="66" t="s">
        <v>1049</v>
      </c>
      <c r="E7" s="92"/>
      <c r="F7" s="91"/>
      <c r="G7" s="64"/>
      <c r="I7" s="66" t="s">
        <v>1049</v>
      </c>
      <c r="M7" s="61" t="s">
        <v>5287</v>
      </c>
      <c r="N7" s="62">
        <v>38108</v>
      </c>
      <c r="O7" s="61">
        <v>25</v>
      </c>
    </row>
    <row r="8" spans="1:15" x14ac:dyDescent="0.25">
      <c r="A8" s="61" t="s">
        <v>5288</v>
      </c>
      <c r="B8" s="91"/>
      <c r="C8" s="91"/>
      <c r="D8" s="63" t="s">
        <v>497</v>
      </c>
      <c r="E8" s="92"/>
      <c r="F8" s="91"/>
      <c r="G8" s="63" t="s">
        <v>497</v>
      </c>
      <c r="H8" s="63" t="s">
        <v>497</v>
      </c>
      <c r="M8" s="61" t="s">
        <v>5289</v>
      </c>
      <c r="N8" s="62">
        <v>39083</v>
      </c>
      <c r="O8" s="61">
        <v>27</v>
      </c>
    </row>
    <row r="9" spans="1:15" x14ac:dyDescent="0.25">
      <c r="A9" s="61" t="s">
        <v>1070</v>
      </c>
      <c r="B9" s="91"/>
      <c r="C9" s="91"/>
      <c r="D9" s="63" t="s">
        <v>1413</v>
      </c>
      <c r="E9" s="92"/>
      <c r="F9" s="91"/>
      <c r="G9" s="63" t="s">
        <v>1413</v>
      </c>
      <c r="H9" s="63" t="s">
        <v>1413</v>
      </c>
      <c r="M9" s="61" t="s">
        <v>5290</v>
      </c>
      <c r="N9" s="62">
        <v>42917</v>
      </c>
      <c r="O9" s="61">
        <v>28</v>
      </c>
    </row>
    <row r="10" spans="1:15" x14ac:dyDescent="0.25">
      <c r="A10" s="61" t="s">
        <v>3299</v>
      </c>
      <c r="B10" s="91"/>
      <c r="C10" s="91"/>
      <c r="D10" s="65" t="s">
        <v>721</v>
      </c>
      <c r="E10" s="92"/>
      <c r="F10" s="91"/>
      <c r="G10" s="64"/>
      <c r="I10" s="65" t="s">
        <v>721</v>
      </c>
      <c r="J10" s="62">
        <v>26665</v>
      </c>
    </row>
    <row r="11" spans="1:15" x14ac:dyDescent="0.25">
      <c r="A11" s="61" t="s">
        <v>5291</v>
      </c>
      <c r="B11" s="91"/>
      <c r="C11" s="91"/>
      <c r="D11" s="63" t="s">
        <v>1571</v>
      </c>
      <c r="E11" s="92"/>
      <c r="F11" s="91"/>
      <c r="G11" s="63" t="s">
        <v>1571</v>
      </c>
      <c r="H11" s="63" t="s">
        <v>1571</v>
      </c>
    </row>
    <row r="12" spans="1:15" x14ac:dyDescent="0.25">
      <c r="A12" s="61" t="s">
        <v>5292</v>
      </c>
      <c r="B12" s="91"/>
      <c r="C12" s="91"/>
      <c r="D12" s="63" t="s">
        <v>1070</v>
      </c>
      <c r="E12" s="92"/>
      <c r="F12" s="91"/>
      <c r="G12" s="63" t="s">
        <v>1070</v>
      </c>
      <c r="H12" s="63" t="s">
        <v>1070</v>
      </c>
    </row>
    <row r="13" spans="1:15" x14ac:dyDescent="0.25">
      <c r="A13" s="61" t="s">
        <v>506</v>
      </c>
      <c r="B13" s="91"/>
      <c r="C13" s="91"/>
      <c r="D13" s="66" t="s">
        <v>3299</v>
      </c>
      <c r="E13" s="92"/>
      <c r="F13" s="91"/>
      <c r="G13" s="64"/>
      <c r="H13" s="66" t="s">
        <v>3299</v>
      </c>
    </row>
    <row r="14" spans="1:15" x14ac:dyDescent="0.25">
      <c r="A14" s="61" t="s">
        <v>3577</v>
      </c>
      <c r="B14" s="91"/>
      <c r="C14" s="91"/>
      <c r="D14" s="66" t="s">
        <v>802</v>
      </c>
      <c r="E14" s="92"/>
      <c r="F14" s="91"/>
      <c r="G14" s="64"/>
      <c r="H14" s="66" t="s">
        <v>802</v>
      </c>
    </row>
    <row r="15" spans="1:15" x14ac:dyDescent="0.25">
      <c r="A15" s="61" t="s">
        <v>5293</v>
      </c>
      <c r="B15" s="91"/>
      <c r="C15" s="91"/>
      <c r="D15" s="63" t="s">
        <v>506</v>
      </c>
      <c r="E15" s="92"/>
      <c r="F15" s="91"/>
      <c r="G15" s="63" t="s">
        <v>506</v>
      </c>
      <c r="H15" s="63" t="s">
        <v>506</v>
      </c>
    </row>
    <row r="16" spans="1:15" x14ac:dyDescent="0.25">
      <c r="A16" s="61" t="s">
        <v>5294</v>
      </c>
      <c r="B16" s="91"/>
      <c r="C16" s="91"/>
      <c r="D16" s="65" t="s">
        <v>537</v>
      </c>
      <c r="E16" s="92"/>
      <c r="F16" s="91"/>
      <c r="G16" s="64"/>
      <c r="I16" s="65" t="s">
        <v>537</v>
      </c>
      <c r="J16" s="62">
        <v>26665</v>
      </c>
    </row>
    <row r="17" spans="1:10" x14ac:dyDescent="0.25">
      <c r="A17" s="61" t="s">
        <v>537</v>
      </c>
      <c r="B17" s="91"/>
      <c r="C17" s="91"/>
      <c r="D17" s="65" t="s">
        <v>500</v>
      </c>
      <c r="E17" s="92"/>
      <c r="F17" s="91"/>
      <c r="G17" s="64"/>
      <c r="H17" s="65" t="s">
        <v>500</v>
      </c>
    </row>
    <row r="18" spans="1:10" x14ac:dyDescent="0.25">
      <c r="A18" s="61" t="s">
        <v>500</v>
      </c>
      <c r="B18" s="91"/>
      <c r="C18" s="91"/>
      <c r="D18" s="63" t="s">
        <v>517</v>
      </c>
      <c r="E18" s="92" t="s">
        <v>9</v>
      </c>
      <c r="F18" s="93" t="s">
        <v>5295</v>
      </c>
      <c r="G18" s="67"/>
      <c r="I18" s="63" t="s">
        <v>517</v>
      </c>
      <c r="J18" s="62">
        <v>19198</v>
      </c>
    </row>
    <row r="19" spans="1:10" x14ac:dyDescent="0.25">
      <c r="A19" s="61" t="s">
        <v>5296</v>
      </c>
      <c r="B19" s="91"/>
      <c r="C19" s="91"/>
      <c r="D19" s="63" t="s">
        <v>1729</v>
      </c>
      <c r="E19" s="92"/>
      <c r="F19" s="93"/>
      <c r="G19" s="67"/>
      <c r="H19" s="63" t="s">
        <v>1729</v>
      </c>
    </row>
    <row r="20" spans="1:10" x14ac:dyDescent="0.25">
      <c r="D20" s="63" t="s">
        <v>499</v>
      </c>
      <c r="E20" s="92"/>
      <c r="F20" s="93"/>
      <c r="G20" s="67"/>
      <c r="H20" s="63" t="s">
        <v>499</v>
      </c>
    </row>
    <row r="21" spans="1:10" x14ac:dyDescent="0.25">
      <c r="A21" s="61" t="s">
        <v>5297</v>
      </c>
      <c r="B21" s="91" t="s">
        <v>5298</v>
      </c>
      <c r="C21" s="91" t="s">
        <v>5295</v>
      </c>
      <c r="D21" s="65" t="s">
        <v>474</v>
      </c>
      <c r="E21" s="92"/>
      <c r="F21" s="93"/>
      <c r="G21" s="67"/>
      <c r="I21" s="65" t="s">
        <v>474</v>
      </c>
      <c r="J21" s="62">
        <v>19198</v>
      </c>
    </row>
    <row r="22" spans="1:10" x14ac:dyDescent="0.25">
      <c r="A22" s="61" t="s">
        <v>517</v>
      </c>
      <c r="B22" s="91"/>
      <c r="C22" s="91"/>
      <c r="D22" s="63" t="s">
        <v>718</v>
      </c>
      <c r="E22" s="92"/>
      <c r="F22" s="93"/>
      <c r="G22" s="67"/>
      <c r="I22" s="63" t="s">
        <v>718</v>
      </c>
      <c r="J22" s="62">
        <v>29587</v>
      </c>
    </row>
    <row r="23" spans="1:10" x14ac:dyDescent="0.25">
      <c r="A23" s="61" t="s">
        <v>5299</v>
      </c>
      <c r="B23" s="91"/>
      <c r="C23" s="91"/>
      <c r="D23" s="65" t="s">
        <v>520</v>
      </c>
      <c r="E23" s="92"/>
      <c r="F23" s="93"/>
      <c r="G23" s="67"/>
      <c r="I23" s="65" t="s">
        <v>520</v>
      </c>
      <c r="J23" s="62">
        <v>19198</v>
      </c>
    </row>
    <row r="24" spans="1:10" x14ac:dyDescent="0.25">
      <c r="A24" s="61" t="s">
        <v>499</v>
      </c>
      <c r="B24" s="91"/>
      <c r="C24" s="91"/>
      <c r="D24" s="65" t="s">
        <v>701</v>
      </c>
      <c r="E24" s="92"/>
      <c r="F24" s="93"/>
      <c r="G24" s="67"/>
      <c r="H24" s="65" t="s">
        <v>701</v>
      </c>
    </row>
    <row r="25" spans="1:10" x14ac:dyDescent="0.25">
      <c r="A25" s="61" t="s">
        <v>5300</v>
      </c>
      <c r="B25" s="91"/>
      <c r="C25" s="91"/>
      <c r="D25" s="63" t="s">
        <v>890</v>
      </c>
      <c r="E25" s="92"/>
      <c r="F25" s="93"/>
      <c r="G25" s="67"/>
      <c r="I25" s="63" t="s">
        <v>890</v>
      </c>
      <c r="J25" s="62">
        <v>38108</v>
      </c>
    </row>
    <row r="26" spans="1:10" x14ac:dyDescent="0.25">
      <c r="A26" s="61" t="s">
        <v>5301</v>
      </c>
      <c r="B26" s="91"/>
      <c r="C26" s="91"/>
      <c r="D26" s="63" t="s">
        <v>496</v>
      </c>
      <c r="E26" s="92"/>
      <c r="F26" s="93"/>
      <c r="G26" s="67"/>
      <c r="I26" s="63" t="s">
        <v>496</v>
      </c>
      <c r="J26" s="62">
        <v>19198</v>
      </c>
    </row>
    <row r="27" spans="1:10" x14ac:dyDescent="0.25">
      <c r="A27" s="61" t="s">
        <v>5302</v>
      </c>
      <c r="B27" s="91"/>
      <c r="C27" s="91"/>
      <c r="D27" s="63" t="s">
        <v>528</v>
      </c>
      <c r="E27" s="92"/>
      <c r="F27" s="93"/>
      <c r="G27" s="67"/>
      <c r="H27" s="63" t="s">
        <v>528</v>
      </c>
    </row>
    <row r="28" spans="1:10" x14ac:dyDescent="0.25">
      <c r="A28" s="61" t="s">
        <v>474</v>
      </c>
      <c r="B28" s="91"/>
      <c r="C28" s="91"/>
      <c r="D28" s="63" t="s">
        <v>502</v>
      </c>
      <c r="E28" s="92"/>
      <c r="F28" s="93"/>
      <c r="G28" s="67"/>
      <c r="I28" s="63" t="s">
        <v>502</v>
      </c>
      <c r="J28" s="62">
        <v>19198</v>
      </c>
    </row>
    <row r="29" spans="1:10" x14ac:dyDescent="0.25">
      <c r="A29" s="61" t="s">
        <v>718</v>
      </c>
      <c r="B29" s="91"/>
      <c r="C29" s="91"/>
      <c r="D29" s="63" t="s">
        <v>550</v>
      </c>
      <c r="E29" s="92"/>
      <c r="F29" s="93"/>
      <c r="G29" s="67"/>
      <c r="I29" s="63" t="s">
        <v>550</v>
      </c>
      <c r="J29" s="62">
        <v>31413</v>
      </c>
    </row>
    <row r="30" spans="1:10" x14ac:dyDescent="0.25">
      <c r="A30" s="61" t="s">
        <v>5303</v>
      </c>
      <c r="B30" s="91"/>
      <c r="C30" s="91"/>
      <c r="D30" s="63" t="s">
        <v>1593</v>
      </c>
      <c r="E30" s="92"/>
      <c r="F30" s="93"/>
      <c r="G30" s="67"/>
      <c r="I30" s="63" t="s">
        <v>1593</v>
      </c>
      <c r="J30" s="62">
        <v>39083</v>
      </c>
    </row>
    <row r="31" spans="1:10" x14ac:dyDescent="0.25">
      <c r="A31" s="61" t="s">
        <v>520</v>
      </c>
      <c r="B31" s="91"/>
      <c r="C31" s="91"/>
      <c r="D31" s="65" t="s">
        <v>515</v>
      </c>
      <c r="E31" s="92"/>
      <c r="F31" s="93"/>
      <c r="G31" s="67"/>
      <c r="I31" s="65" t="s">
        <v>515</v>
      </c>
      <c r="J31" s="62">
        <v>31413</v>
      </c>
    </row>
    <row r="32" spans="1:10" x14ac:dyDescent="0.25">
      <c r="A32" s="61" t="s">
        <v>4163</v>
      </c>
      <c r="B32" s="91"/>
      <c r="C32" s="91"/>
      <c r="D32" s="63" t="s">
        <v>527</v>
      </c>
      <c r="E32" s="92"/>
      <c r="F32" s="93"/>
      <c r="G32" s="67"/>
      <c r="H32" s="63" t="s">
        <v>527</v>
      </c>
    </row>
    <row r="33" spans="1:10" x14ac:dyDescent="0.25">
      <c r="A33" s="61" t="s">
        <v>528</v>
      </c>
      <c r="B33" s="91"/>
      <c r="C33" s="91"/>
      <c r="D33" s="63" t="s">
        <v>570</v>
      </c>
      <c r="E33" s="92" t="s">
        <v>13</v>
      </c>
      <c r="F33" s="93"/>
      <c r="G33" s="67"/>
      <c r="I33" s="63" t="s">
        <v>570</v>
      </c>
      <c r="J33" s="62">
        <v>34700</v>
      </c>
    </row>
    <row r="34" spans="1:10" x14ac:dyDescent="0.25">
      <c r="A34" s="61" t="s">
        <v>502</v>
      </c>
      <c r="B34" s="91"/>
      <c r="C34" s="91"/>
      <c r="D34" s="63" t="s">
        <v>1175</v>
      </c>
      <c r="E34" s="92"/>
      <c r="F34" s="93"/>
      <c r="G34" s="63" t="s">
        <v>1175</v>
      </c>
      <c r="H34" s="63" t="s">
        <v>1175</v>
      </c>
    </row>
    <row r="35" spans="1:10" x14ac:dyDescent="0.25">
      <c r="A35" s="61" t="s">
        <v>5304</v>
      </c>
      <c r="B35" s="91"/>
      <c r="C35" s="91"/>
      <c r="D35" s="63" t="s">
        <v>1111</v>
      </c>
      <c r="E35" s="92"/>
      <c r="F35" s="93"/>
      <c r="G35" s="67"/>
      <c r="I35" s="63" t="s">
        <v>1111</v>
      </c>
      <c r="J35" s="62">
        <v>41456</v>
      </c>
    </row>
    <row r="36" spans="1:10" x14ac:dyDescent="0.25">
      <c r="A36" s="61" t="s">
        <v>5305</v>
      </c>
      <c r="B36" s="91"/>
      <c r="C36" s="91"/>
      <c r="D36" s="63" t="s">
        <v>892</v>
      </c>
      <c r="E36" s="92"/>
      <c r="F36" s="93"/>
      <c r="G36" s="67"/>
      <c r="I36" s="63" t="s">
        <v>892</v>
      </c>
      <c r="J36" s="62">
        <v>38108</v>
      </c>
    </row>
    <row r="37" spans="1:10" x14ac:dyDescent="0.25">
      <c r="A37" s="61" t="s">
        <v>550</v>
      </c>
      <c r="B37" s="91"/>
      <c r="C37" s="91"/>
      <c r="D37" s="63" t="s">
        <v>884</v>
      </c>
      <c r="E37" s="92"/>
      <c r="F37" s="93"/>
      <c r="G37" s="67"/>
      <c r="I37" s="63" t="s">
        <v>884</v>
      </c>
      <c r="J37" s="62">
        <v>38108</v>
      </c>
    </row>
    <row r="38" spans="1:10" x14ac:dyDescent="0.25">
      <c r="A38" s="61" t="s">
        <v>515</v>
      </c>
      <c r="B38" s="91"/>
      <c r="C38" s="91"/>
      <c r="D38" s="65" t="s">
        <v>479</v>
      </c>
      <c r="E38" s="92"/>
      <c r="F38" s="93"/>
      <c r="G38" s="67"/>
      <c r="I38" s="65" t="s">
        <v>479</v>
      </c>
      <c r="J38" s="62">
        <v>19198</v>
      </c>
    </row>
    <row r="39" spans="1:10" x14ac:dyDescent="0.25">
      <c r="A39" s="61" t="s">
        <v>5306</v>
      </c>
      <c r="B39" s="91"/>
      <c r="C39" s="91"/>
      <c r="D39" s="63" t="s">
        <v>792</v>
      </c>
      <c r="E39" s="92"/>
      <c r="F39" s="93"/>
      <c r="G39" s="67"/>
      <c r="I39" s="63" t="s">
        <v>792</v>
      </c>
      <c r="J39" s="62">
        <v>38108</v>
      </c>
    </row>
    <row r="40" spans="1:10" x14ac:dyDescent="0.25">
      <c r="A40" s="61" t="s">
        <v>5307</v>
      </c>
      <c r="B40" s="91"/>
      <c r="C40" s="91"/>
      <c r="D40" s="63" t="s">
        <v>498</v>
      </c>
      <c r="E40" s="92"/>
      <c r="F40" s="93"/>
      <c r="G40" s="63" t="s">
        <v>498</v>
      </c>
      <c r="H40" s="63" t="s">
        <v>498</v>
      </c>
    </row>
    <row r="41" spans="1:10" x14ac:dyDescent="0.25">
      <c r="A41" s="61" t="s">
        <v>5308</v>
      </c>
      <c r="B41" s="91"/>
      <c r="C41" s="91"/>
      <c r="D41" s="63" t="s">
        <v>881</v>
      </c>
      <c r="E41" s="92"/>
      <c r="F41" s="93"/>
      <c r="G41" s="67"/>
      <c r="I41" s="63" t="s">
        <v>881</v>
      </c>
      <c r="J41" s="62">
        <v>38108</v>
      </c>
    </row>
    <row r="42" spans="1:10" x14ac:dyDescent="0.25">
      <c r="A42" s="61" t="s">
        <v>5298</v>
      </c>
      <c r="C42" s="91"/>
      <c r="D42" s="63" t="s">
        <v>1715</v>
      </c>
      <c r="E42" s="92"/>
      <c r="F42" s="93"/>
      <c r="G42" s="67"/>
      <c r="I42" s="63" t="s">
        <v>1715</v>
      </c>
    </row>
    <row r="43" spans="1:10" x14ac:dyDescent="0.25">
      <c r="C43" s="91"/>
      <c r="D43" s="63" t="s">
        <v>906</v>
      </c>
      <c r="E43" s="92"/>
      <c r="F43" s="93"/>
      <c r="G43" s="67"/>
      <c r="I43" s="63" t="s">
        <v>906</v>
      </c>
      <c r="J43" s="62">
        <v>38108</v>
      </c>
    </row>
    <row r="44" spans="1:10" x14ac:dyDescent="0.25">
      <c r="A44" s="61" t="s">
        <v>570</v>
      </c>
      <c r="B44" s="91" t="s">
        <v>5309</v>
      </c>
      <c r="C44" s="91"/>
      <c r="D44" s="63" t="s">
        <v>775</v>
      </c>
      <c r="E44" s="92"/>
      <c r="F44" s="93"/>
      <c r="G44" s="67"/>
      <c r="I44" s="63" t="s">
        <v>775</v>
      </c>
      <c r="J44" s="62">
        <v>38108</v>
      </c>
    </row>
    <row r="45" spans="1:10" x14ac:dyDescent="0.25">
      <c r="A45" s="61" t="s">
        <v>479</v>
      </c>
      <c r="B45" s="91"/>
      <c r="C45" s="91"/>
      <c r="D45" s="63" t="s">
        <v>776</v>
      </c>
      <c r="E45" s="92"/>
      <c r="F45" s="93"/>
      <c r="G45" s="67"/>
      <c r="I45" s="63" t="s">
        <v>776</v>
      </c>
      <c r="J45" s="62">
        <v>38108</v>
      </c>
    </row>
    <row r="46" spans="1:10" x14ac:dyDescent="0.25">
      <c r="A46" s="61" t="s">
        <v>498</v>
      </c>
      <c r="B46" s="91"/>
      <c r="C46" s="91"/>
      <c r="D46" s="63" t="s">
        <v>538</v>
      </c>
      <c r="E46" s="92"/>
      <c r="F46" s="93"/>
      <c r="G46" s="63" t="s">
        <v>538</v>
      </c>
      <c r="H46" s="63" t="s">
        <v>538</v>
      </c>
    </row>
    <row r="47" spans="1:10" x14ac:dyDescent="0.25">
      <c r="A47" s="61" t="s">
        <v>538</v>
      </c>
      <c r="B47" s="91"/>
      <c r="C47" s="91"/>
      <c r="D47" s="63" t="s">
        <v>501</v>
      </c>
      <c r="E47" s="92"/>
      <c r="F47" s="93"/>
      <c r="G47" s="67"/>
      <c r="I47" s="63" t="s">
        <v>501</v>
      </c>
    </row>
    <row r="48" spans="1:10" x14ac:dyDescent="0.25">
      <c r="A48" s="61" t="s">
        <v>501</v>
      </c>
      <c r="B48" s="91"/>
      <c r="C48" s="91"/>
      <c r="D48" s="66" t="s">
        <v>993</v>
      </c>
      <c r="E48" s="92"/>
      <c r="F48" s="93"/>
      <c r="G48" s="66" t="s">
        <v>993</v>
      </c>
      <c r="H48" s="66" t="s">
        <v>993</v>
      </c>
    </row>
    <row r="49" spans="1:10" x14ac:dyDescent="0.25">
      <c r="A49" s="61" t="s">
        <v>993</v>
      </c>
      <c r="B49" s="91"/>
      <c r="C49" s="91"/>
      <c r="D49" s="63" t="s">
        <v>505</v>
      </c>
      <c r="E49" s="92" t="s">
        <v>4164</v>
      </c>
      <c r="F49" s="93"/>
      <c r="G49" s="67"/>
      <c r="I49" s="63" t="s">
        <v>505</v>
      </c>
      <c r="J49" s="62">
        <v>26665</v>
      </c>
    </row>
    <row r="50" spans="1:10" x14ac:dyDescent="0.25">
      <c r="C50" s="91"/>
      <c r="D50" s="65" t="s">
        <v>546</v>
      </c>
      <c r="E50" s="92"/>
      <c r="F50" s="93"/>
      <c r="G50" s="67"/>
      <c r="I50" s="65" t="s">
        <v>546</v>
      </c>
      <c r="J50" s="62">
        <v>34700</v>
      </c>
    </row>
    <row r="51" spans="1:10" x14ac:dyDescent="0.25">
      <c r="A51" s="61" t="s">
        <v>505</v>
      </c>
      <c r="B51" s="91" t="s">
        <v>5310</v>
      </c>
      <c r="C51" s="91"/>
      <c r="D51" s="63" t="s">
        <v>901</v>
      </c>
      <c r="E51" s="92"/>
      <c r="F51" s="93"/>
      <c r="G51" s="67"/>
      <c r="I51" s="63" t="s">
        <v>901</v>
      </c>
    </row>
    <row r="52" spans="1:10" x14ac:dyDescent="0.25">
      <c r="A52" s="61" t="s">
        <v>546</v>
      </c>
      <c r="B52" s="91"/>
      <c r="C52" s="91"/>
      <c r="D52" s="63" t="s">
        <v>526</v>
      </c>
      <c r="E52" s="92"/>
      <c r="F52" s="93"/>
      <c r="G52" s="67"/>
      <c r="I52" s="63" t="s">
        <v>526</v>
      </c>
    </row>
    <row r="53" spans="1:10" x14ac:dyDescent="0.25">
      <c r="A53" s="61" t="s">
        <v>526</v>
      </c>
      <c r="B53" s="91"/>
      <c r="C53" s="91"/>
      <c r="D53" s="65" t="s">
        <v>504</v>
      </c>
      <c r="E53" s="92"/>
      <c r="F53" s="93"/>
      <c r="G53" s="67"/>
      <c r="I53" s="65" t="s">
        <v>504</v>
      </c>
      <c r="J53" s="62">
        <v>34700</v>
      </c>
    </row>
    <row r="54" spans="1:10" x14ac:dyDescent="0.25">
      <c r="A54" s="61" t="s">
        <v>504</v>
      </c>
      <c r="B54" s="91"/>
      <c r="C54" s="91"/>
    </row>
  </sheetData>
  <mergeCells count="12">
    <mergeCell ref="F2:F17"/>
    <mergeCell ref="E18:E32"/>
    <mergeCell ref="F18:F53"/>
    <mergeCell ref="B21:B41"/>
    <mergeCell ref="C21:C54"/>
    <mergeCell ref="E33:E48"/>
    <mergeCell ref="B44:B49"/>
    <mergeCell ref="E49:E53"/>
    <mergeCell ref="B51:B54"/>
    <mergeCell ref="B2:B19"/>
    <mergeCell ref="C2:C19"/>
    <mergeCell ref="E2:E17"/>
  </mergeCells>
  <pageMargins left="0.7" right="0.7" top="0.75" bottom="0.75" header="0.3" footer="0.3"/>
  <pageSetup paperSize="9" orientation="portrait" horizontalDpi="4294967292"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90" zoomScaleNormal="90" workbookViewId="0">
      <selection activeCell="E49" sqref="E49:E53"/>
    </sheetView>
  </sheetViews>
  <sheetFormatPr defaultRowHeight="15" x14ac:dyDescent="0.25"/>
  <cols>
    <col min="1" max="1" width="28.85546875" style="61" bestFit="1" customWidth="1"/>
    <col min="2" max="2" width="36" style="61" customWidth="1"/>
    <col min="3" max="3" width="10.42578125" style="61" customWidth="1"/>
    <col min="4" max="4" width="10.140625" style="61" customWidth="1"/>
    <col min="5" max="5" width="9.140625" style="61"/>
    <col min="6" max="6" width="27.5703125" style="61" bestFit="1" customWidth="1"/>
    <col min="7" max="7" width="25.85546875" style="61" customWidth="1"/>
    <col min="8" max="8" width="11.5703125" style="61" customWidth="1"/>
    <col min="9" max="9" width="11.85546875" style="61" customWidth="1"/>
    <col min="10" max="16384" width="9.140625" style="61"/>
  </cols>
  <sheetData>
    <row r="1" spans="1:9" x14ac:dyDescent="0.25">
      <c r="C1" s="61" t="s">
        <v>5386</v>
      </c>
    </row>
    <row r="2" spans="1:9" x14ac:dyDescent="0.25">
      <c r="A2" s="61" t="s">
        <v>5387</v>
      </c>
      <c r="C2" s="61" t="s">
        <v>5388</v>
      </c>
      <c r="D2" s="61" t="s">
        <v>5389</v>
      </c>
      <c r="F2" s="61" t="s">
        <v>5390</v>
      </c>
      <c r="G2" s="61" t="s">
        <v>5391</v>
      </c>
      <c r="H2" s="61" t="s">
        <v>5388</v>
      </c>
      <c r="I2" s="61" t="s">
        <v>5389</v>
      </c>
    </row>
    <row r="3" spans="1:9" x14ac:dyDescent="0.25">
      <c r="A3" s="61" t="s">
        <v>5392</v>
      </c>
      <c r="B3" s="61" t="s">
        <v>5393</v>
      </c>
      <c r="C3" s="62">
        <v>29587</v>
      </c>
      <c r="D3" s="62">
        <v>31048</v>
      </c>
      <c r="F3" s="61" t="s">
        <v>5394</v>
      </c>
      <c r="G3" s="61" t="s">
        <v>5395</v>
      </c>
      <c r="H3" s="62">
        <v>29605</v>
      </c>
      <c r="I3" s="62">
        <v>31053</v>
      </c>
    </row>
    <row r="4" spans="1:9" x14ac:dyDescent="0.25">
      <c r="A4" s="61" t="s">
        <v>5396</v>
      </c>
      <c r="B4" s="61" t="s">
        <v>5393</v>
      </c>
      <c r="C4" s="62">
        <v>31048</v>
      </c>
      <c r="D4" s="62">
        <v>32509</v>
      </c>
      <c r="F4" s="61" t="s">
        <v>5397</v>
      </c>
      <c r="G4" s="61" t="s">
        <v>5398</v>
      </c>
      <c r="H4" s="62">
        <v>31053</v>
      </c>
      <c r="I4" s="62">
        <v>34723</v>
      </c>
    </row>
    <row r="5" spans="1:9" x14ac:dyDescent="0.25">
      <c r="A5" s="61" t="s">
        <v>5399</v>
      </c>
      <c r="B5" s="61" t="s">
        <v>5400</v>
      </c>
      <c r="C5" s="62">
        <v>32509</v>
      </c>
      <c r="D5" s="62">
        <v>33970</v>
      </c>
      <c r="F5" s="61" t="s">
        <v>5401</v>
      </c>
      <c r="G5" s="61" t="s">
        <v>5393</v>
      </c>
      <c r="H5" s="62">
        <v>34723</v>
      </c>
      <c r="I5" s="62">
        <v>36234</v>
      </c>
    </row>
    <row r="6" spans="1:9" x14ac:dyDescent="0.25">
      <c r="A6" s="61" t="s">
        <v>5402</v>
      </c>
      <c r="B6" s="61" t="s">
        <v>5398</v>
      </c>
      <c r="C6" s="62">
        <v>33970</v>
      </c>
      <c r="D6" s="62">
        <v>36404</v>
      </c>
      <c r="F6" s="61" t="s">
        <v>5403</v>
      </c>
      <c r="G6" s="61" t="s">
        <v>5398</v>
      </c>
      <c r="H6" s="62">
        <v>36234</v>
      </c>
      <c r="I6" s="62">
        <v>36420</v>
      </c>
    </row>
    <row r="7" spans="1:9" x14ac:dyDescent="0.25">
      <c r="A7" s="61" t="s">
        <v>5404</v>
      </c>
      <c r="B7" s="61" t="s">
        <v>5405</v>
      </c>
      <c r="C7" s="62">
        <v>36404</v>
      </c>
      <c r="D7" s="62">
        <v>38292</v>
      </c>
      <c r="F7" s="61" t="s">
        <v>5406</v>
      </c>
      <c r="G7" s="61" t="s">
        <v>5395</v>
      </c>
      <c r="H7" s="62">
        <v>36420</v>
      </c>
      <c r="I7" s="62">
        <v>38313</v>
      </c>
    </row>
    <row r="8" spans="1:9" x14ac:dyDescent="0.25">
      <c r="A8" s="61" t="s">
        <v>5407</v>
      </c>
      <c r="B8" s="61" t="s">
        <v>5395</v>
      </c>
      <c r="C8" s="62">
        <v>38292</v>
      </c>
      <c r="D8" s="62">
        <v>40210</v>
      </c>
      <c r="F8" s="61" t="s">
        <v>5408</v>
      </c>
      <c r="G8" s="61" t="s">
        <v>5393</v>
      </c>
      <c r="H8" s="62">
        <v>38313</v>
      </c>
      <c r="I8" s="62">
        <v>41944</v>
      </c>
    </row>
    <row r="9" spans="1:9" x14ac:dyDescent="0.25">
      <c r="A9" s="61" t="s">
        <v>5409</v>
      </c>
      <c r="B9" s="61" t="s">
        <v>5398</v>
      </c>
      <c r="C9" s="62">
        <v>40210</v>
      </c>
      <c r="D9" s="62">
        <v>41944</v>
      </c>
      <c r="F9" s="61" t="s">
        <v>5410</v>
      </c>
      <c r="G9" s="61" t="s">
        <v>5393</v>
      </c>
      <c r="H9" s="62">
        <v>41944</v>
      </c>
      <c r="I9" s="62">
        <v>43101</v>
      </c>
    </row>
    <row r="10" spans="1:9" x14ac:dyDescent="0.25">
      <c r="A10" s="61" t="s">
        <v>5411</v>
      </c>
      <c r="B10" s="61" t="s">
        <v>5395</v>
      </c>
      <c r="C10" s="62">
        <v>41944</v>
      </c>
      <c r="D10" s="62">
        <v>43101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
  <sheetViews>
    <sheetView zoomScale="70" zoomScaleNormal="70" workbookViewId="0">
      <selection activeCell="E49" sqref="E49:E53"/>
    </sheetView>
  </sheetViews>
  <sheetFormatPr defaultRowHeight="15" x14ac:dyDescent="0.25"/>
  <cols>
    <col min="1" max="1" width="28.5703125" style="61" bestFit="1" customWidth="1"/>
    <col min="2" max="2" width="28.5703125" style="61" customWidth="1"/>
    <col min="3" max="3" width="6.42578125" style="61" customWidth="1"/>
    <col min="4" max="6" width="5" style="61" bestFit="1" customWidth="1"/>
    <col min="7" max="7" width="5.5703125" style="61" bestFit="1" customWidth="1"/>
    <col min="8" max="8" width="6.42578125" style="61" customWidth="1"/>
    <col min="9" max="9" width="5.5703125" style="61" bestFit="1" customWidth="1"/>
    <col min="10" max="10" width="5" style="61" bestFit="1" customWidth="1"/>
    <col min="11" max="11" width="6.140625" style="61" customWidth="1"/>
    <col min="12" max="31" width="5" style="61" bestFit="1" customWidth="1"/>
    <col min="32" max="32" width="5.42578125" style="61" customWidth="1"/>
    <col min="33" max="16384" width="9.140625" style="61"/>
  </cols>
  <sheetData>
    <row r="1" spans="1:32" x14ac:dyDescent="0.25">
      <c r="C1" s="61">
        <v>1987</v>
      </c>
      <c r="D1" s="61">
        <v>1988</v>
      </c>
      <c r="E1" s="61">
        <v>1989</v>
      </c>
      <c r="F1" s="61">
        <v>1990</v>
      </c>
      <c r="G1" s="61">
        <v>1991</v>
      </c>
      <c r="H1" s="61">
        <v>1992</v>
      </c>
      <c r="I1" s="61">
        <v>1993</v>
      </c>
      <c r="J1" s="61">
        <v>1994</v>
      </c>
      <c r="K1" s="61">
        <v>1995</v>
      </c>
      <c r="L1" s="61">
        <v>1996</v>
      </c>
      <c r="M1" s="61">
        <v>1997</v>
      </c>
      <c r="N1" s="61">
        <v>1998</v>
      </c>
      <c r="O1" s="61">
        <v>1999</v>
      </c>
      <c r="P1" s="61">
        <v>2000</v>
      </c>
      <c r="Q1" s="61">
        <v>2001</v>
      </c>
      <c r="R1" s="61">
        <v>2002</v>
      </c>
      <c r="S1" s="61">
        <v>2003</v>
      </c>
      <c r="T1" s="61">
        <v>2004</v>
      </c>
      <c r="U1" s="61">
        <v>2005</v>
      </c>
      <c r="V1" s="61">
        <v>2006</v>
      </c>
      <c r="W1" s="61">
        <v>2007</v>
      </c>
      <c r="X1" s="61">
        <v>2008</v>
      </c>
      <c r="Y1" s="61">
        <v>2009</v>
      </c>
      <c r="Z1" s="61">
        <v>2010</v>
      </c>
      <c r="AA1" s="61">
        <v>2011</v>
      </c>
      <c r="AB1" s="61">
        <v>2012</v>
      </c>
      <c r="AC1" s="61">
        <v>2013</v>
      </c>
      <c r="AD1" s="61">
        <v>2014</v>
      </c>
      <c r="AE1" s="61">
        <v>2015</v>
      </c>
      <c r="AF1" s="61">
        <v>2016</v>
      </c>
    </row>
    <row r="2" spans="1:32" ht="15" customHeight="1" x14ac:dyDescent="0.25">
      <c r="A2" s="61" t="s">
        <v>5357</v>
      </c>
      <c r="V2" s="71"/>
      <c r="W2" s="71"/>
      <c r="X2" s="71"/>
      <c r="Y2" s="71"/>
    </row>
    <row r="3" spans="1:32" x14ac:dyDescent="0.25">
      <c r="A3" s="61" t="s">
        <v>5358</v>
      </c>
      <c r="C3" s="61">
        <v>18</v>
      </c>
      <c r="D3" s="61">
        <v>25</v>
      </c>
      <c r="E3" s="61">
        <v>11</v>
      </c>
      <c r="F3" s="61">
        <v>13</v>
      </c>
      <c r="G3" s="61">
        <v>21</v>
      </c>
      <c r="H3" s="61">
        <v>34</v>
      </c>
      <c r="I3" s="61">
        <v>14</v>
      </c>
      <c r="J3" s="61">
        <v>33</v>
      </c>
      <c r="K3" s="61">
        <v>14</v>
      </c>
      <c r="L3" s="61">
        <v>21</v>
      </c>
      <c r="M3" s="61">
        <v>27</v>
      </c>
      <c r="N3" s="61">
        <v>42</v>
      </c>
      <c r="O3" s="61">
        <v>68</v>
      </c>
      <c r="P3" s="61">
        <v>36</v>
      </c>
      <c r="Q3" s="61">
        <v>54</v>
      </c>
      <c r="R3" s="61">
        <v>33</v>
      </c>
      <c r="S3" s="61">
        <v>24</v>
      </c>
      <c r="T3" s="61">
        <v>28</v>
      </c>
      <c r="U3" s="61">
        <v>23</v>
      </c>
      <c r="V3" s="71">
        <v>13</v>
      </c>
      <c r="W3" s="71">
        <v>14</v>
      </c>
      <c r="X3" s="71">
        <v>14</v>
      </c>
      <c r="Y3" s="71">
        <v>11</v>
      </c>
      <c r="Z3" s="71">
        <v>14</v>
      </c>
      <c r="AA3" s="71">
        <v>8</v>
      </c>
      <c r="AB3" s="71">
        <v>11</v>
      </c>
      <c r="AC3" s="71">
        <v>12</v>
      </c>
      <c r="AD3" s="71">
        <v>16</v>
      </c>
      <c r="AE3" s="71">
        <v>7</v>
      </c>
    </row>
    <row r="4" spans="1:32" x14ac:dyDescent="0.25">
      <c r="A4" s="61" t="s">
        <v>5359</v>
      </c>
      <c r="B4" s="91" t="s">
        <v>5360</v>
      </c>
      <c r="C4" s="64"/>
      <c r="F4" s="61">
        <v>158</v>
      </c>
      <c r="G4" s="61">
        <v>146</v>
      </c>
      <c r="H4" s="61">
        <v>176</v>
      </c>
      <c r="J4" s="61">
        <v>197</v>
      </c>
      <c r="V4" s="71"/>
      <c r="W4" s="71"/>
      <c r="X4" s="71"/>
      <c r="Y4" s="71"/>
    </row>
    <row r="5" spans="1:32" x14ac:dyDescent="0.25">
      <c r="A5" s="61" t="s">
        <v>5361</v>
      </c>
      <c r="B5" s="91"/>
      <c r="C5" s="64"/>
      <c r="F5" s="61">
        <v>710</v>
      </c>
      <c r="G5" s="61">
        <v>676</v>
      </c>
      <c r="H5" s="61">
        <v>553</v>
      </c>
      <c r="V5" s="71"/>
      <c r="W5" s="71"/>
      <c r="X5" s="71"/>
      <c r="Y5" s="71"/>
    </row>
    <row r="6" spans="1:32" x14ac:dyDescent="0.25">
      <c r="A6" s="61" t="s">
        <v>5362</v>
      </c>
      <c r="B6" s="91"/>
      <c r="C6" s="64"/>
      <c r="J6" s="61">
        <v>12</v>
      </c>
      <c r="V6" s="71"/>
      <c r="W6" s="71"/>
      <c r="X6" s="71"/>
      <c r="Y6" s="71"/>
    </row>
    <row r="7" spans="1:32" x14ac:dyDescent="0.25">
      <c r="A7" s="61" t="s">
        <v>5363</v>
      </c>
      <c r="B7" s="91"/>
      <c r="C7" s="64"/>
      <c r="J7" s="61">
        <v>316</v>
      </c>
      <c r="V7" s="71"/>
      <c r="W7" s="71"/>
      <c r="X7" s="71"/>
      <c r="Y7" s="71"/>
    </row>
    <row r="8" spans="1:32" ht="14.25" customHeight="1" x14ac:dyDescent="0.25">
      <c r="A8" s="61" t="s">
        <v>5364</v>
      </c>
      <c r="B8" s="91"/>
      <c r="C8" s="72">
        <v>374</v>
      </c>
      <c r="D8" s="61">
        <v>455</v>
      </c>
      <c r="E8" s="61">
        <v>567</v>
      </c>
      <c r="F8" s="61">
        <v>864</v>
      </c>
      <c r="G8" s="61">
        <v>814</v>
      </c>
      <c r="H8" s="61">
        <v>1090</v>
      </c>
      <c r="I8" s="61">
        <v>734</v>
      </c>
      <c r="J8" s="61">
        <v>525</v>
      </c>
      <c r="K8" s="61">
        <v>419</v>
      </c>
      <c r="L8" s="61">
        <v>367</v>
      </c>
      <c r="M8" s="61">
        <v>490</v>
      </c>
      <c r="N8" s="61">
        <v>539</v>
      </c>
      <c r="O8" s="61">
        <v>514</v>
      </c>
      <c r="P8" s="61">
        <v>343</v>
      </c>
      <c r="Q8" s="61">
        <v>324</v>
      </c>
      <c r="R8" s="61">
        <v>330</v>
      </c>
      <c r="S8" s="61">
        <v>295</v>
      </c>
      <c r="T8" s="61">
        <v>363</v>
      </c>
      <c r="U8" s="61">
        <v>207</v>
      </c>
      <c r="V8" s="91" t="s">
        <v>5365</v>
      </c>
      <c r="W8" s="91"/>
      <c r="X8" s="91"/>
      <c r="Y8" s="91"/>
      <c r="Z8" s="91"/>
      <c r="AA8" s="91"/>
      <c r="AB8" s="91"/>
      <c r="AC8" s="91"/>
      <c r="AD8" s="91"/>
      <c r="AE8" s="91"/>
      <c r="AF8" s="91"/>
    </row>
    <row r="9" spans="1:32" x14ac:dyDescent="0.25">
      <c r="A9" s="61" t="s">
        <v>5366</v>
      </c>
      <c r="C9" s="61">
        <f>C3+C8</f>
        <v>392</v>
      </c>
      <c r="D9" s="61">
        <f>D3+D8</f>
        <v>480</v>
      </c>
      <c r="E9" s="61">
        <f t="shared" ref="E9:U9" si="0">E3+E8</f>
        <v>578</v>
      </c>
      <c r="F9" s="61">
        <f t="shared" si="0"/>
        <v>877</v>
      </c>
      <c r="G9" s="61">
        <f t="shared" si="0"/>
        <v>835</v>
      </c>
      <c r="H9" s="61">
        <f t="shared" si="0"/>
        <v>1124</v>
      </c>
      <c r="I9" s="61">
        <f t="shared" si="0"/>
        <v>748</v>
      </c>
      <c r="J9" s="61">
        <f t="shared" si="0"/>
        <v>558</v>
      </c>
      <c r="K9" s="61">
        <f t="shared" si="0"/>
        <v>433</v>
      </c>
      <c r="L9" s="61">
        <f t="shared" si="0"/>
        <v>388</v>
      </c>
      <c r="M9" s="61">
        <f t="shared" si="0"/>
        <v>517</v>
      </c>
      <c r="N9" s="61">
        <f t="shared" si="0"/>
        <v>581</v>
      </c>
      <c r="O9" s="61">
        <f t="shared" si="0"/>
        <v>582</v>
      </c>
      <c r="P9" s="61">
        <f t="shared" si="0"/>
        <v>379</v>
      </c>
      <c r="Q9" s="61">
        <f t="shared" si="0"/>
        <v>378</v>
      </c>
      <c r="R9" s="61">
        <f t="shared" si="0"/>
        <v>363</v>
      </c>
      <c r="S9" s="61">
        <f t="shared" si="0"/>
        <v>319</v>
      </c>
      <c r="T9" s="61">
        <f t="shared" si="0"/>
        <v>391</v>
      </c>
      <c r="U9" s="61">
        <f t="shared" si="0"/>
        <v>230</v>
      </c>
      <c r="V9" s="91"/>
      <c r="W9" s="91"/>
      <c r="X9" s="91"/>
      <c r="Y9" s="91"/>
      <c r="Z9" s="91"/>
      <c r="AA9" s="91"/>
      <c r="AB9" s="91"/>
      <c r="AC9" s="91"/>
      <c r="AD9" s="91"/>
      <c r="AE9" s="91"/>
      <c r="AF9" s="91"/>
    </row>
    <row r="10" spans="1:32" x14ac:dyDescent="0.25">
      <c r="V10" s="91"/>
      <c r="W10" s="91"/>
      <c r="X10" s="91"/>
      <c r="Y10" s="91"/>
      <c r="Z10" s="91"/>
      <c r="AA10" s="91"/>
      <c r="AB10" s="91"/>
      <c r="AC10" s="91"/>
      <c r="AD10" s="91"/>
      <c r="AE10" s="91"/>
      <c r="AF10" s="91"/>
    </row>
    <row r="11" spans="1:32" x14ac:dyDescent="0.25">
      <c r="A11" s="61" t="s">
        <v>5367</v>
      </c>
      <c r="B11" s="94" t="s">
        <v>5368</v>
      </c>
      <c r="C11" s="73"/>
      <c r="F11" s="61">
        <v>33</v>
      </c>
      <c r="G11" s="61">
        <v>29</v>
      </c>
      <c r="H11" s="61">
        <v>101</v>
      </c>
      <c r="I11" s="61">
        <v>55</v>
      </c>
      <c r="V11" s="91"/>
      <c r="W11" s="91"/>
      <c r="X11" s="91"/>
      <c r="Y11" s="91"/>
      <c r="Z11" s="91"/>
      <c r="AA11" s="91"/>
      <c r="AB11" s="91"/>
      <c r="AC11" s="91"/>
      <c r="AD11" s="91"/>
      <c r="AE11" s="91"/>
      <c r="AF11" s="91"/>
    </row>
    <row r="12" spans="1:32" x14ac:dyDescent="0.25">
      <c r="B12" s="94"/>
      <c r="C12" s="73"/>
      <c r="V12" s="91"/>
      <c r="W12" s="91"/>
      <c r="X12" s="91"/>
      <c r="Y12" s="91"/>
      <c r="Z12" s="91"/>
      <c r="AA12" s="91"/>
      <c r="AB12" s="91"/>
      <c r="AC12" s="91"/>
      <c r="AD12" s="91"/>
      <c r="AE12" s="91"/>
      <c r="AF12" s="91"/>
    </row>
    <row r="13" spans="1:32" x14ac:dyDescent="0.25">
      <c r="A13" s="61" t="s">
        <v>5341</v>
      </c>
      <c r="B13" s="94"/>
      <c r="C13" s="73"/>
      <c r="V13" s="91"/>
      <c r="W13" s="91"/>
      <c r="X13" s="91"/>
      <c r="Y13" s="91"/>
      <c r="Z13" s="91"/>
      <c r="AA13" s="91"/>
      <c r="AB13" s="91"/>
      <c r="AC13" s="91"/>
      <c r="AD13" s="91"/>
      <c r="AE13" s="91"/>
      <c r="AF13" s="91"/>
    </row>
    <row r="14" spans="1:32" x14ac:dyDescent="0.25">
      <c r="V14" s="91"/>
      <c r="W14" s="91"/>
      <c r="X14" s="91"/>
      <c r="Y14" s="91"/>
      <c r="Z14" s="91"/>
      <c r="AA14" s="91"/>
      <c r="AB14" s="91"/>
      <c r="AC14" s="91"/>
      <c r="AD14" s="91"/>
      <c r="AE14" s="91"/>
      <c r="AF14" s="91"/>
    </row>
    <row r="15" spans="1:32" x14ac:dyDescent="0.25">
      <c r="A15" s="61" t="s">
        <v>5369</v>
      </c>
      <c r="V15" s="91"/>
      <c r="W15" s="91"/>
      <c r="X15" s="91"/>
      <c r="Y15" s="91"/>
      <c r="Z15" s="91"/>
      <c r="AA15" s="91"/>
      <c r="AB15" s="91"/>
      <c r="AC15" s="91"/>
      <c r="AD15" s="91"/>
      <c r="AE15" s="91"/>
      <c r="AF15" s="91"/>
    </row>
    <row r="16" spans="1:32" x14ac:dyDescent="0.25">
      <c r="A16" s="61" t="s">
        <v>5370</v>
      </c>
      <c r="C16" s="61">
        <v>190</v>
      </c>
      <c r="D16" s="61">
        <v>376</v>
      </c>
      <c r="E16" s="61">
        <v>206</v>
      </c>
      <c r="F16" s="61">
        <v>201</v>
      </c>
      <c r="G16" s="61">
        <v>282</v>
      </c>
      <c r="H16" s="61">
        <v>246</v>
      </c>
      <c r="I16" s="61">
        <v>266</v>
      </c>
      <c r="J16" s="61">
        <v>236</v>
      </c>
      <c r="K16" s="61">
        <v>368</v>
      </c>
      <c r="L16" s="61">
        <v>206</v>
      </c>
      <c r="M16" s="61">
        <v>221</v>
      </c>
      <c r="N16" s="61">
        <v>216</v>
      </c>
      <c r="O16" s="61">
        <v>162</v>
      </c>
      <c r="P16" s="61">
        <v>101</v>
      </c>
      <c r="Q16" s="61">
        <v>94</v>
      </c>
      <c r="R16" s="61">
        <v>101</v>
      </c>
      <c r="S16" s="61">
        <v>71</v>
      </c>
      <c r="T16" s="61">
        <v>3</v>
      </c>
      <c r="U16" s="61">
        <v>0</v>
      </c>
      <c r="V16" s="91"/>
      <c r="W16" s="91"/>
      <c r="X16" s="91"/>
      <c r="Y16" s="91"/>
      <c r="Z16" s="91"/>
      <c r="AA16" s="91"/>
      <c r="AB16" s="91"/>
      <c r="AC16" s="91"/>
      <c r="AD16" s="91"/>
      <c r="AE16" s="91"/>
      <c r="AF16" s="91"/>
    </row>
    <row r="17" spans="1:32" x14ac:dyDescent="0.25">
      <c r="A17" s="61" t="s">
        <v>5371</v>
      </c>
      <c r="C17" s="61">
        <v>93</v>
      </c>
      <c r="D17" s="61">
        <v>83</v>
      </c>
      <c r="E17" s="61">
        <v>93</v>
      </c>
      <c r="F17" s="61">
        <v>97</v>
      </c>
      <c r="G17" s="61">
        <v>83</v>
      </c>
      <c r="H17" s="61">
        <v>110</v>
      </c>
      <c r="I17" s="61">
        <v>111</v>
      </c>
      <c r="J17" s="61">
        <v>140</v>
      </c>
      <c r="K17" s="61">
        <v>145</v>
      </c>
      <c r="L17" s="61">
        <v>159</v>
      </c>
      <c r="M17" s="61">
        <v>177</v>
      </c>
      <c r="N17" s="61">
        <v>192</v>
      </c>
      <c r="O17" s="61">
        <v>149</v>
      </c>
      <c r="P17" s="61">
        <v>112</v>
      </c>
      <c r="Q17" s="61">
        <v>116</v>
      </c>
      <c r="R17" s="61">
        <v>129</v>
      </c>
      <c r="S17" s="61">
        <v>94</v>
      </c>
      <c r="T17" s="61">
        <v>85</v>
      </c>
      <c r="U17" s="61">
        <v>55</v>
      </c>
      <c r="V17" s="91"/>
      <c r="W17" s="91"/>
      <c r="X17" s="91"/>
      <c r="Y17" s="91"/>
      <c r="Z17" s="91"/>
      <c r="AA17" s="91"/>
      <c r="AB17" s="91"/>
      <c r="AC17" s="91"/>
      <c r="AD17" s="91"/>
      <c r="AE17" s="91"/>
      <c r="AF17" s="91"/>
    </row>
    <row r="18" spans="1:32" x14ac:dyDescent="0.25">
      <c r="A18" s="61" t="s">
        <v>5372</v>
      </c>
      <c r="C18" s="61">
        <v>30</v>
      </c>
      <c r="D18" s="61">
        <v>44</v>
      </c>
      <c r="E18" s="61">
        <v>67</v>
      </c>
      <c r="F18" s="61">
        <v>75</v>
      </c>
      <c r="G18" s="61">
        <v>23</v>
      </c>
      <c r="H18" s="61">
        <v>43</v>
      </c>
      <c r="I18" s="61">
        <v>27</v>
      </c>
      <c r="J18" s="61">
        <v>16</v>
      </c>
      <c r="K18" s="61">
        <v>46</v>
      </c>
      <c r="L18" s="61">
        <v>82</v>
      </c>
      <c r="M18" s="61">
        <v>101</v>
      </c>
      <c r="N18" s="61">
        <v>101</v>
      </c>
      <c r="O18" s="61">
        <v>77</v>
      </c>
      <c r="P18" s="61">
        <v>84</v>
      </c>
      <c r="Q18" s="61">
        <v>74</v>
      </c>
      <c r="R18" s="61">
        <v>91</v>
      </c>
      <c r="S18" s="61">
        <v>97</v>
      </c>
      <c r="T18" s="61">
        <v>52</v>
      </c>
      <c r="U18" s="61">
        <v>39</v>
      </c>
      <c r="V18" s="91"/>
      <c r="W18" s="91"/>
      <c r="X18" s="91"/>
      <c r="Y18" s="91"/>
      <c r="Z18" s="91"/>
      <c r="AA18" s="91"/>
      <c r="AB18" s="91"/>
      <c r="AC18" s="91"/>
      <c r="AD18" s="91"/>
      <c r="AE18" s="91"/>
      <c r="AF18" s="91"/>
    </row>
    <row r="19" spans="1:32" x14ac:dyDescent="0.25">
      <c r="A19" s="61" t="s">
        <v>5373</v>
      </c>
      <c r="T19" s="61">
        <v>18</v>
      </c>
      <c r="U19" s="61">
        <v>11</v>
      </c>
      <c r="V19" s="91"/>
      <c r="W19" s="91"/>
      <c r="X19" s="91"/>
      <c r="Y19" s="91"/>
      <c r="Z19" s="91"/>
      <c r="AA19" s="91"/>
      <c r="AB19" s="91"/>
      <c r="AC19" s="91"/>
      <c r="AD19" s="91"/>
      <c r="AE19" s="91"/>
      <c r="AF19" s="91"/>
    </row>
    <row r="20" spans="1:32" x14ac:dyDescent="0.25">
      <c r="A20" s="61" t="s">
        <v>5374</v>
      </c>
      <c r="C20" s="61">
        <f>SUM(C16:C18)</f>
        <v>313</v>
      </c>
      <c r="D20" s="61">
        <f>SUM(D16:D18)</f>
        <v>503</v>
      </c>
      <c r="E20" s="61">
        <f t="shared" ref="E20:S20" si="1">SUM(E16:E18)</f>
        <v>366</v>
      </c>
      <c r="F20" s="61">
        <f t="shared" si="1"/>
        <v>373</v>
      </c>
      <c r="G20" s="61">
        <f t="shared" si="1"/>
        <v>388</v>
      </c>
      <c r="H20" s="61">
        <f t="shared" si="1"/>
        <v>399</v>
      </c>
      <c r="I20" s="61">
        <f t="shared" si="1"/>
        <v>404</v>
      </c>
      <c r="J20" s="61">
        <f t="shared" si="1"/>
        <v>392</v>
      </c>
      <c r="K20" s="61">
        <f t="shared" si="1"/>
        <v>559</v>
      </c>
      <c r="L20" s="61">
        <f t="shared" si="1"/>
        <v>447</v>
      </c>
      <c r="M20" s="61">
        <f t="shared" si="1"/>
        <v>499</v>
      </c>
      <c r="N20" s="61">
        <f t="shared" si="1"/>
        <v>509</v>
      </c>
      <c r="O20" s="61">
        <f t="shared" si="1"/>
        <v>388</v>
      </c>
      <c r="P20" s="61">
        <f t="shared" si="1"/>
        <v>297</v>
      </c>
      <c r="Q20" s="61">
        <f t="shared" si="1"/>
        <v>284</v>
      </c>
      <c r="R20" s="61">
        <f t="shared" si="1"/>
        <v>321</v>
      </c>
      <c r="S20" s="61">
        <f t="shared" si="1"/>
        <v>262</v>
      </c>
      <c r="T20" s="61">
        <f>SUM(T16:T19)</f>
        <v>158</v>
      </c>
      <c r="U20" s="61">
        <f>SUM(U16:U19)</f>
        <v>105</v>
      </c>
      <c r="V20" s="91"/>
      <c r="W20" s="91"/>
      <c r="X20" s="91"/>
      <c r="Y20" s="91"/>
      <c r="Z20" s="91"/>
      <c r="AA20" s="91"/>
      <c r="AB20" s="91"/>
      <c r="AC20" s="91"/>
      <c r="AD20" s="91"/>
      <c r="AE20" s="91"/>
      <c r="AF20" s="91"/>
    </row>
    <row r="21" spans="1:32" x14ac:dyDescent="0.25">
      <c r="V21" s="91"/>
      <c r="W21" s="91"/>
      <c r="X21" s="91"/>
      <c r="Y21" s="91"/>
      <c r="Z21" s="91"/>
      <c r="AA21" s="91"/>
      <c r="AB21" s="91"/>
      <c r="AC21" s="91"/>
      <c r="AD21" s="91"/>
      <c r="AE21" s="91"/>
      <c r="AF21" s="91"/>
    </row>
    <row r="22" spans="1:32" x14ac:dyDescent="0.25">
      <c r="A22" s="61" t="s">
        <v>5375</v>
      </c>
      <c r="V22" s="91"/>
      <c r="W22" s="91"/>
      <c r="X22" s="91"/>
      <c r="Y22" s="91"/>
      <c r="Z22" s="91"/>
      <c r="AA22" s="91"/>
      <c r="AB22" s="91"/>
      <c r="AC22" s="91"/>
      <c r="AD22" s="91"/>
      <c r="AE22" s="91"/>
      <c r="AF22" s="91"/>
    </row>
    <row r="23" spans="1:32" x14ac:dyDescent="0.25">
      <c r="A23" s="61" t="s">
        <v>5370</v>
      </c>
      <c r="C23" s="61">
        <v>2917</v>
      </c>
      <c r="D23" s="61">
        <v>2909</v>
      </c>
      <c r="E23" s="61">
        <v>2669</v>
      </c>
      <c r="F23" s="61">
        <v>2145</v>
      </c>
      <c r="G23" s="61">
        <v>1732</v>
      </c>
      <c r="H23" s="61">
        <v>1064</v>
      </c>
      <c r="I23" s="61">
        <v>754</v>
      </c>
      <c r="J23" s="61">
        <v>604</v>
      </c>
      <c r="K23" s="61">
        <v>625</v>
      </c>
      <c r="L23" s="61">
        <v>726</v>
      </c>
      <c r="M23" s="61">
        <v>589</v>
      </c>
      <c r="N23" s="61">
        <v>538</v>
      </c>
      <c r="O23" s="61">
        <v>425</v>
      </c>
      <c r="P23" s="61">
        <v>374</v>
      </c>
      <c r="Q23" s="61">
        <v>313</v>
      </c>
      <c r="R23" s="61">
        <v>285</v>
      </c>
      <c r="S23" s="61">
        <v>290</v>
      </c>
      <c r="T23" s="61">
        <v>32</v>
      </c>
      <c r="U23" s="61">
        <v>16</v>
      </c>
      <c r="V23" s="91"/>
      <c r="W23" s="91"/>
      <c r="X23" s="91"/>
      <c r="Y23" s="91"/>
      <c r="Z23" s="91"/>
      <c r="AA23" s="91"/>
      <c r="AB23" s="91"/>
      <c r="AC23" s="91"/>
      <c r="AD23" s="91"/>
      <c r="AE23" s="91"/>
      <c r="AF23" s="91"/>
    </row>
    <row r="24" spans="1:32" x14ac:dyDescent="0.25">
      <c r="A24" s="61" t="s">
        <v>5371</v>
      </c>
      <c r="C24" s="61">
        <v>344</v>
      </c>
      <c r="D24" s="61">
        <v>357</v>
      </c>
      <c r="E24" s="61">
        <v>359</v>
      </c>
      <c r="F24" s="61">
        <v>345</v>
      </c>
      <c r="G24" s="61">
        <v>328</v>
      </c>
      <c r="H24" s="61">
        <v>287</v>
      </c>
      <c r="I24" s="61">
        <v>306</v>
      </c>
      <c r="J24" s="61">
        <v>332</v>
      </c>
      <c r="K24" s="61">
        <v>371</v>
      </c>
      <c r="L24" s="61">
        <v>368</v>
      </c>
      <c r="M24" s="61">
        <v>450</v>
      </c>
      <c r="N24" s="61">
        <v>441</v>
      </c>
      <c r="O24" s="61">
        <v>402</v>
      </c>
      <c r="P24" s="61">
        <v>359</v>
      </c>
      <c r="Q24" s="61">
        <v>333</v>
      </c>
      <c r="R24" s="61">
        <v>327</v>
      </c>
      <c r="S24" s="61">
        <v>267</v>
      </c>
      <c r="T24" s="61">
        <v>242</v>
      </c>
      <c r="U24" s="61">
        <v>176</v>
      </c>
      <c r="V24" s="91"/>
      <c r="W24" s="91"/>
      <c r="X24" s="91"/>
      <c r="Y24" s="91"/>
      <c r="Z24" s="91"/>
      <c r="AA24" s="91"/>
      <c r="AB24" s="91"/>
      <c r="AC24" s="91"/>
      <c r="AD24" s="91"/>
      <c r="AE24" s="91"/>
      <c r="AF24" s="91"/>
    </row>
    <row r="25" spans="1:32" x14ac:dyDescent="0.25">
      <c r="A25" s="61" t="s">
        <v>5372</v>
      </c>
      <c r="C25" s="61">
        <v>166</v>
      </c>
      <c r="D25" s="61">
        <v>185</v>
      </c>
      <c r="E25" s="61">
        <v>211</v>
      </c>
      <c r="F25" s="61">
        <v>244</v>
      </c>
      <c r="G25" s="61">
        <v>227</v>
      </c>
      <c r="H25" s="61">
        <v>211</v>
      </c>
      <c r="I25" s="61">
        <v>158</v>
      </c>
      <c r="J25" s="61">
        <v>116</v>
      </c>
      <c r="K25" s="61">
        <v>121</v>
      </c>
      <c r="L25" s="61">
        <v>127</v>
      </c>
      <c r="M25" s="61">
        <v>223</v>
      </c>
      <c r="N25" s="61">
        <v>225</v>
      </c>
      <c r="O25" s="61">
        <v>186</v>
      </c>
      <c r="P25" s="61">
        <v>202</v>
      </c>
      <c r="Q25" s="61">
        <v>195</v>
      </c>
      <c r="R25" s="61">
        <v>193</v>
      </c>
      <c r="S25" s="61">
        <v>203</v>
      </c>
      <c r="T25" s="61">
        <v>193</v>
      </c>
      <c r="U25" s="61">
        <v>139</v>
      </c>
      <c r="V25" s="91"/>
      <c r="W25" s="91"/>
      <c r="X25" s="91"/>
      <c r="Y25" s="91"/>
      <c r="Z25" s="91"/>
      <c r="AA25" s="91"/>
      <c r="AB25" s="91"/>
      <c r="AC25" s="91"/>
      <c r="AD25" s="91"/>
      <c r="AE25" s="91"/>
      <c r="AF25" s="91"/>
    </row>
    <row r="26" spans="1:32" x14ac:dyDescent="0.25">
      <c r="A26" s="61" t="s">
        <v>5373</v>
      </c>
      <c r="T26" s="61">
        <v>11</v>
      </c>
      <c r="U26" s="61">
        <v>6</v>
      </c>
      <c r="V26" s="91"/>
      <c r="W26" s="91"/>
      <c r="X26" s="91"/>
      <c r="Y26" s="91"/>
      <c r="Z26" s="91"/>
      <c r="AA26" s="91"/>
      <c r="AB26" s="91"/>
      <c r="AC26" s="91"/>
      <c r="AD26" s="91"/>
      <c r="AE26" s="91"/>
      <c r="AF26" s="91"/>
    </row>
    <row r="27" spans="1:32" x14ac:dyDescent="0.25">
      <c r="A27" s="61" t="s">
        <v>5376</v>
      </c>
      <c r="C27" s="61">
        <f>SUM(C23:C25)</f>
        <v>3427</v>
      </c>
      <c r="D27" s="61">
        <f>SUM(D23:D25)</f>
        <v>3451</v>
      </c>
      <c r="E27" s="61">
        <f t="shared" ref="E27:O27" si="2">SUM(E23:E25)</f>
        <v>3239</v>
      </c>
      <c r="F27" s="61">
        <f t="shared" si="2"/>
        <v>2734</v>
      </c>
      <c r="G27" s="61">
        <f t="shared" si="2"/>
        <v>2287</v>
      </c>
      <c r="H27" s="61">
        <f t="shared" si="2"/>
        <v>1562</v>
      </c>
      <c r="I27" s="61">
        <f t="shared" si="2"/>
        <v>1218</v>
      </c>
      <c r="J27" s="61">
        <f t="shared" si="2"/>
        <v>1052</v>
      </c>
      <c r="K27" s="61">
        <f t="shared" si="2"/>
        <v>1117</v>
      </c>
      <c r="L27" s="61">
        <f t="shared" si="2"/>
        <v>1221</v>
      </c>
      <c r="M27" s="61">
        <f t="shared" si="2"/>
        <v>1262</v>
      </c>
      <c r="N27" s="61">
        <f t="shared" si="2"/>
        <v>1204</v>
      </c>
      <c r="O27" s="61">
        <f t="shared" si="2"/>
        <v>1013</v>
      </c>
      <c r="P27" s="61">
        <f>SUM(P23:P25)</f>
        <v>935</v>
      </c>
      <c r="Q27" s="61">
        <f>SUM(Q23:Q25)</f>
        <v>841</v>
      </c>
      <c r="R27" s="61">
        <f>SUM(R23:R25)</f>
        <v>805</v>
      </c>
      <c r="S27" s="61">
        <f>SUM(S23:S25)</f>
        <v>760</v>
      </c>
      <c r="T27" s="61">
        <f>SUM(T23:T26)</f>
        <v>478</v>
      </c>
      <c r="U27" s="61">
        <f>SUM(U23:U26)</f>
        <v>337</v>
      </c>
      <c r="V27" s="91"/>
      <c r="W27" s="91"/>
      <c r="X27" s="91"/>
      <c r="Y27" s="91"/>
      <c r="Z27" s="91"/>
      <c r="AA27" s="91"/>
      <c r="AB27" s="91"/>
      <c r="AC27" s="91"/>
      <c r="AD27" s="91"/>
      <c r="AE27" s="91"/>
      <c r="AF27" s="91"/>
    </row>
    <row r="28" spans="1:32" x14ac:dyDescent="0.25">
      <c r="V28" s="91"/>
      <c r="W28" s="91"/>
      <c r="X28" s="91"/>
      <c r="Y28" s="91"/>
      <c r="Z28" s="91"/>
      <c r="AA28" s="91"/>
      <c r="AB28" s="91"/>
      <c r="AC28" s="91"/>
      <c r="AD28" s="91"/>
      <c r="AE28" s="91"/>
      <c r="AF28" s="91"/>
    </row>
    <row r="29" spans="1:32" x14ac:dyDescent="0.25">
      <c r="A29" s="61" t="s">
        <v>5377</v>
      </c>
      <c r="V29" s="91"/>
      <c r="W29" s="91"/>
      <c r="X29" s="91"/>
      <c r="Y29" s="91"/>
      <c r="Z29" s="91"/>
      <c r="AA29" s="91"/>
      <c r="AB29" s="91"/>
      <c r="AC29" s="91"/>
      <c r="AD29" s="91"/>
      <c r="AE29" s="91"/>
      <c r="AF29" s="91"/>
    </row>
    <row r="30" spans="1:32" x14ac:dyDescent="0.25">
      <c r="A30" s="61" t="s">
        <v>5370</v>
      </c>
      <c r="D30" s="61">
        <f>C23+D16-D23</f>
        <v>384</v>
      </c>
      <c r="E30" s="61">
        <f>D23+E16-E23</f>
        <v>446</v>
      </c>
      <c r="F30" s="61">
        <f t="shared" ref="F30:U30" si="3">E23+F16-F23</f>
        <v>725</v>
      </c>
      <c r="G30" s="61">
        <f t="shared" si="3"/>
        <v>695</v>
      </c>
      <c r="H30" s="61">
        <f t="shared" si="3"/>
        <v>914</v>
      </c>
      <c r="I30" s="61">
        <f t="shared" si="3"/>
        <v>576</v>
      </c>
      <c r="J30" s="61">
        <f t="shared" si="3"/>
        <v>386</v>
      </c>
      <c r="K30" s="61">
        <f t="shared" si="3"/>
        <v>347</v>
      </c>
      <c r="L30" s="61">
        <f t="shared" si="3"/>
        <v>105</v>
      </c>
      <c r="M30" s="61">
        <f t="shared" si="3"/>
        <v>358</v>
      </c>
      <c r="N30" s="61">
        <f t="shared" si="3"/>
        <v>267</v>
      </c>
      <c r="O30" s="61">
        <f t="shared" si="3"/>
        <v>275</v>
      </c>
      <c r="P30" s="61">
        <f t="shared" si="3"/>
        <v>152</v>
      </c>
      <c r="Q30" s="61">
        <f t="shared" si="3"/>
        <v>155</v>
      </c>
      <c r="R30" s="61">
        <f t="shared" si="3"/>
        <v>129</v>
      </c>
      <c r="S30" s="61">
        <f t="shared" si="3"/>
        <v>66</v>
      </c>
      <c r="T30" s="61">
        <f t="shared" si="3"/>
        <v>261</v>
      </c>
      <c r="U30" s="61">
        <f t="shared" si="3"/>
        <v>16</v>
      </c>
      <c r="V30" s="91"/>
      <c r="W30" s="91"/>
      <c r="X30" s="91"/>
      <c r="Y30" s="91"/>
      <c r="Z30" s="91"/>
      <c r="AA30" s="91"/>
      <c r="AB30" s="91"/>
      <c r="AC30" s="91"/>
      <c r="AD30" s="91"/>
      <c r="AE30" s="91"/>
      <c r="AF30" s="91"/>
    </row>
    <row r="31" spans="1:32" x14ac:dyDescent="0.25">
      <c r="A31" s="61" t="s">
        <v>5371</v>
      </c>
      <c r="D31" s="61">
        <f>C24+C17-D24</f>
        <v>80</v>
      </c>
      <c r="E31" s="61">
        <f>D24+D17-E24</f>
        <v>81</v>
      </c>
      <c r="F31" s="61">
        <f t="shared" ref="F31:U31" si="4">E24+E17-F24</f>
        <v>107</v>
      </c>
      <c r="G31" s="61">
        <f t="shared" si="4"/>
        <v>114</v>
      </c>
      <c r="H31" s="61">
        <f t="shared" si="4"/>
        <v>124</v>
      </c>
      <c r="I31" s="61">
        <f t="shared" si="4"/>
        <v>91</v>
      </c>
      <c r="J31" s="61">
        <f t="shared" si="4"/>
        <v>85</v>
      </c>
      <c r="K31" s="61">
        <f t="shared" si="4"/>
        <v>101</v>
      </c>
      <c r="L31" s="61">
        <f t="shared" si="4"/>
        <v>148</v>
      </c>
      <c r="M31" s="61">
        <f t="shared" si="4"/>
        <v>77</v>
      </c>
      <c r="N31" s="61">
        <f t="shared" si="4"/>
        <v>186</v>
      </c>
      <c r="O31" s="61">
        <f t="shared" si="4"/>
        <v>231</v>
      </c>
      <c r="P31" s="61">
        <f t="shared" si="4"/>
        <v>192</v>
      </c>
      <c r="Q31" s="61">
        <f t="shared" si="4"/>
        <v>138</v>
      </c>
      <c r="R31" s="61">
        <f t="shared" si="4"/>
        <v>122</v>
      </c>
      <c r="S31" s="61">
        <f t="shared" si="4"/>
        <v>189</v>
      </c>
      <c r="T31" s="61">
        <f t="shared" si="4"/>
        <v>119</v>
      </c>
      <c r="U31" s="61">
        <f t="shared" si="4"/>
        <v>151</v>
      </c>
      <c r="V31" s="91"/>
      <c r="W31" s="91"/>
      <c r="X31" s="91"/>
      <c r="Y31" s="91"/>
      <c r="Z31" s="91"/>
      <c r="AA31" s="91"/>
      <c r="AB31" s="91"/>
      <c r="AC31" s="91"/>
      <c r="AD31" s="91"/>
      <c r="AE31" s="91"/>
      <c r="AF31" s="91"/>
    </row>
    <row r="32" spans="1:32" x14ac:dyDescent="0.25">
      <c r="A32" s="61" t="s">
        <v>5372</v>
      </c>
      <c r="D32" s="61">
        <f>C25+D18-D25</f>
        <v>25</v>
      </c>
      <c r="E32" s="61">
        <f>D25+E18-E25</f>
        <v>41</v>
      </c>
      <c r="F32" s="61">
        <f t="shared" ref="F32:K32" si="5">E25+F18-F25</f>
        <v>42</v>
      </c>
      <c r="G32" s="61">
        <f t="shared" si="5"/>
        <v>40</v>
      </c>
      <c r="H32" s="61">
        <f>G25+H18-H25</f>
        <v>59</v>
      </c>
      <c r="I32" s="61">
        <f t="shared" si="5"/>
        <v>80</v>
      </c>
      <c r="J32" s="61">
        <f t="shared" si="5"/>
        <v>58</v>
      </c>
      <c r="K32" s="61">
        <f t="shared" si="5"/>
        <v>41</v>
      </c>
      <c r="L32" s="61">
        <f>K25+L18-L25</f>
        <v>76</v>
      </c>
      <c r="M32" s="61">
        <f>L25+M18-M25</f>
        <v>5</v>
      </c>
      <c r="N32" s="61">
        <f>M25+N18-N25</f>
        <v>99</v>
      </c>
      <c r="O32" s="61">
        <f t="shared" ref="O32:U32" si="6">N25+O18-O25</f>
        <v>116</v>
      </c>
      <c r="P32" s="61">
        <f t="shared" si="6"/>
        <v>68</v>
      </c>
      <c r="Q32" s="61">
        <f t="shared" si="6"/>
        <v>81</v>
      </c>
      <c r="R32" s="61">
        <f t="shared" si="6"/>
        <v>93</v>
      </c>
      <c r="S32" s="61">
        <f t="shared" si="6"/>
        <v>87</v>
      </c>
      <c r="T32" s="61">
        <f t="shared" si="6"/>
        <v>62</v>
      </c>
      <c r="U32" s="61">
        <f t="shared" si="6"/>
        <v>93</v>
      </c>
      <c r="V32" s="91"/>
      <c r="W32" s="91"/>
      <c r="X32" s="91"/>
      <c r="Y32" s="91"/>
      <c r="Z32" s="91"/>
      <c r="AA32" s="91"/>
      <c r="AB32" s="91"/>
      <c r="AC32" s="91"/>
      <c r="AD32" s="91"/>
      <c r="AE32" s="91"/>
      <c r="AF32" s="91"/>
    </row>
    <row r="33" spans="1:32" x14ac:dyDescent="0.25">
      <c r="A33" s="61" t="s">
        <v>5373</v>
      </c>
      <c r="T33" s="61">
        <f>T19-T26</f>
        <v>7</v>
      </c>
      <c r="U33" s="61">
        <f>T26+U19-U26</f>
        <v>16</v>
      </c>
      <c r="V33" s="91"/>
      <c r="W33" s="91"/>
      <c r="X33" s="91"/>
      <c r="Y33" s="91"/>
      <c r="Z33" s="91"/>
      <c r="AA33" s="91"/>
      <c r="AB33" s="91"/>
      <c r="AC33" s="91"/>
      <c r="AD33" s="91"/>
      <c r="AE33" s="91"/>
      <c r="AF33" s="91"/>
    </row>
    <row r="34" spans="1:32" x14ac:dyDescent="0.25">
      <c r="A34" s="61" t="s">
        <v>5356</v>
      </c>
      <c r="D34" s="61">
        <f>SUM(D30:D32)</f>
        <v>489</v>
      </c>
      <c r="E34" s="61">
        <f>SUM(E30:E32)</f>
        <v>568</v>
      </c>
      <c r="F34" s="61">
        <f t="shared" ref="F34:S34" si="7">SUM(F30:F32)</f>
        <v>874</v>
      </c>
      <c r="G34" s="61">
        <f t="shared" si="7"/>
        <v>849</v>
      </c>
      <c r="H34" s="61">
        <f t="shared" si="7"/>
        <v>1097</v>
      </c>
      <c r="I34" s="61">
        <f t="shared" si="7"/>
        <v>747</v>
      </c>
      <c r="J34" s="61">
        <f t="shared" si="7"/>
        <v>529</v>
      </c>
      <c r="K34" s="61">
        <f t="shared" si="7"/>
        <v>489</v>
      </c>
      <c r="L34" s="61">
        <f t="shared" si="7"/>
        <v>329</v>
      </c>
      <c r="M34" s="61">
        <f t="shared" si="7"/>
        <v>440</v>
      </c>
      <c r="N34" s="61">
        <f t="shared" si="7"/>
        <v>552</v>
      </c>
      <c r="O34" s="61">
        <f t="shared" si="7"/>
        <v>622</v>
      </c>
      <c r="P34" s="61">
        <f t="shared" si="7"/>
        <v>412</v>
      </c>
      <c r="Q34" s="61">
        <f t="shared" si="7"/>
        <v>374</v>
      </c>
      <c r="R34" s="61">
        <f t="shared" si="7"/>
        <v>344</v>
      </c>
      <c r="S34" s="61">
        <f t="shared" si="7"/>
        <v>342</v>
      </c>
      <c r="T34" s="61">
        <f>SUM(T30:T33)</f>
        <v>449</v>
      </c>
      <c r="U34" s="61">
        <f>SUM(U30:U33)</f>
        <v>276</v>
      </c>
      <c r="V34" s="91"/>
      <c r="W34" s="91"/>
      <c r="X34" s="91"/>
      <c r="Y34" s="91"/>
      <c r="Z34" s="91"/>
      <c r="AA34" s="91"/>
      <c r="AB34" s="91"/>
      <c r="AC34" s="91"/>
      <c r="AD34" s="91"/>
      <c r="AE34" s="91"/>
      <c r="AF34" s="91"/>
    </row>
    <row r="35" spans="1:32" x14ac:dyDescent="0.25">
      <c r="D35" s="61" t="s">
        <v>5378</v>
      </c>
    </row>
    <row r="38" spans="1:32" x14ac:dyDescent="0.25">
      <c r="A38" s="61" t="s">
        <v>5379</v>
      </c>
      <c r="G38" s="61">
        <v>373</v>
      </c>
      <c r="H38" s="61">
        <v>407</v>
      </c>
      <c r="I38" s="61">
        <v>411</v>
      </c>
    </row>
    <row r="39" spans="1:32" x14ac:dyDescent="0.25">
      <c r="A39" s="61" t="s">
        <v>5380</v>
      </c>
      <c r="G39" s="74">
        <v>0.46</v>
      </c>
      <c r="H39" s="74">
        <v>0.44</v>
      </c>
      <c r="I39" s="74">
        <v>0.44</v>
      </c>
      <c r="J39" s="74"/>
      <c r="K39" s="74"/>
      <c r="L39" s="74"/>
    </row>
    <row r="40" spans="1:32" x14ac:dyDescent="0.25">
      <c r="A40" s="61" t="s">
        <v>5381</v>
      </c>
      <c r="G40" s="74">
        <v>0.14000000000000001</v>
      </c>
      <c r="H40" s="74">
        <v>0.12</v>
      </c>
      <c r="I40" s="74">
        <v>0.12</v>
      </c>
      <c r="J40" s="74"/>
      <c r="K40" s="74"/>
      <c r="L40" s="74"/>
    </row>
    <row r="41" spans="1:32" x14ac:dyDescent="0.25">
      <c r="A41" s="61" t="s">
        <v>5382</v>
      </c>
      <c r="G41" s="74">
        <v>0.02</v>
      </c>
      <c r="H41" s="74">
        <v>0.03</v>
      </c>
      <c r="I41" s="74">
        <v>0.03</v>
      </c>
      <c r="J41" s="74"/>
      <c r="K41" s="74"/>
      <c r="L41" s="74"/>
    </row>
    <row r="42" spans="1:32" x14ac:dyDescent="0.25">
      <c r="A42" s="61" t="s">
        <v>5341</v>
      </c>
      <c r="G42" s="74">
        <v>0.21</v>
      </c>
      <c r="H42" s="74">
        <v>0.21</v>
      </c>
      <c r="I42" s="74">
        <v>0.21</v>
      </c>
      <c r="J42" s="74"/>
      <c r="K42" s="74"/>
      <c r="L42" s="74"/>
    </row>
    <row r="43" spans="1:32" x14ac:dyDescent="0.25">
      <c r="A43" s="61" t="s">
        <v>5383</v>
      </c>
      <c r="G43" s="74">
        <v>0.17</v>
      </c>
      <c r="H43" s="74">
        <v>0.2</v>
      </c>
      <c r="I43" s="74">
        <v>0.2</v>
      </c>
      <c r="J43" s="74"/>
      <c r="K43" s="74"/>
      <c r="L43" s="74"/>
    </row>
    <row r="44" spans="1:32" x14ac:dyDescent="0.25">
      <c r="G44" s="69">
        <f>SUM(G39:G43)</f>
        <v>1</v>
      </c>
      <c r="H44" s="69">
        <f>SUM(H39:H43)</f>
        <v>1</v>
      </c>
      <c r="I44" s="69">
        <f>SUM(I39:I43)</f>
        <v>1</v>
      </c>
      <c r="K44" s="61" t="s">
        <v>5384</v>
      </c>
    </row>
    <row r="45" spans="1:32" x14ac:dyDescent="0.25">
      <c r="H45" s="61" t="s">
        <v>5385</v>
      </c>
    </row>
  </sheetData>
  <mergeCells count="3">
    <mergeCell ref="B4:B8"/>
    <mergeCell ref="V8:AF34"/>
    <mergeCell ref="B11:B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90"/>
  <sheetViews>
    <sheetView zoomScale="80" zoomScaleNormal="80" workbookViewId="0">
      <selection activeCell="E49" sqref="E49:E53"/>
    </sheetView>
  </sheetViews>
  <sheetFormatPr defaultRowHeight="15" outlineLevelCol="1" x14ac:dyDescent="0.25"/>
  <cols>
    <col min="1" max="1" width="54" style="61" customWidth="1" outlineLevel="1"/>
    <col min="2" max="16" width="5.42578125" style="61" customWidth="1" outlineLevel="1"/>
    <col min="17" max="21" width="5.5703125" style="61" customWidth="1" outlineLevel="1"/>
    <col min="22" max="26" width="5.5703125" style="61" bestFit="1" customWidth="1"/>
    <col min="27" max="29" width="5.42578125" style="61" bestFit="1" customWidth="1"/>
    <col min="30" max="31" width="9.140625" style="61"/>
    <col min="32" max="32" width="5.5703125" style="61" bestFit="1" customWidth="1"/>
    <col min="33" max="33" width="9.140625" style="61"/>
    <col min="34" max="46" width="5.5703125" style="61" bestFit="1" customWidth="1"/>
    <col min="47" max="48" width="9.140625" style="61"/>
    <col min="49" max="49" width="21.28515625" style="61" bestFit="1" customWidth="1"/>
    <col min="50" max="16384" width="9.140625" style="61"/>
  </cols>
  <sheetData>
    <row r="1" spans="1:29" x14ac:dyDescent="0.25">
      <c r="A1" s="61" t="s">
        <v>5321</v>
      </c>
      <c r="B1" s="61">
        <v>1989</v>
      </c>
      <c r="C1" s="61">
        <v>1990</v>
      </c>
      <c r="D1" s="61">
        <v>1991</v>
      </c>
      <c r="E1" s="61">
        <v>1992</v>
      </c>
      <c r="F1" s="61">
        <v>1993</v>
      </c>
      <c r="G1" s="61">
        <v>1994</v>
      </c>
      <c r="H1" s="61">
        <v>1995</v>
      </c>
      <c r="I1" s="61">
        <v>1996</v>
      </c>
      <c r="J1" s="61">
        <v>1997</v>
      </c>
      <c r="K1" s="61">
        <v>1998</v>
      </c>
      <c r="L1" s="61">
        <v>1999</v>
      </c>
      <c r="M1" s="61">
        <v>2000</v>
      </c>
      <c r="N1" s="61">
        <v>2001</v>
      </c>
      <c r="O1" s="61">
        <v>2002</v>
      </c>
      <c r="P1" s="61">
        <v>2003</v>
      </c>
      <c r="Q1" s="61">
        <v>2004</v>
      </c>
      <c r="R1" s="61">
        <v>2005</v>
      </c>
      <c r="S1" s="61">
        <v>2006</v>
      </c>
      <c r="T1" s="61">
        <v>2007</v>
      </c>
      <c r="U1" s="61">
        <v>2008</v>
      </c>
      <c r="V1" s="61">
        <v>2009</v>
      </c>
      <c r="W1" s="61">
        <v>2010</v>
      </c>
      <c r="X1" s="61">
        <v>2011</v>
      </c>
      <c r="Y1" s="61">
        <v>2012</v>
      </c>
      <c r="Z1" s="61">
        <v>2013</v>
      </c>
      <c r="AA1" s="61">
        <v>2014</v>
      </c>
      <c r="AB1" s="61">
        <v>2015</v>
      </c>
      <c r="AC1" s="61">
        <v>2016</v>
      </c>
    </row>
    <row r="2" spans="1:29" x14ac:dyDescent="0.25">
      <c r="A2" s="61" t="s">
        <v>5322</v>
      </c>
      <c r="B2" s="61">
        <v>385</v>
      </c>
      <c r="C2" s="61">
        <v>379</v>
      </c>
      <c r="D2" s="61">
        <v>342</v>
      </c>
      <c r="E2" s="61">
        <v>440</v>
      </c>
      <c r="F2" s="61">
        <v>486</v>
      </c>
      <c r="G2" s="61">
        <v>344</v>
      </c>
      <c r="H2" s="61">
        <v>408</v>
      </c>
      <c r="I2" s="61">
        <v>416</v>
      </c>
      <c r="J2" s="61">
        <v>445</v>
      </c>
      <c r="K2" s="61">
        <v>420</v>
      </c>
      <c r="L2" s="61">
        <v>395</v>
      </c>
      <c r="M2" s="61">
        <v>526</v>
      </c>
      <c r="N2" s="61">
        <v>434</v>
      </c>
      <c r="O2" s="61">
        <v>513</v>
      </c>
      <c r="P2" s="61">
        <v>494</v>
      </c>
      <c r="Q2" s="61">
        <v>665</v>
      </c>
      <c r="R2" s="61">
        <v>574</v>
      </c>
      <c r="S2" s="61">
        <v>546</v>
      </c>
      <c r="T2" s="61">
        <v>581</v>
      </c>
      <c r="U2" s="61">
        <v>593</v>
      </c>
      <c r="V2" s="61">
        <v>562</v>
      </c>
      <c r="W2" s="61">
        <v>631</v>
      </c>
      <c r="X2" s="61">
        <v>688</v>
      </c>
      <c r="Y2" s="61">
        <v>632</v>
      </c>
      <c r="Z2" s="61">
        <v>699</v>
      </c>
      <c r="AA2" s="61">
        <v>622</v>
      </c>
      <c r="AB2" s="61">
        <v>713</v>
      </c>
      <c r="AC2" s="61">
        <v>692</v>
      </c>
    </row>
    <row r="3" spans="1:29" x14ac:dyDescent="0.25">
      <c r="A3" s="61" t="s">
        <v>5323</v>
      </c>
      <c r="J3" s="61">
        <v>456</v>
      </c>
      <c r="K3" s="61">
        <v>485</v>
      </c>
      <c r="L3" s="61">
        <v>543</v>
      </c>
      <c r="M3" s="61">
        <v>503</v>
      </c>
      <c r="N3" s="61">
        <v>504</v>
      </c>
      <c r="O3" s="61">
        <v>477</v>
      </c>
      <c r="P3" s="61">
        <v>561</v>
      </c>
      <c r="Q3" s="61">
        <v>531</v>
      </c>
      <c r="R3" s="61">
        <v>474</v>
      </c>
      <c r="S3" s="61">
        <v>537</v>
      </c>
      <c r="T3" s="61">
        <v>570</v>
      </c>
      <c r="U3" s="61">
        <v>567</v>
      </c>
      <c r="V3" s="61">
        <v>588</v>
      </c>
      <c r="W3" s="61">
        <v>574</v>
      </c>
      <c r="X3" s="61">
        <v>638</v>
      </c>
      <c r="Y3" s="61">
        <v>595</v>
      </c>
      <c r="Z3" s="61">
        <v>701</v>
      </c>
      <c r="AA3" s="61">
        <v>719</v>
      </c>
      <c r="AB3" s="61">
        <v>616</v>
      </c>
      <c r="AC3" s="61">
        <v>704</v>
      </c>
    </row>
    <row r="4" spans="1:29" x14ac:dyDescent="0.25">
      <c r="A4" s="61" t="s">
        <v>5324</v>
      </c>
      <c r="J4" s="61">
        <v>683</v>
      </c>
      <c r="K4" s="61">
        <v>748</v>
      </c>
      <c r="L4" s="61">
        <v>896</v>
      </c>
      <c r="M4" s="61">
        <v>873</v>
      </c>
      <c r="N4" s="61">
        <v>943</v>
      </c>
      <c r="O4" s="61">
        <v>907</v>
      </c>
      <c r="P4" s="61">
        <v>974</v>
      </c>
      <c r="Q4" s="61">
        <v>840</v>
      </c>
      <c r="R4" s="61">
        <v>740</v>
      </c>
      <c r="S4" s="61">
        <v>731</v>
      </c>
      <c r="T4" s="61">
        <v>742</v>
      </c>
      <c r="U4" s="61">
        <v>768</v>
      </c>
      <c r="V4" s="61">
        <v>742</v>
      </c>
      <c r="W4" s="61">
        <v>799</v>
      </c>
      <c r="X4" s="61">
        <v>849</v>
      </c>
      <c r="Y4" s="61">
        <v>886</v>
      </c>
      <c r="Z4" s="61">
        <v>884</v>
      </c>
      <c r="AA4" s="61">
        <v>787</v>
      </c>
      <c r="AB4" s="61">
        <v>884</v>
      </c>
      <c r="AC4" s="61">
        <v>872</v>
      </c>
    </row>
    <row r="5" spans="1:29" x14ac:dyDescent="0.25">
      <c r="A5" s="61" t="s">
        <v>5325</v>
      </c>
      <c r="J5" s="61">
        <f>J4/J3</f>
        <v>1.4978070175438596</v>
      </c>
      <c r="K5" s="61">
        <f t="shared" ref="K5:AC5" si="0">K4/K3</f>
        <v>1.5422680412371135</v>
      </c>
      <c r="L5" s="61">
        <f t="shared" si="0"/>
        <v>1.6500920810313076</v>
      </c>
      <c r="M5" s="61">
        <f t="shared" si="0"/>
        <v>1.7355864811133201</v>
      </c>
      <c r="N5" s="61">
        <f t="shared" si="0"/>
        <v>1.871031746031746</v>
      </c>
      <c r="O5" s="61">
        <f t="shared" si="0"/>
        <v>1.9014675052410901</v>
      </c>
      <c r="P5" s="61">
        <f t="shared" si="0"/>
        <v>1.7361853832442067</v>
      </c>
      <c r="Q5" s="61">
        <f t="shared" si="0"/>
        <v>1.5819209039548023</v>
      </c>
      <c r="R5" s="61">
        <f t="shared" si="0"/>
        <v>1.5611814345991561</v>
      </c>
      <c r="S5" s="61">
        <f t="shared" si="0"/>
        <v>1.361266294227188</v>
      </c>
      <c r="T5" s="61">
        <f t="shared" si="0"/>
        <v>1.3017543859649123</v>
      </c>
      <c r="U5" s="61">
        <f t="shared" si="0"/>
        <v>1.3544973544973544</v>
      </c>
      <c r="V5" s="61">
        <f t="shared" si="0"/>
        <v>1.2619047619047619</v>
      </c>
      <c r="W5" s="61">
        <f t="shared" si="0"/>
        <v>1.39198606271777</v>
      </c>
      <c r="X5" s="61">
        <f t="shared" si="0"/>
        <v>1.3307210031347962</v>
      </c>
      <c r="Y5" s="61">
        <f t="shared" si="0"/>
        <v>1.4890756302521009</v>
      </c>
      <c r="Z5" s="61">
        <f t="shared" si="0"/>
        <v>1.261055634807418</v>
      </c>
      <c r="AA5" s="61">
        <f t="shared" si="0"/>
        <v>1.0945757997218359</v>
      </c>
      <c r="AB5" s="61">
        <f t="shared" si="0"/>
        <v>1.4350649350649352</v>
      </c>
      <c r="AC5" s="61">
        <f t="shared" si="0"/>
        <v>1.2386363636363635</v>
      </c>
    </row>
    <row r="6" spans="1:29" x14ac:dyDescent="0.25">
      <c r="J6" s="61">
        <f>J5*12</f>
        <v>17.973684210526315</v>
      </c>
      <c r="K6" s="61">
        <f t="shared" ref="K6:AC6" si="1">K5*12</f>
        <v>18.507216494845363</v>
      </c>
      <c r="L6" s="61">
        <f t="shared" si="1"/>
        <v>19.80110497237569</v>
      </c>
      <c r="M6" s="61">
        <f t="shared" si="1"/>
        <v>20.827037773359841</v>
      </c>
      <c r="N6" s="61">
        <f t="shared" si="1"/>
        <v>22.452380952380953</v>
      </c>
      <c r="O6" s="61">
        <f t="shared" si="1"/>
        <v>22.817610062893081</v>
      </c>
      <c r="P6" s="61">
        <f t="shared" si="1"/>
        <v>20.834224598930479</v>
      </c>
      <c r="Q6" s="61">
        <f t="shared" si="1"/>
        <v>18.983050847457626</v>
      </c>
      <c r="R6" s="61">
        <f t="shared" si="1"/>
        <v>18.734177215189874</v>
      </c>
      <c r="S6" s="61">
        <f t="shared" si="1"/>
        <v>16.335195530726256</v>
      </c>
      <c r="T6" s="61">
        <f t="shared" si="1"/>
        <v>15.621052631578948</v>
      </c>
      <c r="U6" s="61">
        <f t="shared" si="1"/>
        <v>16.253968253968253</v>
      </c>
      <c r="V6" s="61">
        <f t="shared" si="1"/>
        <v>15.142857142857142</v>
      </c>
      <c r="W6" s="61">
        <f t="shared" si="1"/>
        <v>16.703832752613241</v>
      </c>
      <c r="X6" s="61">
        <f t="shared" si="1"/>
        <v>15.968652037617556</v>
      </c>
      <c r="Y6" s="61">
        <f t="shared" si="1"/>
        <v>17.868907563025211</v>
      </c>
      <c r="Z6" s="61">
        <f t="shared" si="1"/>
        <v>15.132667617689016</v>
      </c>
      <c r="AA6" s="61">
        <f t="shared" si="1"/>
        <v>13.13490959666203</v>
      </c>
      <c r="AB6" s="61">
        <f t="shared" si="1"/>
        <v>17.220779220779221</v>
      </c>
      <c r="AC6" s="61">
        <f t="shared" si="1"/>
        <v>14.863636363636363</v>
      </c>
    </row>
    <row r="7" spans="1:29" x14ac:dyDescent="0.25">
      <c r="A7" s="61" t="s">
        <v>5326</v>
      </c>
      <c r="B7" s="61">
        <v>188</v>
      </c>
      <c r="C7" s="61">
        <v>193</v>
      </c>
      <c r="D7" s="61">
        <v>204</v>
      </c>
      <c r="E7" s="61">
        <v>210</v>
      </c>
      <c r="F7" s="61">
        <v>203</v>
      </c>
      <c r="G7" s="61">
        <v>188</v>
      </c>
      <c r="H7" s="61">
        <v>172</v>
      </c>
      <c r="I7" s="61">
        <v>193</v>
      </c>
      <c r="J7" s="61">
        <v>242</v>
      </c>
      <c r="K7" s="61">
        <v>254</v>
      </c>
      <c r="L7" s="61">
        <v>235</v>
      </c>
      <c r="M7" s="61">
        <v>273</v>
      </c>
      <c r="N7" s="61">
        <v>244</v>
      </c>
      <c r="O7" s="61">
        <v>269</v>
      </c>
      <c r="P7" s="61">
        <v>308</v>
      </c>
      <c r="Q7" s="61">
        <v>375</v>
      </c>
      <c r="R7" s="61">
        <v>362</v>
      </c>
      <c r="S7" s="61">
        <v>351</v>
      </c>
      <c r="T7" s="61">
        <v>397</v>
      </c>
      <c r="U7" s="61">
        <v>390</v>
      </c>
      <c r="V7" s="61">
        <v>412</v>
      </c>
      <c r="W7" s="61">
        <v>406</v>
      </c>
      <c r="X7" s="61">
        <v>444</v>
      </c>
      <c r="Y7" s="61">
        <v>406</v>
      </c>
      <c r="Z7" s="61">
        <v>491</v>
      </c>
      <c r="AA7" s="61">
        <v>482</v>
      </c>
      <c r="AB7" s="61">
        <v>438</v>
      </c>
      <c r="AC7" s="61">
        <v>454</v>
      </c>
    </row>
    <row r="9" spans="1:29" x14ac:dyDescent="0.25">
      <c r="A9" s="61" t="s">
        <v>5327</v>
      </c>
    </row>
    <row r="10" spans="1:29" x14ac:dyDescent="0.25">
      <c r="A10" s="68" t="s">
        <v>5328</v>
      </c>
      <c r="K10" s="68">
        <v>21.4</v>
      </c>
      <c r="L10" s="68">
        <v>21.2</v>
      </c>
      <c r="M10" s="68">
        <v>21.6</v>
      </c>
      <c r="N10" s="68">
        <v>22.7</v>
      </c>
      <c r="O10" s="68">
        <v>24.1</v>
      </c>
      <c r="P10" s="68">
        <v>25.5</v>
      </c>
      <c r="Q10" s="68">
        <v>23.5</v>
      </c>
      <c r="R10" s="68">
        <v>20.399999999999999</v>
      </c>
      <c r="S10" s="68">
        <v>19.8</v>
      </c>
      <c r="T10" s="68">
        <v>19.3</v>
      </c>
      <c r="U10" s="68">
        <v>16.8</v>
      </c>
      <c r="V10" s="68">
        <v>17.100000000000001</v>
      </c>
      <c r="W10" s="68">
        <v>16.100000000000001</v>
      </c>
      <c r="X10" s="68">
        <v>16.399999999999999</v>
      </c>
      <c r="Y10" s="68">
        <v>15.6</v>
      </c>
      <c r="Z10" s="68">
        <v>16.3</v>
      </c>
      <c r="AA10" s="68">
        <v>15</v>
      </c>
      <c r="AB10" s="68">
        <v>15.3</v>
      </c>
      <c r="AC10" s="68">
        <v>15</v>
      </c>
    </row>
    <row r="11" spans="1:29" x14ac:dyDescent="0.25">
      <c r="A11" s="68" t="s">
        <v>5329</v>
      </c>
      <c r="K11" s="68"/>
      <c r="L11" s="68"/>
      <c r="M11" s="68"/>
      <c r="N11" s="68"/>
      <c r="O11" s="68"/>
      <c r="P11" s="68"/>
      <c r="Q11" s="68"/>
      <c r="R11" s="68"/>
      <c r="S11" s="68"/>
      <c r="T11" s="68"/>
      <c r="U11" s="68"/>
      <c r="V11" s="68">
        <v>2.1</v>
      </c>
      <c r="W11" s="68">
        <v>2.1</v>
      </c>
      <c r="X11" s="68">
        <v>2.5</v>
      </c>
      <c r="Y11" s="68">
        <v>1.9</v>
      </c>
      <c r="Z11" s="68">
        <v>2.2000000000000002</v>
      </c>
      <c r="AA11" s="68">
        <v>2.2000000000000002</v>
      </c>
      <c r="AB11" s="68">
        <v>1.9</v>
      </c>
      <c r="AC11" s="68">
        <v>2.7</v>
      </c>
    </row>
    <row r="12" spans="1:29" x14ac:dyDescent="0.25">
      <c r="A12" s="68" t="s">
        <v>5330</v>
      </c>
      <c r="K12" s="68">
        <v>21</v>
      </c>
      <c r="L12" s="68">
        <v>23</v>
      </c>
      <c r="M12" s="68">
        <v>23.9</v>
      </c>
      <c r="N12" s="68">
        <v>23.1</v>
      </c>
      <c r="O12" s="68">
        <v>24.3</v>
      </c>
      <c r="P12" s="68">
        <v>24.7</v>
      </c>
      <c r="Q12" s="68">
        <v>20.2</v>
      </c>
      <c r="R12" s="68">
        <v>21.3</v>
      </c>
      <c r="S12" s="68">
        <v>20</v>
      </c>
      <c r="T12" s="68">
        <v>18.2</v>
      </c>
      <c r="U12" s="68">
        <v>16.899999999999999</v>
      </c>
      <c r="V12" s="68">
        <v>17.100000000000001</v>
      </c>
      <c r="W12" s="68">
        <v>16.7</v>
      </c>
      <c r="X12" s="68">
        <v>20.2</v>
      </c>
      <c r="Y12" s="68">
        <v>19.7</v>
      </c>
      <c r="Z12" s="68">
        <v>24.3</v>
      </c>
      <c r="AA12" s="68">
        <v>20</v>
      </c>
      <c r="AB12" s="68">
        <v>17.600000000000001</v>
      </c>
      <c r="AC12" s="68">
        <v>19.3</v>
      </c>
    </row>
    <row r="13" spans="1:29" x14ac:dyDescent="0.25">
      <c r="A13" s="68" t="s">
        <v>5331</v>
      </c>
      <c r="K13" s="68">
        <v>20.3</v>
      </c>
      <c r="L13" s="68">
        <v>23</v>
      </c>
      <c r="M13" s="68">
        <v>19</v>
      </c>
      <c r="N13" s="68">
        <v>16.3</v>
      </c>
      <c r="O13" s="68">
        <v>19.100000000000001</v>
      </c>
      <c r="P13" s="68">
        <v>28.7</v>
      </c>
      <c r="Q13" s="68">
        <v>21.3</v>
      </c>
      <c r="R13" s="68">
        <v>20.9</v>
      </c>
      <c r="S13" s="68">
        <v>17.8</v>
      </c>
      <c r="T13" s="68">
        <v>17.8</v>
      </c>
      <c r="U13" s="68">
        <v>18.399999999999999</v>
      </c>
      <c r="V13" s="68">
        <v>15.4</v>
      </c>
      <c r="W13" s="68">
        <v>14.3</v>
      </c>
      <c r="X13" s="68">
        <v>15.4</v>
      </c>
      <c r="Y13" s="68">
        <v>15.2</v>
      </c>
      <c r="Z13" s="68">
        <v>16.600000000000001</v>
      </c>
      <c r="AA13" s="68">
        <v>14.5</v>
      </c>
      <c r="AB13" s="68">
        <v>14</v>
      </c>
      <c r="AC13" s="68">
        <v>12.9</v>
      </c>
    </row>
    <row r="14" spans="1:29" x14ac:dyDescent="0.25">
      <c r="A14" s="61" t="s">
        <v>5332</v>
      </c>
      <c r="J14" s="61">
        <v>24</v>
      </c>
      <c r="K14" s="61">
        <v>28</v>
      </c>
      <c r="L14" s="61">
        <v>29</v>
      </c>
      <c r="M14" s="61">
        <v>22</v>
      </c>
      <c r="N14" s="61">
        <v>30</v>
      </c>
      <c r="O14" s="61">
        <v>13</v>
      </c>
      <c r="P14" s="61">
        <v>21</v>
      </c>
      <c r="Q14" s="61">
        <v>33</v>
      </c>
      <c r="R14" s="61">
        <v>10</v>
      </c>
      <c r="S14" s="61">
        <v>32</v>
      </c>
      <c r="T14" s="61">
        <v>31</v>
      </c>
      <c r="U14" s="61">
        <v>10</v>
      </c>
      <c r="V14" s="61">
        <v>17</v>
      </c>
      <c r="W14" s="61">
        <v>20</v>
      </c>
      <c r="X14" s="61">
        <v>60</v>
      </c>
      <c r="Y14" s="61">
        <v>30</v>
      </c>
      <c r="Z14" s="61">
        <v>39</v>
      </c>
      <c r="AA14" s="61">
        <v>23</v>
      </c>
      <c r="AB14" s="61">
        <v>40</v>
      </c>
      <c r="AC14" s="61">
        <v>35</v>
      </c>
    </row>
    <row r="15" spans="1:29" x14ac:dyDescent="0.25">
      <c r="A15" s="61" t="s">
        <v>5333</v>
      </c>
      <c r="J15" s="61">
        <v>12</v>
      </c>
      <c r="K15" s="61">
        <v>15</v>
      </c>
      <c r="L15" s="61">
        <v>28</v>
      </c>
      <c r="M15" s="61">
        <v>40</v>
      </c>
      <c r="N15" s="61">
        <v>18</v>
      </c>
      <c r="O15" s="61">
        <v>13</v>
      </c>
      <c r="P15" s="61">
        <v>13</v>
      </c>
      <c r="Q15" s="61">
        <v>29</v>
      </c>
      <c r="R15" s="61">
        <v>17</v>
      </c>
      <c r="S15" s="61">
        <v>30</v>
      </c>
      <c r="T15" s="61">
        <v>17</v>
      </c>
      <c r="U15" s="61">
        <v>23</v>
      </c>
      <c r="V15" s="61">
        <v>28</v>
      </c>
      <c r="W15" s="61">
        <v>13</v>
      </c>
      <c r="X15" s="61">
        <v>19</v>
      </c>
      <c r="Y15" s="61">
        <v>30</v>
      </c>
      <c r="Z15" s="61">
        <v>42</v>
      </c>
      <c r="AA15" s="61">
        <v>28</v>
      </c>
      <c r="AB15" s="61">
        <v>23</v>
      </c>
      <c r="AC15" s="61">
        <v>30</v>
      </c>
    </row>
    <row r="17" spans="1:29" x14ac:dyDescent="0.25">
      <c r="A17" s="61" t="s">
        <v>5334</v>
      </c>
    </row>
    <row r="18" spans="1:29" x14ac:dyDescent="0.25">
      <c r="A18" s="61" t="s">
        <v>5335</v>
      </c>
      <c r="B18" s="61">
        <v>1989</v>
      </c>
      <c r="C18" s="61">
        <v>1990</v>
      </c>
      <c r="D18" s="61">
        <v>1991</v>
      </c>
      <c r="E18" s="61">
        <v>1992</v>
      </c>
      <c r="F18" s="61">
        <v>1993</v>
      </c>
      <c r="G18" s="61">
        <v>1994</v>
      </c>
      <c r="H18" s="61">
        <v>1995</v>
      </c>
      <c r="I18" s="61">
        <v>1996</v>
      </c>
      <c r="J18" s="61">
        <v>1997</v>
      </c>
      <c r="K18" s="61">
        <v>1998</v>
      </c>
      <c r="L18" s="61">
        <v>1999</v>
      </c>
      <c r="M18" s="61">
        <v>2000</v>
      </c>
      <c r="N18" s="61">
        <v>2001</v>
      </c>
      <c r="O18" s="61">
        <v>2002</v>
      </c>
      <c r="P18" s="61">
        <v>2003</v>
      </c>
      <c r="Q18" s="61">
        <v>2004</v>
      </c>
      <c r="R18" s="61">
        <v>2005</v>
      </c>
      <c r="S18" s="61">
        <v>2006</v>
      </c>
      <c r="T18" s="61">
        <v>2007</v>
      </c>
      <c r="U18" s="61">
        <v>2008</v>
      </c>
      <c r="V18" s="61">
        <v>2009</v>
      </c>
      <c r="W18" s="61">
        <v>2010</v>
      </c>
      <c r="X18" s="61">
        <v>2011</v>
      </c>
      <c r="Y18" s="61">
        <v>2012</v>
      </c>
      <c r="Z18" s="61">
        <v>2013</v>
      </c>
      <c r="AA18" s="61">
        <v>2014</v>
      </c>
      <c r="AB18" s="61">
        <v>2015</v>
      </c>
      <c r="AC18" s="61">
        <v>2016</v>
      </c>
    </row>
    <row r="19" spans="1:29" x14ac:dyDescent="0.25">
      <c r="A19" s="61" t="s">
        <v>5322</v>
      </c>
      <c r="B19" s="61">
        <v>169</v>
      </c>
      <c r="C19" s="61">
        <v>59</v>
      </c>
      <c r="D19" s="61">
        <v>95</v>
      </c>
      <c r="E19" s="61">
        <v>123</v>
      </c>
      <c r="F19" s="61">
        <v>596</v>
      </c>
      <c r="G19" s="61">
        <v>409</v>
      </c>
      <c r="H19" s="61">
        <v>253</v>
      </c>
      <c r="I19" s="61">
        <v>229</v>
      </c>
      <c r="J19" s="61">
        <v>644</v>
      </c>
      <c r="K19" s="61">
        <v>238</v>
      </c>
      <c r="L19" s="61">
        <v>384</v>
      </c>
      <c r="M19" s="61">
        <v>398</v>
      </c>
      <c r="N19" s="61">
        <v>345</v>
      </c>
      <c r="O19" s="61">
        <v>411</v>
      </c>
      <c r="P19" s="61">
        <v>466</v>
      </c>
      <c r="Q19" s="61">
        <v>536</v>
      </c>
      <c r="R19" s="61">
        <v>469</v>
      </c>
      <c r="S19" s="61">
        <v>432</v>
      </c>
      <c r="T19" s="61">
        <v>522</v>
      </c>
      <c r="U19" s="61">
        <v>629</v>
      </c>
      <c r="V19" s="61">
        <v>568</v>
      </c>
      <c r="W19" s="61">
        <v>636</v>
      </c>
      <c r="X19" s="61">
        <v>722</v>
      </c>
      <c r="Y19" s="61">
        <v>617</v>
      </c>
      <c r="Z19" s="61">
        <v>790</v>
      </c>
      <c r="AA19" s="61">
        <v>912</v>
      </c>
      <c r="AB19" s="61">
        <v>831</v>
      </c>
      <c r="AC19" s="61">
        <v>974</v>
      </c>
    </row>
    <row r="20" spans="1:29" x14ac:dyDescent="0.25">
      <c r="A20" s="61" t="s">
        <v>5323</v>
      </c>
      <c r="B20" s="61">
        <v>1</v>
      </c>
      <c r="C20" s="61">
        <v>82</v>
      </c>
      <c r="D20" s="61">
        <v>67</v>
      </c>
      <c r="E20" s="61">
        <v>125</v>
      </c>
      <c r="F20" s="61">
        <v>106</v>
      </c>
      <c r="G20" s="61">
        <v>442</v>
      </c>
      <c r="H20" s="61">
        <v>265</v>
      </c>
      <c r="I20" s="61">
        <v>186</v>
      </c>
      <c r="J20" s="61">
        <v>186</v>
      </c>
      <c r="K20" s="61">
        <v>348</v>
      </c>
      <c r="L20" s="61">
        <v>659</v>
      </c>
      <c r="M20" s="61">
        <v>343</v>
      </c>
      <c r="N20" s="61">
        <v>340</v>
      </c>
      <c r="O20" s="61">
        <v>331</v>
      </c>
      <c r="P20" s="61">
        <v>339</v>
      </c>
      <c r="Q20" s="61">
        <v>361</v>
      </c>
      <c r="R20" s="61">
        <v>610</v>
      </c>
      <c r="S20" s="61">
        <v>436</v>
      </c>
      <c r="T20" s="61">
        <v>397</v>
      </c>
      <c r="U20" s="61">
        <v>605</v>
      </c>
      <c r="V20" s="61">
        <v>555</v>
      </c>
      <c r="W20" s="61">
        <v>527</v>
      </c>
      <c r="X20" s="61">
        <v>714</v>
      </c>
      <c r="Y20" s="61">
        <v>688</v>
      </c>
      <c r="Z20" s="61">
        <v>702</v>
      </c>
      <c r="AA20" s="61">
        <v>814</v>
      </c>
      <c r="AB20" s="61">
        <v>987</v>
      </c>
      <c r="AC20" s="61">
        <v>755</v>
      </c>
    </row>
    <row r="21" spans="1:29" x14ac:dyDescent="0.25">
      <c r="A21" s="61" t="s">
        <v>5324</v>
      </c>
      <c r="B21" s="61">
        <v>168</v>
      </c>
      <c r="C21" s="61">
        <v>145</v>
      </c>
      <c r="D21" s="61">
        <v>173</v>
      </c>
      <c r="E21" s="61">
        <v>171</v>
      </c>
      <c r="F21" s="61">
        <v>661</v>
      </c>
      <c r="G21" s="61">
        <v>628</v>
      </c>
      <c r="H21" s="61">
        <v>616</v>
      </c>
      <c r="I21" s="61">
        <v>659</v>
      </c>
      <c r="J21" s="61">
        <v>1117</v>
      </c>
      <c r="K21" s="61">
        <v>1007</v>
      </c>
      <c r="L21" s="61">
        <v>732</v>
      </c>
      <c r="M21" s="61">
        <v>787</v>
      </c>
      <c r="N21" s="61">
        <v>792</v>
      </c>
      <c r="O21" s="61">
        <v>872</v>
      </c>
      <c r="P21" s="61">
        <v>999</v>
      </c>
      <c r="Q21" s="61">
        <v>1174</v>
      </c>
      <c r="R21" s="61">
        <v>1033</v>
      </c>
      <c r="S21" s="61">
        <v>1029</v>
      </c>
      <c r="T21" s="61">
        <v>1154</v>
      </c>
      <c r="U21" s="61">
        <v>1178</v>
      </c>
      <c r="V21" s="61">
        <v>1191</v>
      </c>
      <c r="W21" s="61">
        <v>1300</v>
      </c>
      <c r="X21" s="61">
        <v>1308</v>
      </c>
      <c r="Y21" s="61">
        <v>1237</v>
      </c>
      <c r="Z21" s="61">
        <v>1325</v>
      </c>
      <c r="AA21" s="61">
        <v>1423</v>
      </c>
      <c r="AB21" s="61">
        <v>1267</v>
      </c>
      <c r="AC21" s="61">
        <v>1486</v>
      </c>
    </row>
    <row r="22" spans="1:29" x14ac:dyDescent="0.25">
      <c r="A22" s="61" t="s">
        <v>5325</v>
      </c>
      <c r="C22" s="61">
        <f>C21/C20</f>
        <v>1.7682926829268293</v>
      </c>
      <c r="D22" s="61">
        <f t="shared" ref="D22:AC22" si="2">D21/D20</f>
        <v>2.5820895522388061</v>
      </c>
      <c r="E22" s="61">
        <f t="shared" si="2"/>
        <v>1.3680000000000001</v>
      </c>
      <c r="F22" s="61">
        <f t="shared" si="2"/>
        <v>6.2358490566037732</v>
      </c>
      <c r="G22" s="61">
        <f t="shared" si="2"/>
        <v>1.4208144796380091</v>
      </c>
      <c r="H22" s="61">
        <f t="shared" si="2"/>
        <v>2.3245283018867924</v>
      </c>
      <c r="I22" s="61">
        <f t="shared" si="2"/>
        <v>3.543010752688172</v>
      </c>
      <c r="J22" s="61">
        <f t="shared" si="2"/>
        <v>6.0053763440860219</v>
      </c>
      <c r="K22" s="61">
        <f t="shared" si="2"/>
        <v>2.8936781609195403</v>
      </c>
      <c r="L22" s="61">
        <f t="shared" si="2"/>
        <v>1.110773899848255</v>
      </c>
      <c r="M22" s="61">
        <f t="shared" si="2"/>
        <v>2.2944606413994171</v>
      </c>
      <c r="N22" s="61">
        <f t="shared" si="2"/>
        <v>2.3294117647058825</v>
      </c>
      <c r="O22" s="61">
        <f t="shared" si="2"/>
        <v>2.6344410876132929</v>
      </c>
      <c r="P22" s="61">
        <f t="shared" si="2"/>
        <v>2.9469026548672566</v>
      </c>
      <c r="Q22" s="61">
        <f t="shared" si="2"/>
        <v>3.2520775623268698</v>
      </c>
      <c r="R22" s="61">
        <f t="shared" si="2"/>
        <v>1.6934426229508197</v>
      </c>
      <c r="S22" s="61">
        <f t="shared" si="2"/>
        <v>2.3600917431192658</v>
      </c>
      <c r="T22" s="61">
        <f t="shared" si="2"/>
        <v>2.906801007556675</v>
      </c>
      <c r="U22" s="61">
        <f t="shared" si="2"/>
        <v>1.947107438016529</v>
      </c>
      <c r="V22" s="61">
        <f t="shared" si="2"/>
        <v>2.1459459459459458</v>
      </c>
      <c r="W22" s="61">
        <f t="shared" si="2"/>
        <v>2.4667931688804554</v>
      </c>
      <c r="X22" s="61">
        <f t="shared" si="2"/>
        <v>1.8319327731092436</v>
      </c>
      <c r="Y22" s="61">
        <f t="shared" si="2"/>
        <v>1.7979651162790697</v>
      </c>
      <c r="Z22" s="61">
        <f t="shared" si="2"/>
        <v>1.8874643874643875</v>
      </c>
      <c r="AA22" s="61">
        <f t="shared" si="2"/>
        <v>1.7481572481572483</v>
      </c>
      <c r="AB22" s="61">
        <f t="shared" si="2"/>
        <v>1.2836879432624113</v>
      </c>
      <c r="AC22" s="61">
        <f t="shared" si="2"/>
        <v>1.9682119205298014</v>
      </c>
    </row>
    <row r="23" spans="1:29" x14ac:dyDescent="0.25">
      <c r="C23" s="61">
        <f>C22*12</f>
        <v>21.219512195121951</v>
      </c>
      <c r="D23" s="61">
        <f t="shared" ref="D23:AC23" si="3">D22*12</f>
        <v>30.985074626865675</v>
      </c>
      <c r="E23" s="61">
        <f t="shared" si="3"/>
        <v>16.416</v>
      </c>
      <c r="F23" s="61">
        <f t="shared" si="3"/>
        <v>74.830188679245282</v>
      </c>
      <c r="G23" s="61">
        <f t="shared" si="3"/>
        <v>17.049773755656108</v>
      </c>
      <c r="H23" s="61">
        <f t="shared" si="3"/>
        <v>27.89433962264151</v>
      </c>
      <c r="I23" s="61">
        <f t="shared" si="3"/>
        <v>42.516129032258064</v>
      </c>
      <c r="J23" s="61">
        <f t="shared" si="3"/>
        <v>72.064516129032256</v>
      </c>
      <c r="K23" s="61">
        <f t="shared" si="3"/>
        <v>34.724137931034484</v>
      </c>
      <c r="L23" s="61">
        <f t="shared" si="3"/>
        <v>13.32928679817906</v>
      </c>
      <c r="M23" s="61">
        <f t="shared" si="3"/>
        <v>27.533527696793005</v>
      </c>
      <c r="N23" s="61">
        <f t="shared" si="3"/>
        <v>27.952941176470588</v>
      </c>
      <c r="O23" s="61">
        <f t="shared" si="3"/>
        <v>31.613293051359513</v>
      </c>
      <c r="P23" s="61">
        <f t="shared" si="3"/>
        <v>35.362831858407077</v>
      </c>
      <c r="Q23" s="61">
        <f t="shared" si="3"/>
        <v>39.02493074792244</v>
      </c>
      <c r="R23" s="61">
        <f t="shared" si="3"/>
        <v>20.321311475409836</v>
      </c>
      <c r="S23" s="61">
        <f t="shared" si="3"/>
        <v>28.321100917431188</v>
      </c>
      <c r="T23" s="61">
        <f t="shared" si="3"/>
        <v>34.8816120906801</v>
      </c>
      <c r="U23" s="61">
        <f t="shared" si="3"/>
        <v>23.365289256198349</v>
      </c>
      <c r="V23" s="61">
        <f t="shared" si="3"/>
        <v>25.751351351351349</v>
      </c>
      <c r="W23" s="61">
        <f t="shared" si="3"/>
        <v>29.601518026565465</v>
      </c>
      <c r="X23" s="61">
        <f t="shared" si="3"/>
        <v>21.983193277310924</v>
      </c>
      <c r="Y23" s="61">
        <f t="shared" si="3"/>
        <v>21.575581395348838</v>
      </c>
      <c r="Z23" s="61">
        <f t="shared" si="3"/>
        <v>22.649572649572651</v>
      </c>
      <c r="AA23" s="61">
        <f t="shared" si="3"/>
        <v>20.977886977886978</v>
      </c>
      <c r="AB23" s="61">
        <f t="shared" si="3"/>
        <v>15.404255319148936</v>
      </c>
      <c r="AC23" s="61">
        <f t="shared" si="3"/>
        <v>23.618543046357615</v>
      </c>
    </row>
    <row r="24" spans="1:29" x14ac:dyDescent="0.25">
      <c r="C24" s="61">
        <f>C23/12</f>
        <v>1.7682926829268293</v>
      </c>
      <c r="D24" s="61">
        <f t="shared" ref="D24:AC24" si="4">D23/12</f>
        <v>2.5820895522388061</v>
      </c>
      <c r="E24" s="61">
        <f t="shared" si="4"/>
        <v>1.3680000000000001</v>
      </c>
      <c r="F24" s="61">
        <f t="shared" si="4"/>
        <v>6.2358490566037732</v>
      </c>
      <c r="G24" s="61">
        <f t="shared" si="4"/>
        <v>1.4208144796380091</v>
      </c>
      <c r="H24" s="61">
        <f t="shared" si="4"/>
        <v>2.3245283018867924</v>
      </c>
      <c r="I24" s="61">
        <f t="shared" si="4"/>
        <v>3.543010752688172</v>
      </c>
      <c r="J24" s="61">
        <f t="shared" si="4"/>
        <v>6.0053763440860211</v>
      </c>
      <c r="K24" s="61">
        <f t="shared" si="4"/>
        <v>2.8936781609195403</v>
      </c>
      <c r="L24" s="61">
        <f t="shared" si="4"/>
        <v>1.110773899848255</v>
      </c>
      <c r="M24" s="61">
        <f t="shared" si="4"/>
        <v>2.2944606413994171</v>
      </c>
      <c r="N24" s="61">
        <f t="shared" si="4"/>
        <v>2.3294117647058825</v>
      </c>
      <c r="O24" s="61">
        <f t="shared" si="4"/>
        <v>2.6344410876132929</v>
      </c>
      <c r="P24" s="61">
        <f t="shared" si="4"/>
        <v>2.9469026548672566</v>
      </c>
      <c r="Q24" s="61">
        <f t="shared" si="4"/>
        <v>3.2520775623268698</v>
      </c>
      <c r="R24" s="61">
        <f t="shared" si="4"/>
        <v>1.6934426229508197</v>
      </c>
      <c r="S24" s="61">
        <f t="shared" si="4"/>
        <v>2.3600917431192658</v>
      </c>
      <c r="T24" s="61">
        <f t="shared" si="4"/>
        <v>2.906801007556675</v>
      </c>
      <c r="U24" s="61">
        <f t="shared" si="4"/>
        <v>1.947107438016529</v>
      </c>
      <c r="V24" s="61">
        <f t="shared" si="4"/>
        <v>2.1459459459459458</v>
      </c>
      <c r="W24" s="61">
        <f t="shared" si="4"/>
        <v>2.4667931688804554</v>
      </c>
      <c r="X24" s="61">
        <f t="shared" si="4"/>
        <v>1.8319327731092436</v>
      </c>
      <c r="Y24" s="61">
        <f t="shared" si="4"/>
        <v>1.7979651162790697</v>
      </c>
      <c r="Z24" s="61">
        <f t="shared" si="4"/>
        <v>1.8874643874643875</v>
      </c>
      <c r="AA24" s="61">
        <f t="shared" si="4"/>
        <v>1.7481572481572483</v>
      </c>
      <c r="AB24" s="61">
        <f t="shared" si="4"/>
        <v>1.2836879432624113</v>
      </c>
      <c r="AC24" s="61">
        <f t="shared" si="4"/>
        <v>1.9682119205298012</v>
      </c>
    </row>
    <row r="25" spans="1:29" x14ac:dyDescent="0.25">
      <c r="A25" s="61" t="s">
        <v>5326</v>
      </c>
      <c r="C25" s="61">
        <v>61</v>
      </c>
      <c r="D25" s="61">
        <v>43</v>
      </c>
      <c r="E25" s="61">
        <v>77</v>
      </c>
      <c r="F25" s="61">
        <v>54</v>
      </c>
      <c r="G25" s="61">
        <v>70</v>
      </c>
      <c r="H25" s="61">
        <v>128</v>
      </c>
      <c r="I25" s="61">
        <v>118</v>
      </c>
      <c r="J25" s="61">
        <v>99</v>
      </c>
      <c r="K25" s="61">
        <v>151</v>
      </c>
      <c r="L25" s="61">
        <v>150</v>
      </c>
      <c r="M25" s="61">
        <v>191</v>
      </c>
      <c r="N25" s="61">
        <v>162</v>
      </c>
      <c r="P25" s="61">
        <v>177</v>
      </c>
      <c r="Q25" s="61">
        <v>172</v>
      </c>
      <c r="R25" s="61">
        <v>222</v>
      </c>
      <c r="S25" s="61">
        <v>227</v>
      </c>
      <c r="T25" s="61">
        <v>247</v>
      </c>
      <c r="U25" s="61">
        <v>259</v>
      </c>
      <c r="V25" s="61">
        <v>292</v>
      </c>
      <c r="W25" s="61">
        <v>288</v>
      </c>
      <c r="X25" s="61">
        <v>393</v>
      </c>
      <c r="Y25" s="61">
        <v>328</v>
      </c>
      <c r="Z25" s="61">
        <v>378</v>
      </c>
      <c r="AA25" s="61">
        <v>398</v>
      </c>
      <c r="AB25" s="61">
        <v>538</v>
      </c>
      <c r="AC25" s="61">
        <v>408</v>
      </c>
    </row>
    <row r="27" spans="1:29" x14ac:dyDescent="0.25">
      <c r="A27" s="61" t="s">
        <v>5336</v>
      </c>
      <c r="C27" s="61">
        <v>46</v>
      </c>
      <c r="D27" s="61">
        <v>62</v>
      </c>
      <c r="E27" s="61">
        <v>86</v>
      </c>
      <c r="F27" s="61">
        <v>73</v>
      </c>
      <c r="G27" s="61">
        <v>105</v>
      </c>
      <c r="H27" s="61">
        <v>143</v>
      </c>
      <c r="I27" s="61">
        <v>133</v>
      </c>
      <c r="J27" s="61">
        <v>139</v>
      </c>
      <c r="K27" s="61">
        <v>224</v>
      </c>
      <c r="L27" s="61">
        <v>180</v>
      </c>
      <c r="M27" s="61">
        <v>225</v>
      </c>
      <c r="N27" s="61">
        <v>230</v>
      </c>
      <c r="O27" s="61">
        <v>224</v>
      </c>
      <c r="P27" s="61">
        <v>260</v>
      </c>
      <c r="Q27" s="61">
        <v>261</v>
      </c>
      <c r="R27" s="61">
        <v>297</v>
      </c>
      <c r="S27" s="61">
        <v>281</v>
      </c>
      <c r="T27" s="61">
        <v>290</v>
      </c>
      <c r="U27" s="61">
        <v>339</v>
      </c>
      <c r="V27" s="61">
        <v>371</v>
      </c>
      <c r="W27" s="61">
        <v>340</v>
      </c>
      <c r="X27" s="61">
        <v>534</v>
      </c>
      <c r="Y27" s="61">
        <v>514</v>
      </c>
      <c r="Z27" s="61">
        <v>510</v>
      </c>
      <c r="AA27" s="61">
        <v>561</v>
      </c>
      <c r="AB27" s="61">
        <v>762</v>
      </c>
      <c r="AC27" s="61">
        <v>626</v>
      </c>
    </row>
    <row r="28" spans="1:29" x14ac:dyDescent="0.25">
      <c r="A28" s="61" t="s">
        <v>5337</v>
      </c>
      <c r="C28" s="61">
        <v>16</v>
      </c>
      <c r="D28" s="61">
        <v>13</v>
      </c>
      <c r="E28" s="61">
        <v>25</v>
      </c>
      <c r="F28" s="61">
        <v>17</v>
      </c>
      <c r="G28" s="61">
        <v>12</v>
      </c>
      <c r="H28" s="61">
        <v>47</v>
      </c>
      <c r="I28" s="61">
        <v>27</v>
      </c>
      <c r="J28" s="61">
        <v>35</v>
      </c>
      <c r="K28" s="61">
        <v>67</v>
      </c>
      <c r="L28" s="61">
        <v>60</v>
      </c>
      <c r="M28" s="61">
        <v>67</v>
      </c>
      <c r="N28" s="61">
        <v>69</v>
      </c>
      <c r="O28" s="61">
        <v>47</v>
      </c>
      <c r="P28" s="61">
        <v>66</v>
      </c>
      <c r="Q28" s="61">
        <v>53</v>
      </c>
      <c r="R28" s="61">
        <v>64</v>
      </c>
      <c r="S28" s="61">
        <v>77</v>
      </c>
      <c r="T28" s="61">
        <v>78</v>
      </c>
      <c r="U28" s="61">
        <v>84</v>
      </c>
      <c r="V28" s="61">
        <v>92</v>
      </c>
      <c r="W28" s="61">
        <v>98</v>
      </c>
      <c r="X28" s="61">
        <v>158</v>
      </c>
      <c r="Y28" s="61">
        <v>132</v>
      </c>
      <c r="Z28" s="61">
        <v>144</v>
      </c>
      <c r="AA28" s="61">
        <v>110</v>
      </c>
      <c r="AB28" s="61">
        <v>203</v>
      </c>
      <c r="AC28" s="61">
        <v>163</v>
      </c>
    </row>
    <row r="29" spans="1:29" x14ac:dyDescent="0.25">
      <c r="A29" s="61" t="s">
        <v>5338</v>
      </c>
      <c r="C29" s="61">
        <v>46</v>
      </c>
      <c r="D29" s="61">
        <v>62</v>
      </c>
      <c r="E29" s="61">
        <v>86</v>
      </c>
      <c r="F29" s="61">
        <v>73</v>
      </c>
      <c r="G29" s="61">
        <v>105</v>
      </c>
      <c r="H29" s="61">
        <v>143</v>
      </c>
      <c r="I29" s="61">
        <v>133</v>
      </c>
      <c r="J29" s="61">
        <v>139</v>
      </c>
      <c r="K29" s="61">
        <v>224</v>
      </c>
      <c r="L29" s="61">
        <v>180</v>
      </c>
      <c r="M29" s="61">
        <v>225</v>
      </c>
      <c r="N29" s="61">
        <v>230</v>
      </c>
      <c r="O29" s="61">
        <v>225</v>
      </c>
      <c r="P29" s="61">
        <v>260</v>
      </c>
      <c r="Q29" s="61">
        <v>261</v>
      </c>
      <c r="R29" s="61">
        <v>297</v>
      </c>
      <c r="S29" s="61">
        <v>281</v>
      </c>
      <c r="T29" s="61">
        <v>290</v>
      </c>
      <c r="U29" s="61">
        <v>339</v>
      </c>
      <c r="V29" s="61">
        <v>371</v>
      </c>
      <c r="W29" s="61">
        <v>338</v>
      </c>
      <c r="X29" s="61">
        <v>533</v>
      </c>
      <c r="Y29" s="61">
        <v>514</v>
      </c>
      <c r="Z29" s="61">
        <v>510</v>
      </c>
      <c r="AA29" s="61">
        <v>561</v>
      </c>
      <c r="AB29" s="61">
        <v>762</v>
      </c>
      <c r="AC29" s="61">
        <v>626</v>
      </c>
    </row>
    <row r="30" spans="1:29" x14ac:dyDescent="0.25">
      <c r="A30" s="61" t="s">
        <v>5339</v>
      </c>
      <c r="C30" s="69">
        <v>0.35</v>
      </c>
      <c r="D30" s="69">
        <v>0.21</v>
      </c>
      <c r="E30" s="69">
        <v>0.28999999999999998</v>
      </c>
      <c r="F30" s="69">
        <v>0.23</v>
      </c>
      <c r="G30" s="69">
        <v>0.11</v>
      </c>
      <c r="H30" s="69">
        <v>0.33</v>
      </c>
      <c r="I30" s="69">
        <v>0.2</v>
      </c>
      <c r="J30" s="69">
        <v>0.25</v>
      </c>
      <c r="K30" s="69">
        <v>0.3</v>
      </c>
      <c r="L30" s="69">
        <v>0.33</v>
      </c>
      <c r="M30" s="69">
        <v>0.3</v>
      </c>
      <c r="N30" s="69">
        <v>0.3</v>
      </c>
      <c r="O30" s="69">
        <v>0.21</v>
      </c>
      <c r="P30" s="69">
        <v>0.25</v>
      </c>
      <c r="Q30" s="69">
        <v>0.2</v>
      </c>
      <c r="R30" s="69">
        <v>0.22</v>
      </c>
      <c r="S30" s="69">
        <v>0.27</v>
      </c>
      <c r="T30" s="69">
        <v>0.27</v>
      </c>
      <c r="U30" s="69">
        <v>0.25</v>
      </c>
      <c r="V30" s="69">
        <v>0.25</v>
      </c>
      <c r="W30" s="69">
        <v>0.28999999999999998</v>
      </c>
      <c r="X30" s="69">
        <v>0.3</v>
      </c>
      <c r="Y30" s="69">
        <v>0.26</v>
      </c>
      <c r="Z30" s="69">
        <v>0.28000000000000003</v>
      </c>
      <c r="AA30" s="69">
        <v>0.2</v>
      </c>
      <c r="AB30" s="69">
        <v>0.27</v>
      </c>
      <c r="AC30" s="69">
        <v>0.26</v>
      </c>
    </row>
    <row r="31" spans="1:29" x14ac:dyDescent="0.25">
      <c r="A31" s="61" t="s">
        <v>5340</v>
      </c>
    </row>
    <row r="32" spans="1:29" x14ac:dyDescent="0.25">
      <c r="A32" s="61" t="s">
        <v>5341</v>
      </c>
      <c r="S32" s="61">
        <v>29</v>
      </c>
      <c r="T32" s="61">
        <v>32.4</v>
      </c>
      <c r="U32" s="61">
        <v>48.1</v>
      </c>
      <c r="V32" s="61">
        <v>50.3</v>
      </c>
      <c r="W32" s="61">
        <v>32.4</v>
      </c>
      <c r="X32" s="61">
        <v>32.799999999999997</v>
      </c>
      <c r="Y32" s="68">
        <v>31.5</v>
      </c>
      <c r="Z32" s="68">
        <v>48.1</v>
      </c>
      <c r="AA32" s="68">
        <v>32.5</v>
      </c>
      <c r="AB32" s="68">
        <v>17.399999999999999</v>
      </c>
      <c r="AC32" s="68">
        <v>27.2</v>
      </c>
    </row>
    <row r="33" spans="1:29" x14ac:dyDescent="0.25">
      <c r="A33" s="61" t="s">
        <v>4</v>
      </c>
      <c r="S33" s="61">
        <v>41.1</v>
      </c>
      <c r="T33" s="61">
        <v>42.6</v>
      </c>
      <c r="U33" s="61">
        <v>40.200000000000003</v>
      </c>
      <c r="V33" s="61">
        <v>46.2</v>
      </c>
      <c r="W33" s="61">
        <v>45.7</v>
      </c>
      <c r="X33" s="61">
        <v>50.5</v>
      </c>
      <c r="Y33" s="68">
        <v>48.4</v>
      </c>
      <c r="Z33" s="68">
        <v>46.4</v>
      </c>
      <c r="AA33" s="68">
        <v>45.8</v>
      </c>
      <c r="AB33" s="68">
        <v>47.7</v>
      </c>
      <c r="AC33" s="68">
        <v>38.200000000000003</v>
      </c>
    </row>
    <row r="34" spans="1:29" x14ac:dyDescent="0.25">
      <c r="A34" s="61" t="s">
        <v>5342</v>
      </c>
      <c r="S34" s="61">
        <v>21.8</v>
      </c>
      <c r="T34" s="61">
        <v>24.5</v>
      </c>
      <c r="U34" s="61">
        <v>38.6</v>
      </c>
      <c r="V34" s="61">
        <v>20.100000000000001</v>
      </c>
      <c r="W34" s="61">
        <v>20.6</v>
      </c>
      <c r="X34" s="61">
        <v>20.3</v>
      </c>
      <c r="Y34" s="68">
        <v>20.3</v>
      </c>
      <c r="Z34" s="68">
        <v>18.7</v>
      </c>
      <c r="AA34" s="68">
        <v>18.7</v>
      </c>
      <c r="AB34" s="68">
        <v>18.100000000000001</v>
      </c>
      <c r="AC34" s="68">
        <v>15.1</v>
      </c>
    </row>
    <row r="35" spans="1:29" x14ac:dyDescent="0.25">
      <c r="A35" s="61" t="s">
        <v>5343</v>
      </c>
      <c r="S35" s="61">
        <v>24.2</v>
      </c>
      <c r="T35" s="61">
        <v>21.5</v>
      </c>
      <c r="U35" s="61">
        <v>20.399999999999999</v>
      </c>
      <c r="V35" s="61">
        <v>23.9</v>
      </c>
      <c r="W35" s="61">
        <v>23.7</v>
      </c>
      <c r="X35" s="61">
        <v>22.8</v>
      </c>
      <c r="Y35" s="68">
        <v>22.2</v>
      </c>
      <c r="Z35" s="68">
        <v>24.9</v>
      </c>
      <c r="AA35" s="68">
        <v>22.1</v>
      </c>
      <c r="AB35" s="68">
        <v>20.9</v>
      </c>
      <c r="AC35" s="68">
        <v>18.600000000000001</v>
      </c>
    </row>
    <row r="36" spans="1:29" x14ac:dyDescent="0.25">
      <c r="A36" s="61" t="s">
        <v>5331</v>
      </c>
      <c r="T36" s="61">
        <v>7.1</v>
      </c>
      <c r="U36" s="61">
        <v>16.100000000000001</v>
      </c>
      <c r="V36" s="61">
        <v>16.100000000000001</v>
      </c>
      <c r="W36" s="61">
        <v>16.600000000000001</v>
      </c>
      <c r="X36" s="61">
        <v>18.3</v>
      </c>
      <c r="Y36" s="68">
        <v>16.8</v>
      </c>
      <c r="Z36" s="68">
        <v>13.9</v>
      </c>
      <c r="AA36" s="68">
        <v>12.8</v>
      </c>
      <c r="AB36" s="68">
        <v>14.8</v>
      </c>
      <c r="AC36" s="68">
        <v>15.8</v>
      </c>
    </row>
    <row r="37" spans="1:29" x14ac:dyDescent="0.25">
      <c r="A37" s="61" t="s">
        <v>5344</v>
      </c>
      <c r="Y37" s="68">
        <v>24.8</v>
      </c>
      <c r="Z37" s="68">
        <v>26.9</v>
      </c>
      <c r="AA37" s="68">
        <v>23.4</v>
      </c>
      <c r="AB37" s="68">
        <v>20.6</v>
      </c>
      <c r="AC37" s="68">
        <v>18.7</v>
      </c>
    </row>
    <row r="38" spans="1:29" x14ac:dyDescent="0.25">
      <c r="A38" s="61" t="s">
        <v>5332</v>
      </c>
      <c r="H38" s="61">
        <v>65</v>
      </c>
      <c r="I38" s="61">
        <v>25</v>
      </c>
      <c r="J38" s="61">
        <v>24</v>
      </c>
      <c r="K38" s="61">
        <v>23</v>
      </c>
      <c r="L38" s="61">
        <v>34</v>
      </c>
      <c r="M38" s="61">
        <v>36</v>
      </c>
      <c r="N38" s="61">
        <v>39</v>
      </c>
      <c r="O38" s="61">
        <v>61</v>
      </c>
      <c r="P38" s="61">
        <v>43</v>
      </c>
      <c r="Q38" s="61">
        <v>36</v>
      </c>
      <c r="R38" s="61">
        <v>40</v>
      </c>
      <c r="S38" s="61">
        <v>81</v>
      </c>
      <c r="T38" s="61">
        <v>62</v>
      </c>
      <c r="U38" s="61">
        <v>71</v>
      </c>
      <c r="V38" s="61">
        <v>42</v>
      </c>
      <c r="W38" s="61">
        <v>79</v>
      </c>
      <c r="X38" s="61">
        <v>39</v>
      </c>
      <c r="Y38" s="61">
        <v>34</v>
      </c>
      <c r="Z38" s="61">
        <v>23</v>
      </c>
      <c r="AA38" s="61">
        <v>41</v>
      </c>
      <c r="AB38" s="61">
        <v>17</v>
      </c>
      <c r="AC38" s="61">
        <v>18</v>
      </c>
    </row>
    <row r="39" spans="1:29" x14ac:dyDescent="0.25">
      <c r="A39" s="61" t="s">
        <v>5333</v>
      </c>
      <c r="J39" s="61">
        <v>21</v>
      </c>
      <c r="K39" s="61">
        <v>41</v>
      </c>
      <c r="L39" s="61">
        <v>43</v>
      </c>
      <c r="M39" s="61">
        <v>61</v>
      </c>
      <c r="N39" s="61">
        <v>21</v>
      </c>
      <c r="O39" s="61">
        <v>40</v>
      </c>
      <c r="P39" s="61">
        <v>38</v>
      </c>
      <c r="Q39" s="61">
        <v>26</v>
      </c>
      <c r="R39" s="61">
        <v>35</v>
      </c>
      <c r="S39" s="61">
        <v>42</v>
      </c>
      <c r="T39" s="61">
        <v>38</v>
      </c>
      <c r="U39" s="61">
        <v>31</v>
      </c>
      <c r="V39" s="61">
        <v>31</v>
      </c>
      <c r="W39" s="61">
        <v>38</v>
      </c>
      <c r="X39" s="61">
        <v>100</v>
      </c>
      <c r="Y39" s="61">
        <v>61</v>
      </c>
      <c r="Z39" s="61">
        <v>75</v>
      </c>
      <c r="AA39" s="61">
        <v>72</v>
      </c>
      <c r="AB39" s="61">
        <v>52</v>
      </c>
      <c r="AC39" s="61">
        <v>36</v>
      </c>
    </row>
    <row r="40" spans="1:29" x14ac:dyDescent="0.25">
      <c r="A40" s="61" t="s">
        <v>5345</v>
      </c>
      <c r="L40" s="61">
        <v>104</v>
      </c>
      <c r="M40" s="61">
        <v>78</v>
      </c>
      <c r="N40" s="61">
        <v>93</v>
      </c>
      <c r="O40" s="61">
        <v>114</v>
      </c>
      <c r="P40" s="61">
        <v>119</v>
      </c>
      <c r="Q40" s="61">
        <v>129</v>
      </c>
      <c r="R40" s="61">
        <v>134</v>
      </c>
      <c r="S40" s="61">
        <v>173</v>
      </c>
      <c r="T40" s="61">
        <v>196</v>
      </c>
      <c r="U40" s="61">
        <v>236</v>
      </c>
      <c r="V40" s="61">
        <v>247</v>
      </c>
      <c r="W40" s="61">
        <v>288</v>
      </c>
      <c r="X40" s="61">
        <v>227</v>
      </c>
      <c r="Y40" s="61">
        <v>200</v>
      </c>
      <c r="Z40" s="61">
        <v>148</v>
      </c>
      <c r="AA40" s="61">
        <v>117</v>
      </c>
      <c r="AB40" s="61">
        <v>82</v>
      </c>
      <c r="AC40" s="61">
        <v>64</v>
      </c>
    </row>
    <row r="41" spans="1:29" x14ac:dyDescent="0.25">
      <c r="A41" s="61" t="s">
        <v>5346</v>
      </c>
      <c r="L41" s="61">
        <f>L40/L39</f>
        <v>2.4186046511627906</v>
      </c>
      <c r="M41" s="61">
        <f t="shared" ref="M41:AC41" si="5">M40/M39</f>
        <v>1.278688524590164</v>
      </c>
      <c r="N41" s="61">
        <f t="shared" si="5"/>
        <v>4.4285714285714288</v>
      </c>
      <c r="O41" s="61">
        <f t="shared" si="5"/>
        <v>2.85</v>
      </c>
      <c r="P41" s="61">
        <f t="shared" si="5"/>
        <v>3.1315789473684212</v>
      </c>
      <c r="Q41" s="61">
        <f t="shared" si="5"/>
        <v>4.9615384615384617</v>
      </c>
      <c r="R41" s="61">
        <f t="shared" si="5"/>
        <v>3.8285714285714287</v>
      </c>
      <c r="S41" s="61">
        <f t="shared" si="5"/>
        <v>4.1190476190476186</v>
      </c>
      <c r="T41" s="61">
        <f t="shared" si="5"/>
        <v>5.1578947368421053</v>
      </c>
      <c r="U41" s="61">
        <f t="shared" si="5"/>
        <v>7.612903225806452</v>
      </c>
      <c r="V41" s="61">
        <f t="shared" si="5"/>
        <v>7.967741935483871</v>
      </c>
      <c r="W41" s="61">
        <f t="shared" si="5"/>
        <v>7.5789473684210522</v>
      </c>
      <c r="X41" s="61">
        <f t="shared" si="5"/>
        <v>2.27</v>
      </c>
      <c r="Y41" s="61">
        <f t="shared" si="5"/>
        <v>3.278688524590164</v>
      </c>
      <c r="Z41" s="61">
        <f t="shared" si="5"/>
        <v>1.9733333333333334</v>
      </c>
      <c r="AA41" s="61">
        <f t="shared" si="5"/>
        <v>1.625</v>
      </c>
      <c r="AB41" s="61">
        <f t="shared" si="5"/>
        <v>1.5769230769230769</v>
      </c>
      <c r="AC41" s="61">
        <f t="shared" si="5"/>
        <v>1.7777777777777777</v>
      </c>
    </row>
    <row r="42" spans="1:29" x14ac:dyDescent="0.25">
      <c r="L42" s="61">
        <f>L41*12</f>
        <v>29.023255813953487</v>
      </c>
      <c r="M42" s="61">
        <f t="shared" ref="M42:AC42" si="6">M41*12</f>
        <v>15.344262295081968</v>
      </c>
      <c r="N42" s="61">
        <f t="shared" si="6"/>
        <v>53.142857142857146</v>
      </c>
      <c r="O42" s="61">
        <f t="shared" si="6"/>
        <v>34.200000000000003</v>
      </c>
      <c r="P42" s="61">
        <f t="shared" si="6"/>
        <v>37.578947368421055</v>
      </c>
      <c r="Q42" s="61">
        <f t="shared" si="6"/>
        <v>59.53846153846154</v>
      </c>
      <c r="R42" s="61">
        <f t="shared" si="6"/>
        <v>45.942857142857143</v>
      </c>
      <c r="S42" s="61">
        <f t="shared" si="6"/>
        <v>49.428571428571423</v>
      </c>
      <c r="T42" s="61">
        <f t="shared" si="6"/>
        <v>61.89473684210526</v>
      </c>
      <c r="U42" s="61">
        <f t="shared" si="6"/>
        <v>91.354838709677423</v>
      </c>
      <c r="V42" s="61">
        <f t="shared" si="6"/>
        <v>95.612903225806448</v>
      </c>
      <c r="W42" s="61">
        <f t="shared" si="6"/>
        <v>90.94736842105263</v>
      </c>
      <c r="X42" s="61">
        <f t="shared" si="6"/>
        <v>27.240000000000002</v>
      </c>
      <c r="Y42" s="61">
        <f t="shared" si="6"/>
        <v>39.344262295081968</v>
      </c>
      <c r="Z42" s="61">
        <f t="shared" si="6"/>
        <v>23.68</v>
      </c>
      <c r="AA42" s="61">
        <f t="shared" si="6"/>
        <v>19.5</v>
      </c>
      <c r="AB42" s="61">
        <f t="shared" si="6"/>
        <v>18.923076923076923</v>
      </c>
      <c r="AC42" s="61">
        <f t="shared" si="6"/>
        <v>21.333333333333332</v>
      </c>
    </row>
    <row r="43" spans="1:29" x14ac:dyDescent="0.25">
      <c r="A43" s="61" t="s">
        <v>5347</v>
      </c>
      <c r="C43" s="61" t="s">
        <v>5348</v>
      </c>
    </row>
    <row r="51" spans="1:49" x14ac:dyDescent="0.25">
      <c r="A51" s="61" t="s">
        <v>5349</v>
      </c>
    </row>
    <row r="54" spans="1:49" x14ac:dyDescent="0.25">
      <c r="A54" s="61" t="s">
        <v>5350</v>
      </c>
    </row>
    <row r="59" spans="1:49" x14ac:dyDescent="0.25">
      <c r="A59" s="61" t="s">
        <v>5351</v>
      </c>
    </row>
    <row r="62" spans="1:49" x14ac:dyDescent="0.25">
      <c r="AG62" s="61">
        <v>2000</v>
      </c>
      <c r="AH62" s="61">
        <v>2001</v>
      </c>
      <c r="AI62" s="61">
        <v>2002</v>
      </c>
      <c r="AJ62" s="61">
        <v>2003</v>
      </c>
      <c r="AK62" s="61">
        <v>2004</v>
      </c>
      <c r="AL62" s="61">
        <v>2005</v>
      </c>
      <c r="AM62" s="61">
        <v>2006</v>
      </c>
      <c r="AN62" s="61">
        <v>2007</v>
      </c>
      <c r="AO62" s="61">
        <v>2008</v>
      </c>
      <c r="AP62" s="61">
        <v>2009</v>
      </c>
      <c r="AQ62" s="61">
        <v>2010</v>
      </c>
      <c r="AR62" s="61">
        <v>2011</v>
      </c>
      <c r="AS62" s="61">
        <v>2012</v>
      </c>
      <c r="AT62" s="61">
        <v>2013</v>
      </c>
      <c r="AU62" s="61">
        <v>2014</v>
      </c>
      <c r="AV62" s="61">
        <v>2015</v>
      </c>
      <c r="AW62" s="61">
        <v>2016</v>
      </c>
    </row>
    <row r="63" spans="1:49" x14ac:dyDescent="0.25">
      <c r="AE63" s="61" t="s">
        <v>5352</v>
      </c>
      <c r="AG63" s="61">
        <f>27+6+4+20+1</f>
        <v>58</v>
      </c>
      <c r="AH63" s="61">
        <f>21+7+10+15</f>
        <v>53</v>
      </c>
      <c r="AJ63" s="61">
        <v>41</v>
      </c>
      <c r="AK63" s="61">
        <v>73</v>
      </c>
      <c r="AL63" s="61">
        <v>41</v>
      </c>
      <c r="AM63" s="61">
        <v>51</v>
      </c>
      <c r="AN63" s="61">
        <v>72</v>
      </c>
      <c r="AO63" s="61">
        <v>51</v>
      </c>
      <c r="AP63" s="61">
        <v>84</v>
      </c>
      <c r="AQ63" s="61">
        <v>74</v>
      </c>
      <c r="AR63" s="61">
        <v>101</v>
      </c>
      <c r="AS63" s="61">
        <v>98</v>
      </c>
      <c r="AT63" s="61">
        <v>132</v>
      </c>
      <c r="AU63" s="61">
        <v>121</v>
      </c>
      <c r="AV63" s="61">
        <v>98</v>
      </c>
      <c r="AW63" s="61">
        <v>156</v>
      </c>
    </row>
    <row r="64" spans="1:49" x14ac:dyDescent="0.25">
      <c r="AE64" s="61" t="s">
        <v>5353</v>
      </c>
      <c r="AG64" s="61">
        <v>14</v>
      </c>
      <c r="AH64" s="61">
        <v>12</v>
      </c>
      <c r="AJ64" s="61">
        <v>11</v>
      </c>
      <c r="AK64" s="61">
        <v>14</v>
      </c>
      <c r="AL64" s="61">
        <v>7</v>
      </c>
      <c r="AM64" s="61">
        <v>8</v>
      </c>
      <c r="AN64" s="61">
        <v>8</v>
      </c>
      <c r="AO64" s="61">
        <v>16</v>
      </c>
      <c r="AP64" s="61">
        <v>12</v>
      </c>
      <c r="AQ64" s="61">
        <v>6</v>
      </c>
      <c r="AR64" s="61">
        <v>9</v>
      </c>
      <c r="AS64" s="61">
        <v>12</v>
      </c>
      <c r="AT64" s="61">
        <v>6</v>
      </c>
      <c r="AU64" s="61">
        <v>18</v>
      </c>
      <c r="AV64" s="61">
        <v>19</v>
      </c>
      <c r="AW64" s="61">
        <v>12</v>
      </c>
    </row>
    <row r="65" spans="31:49" x14ac:dyDescent="0.25">
      <c r="AE65" s="61" t="s">
        <v>5354</v>
      </c>
      <c r="AG65" s="61">
        <v>1</v>
      </c>
      <c r="AH65" s="61">
        <v>1</v>
      </c>
      <c r="AJ65" s="61">
        <v>7</v>
      </c>
      <c r="AK65" s="61">
        <v>1</v>
      </c>
      <c r="AL65" s="61">
        <v>0</v>
      </c>
      <c r="AM65" s="61">
        <v>1</v>
      </c>
      <c r="AN65" s="61">
        <v>6</v>
      </c>
      <c r="AO65" s="61">
        <v>7</v>
      </c>
      <c r="AP65" s="61">
        <v>3</v>
      </c>
      <c r="AQ65" s="61">
        <v>4</v>
      </c>
      <c r="AR65" s="61">
        <v>6</v>
      </c>
      <c r="AS65" s="61">
        <v>4</v>
      </c>
      <c r="AT65" s="61">
        <v>15</v>
      </c>
      <c r="AU65" s="61">
        <v>10</v>
      </c>
      <c r="AV65" s="61">
        <v>7</v>
      </c>
      <c r="AW65" s="61">
        <v>9</v>
      </c>
    </row>
    <row r="66" spans="31:49" x14ac:dyDescent="0.25">
      <c r="AE66" s="61" t="s">
        <v>5355</v>
      </c>
      <c r="AG66" s="61">
        <v>5</v>
      </c>
      <c r="AH66" s="61">
        <v>4</v>
      </c>
      <c r="AJ66" s="61">
        <v>5</v>
      </c>
      <c r="AK66" s="61">
        <v>6</v>
      </c>
      <c r="AL66" s="61">
        <v>2</v>
      </c>
      <c r="AM66" s="61">
        <v>5</v>
      </c>
      <c r="AN66" s="61">
        <v>4</v>
      </c>
      <c r="AO66" s="61">
        <v>3</v>
      </c>
      <c r="AP66" s="61">
        <v>5</v>
      </c>
      <c r="AQ66" s="61">
        <v>4</v>
      </c>
      <c r="AR66" s="61">
        <v>8</v>
      </c>
      <c r="AS66" s="61">
        <v>15</v>
      </c>
      <c r="AT66" s="61">
        <v>7</v>
      </c>
      <c r="AU66" s="61">
        <v>9</v>
      </c>
      <c r="AV66" s="61">
        <v>10</v>
      </c>
      <c r="AW66" s="61">
        <v>12</v>
      </c>
    </row>
    <row r="67" spans="31:49" x14ac:dyDescent="0.25">
      <c r="AE67" s="61" t="s">
        <v>5356</v>
      </c>
      <c r="AG67" s="61">
        <f>SUM(AG63:AG66)</f>
        <v>78</v>
      </c>
      <c r="AH67" s="61">
        <f>SUM(AH63:AH66)</f>
        <v>70</v>
      </c>
      <c r="AJ67" s="61">
        <v>64</v>
      </c>
      <c r="AK67" s="61">
        <v>94</v>
      </c>
      <c r="AL67" s="61">
        <v>50</v>
      </c>
      <c r="AM67" s="61">
        <v>65</v>
      </c>
      <c r="AN67" s="61">
        <v>90</v>
      </c>
      <c r="AO67" s="61">
        <v>77</v>
      </c>
      <c r="AP67" s="61">
        <v>104</v>
      </c>
      <c r="AQ67" s="61">
        <v>88</v>
      </c>
      <c r="AR67" s="61">
        <v>124</v>
      </c>
      <c r="AS67" s="61">
        <v>129</v>
      </c>
      <c r="AT67" s="61">
        <v>160</v>
      </c>
      <c r="AU67" s="61">
        <v>158</v>
      </c>
      <c r="AV67" s="61">
        <v>134</v>
      </c>
      <c r="AW67" s="61">
        <v>189</v>
      </c>
    </row>
    <row r="85" spans="33:39" x14ac:dyDescent="0.25">
      <c r="AM85" s="70"/>
    </row>
    <row r="87" spans="33:39" x14ac:dyDescent="0.25">
      <c r="AM87" s="70"/>
    </row>
    <row r="88" spans="33:39" x14ac:dyDescent="0.25">
      <c r="AG88" s="70"/>
      <c r="AH88" s="70"/>
    </row>
    <row r="90" spans="33:39" x14ac:dyDescent="0.25">
      <c r="AG90" s="70"/>
    </row>
  </sheetData>
  <pageMargins left="0.7" right="0.7" top="0.75" bottom="0.75" header="0.3" footer="0.3"/>
  <pageSetup paperSize="9" orientation="portrait" horizontalDpi="4294967292"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80" zoomScaleNormal="80" workbookViewId="0">
      <selection activeCell="E49" sqref="E49:E53"/>
    </sheetView>
  </sheetViews>
  <sheetFormatPr defaultRowHeight="15" x14ac:dyDescent="0.25"/>
  <cols>
    <col min="1" max="1" width="29.85546875" style="61" customWidth="1"/>
    <col min="2" max="2" width="13.5703125" style="61" bestFit="1" customWidth="1"/>
    <col min="3" max="3" width="27.140625" style="61" customWidth="1"/>
    <col min="4" max="4" width="9.140625" style="61"/>
    <col min="5" max="5" width="23.28515625" style="61" customWidth="1"/>
    <col min="6" max="6" width="9.140625" style="61"/>
    <col min="7" max="7" width="24.140625" style="61" customWidth="1"/>
    <col min="8" max="9" width="9.140625" style="61"/>
    <col min="10" max="10" width="19.5703125" style="61" customWidth="1"/>
    <col min="11" max="11" width="9.140625" style="61"/>
    <col min="12" max="12" width="19.85546875" style="61" customWidth="1"/>
    <col min="13" max="13" width="14.140625" style="61" customWidth="1"/>
    <col min="14" max="14" width="14" style="61" customWidth="1"/>
    <col min="15" max="15" width="9.140625" style="61"/>
    <col min="16" max="16" width="14.7109375" style="61" customWidth="1"/>
    <col min="17" max="16384" width="9.140625" style="61"/>
  </cols>
  <sheetData>
    <row r="1" spans="1:17" x14ac:dyDescent="0.25">
      <c r="A1" s="61" t="s">
        <v>5412</v>
      </c>
      <c r="B1" s="61">
        <v>1979</v>
      </c>
      <c r="C1" s="61" t="s">
        <v>5412</v>
      </c>
      <c r="D1" s="61">
        <v>1984</v>
      </c>
      <c r="E1" s="61" t="s">
        <v>5412</v>
      </c>
      <c r="F1" s="61">
        <v>1989</v>
      </c>
      <c r="G1" s="61" t="s">
        <v>5412</v>
      </c>
      <c r="H1" s="61">
        <v>1994</v>
      </c>
      <c r="J1" s="61" t="s">
        <v>5412</v>
      </c>
      <c r="K1" s="61">
        <v>1999</v>
      </c>
      <c r="L1" s="61" t="s">
        <v>5412</v>
      </c>
      <c r="M1" s="61">
        <v>2004</v>
      </c>
      <c r="N1" s="61" t="s">
        <v>5412</v>
      </c>
      <c r="O1" s="61">
        <v>2009</v>
      </c>
      <c r="P1" s="61" t="s">
        <v>5412</v>
      </c>
      <c r="Q1" s="61">
        <v>2014</v>
      </c>
    </row>
    <row r="2" spans="1:17" ht="30" x14ac:dyDescent="0.25">
      <c r="A2" s="75" t="s">
        <v>5413</v>
      </c>
      <c r="C2" s="75" t="s">
        <v>5413</v>
      </c>
      <c r="E2" s="75" t="s">
        <v>5413</v>
      </c>
      <c r="G2" s="75" t="s">
        <v>5413</v>
      </c>
      <c r="J2" s="75" t="s">
        <v>5413</v>
      </c>
      <c r="L2" s="75" t="s">
        <v>5413</v>
      </c>
      <c r="N2" s="75" t="s">
        <v>5413</v>
      </c>
      <c r="P2" s="75" t="s">
        <v>5413</v>
      </c>
    </row>
    <row r="3" spans="1:17" x14ac:dyDescent="0.25">
      <c r="A3" s="61" t="s">
        <v>5414</v>
      </c>
      <c r="B3" s="61">
        <v>112</v>
      </c>
      <c r="C3" s="61" t="s">
        <v>5414</v>
      </c>
      <c r="D3" s="61">
        <v>130</v>
      </c>
      <c r="E3" s="61" t="s">
        <v>5415</v>
      </c>
      <c r="F3" s="61">
        <v>180</v>
      </c>
      <c r="G3" s="61" t="s">
        <v>5415</v>
      </c>
      <c r="H3" s="61">
        <v>198</v>
      </c>
      <c r="J3" s="61" t="s">
        <v>5416</v>
      </c>
      <c r="K3" s="61">
        <v>233</v>
      </c>
      <c r="L3" s="61" t="s">
        <v>5416</v>
      </c>
      <c r="M3" s="61">
        <v>268</v>
      </c>
      <c r="N3" s="61" t="s">
        <v>5417</v>
      </c>
      <c r="O3" s="61">
        <v>265</v>
      </c>
      <c r="P3" s="61" t="s">
        <v>5417</v>
      </c>
      <c r="Q3" s="61">
        <v>221</v>
      </c>
    </row>
    <row r="4" spans="1:17" x14ac:dyDescent="0.25">
      <c r="A4" s="61" t="s">
        <v>5417</v>
      </c>
      <c r="B4" s="61">
        <v>108</v>
      </c>
      <c r="C4" s="61" t="s">
        <v>5417</v>
      </c>
      <c r="D4" s="61">
        <v>110</v>
      </c>
      <c r="E4" s="61" t="s">
        <v>5417</v>
      </c>
      <c r="F4" s="61">
        <v>121</v>
      </c>
      <c r="G4" s="61" t="s">
        <v>5416</v>
      </c>
      <c r="H4" s="61">
        <v>156</v>
      </c>
      <c r="J4" s="61" t="s">
        <v>5415</v>
      </c>
      <c r="K4" s="61">
        <v>180</v>
      </c>
      <c r="L4" s="61" t="s">
        <v>5415</v>
      </c>
      <c r="M4" s="61">
        <v>200</v>
      </c>
      <c r="N4" s="61" t="s">
        <v>5418</v>
      </c>
      <c r="O4" s="61">
        <v>184</v>
      </c>
      <c r="P4" s="61" t="s">
        <v>5418</v>
      </c>
      <c r="Q4" s="61">
        <v>191</v>
      </c>
    </row>
    <row r="5" spans="1:17" x14ac:dyDescent="0.25">
      <c r="A5" s="61" t="s">
        <v>5419</v>
      </c>
      <c r="B5" s="61">
        <v>63</v>
      </c>
      <c r="C5" s="61" t="s">
        <v>5419</v>
      </c>
      <c r="D5" s="61">
        <v>50</v>
      </c>
      <c r="E5" s="61" t="s">
        <v>5420</v>
      </c>
      <c r="F5" s="61">
        <v>49</v>
      </c>
      <c r="G5" s="61" t="s">
        <v>5421</v>
      </c>
      <c r="H5" s="61">
        <v>44</v>
      </c>
      <c r="J5" s="61" t="s">
        <v>5421</v>
      </c>
      <c r="K5" s="61">
        <v>50</v>
      </c>
      <c r="L5" s="61" t="s">
        <v>5422</v>
      </c>
      <c r="M5" s="61">
        <v>88</v>
      </c>
      <c r="N5" s="61" t="s">
        <v>5422</v>
      </c>
      <c r="O5" s="61">
        <v>84</v>
      </c>
      <c r="P5" s="61" t="s">
        <v>5423</v>
      </c>
      <c r="Q5" s="61">
        <v>70</v>
      </c>
    </row>
    <row r="6" spans="1:17" x14ac:dyDescent="0.25">
      <c r="A6" s="61" t="s">
        <v>5424</v>
      </c>
      <c r="B6" s="61">
        <v>44</v>
      </c>
      <c r="C6" s="61" t="s">
        <v>5424</v>
      </c>
      <c r="D6" s="61">
        <v>41</v>
      </c>
      <c r="E6" s="61" t="s">
        <v>5419</v>
      </c>
      <c r="F6" s="61">
        <v>34</v>
      </c>
      <c r="G6" s="61" t="s">
        <v>5425</v>
      </c>
      <c r="H6" s="61">
        <v>28</v>
      </c>
      <c r="J6" s="61" t="s">
        <v>5426</v>
      </c>
      <c r="K6" s="61">
        <v>48</v>
      </c>
      <c r="L6" s="61" t="s">
        <v>5426</v>
      </c>
      <c r="M6" s="61">
        <v>42</v>
      </c>
      <c r="N6" s="61" t="s">
        <v>5426</v>
      </c>
      <c r="O6" s="61">
        <v>55</v>
      </c>
      <c r="P6" s="61" t="s">
        <v>5427</v>
      </c>
      <c r="Q6" s="61">
        <v>52</v>
      </c>
    </row>
    <row r="7" spans="1:17" x14ac:dyDescent="0.25">
      <c r="A7" s="61" t="s">
        <v>5428</v>
      </c>
      <c r="B7" s="61">
        <v>40</v>
      </c>
      <c r="C7" s="61" t="s">
        <v>5428</v>
      </c>
      <c r="D7" s="61">
        <v>31</v>
      </c>
      <c r="E7" s="61" t="s">
        <v>5429</v>
      </c>
      <c r="F7" s="61">
        <v>30</v>
      </c>
      <c r="G7" s="61" t="s">
        <v>5430</v>
      </c>
      <c r="H7" s="61">
        <v>27</v>
      </c>
      <c r="J7" s="61" t="s">
        <v>5431</v>
      </c>
      <c r="K7" s="61">
        <v>42</v>
      </c>
      <c r="L7" s="61" t="s">
        <v>5431</v>
      </c>
      <c r="M7" s="61">
        <v>41</v>
      </c>
      <c r="N7" s="61" t="s">
        <v>5423</v>
      </c>
      <c r="O7" s="61">
        <v>54</v>
      </c>
      <c r="P7" s="61" t="s">
        <v>5422</v>
      </c>
      <c r="Q7" s="61">
        <v>67</v>
      </c>
    </row>
    <row r="8" spans="1:17" x14ac:dyDescent="0.25">
      <c r="A8" s="61" t="s">
        <v>5432</v>
      </c>
      <c r="B8" s="61">
        <v>22</v>
      </c>
      <c r="C8" s="61" t="s">
        <v>5433</v>
      </c>
      <c r="D8" s="61">
        <v>29</v>
      </c>
      <c r="E8" s="61" t="s">
        <v>5425</v>
      </c>
      <c r="F8" s="61">
        <v>28</v>
      </c>
      <c r="G8" s="61" t="s">
        <v>5433</v>
      </c>
      <c r="H8" s="61">
        <v>26</v>
      </c>
      <c r="J8" s="61" t="s">
        <v>5434</v>
      </c>
      <c r="K8" s="61">
        <v>30</v>
      </c>
      <c r="L8" s="61" t="s">
        <v>5435</v>
      </c>
      <c r="M8" s="61">
        <v>37</v>
      </c>
      <c r="N8" s="61" t="s">
        <v>5436</v>
      </c>
      <c r="O8" s="61">
        <v>35</v>
      </c>
      <c r="P8" s="61" t="s">
        <v>5426</v>
      </c>
      <c r="Q8" s="61">
        <v>50</v>
      </c>
    </row>
    <row r="9" spans="1:17" x14ac:dyDescent="0.25">
      <c r="A9" s="61" t="s">
        <v>5437</v>
      </c>
      <c r="B9" s="61">
        <v>11</v>
      </c>
      <c r="C9" s="61" t="s">
        <v>5438</v>
      </c>
      <c r="D9" s="61">
        <v>20</v>
      </c>
      <c r="E9" s="61" t="s">
        <v>5433</v>
      </c>
      <c r="F9" s="61">
        <v>20</v>
      </c>
      <c r="G9" s="61" t="s">
        <v>5429</v>
      </c>
      <c r="H9" s="61">
        <v>23</v>
      </c>
      <c r="J9" s="61" t="s">
        <v>5439</v>
      </c>
      <c r="K9" s="61">
        <v>18</v>
      </c>
      <c r="L9" s="61" t="s">
        <v>5434</v>
      </c>
      <c r="M9" s="61">
        <v>27</v>
      </c>
      <c r="N9" s="61" t="s">
        <v>5440</v>
      </c>
      <c r="O9" s="61">
        <v>32</v>
      </c>
      <c r="P9" s="61" t="s">
        <v>5440</v>
      </c>
      <c r="Q9" s="61">
        <v>48</v>
      </c>
    </row>
    <row r="10" spans="1:17" x14ac:dyDescent="0.25">
      <c r="C10" s="61" t="s">
        <v>5441</v>
      </c>
      <c r="D10" s="61">
        <v>16</v>
      </c>
      <c r="E10" s="61" t="s">
        <v>5441</v>
      </c>
      <c r="F10" s="61">
        <v>17</v>
      </c>
      <c r="G10" s="61" t="s">
        <v>5442</v>
      </c>
      <c r="H10" s="61">
        <v>19</v>
      </c>
      <c r="J10" s="61" t="s">
        <v>5443</v>
      </c>
      <c r="K10" s="61">
        <v>16</v>
      </c>
    </row>
    <row r="11" spans="1:17" x14ac:dyDescent="0.25">
      <c r="E11" s="61" t="s">
        <v>5444</v>
      </c>
      <c r="F11" s="61">
        <v>14</v>
      </c>
      <c r="G11" s="61" t="s">
        <v>5445</v>
      </c>
      <c r="H11" s="61">
        <v>19</v>
      </c>
    </row>
    <row r="12" spans="1:17" x14ac:dyDescent="0.25">
      <c r="E12" s="61" t="s">
        <v>5438</v>
      </c>
      <c r="F12" s="61">
        <v>13</v>
      </c>
    </row>
    <row r="13" spans="1:17" x14ac:dyDescent="0.25">
      <c r="A13" s="61" t="s">
        <v>5446</v>
      </c>
      <c r="B13" s="61">
        <v>10</v>
      </c>
      <c r="C13" s="61" t="s">
        <v>5446</v>
      </c>
      <c r="D13" s="61">
        <v>7</v>
      </c>
      <c r="E13" s="61" t="s">
        <v>5446</v>
      </c>
      <c r="F13" s="61">
        <v>12</v>
      </c>
      <c r="G13" s="61" t="s">
        <v>5446</v>
      </c>
      <c r="H13" s="61">
        <v>27</v>
      </c>
      <c r="J13" s="61" t="s">
        <v>5446</v>
      </c>
      <c r="K13" s="61">
        <v>9</v>
      </c>
      <c r="L13" s="61" t="s">
        <v>5446</v>
      </c>
      <c r="M13" s="61">
        <v>29</v>
      </c>
      <c r="N13" s="61" t="s">
        <v>5446</v>
      </c>
      <c r="O13" s="61">
        <v>27</v>
      </c>
      <c r="P13" s="61" t="s">
        <v>5446</v>
      </c>
      <c r="Q13" s="61">
        <v>52</v>
      </c>
    </row>
    <row r="15" spans="1:17" x14ac:dyDescent="0.25">
      <c r="A15" s="61" t="s">
        <v>5356</v>
      </c>
      <c r="B15" s="61">
        <f>SUM(B3:B13)</f>
        <v>410</v>
      </c>
      <c r="C15" s="61" t="s">
        <v>5447</v>
      </c>
      <c r="D15" s="61">
        <f>SUM(D3:D13)</f>
        <v>434</v>
      </c>
      <c r="E15" s="76" t="s">
        <v>5356</v>
      </c>
      <c r="F15" s="61">
        <v>518</v>
      </c>
      <c r="G15" s="61" t="s">
        <v>5356</v>
      </c>
      <c r="H15" s="61">
        <v>567</v>
      </c>
      <c r="J15" s="61" t="s">
        <v>5356</v>
      </c>
      <c r="K15" s="61">
        <v>626</v>
      </c>
      <c r="L15" s="61" t="s">
        <v>5356</v>
      </c>
      <c r="M15" s="61">
        <v>732</v>
      </c>
      <c r="N15" s="61" t="s">
        <v>5356</v>
      </c>
      <c r="O15" s="61">
        <v>736</v>
      </c>
      <c r="P15" s="61" t="s">
        <v>5356</v>
      </c>
      <c r="Q15" s="61">
        <f>SUM(Q3:Q13)</f>
        <v>751</v>
      </c>
    </row>
    <row r="16" spans="1:17" s="76" customFormat="1" ht="282.75" customHeight="1" x14ac:dyDescent="0.25">
      <c r="A16" s="77" t="s">
        <v>5448</v>
      </c>
      <c r="B16" s="78"/>
      <c r="C16" s="77" t="s">
        <v>5449</v>
      </c>
      <c r="D16" s="78"/>
      <c r="E16" s="77" t="s">
        <v>5450</v>
      </c>
      <c r="G16" s="77" t="s">
        <v>5451</v>
      </c>
      <c r="J16" s="77" t="s">
        <v>5452</v>
      </c>
      <c r="L16" s="79" t="s">
        <v>5453</v>
      </c>
      <c r="N16" s="79" t="s">
        <v>5454</v>
      </c>
      <c r="P16" s="79" t="s">
        <v>5455</v>
      </c>
      <c r="Q16" s="61"/>
    </row>
    <row r="17" spans="16:17" x14ac:dyDescent="0.25">
      <c r="P17" s="76"/>
      <c r="Q17" s="7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49" sqref="E49:E53"/>
    </sheetView>
  </sheetViews>
  <sheetFormatPr defaultRowHeight="15" x14ac:dyDescent="0.25"/>
  <cols>
    <col min="1" max="1" width="32.5703125" style="61" customWidth="1"/>
    <col min="2" max="2" width="18.140625" style="61" customWidth="1"/>
    <col min="3" max="16384" width="9.140625" style="61"/>
  </cols>
  <sheetData>
    <row r="1" spans="1:2" x14ac:dyDescent="0.25">
      <c r="A1" s="61" t="s">
        <v>5320</v>
      </c>
      <c r="B1" s="61" t="s">
        <v>5319</v>
      </c>
    </row>
    <row r="2" spans="1:2" x14ac:dyDescent="0.25">
      <c r="A2" s="61" t="s">
        <v>5318</v>
      </c>
      <c r="B2" s="62">
        <v>35264</v>
      </c>
    </row>
    <row r="3" spans="1:2" x14ac:dyDescent="0.25">
      <c r="A3" s="61" t="s">
        <v>5317</v>
      </c>
      <c r="B3" s="62">
        <v>37306</v>
      </c>
    </row>
    <row r="4" spans="1:2" x14ac:dyDescent="0.25">
      <c r="A4" s="61" t="s">
        <v>5316</v>
      </c>
      <c r="B4" s="62">
        <v>39059</v>
      </c>
    </row>
    <row r="5" spans="1:2" x14ac:dyDescent="0.25">
      <c r="A5" s="61" t="s">
        <v>5315</v>
      </c>
      <c r="B5" s="62">
        <v>35809</v>
      </c>
    </row>
    <row r="6" spans="1:2" x14ac:dyDescent="0.25">
      <c r="A6" s="61" t="s">
        <v>5314</v>
      </c>
      <c r="B6" s="62">
        <v>38961</v>
      </c>
    </row>
    <row r="7" spans="1:2" x14ac:dyDescent="0.25">
      <c r="A7" s="61" t="s">
        <v>5313</v>
      </c>
      <c r="B7" s="62">
        <v>38108</v>
      </c>
    </row>
    <row r="8" spans="1:2" x14ac:dyDescent="0.25">
      <c r="A8" s="61" t="s">
        <v>5312</v>
      </c>
      <c r="B8" s="62" t="s">
        <v>5311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Delovni listi</vt:lpstr>
      </vt:variant>
      <vt:variant>
        <vt:i4>7</vt:i4>
      </vt:variant>
      <vt:variant>
        <vt:lpstr>Imenovani obsegi</vt:lpstr>
      </vt:variant>
      <vt:variant>
        <vt:i4>1</vt:i4>
      </vt:variant>
    </vt:vector>
  </HeadingPairs>
  <TitlesOfParts>
    <vt:vector size="8" baseType="lpstr">
      <vt:lpstr>Podjetja</vt:lpstr>
      <vt:lpstr>Countries</vt:lpstr>
      <vt:lpstr>Commissioners</vt:lpstr>
      <vt:lpstr>EC_annual_data</vt:lpstr>
      <vt:lpstr>ECJ_GC_annual</vt:lpstr>
      <vt:lpstr>EU_Parliament</vt:lpstr>
      <vt:lpstr>Notices, regulation, guidelines</vt:lpstr>
      <vt:lps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Boter</dc:creator>
  <cp:lastModifiedBy>Ocepek</cp:lastModifiedBy>
  <dcterms:created xsi:type="dcterms:W3CDTF">2016-01-31T12:42:09Z</dcterms:created>
  <dcterms:modified xsi:type="dcterms:W3CDTF">2020-08-25T16:49:05Z</dcterms:modified>
</cp:coreProperties>
</file>