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600"/>
  </bookViews>
  <sheets>
    <sheet name="Mnu" sheetId="1" r:id="rId1"/>
  </sheets>
  <calcPr calcId="124519"/>
</workbook>
</file>

<file path=xl/calcChain.xml><?xml version="1.0" encoding="utf-8"?>
<calcChain xmlns="http://schemas.openxmlformats.org/spreadsheetml/2006/main">
  <c r="M7" i="1"/>
  <c r="N7"/>
  <c r="Q10" s="1"/>
  <c r="N4"/>
  <c r="M10"/>
  <c r="N10" s="1"/>
  <c r="M4"/>
  <c r="P7" l="1"/>
  <c r="O10"/>
  <c r="P92"/>
  <c r="P91"/>
  <c r="P90"/>
  <c r="P89"/>
  <c r="P88"/>
  <c r="P87"/>
  <c r="P86"/>
  <c r="P85"/>
  <c r="P84"/>
  <c r="P83"/>
  <c r="P82"/>
  <c r="P81"/>
  <c r="P80"/>
  <c r="P79"/>
  <c r="P78"/>
  <c r="P77"/>
  <c r="P93"/>
  <c r="O92"/>
  <c r="O91"/>
  <c r="O90"/>
  <c r="O89"/>
  <c r="O88"/>
  <c r="O87"/>
  <c r="O86"/>
  <c r="O85"/>
  <c r="O84"/>
  <c r="O83"/>
  <c r="O82"/>
  <c r="O81"/>
  <c r="O80"/>
  <c r="O79"/>
  <c r="O78"/>
  <c r="O77"/>
  <c r="O93"/>
  <c r="P66"/>
  <c r="Q66" s="1"/>
  <c r="O66"/>
  <c r="N93"/>
  <c r="N66"/>
  <c r="N92"/>
  <c r="N91"/>
  <c r="N90"/>
  <c r="N89"/>
  <c r="N88"/>
  <c r="N87"/>
  <c r="N86"/>
  <c r="N85"/>
  <c r="N84"/>
  <c r="N83"/>
  <c r="N82"/>
  <c r="N81"/>
  <c r="N80"/>
  <c r="N79"/>
  <c r="N78"/>
  <c r="N77"/>
  <c r="N76"/>
  <c r="P76"/>
  <c r="O76"/>
  <c r="P59"/>
  <c r="O59"/>
  <c r="N59"/>
  <c r="P29"/>
  <c r="N29"/>
  <c r="P65"/>
  <c r="Q65" s="1"/>
  <c r="O65"/>
  <c r="Q78" l="1"/>
  <c r="Q86"/>
  <c r="Q77"/>
  <c r="Q85"/>
  <c r="Q76"/>
  <c r="Q93"/>
  <c r="Q84"/>
  <c r="Q92"/>
  <c r="Q59"/>
  <c r="Q83"/>
  <c r="Q91"/>
  <c r="Q82"/>
  <c r="Q90"/>
  <c r="Q81"/>
  <c r="Q89"/>
  <c r="Q80"/>
  <c r="Q88"/>
  <c r="Q79"/>
  <c r="Q87"/>
  <c r="O97"/>
  <c r="P97"/>
  <c r="R76" s="1"/>
  <c r="N97"/>
  <c r="N65"/>
  <c r="P64"/>
  <c r="Q64" s="1"/>
  <c r="O64"/>
  <c r="N64"/>
  <c r="P63"/>
  <c r="O63"/>
  <c r="N63"/>
  <c r="P62"/>
  <c r="O62"/>
  <c r="N62"/>
  <c r="P61"/>
  <c r="O61"/>
  <c r="N61"/>
  <c r="P60"/>
  <c r="O60"/>
  <c r="N60"/>
  <c r="P54"/>
  <c r="P53"/>
  <c r="P52"/>
  <c r="P51"/>
  <c r="P50"/>
  <c r="P49"/>
  <c r="P48"/>
  <c r="P47"/>
  <c r="P46"/>
  <c r="P45"/>
  <c r="P44"/>
  <c r="O44"/>
  <c r="N44"/>
  <c r="N45"/>
  <c r="O54"/>
  <c r="O53"/>
  <c r="O52"/>
  <c r="O51"/>
  <c r="O50"/>
  <c r="O49"/>
  <c r="O48"/>
  <c r="O46"/>
  <c r="O45"/>
  <c r="O47"/>
  <c r="O29"/>
  <c r="O32"/>
  <c r="O15"/>
  <c r="O16"/>
  <c r="O17"/>
  <c r="O18"/>
  <c r="O19"/>
  <c r="O20"/>
  <c r="O21"/>
  <c r="O22"/>
  <c r="O23"/>
  <c r="O24"/>
  <c r="O14"/>
  <c r="N37"/>
  <c r="N38"/>
  <c r="N39"/>
  <c r="N36"/>
  <c r="P21"/>
  <c r="P22"/>
  <c r="P23"/>
  <c r="P24"/>
  <c r="N24"/>
  <c r="N23"/>
  <c r="Q62" l="1"/>
  <c r="R80"/>
  <c r="Q61"/>
  <c r="R82"/>
  <c r="R63"/>
  <c r="Q63"/>
  <c r="Q60"/>
  <c r="Q97"/>
  <c r="N72"/>
  <c r="R93"/>
  <c r="O72"/>
  <c r="P72"/>
  <c r="O55"/>
  <c r="O25"/>
  <c r="O7"/>
  <c r="N46"/>
  <c r="N47"/>
  <c r="N48"/>
  <c r="N49"/>
  <c r="N50"/>
  <c r="N51"/>
  <c r="N52"/>
  <c r="N53"/>
  <c r="N54"/>
  <c r="P36"/>
  <c r="P30"/>
  <c r="P31"/>
  <c r="P32"/>
  <c r="P33"/>
  <c r="P34"/>
  <c r="P35"/>
  <c r="P37"/>
  <c r="P38"/>
  <c r="P39"/>
  <c r="O35"/>
  <c r="O30"/>
  <c r="O31"/>
  <c r="O33"/>
  <c r="O34"/>
  <c r="O36"/>
  <c r="O37"/>
  <c r="O38"/>
  <c r="O39"/>
  <c r="N35"/>
  <c r="N34"/>
  <c r="N33"/>
  <c r="N32"/>
  <c r="N31"/>
  <c r="N30"/>
  <c r="N14"/>
  <c r="P14"/>
  <c r="N15"/>
  <c r="P15"/>
  <c r="N16"/>
  <c r="P16"/>
  <c r="N17"/>
  <c r="P17"/>
  <c r="N18"/>
  <c r="P18"/>
  <c r="N19"/>
  <c r="P19"/>
  <c r="N20"/>
  <c r="P20"/>
  <c r="N21"/>
  <c r="N22"/>
  <c r="Q14" l="1"/>
  <c r="Q25" s="1"/>
  <c r="Q72"/>
  <c r="R61"/>
  <c r="Q18"/>
  <c r="Q19"/>
  <c r="Q20"/>
  <c r="Q16"/>
  <c r="R85"/>
  <c r="R77"/>
  <c r="R86"/>
  <c r="R78"/>
  <c r="R87"/>
  <c r="R79"/>
  <c r="R88"/>
  <c r="R89"/>
  <c r="R81"/>
  <c r="R90"/>
  <c r="R91"/>
  <c r="R83"/>
  <c r="R92"/>
  <c r="R84"/>
  <c r="N40"/>
  <c r="P40"/>
  <c r="Q29" s="1"/>
  <c r="Q40" s="1"/>
  <c r="P25"/>
  <c r="Q17" s="1"/>
  <c r="R4"/>
  <c r="R8"/>
  <c r="S8" s="1"/>
  <c r="P55"/>
  <c r="O40"/>
  <c r="P4"/>
  <c r="O4"/>
  <c r="N55"/>
  <c r="N25"/>
  <c r="Q15" l="1"/>
  <c r="Q30"/>
  <c r="Q22"/>
  <c r="Q21"/>
  <c r="Q24"/>
  <c r="Q23"/>
  <c r="Q35"/>
  <c r="Q32"/>
  <c r="Q46"/>
  <c r="Q48"/>
  <c r="Q44"/>
  <c r="R97"/>
  <c r="P10"/>
  <c r="Q37"/>
  <c r="Q49"/>
  <c r="Q53"/>
  <c r="Q50"/>
  <c r="Q45"/>
  <c r="Q47"/>
  <c r="Q51"/>
  <c r="Q54"/>
  <c r="Q52"/>
  <c r="R64"/>
  <c r="R60"/>
  <c r="R59"/>
  <c r="R65"/>
  <c r="R62"/>
  <c r="R66"/>
  <c r="Q39"/>
  <c r="Q31"/>
  <c r="Q34"/>
  <c r="Q38"/>
  <c r="Q36"/>
  <c r="Q33"/>
  <c r="R72" l="1"/>
  <c r="Q55"/>
</calcChain>
</file>

<file path=xl/sharedStrings.xml><?xml version="1.0" encoding="utf-8"?>
<sst xmlns="http://schemas.openxmlformats.org/spreadsheetml/2006/main" count="112" uniqueCount="92">
  <si>
    <t>G</t>
  </si>
  <si>
    <t>VS2</t>
  </si>
  <si>
    <t>ROUND</t>
  </si>
  <si>
    <t>VVS1</t>
  </si>
  <si>
    <t>Pcs</t>
  </si>
  <si>
    <t>Or.Pcs</t>
  </si>
  <si>
    <t>%</t>
  </si>
  <si>
    <t>TOTAL</t>
  </si>
  <si>
    <t>IF</t>
  </si>
  <si>
    <t>VVS2</t>
  </si>
  <si>
    <t>EMERALD 4STEP</t>
  </si>
  <si>
    <t>VS1</t>
  </si>
  <si>
    <t>SI1</t>
  </si>
  <si>
    <t>SI2</t>
  </si>
  <si>
    <t>SI3</t>
  </si>
  <si>
    <t>I1</t>
  </si>
  <si>
    <t>I2</t>
  </si>
  <si>
    <t>I3</t>
  </si>
  <si>
    <t>F</t>
  </si>
  <si>
    <t>CENT WIZE</t>
  </si>
  <si>
    <t>00-0</t>
  </si>
  <si>
    <t>+0-2</t>
  </si>
  <si>
    <t>CLR</t>
  </si>
  <si>
    <t>D</t>
  </si>
  <si>
    <t>SHAPE</t>
  </si>
  <si>
    <t>E</t>
  </si>
  <si>
    <t>H</t>
  </si>
  <si>
    <t>I</t>
  </si>
  <si>
    <t>J</t>
  </si>
  <si>
    <t>K</t>
  </si>
  <si>
    <t>PRINCESS</t>
  </si>
  <si>
    <t>L</t>
  </si>
  <si>
    <t>HK.EMERALD</t>
  </si>
  <si>
    <t>HK_PEAR</t>
  </si>
  <si>
    <t>HK-OVAL</t>
  </si>
  <si>
    <t>HK_MQ</t>
  </si>
  <si>
    <t>Kapan :-</t>
  </si>
  <si>
    <t>PLLET LOOS</t>
  </si>
  <si>
    <t>RAF CHADTAR</t>
  </si>
  <si>
    <t>RAF SIZE</t>
  </si>
  <si>
    <t>P. CHADTAR %</t>
  </si>
  <si>
    <t>P. 100 Ct</t>
  </si>
  <si>
    <t>P. %</t>
  </si>
  <si>
    <t xml:space="preserve">ROUND  CHARNI </t>
  </si>
  <si>
    <t>M</t>
  </si>
  <si>
    <t>N</t>
  </si>
  <si>
    <t>PLANING</t>
  </si>
  <si>
    <t>MAKEBUL</t>
  </si>
  <si>
    <t>RIJECTION</t>
  </si>
  <si>
    <t xml:space="preserve"> +11-14</t>
  </si>
  <si>
    <t xml:space="preserve"> +2-4</t>
  </si>
  <si>
    <t xml:space="preserve"> +4-6.5</t>
  </si>
  <si>
    <t xml:space="preserve"> +6.5-8</t>
  </si>
  <si>
    <t xml:space="preserve"> +8-11</t>
  </si>
  <si>
    <t>14 - UP</t>
  </si>
  <si>
    <t>ROUND DIYAMITUR + CHARNI</t>
  </si>
  <si>
    <t>D.M / CHARNI</t>
  </si>
  <si>
    <t>ROUND / FANCY / SHEPE WISE</t>
  </si>
  <si>
    <t>ROUND / FANCY / COLOUR WISE</t>
  </si>
  <si>
    <t xml:space="preserve"> ROUND / FANCY / PYORITY</t>
  </si>
  <si>
    <t>WAIGHT :-</t>
  </si>
  <si>
    <t>P.PCS</t>
  </si>
  <si>
    <t>AV.PCS</t>
  </si>
  <si>
    <t>CLARITY</t>
  </si>
  <si>
    <t>R.CHADTAR.Ct</t>
  </si>
  <si>
    <t>TOP.Ct</t>
  </si>
  <si>
    <t>P.Ct</t>
  </si>
  <si>
    <t>PCS</t>
  </si>
  <si>
    <t>P. Ct</t>
  </si>
  <si>
    <t>R.PART.Ct</t>
  </si>
  <si>
    <t>POLISH.Ct.</t>
  </si>
  <si>
    <t>B.SIZE</t>
  </si>
  <si>
    <t>POLISH SIZE</t>
  </si>
  <si>
    <t xml:space="preserve">371 - UP     /   +16     </t>
  </si>
  <si>
    <t>0 - 1.10       /   +00-0</t>
  </si>
  <si>
    <t xml:space="preserve">1.11-1.15    /   +0-1  </t>
  </si>
  <si>
    <t xml:space="preserve">1.16 - 1.25  /   +1-2  </t>
  </si>
  <si>
    <t xml:space="preserve">1.26 - 1.35  /   +2-3  </t>
  </si>
  <si>
    <t xml:space="preserve">1.36 - 1.45  /   +3-4  </t>
  </si>
  <si>
    <t xml:space="preserve">1.46 - 1.55  /   +4-5  </t>
  </si>
  <si>
    <t xml:space="preserve">1.56 - 1.70  /   +5-6  </t>
  </si>
  <si>
    <t xml:space="preserve">1.71 - 1.90  /   +6-7  </t>
  </si>
  <si>
    <t xml:space="preserve">1.91 - 2.10  /   +7-8  </t>
  </si>
  <si>
    <t xml:space="preserve">2.11 - 2.30  /   +8-9  </t>
  </si>
  <si>
    <t xml:space="preserve">2.31 - 2.50  /   +9-10 </t>
  </si>
  <si>
    <t>2.51 - 2.70  /   +10-11</t>
  </si>
  <si>
    <t xml:space="preserve">2.71 - 2.90  /   +11-12 </t>
  </si>
  <si>
    <t xml:space="preserve">2.91 - 3.10  /   +12-13 </t>
  </si>
  <si>
    <t xml:space="preserve">3.11 - 3.30  /   +13-14 </t>
  </si>
  <si>
    <t xml:space="preserve">3.31 - 3.50  /   +14-15 </t>
  </si>
  <si>
    <t xml:space="preserve">3.51 - 3.70  /   +15-16 </t>
  </si>
  <si>
    <t>P TO TOP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</si>
</sst>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2" fontId="0" fillId="0" borderId="0" xfId="0" applyNumberFormat="1">
      <alignment vertical="center"/>
    </xf>
    <xf numFmtId="0" fontId="6" fillId="3" borderId="16" xfId="0" applyNumberFormat="1" applyFont="1" applyFill="1" applyBorder="1" applyAlignment="1" applyProtection="1">
      <alignment horizontal="center" vertical="center"/>
    </xf>
    <xf numFmtId="0" fontId="7" fillId="2" borderId="18" xfId="2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 applyProtection="1">
      <alignment horizontal="center" vertical="center"/>
    </xf>
    <xf numFmtId="10" fontId="6" fillId="3" borderId="8" xfId="1" applyNumberFormat="1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 applyProtection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 applyProtection="1">
      <alignment horizontal="center" vertical="center"/>
    </xf>
    <xf numFmtId="10" fontId="6" fillId="3" borderId="8" xfId="1" applyNumberFormat="1" applyFont="1" applyFill="1" applyBorder="1" applyAlignment="1" applyProtection="1">
      <alignment horizontal="center" vertical="center"/>
    </xf>
    <xf numFmtId="10" fontId="6" fillId="2" borderId="0" xfId="1" applyNumberFormat="1" applyFont="1" applyFill="1" applyBorder="1" applyAlignment="1" applyProtection="1">
      <alignment horizontal="center" vertical="center"/>
    </xf>
    <xf numFmtId="2" fontId="6" fillId="2" borderId="0" xfId="0" applyNumberFormat="1" applyFont="1" applyFill="1" applyBorder="1" applyAlignment="1" applyProtection="1">
      <alignment horizontal="center" vertical="center"/>
    </xf>
    <xf numFmtId="10" fontId="6" fillId="2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 applyProtection="1">
      <alignment horizontal="center" vertical="center"/>
    </xf>
    <xf numFmtId="0" fontId="9" fillId="6" borderId="10" xfId="0" applyNumberFormat="1" applyFont="1" applyFill="1" applyBorder="1" applyAlignment="1" applyProtection="1">
      <alignment horizontal="center" vertical="center"/>
    </xf>
    <xf numFmtId="0" fontId="9" fillId="6" borderId="11" xfId="0" applyNumberFormat="1" applyFont="1" applyFill="1" applyBorder="1" applyAlignment="1" applyProtection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7" xfId="0" applyNumberFormat="1" applyFont="1" applyFill="1" applyBorder="1" applyAlignment="1" applyProtection="1">
      <alignment horizontal="center" vertical="center"/>
    </xf>
    <xf numFmtId="0" fontId="9" fillId="6" borderId="2" xfId="0" applyNumberFormat="1" applyFont="1" applyFill="1" applyBorder="1" applyAlignment="1" applyProtection="1">
      <alignment horizontal="center" vertical="center"/>
    </xf>
    <xf numFmtId="1" fontId="6" fillId="6" borderId="1" xfId="0" applyNumberFormat="1" applyFont="1" applyFill="1" applyBorder="1" applyAlignment="1" applyProtection="1">
      <alignment horizontal="center" vertical="center"/>
    </xf>
    <xf numFmtId="10" fontId="6" fillId="6" borderId="5" xfId="1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1" fontId="6" fillId="5" borderId="1" xfId="0" applyNumberFormat="1" applyFont="1" applyFill="1" applyBorder="1" applyAlignment="1" applyProtection="1">
      <alignment horizontal="center" vertical="center"/>
    </xf>
    <xf numFmtId="1" fontId="8" fillId="5" borderId="1" xfId="0" applyNumberFormat="1" applyFont="1" applyFill="1" applyBorder="1" applyAlignment="1" applyProtection="1">
      <alignment horizontal="center" vertical="center"/>
    </xf>
    <xf numFmtId="0" fontId="9" fillId="7" borderId="4" xfId="0" applyNumberFormat="1" applyFont="1" applyFill="1" applyBorder="1" applyAlignment="1" applyProtection="1">
      <alignment horizontal="center" vertical="center"/>
    </xf>
    <xf numFmtId="0" fontId="9" fillId="7" borderId="6" xfId="0" applyNumberFormat="1" applyFont="1" applyFill="1" applyBorder="1" applyAlignment="1" applyProtection="1">
      <alignment horizontal="center" vertical="center"/>
    </xf>
    <xf numFmtId="0" fontId="9" fillId="7" borderId="3" xfId="0" applyNumberFormat="1" applyFont="1" applyFill="1" applyBorder="1" applyAlignment="1" applyProtection="1">
      <alignment horizontal="center" vertical="center"/>
    </xf>
    <xf numFmtId="0" fontId="9" fillId="7" borderId="2" xfId="0" applyNumberFormat="1" applyFont="1" applyFill="1" applyBorder="1" applyAlignment="1" applyProtection="1">
      <alignment horizontal="center" vertical="center"/>
    </xf>
    <xf numFmtId="1" fontId="6" fillId="7" borderId="1" xfId="0" applyNumberFormat="1" applyFont="1" applyFill="1" applyBorder="1" applyAlignment="1" applyProtection="1">
      <alignment horizontal="center" vertical="center"/>
    </xf>
    <xf numFmtId="10" fontId="6" fillId="7" borderId="5" xfId="1" applyNumberFormat="1" applyFont="1" applyFill="1" applyBorder="1" applyAlignment="1" applyProtection="1">
      <alignment horizontal="center" vertical="center"/>
    </xf>
    <xf numFmtId="1" fontId="10" fillId="7" borderId="1" xfId="0" applyNumberFormat="1" applyFont="1" applyFill="1" applyBorder="1" applyAlignment="1" applyProtection="1">
      <alignment horizontal="center" vertical="center"/>
    </xf>
    <xf numFmtId="1" fontId="6" fillId="4" borderId="19" xfId="0" applyNumberFormat="1" applyFont="1" applyFill="1" applyBorder="1" applyAlignment="1" applyProtection="1">
      <alignment horizontal="center" vertical="center"/>
    </xf>
    <xf numFmtId="0" fontId="9" fillId="4" borderId="4" xfId="0" applyNumberFormat="1" applyFont="1" applyFill="1" applyBorder="1" applyAlignment="1" applyProtection="1">
      <alignment horizontal="center" vertical="center"/>
    </xf>
    <xf numFmtId="0" fontId="9" fillId="4" borderId="20" xfId="0" applyNumberFormat="1" applyFont="1" applyFill="1" applyBorder="1" applyAlignment="1" applyProtection="1">
      <alignment horizontal="center" vertical="center"/>
    </xf>
    <xf numFmtId="0" fontId="9" fillId="4" borderId="6" xfId="0" applyNumberFormat="1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>
      <alignment vertical="center"/>
    </xf>
    <xf numFmtId="1" fontId="8" fillId="9" borderId="2" xfId="0" applyNumberFormat="1" applyFont="1" applyFill="1" applyBorder="1" applyAlignment="1" applyProtection="1">
      <alignment horizontal="center" vertical="center"/>
    </xf>
    <xf numFmtId="1" fontId="8" fillId="9" borderId="1" xfId="0" applyNumberFormat="1" applyFont="1" applyFill="1" applyBorder="1" applyAlignment="1" applyProtection="1">
      <alignment horizontal="center" vertical="center"/>
    </xf>
    <xf numFmtId="10" fontId="6" fillId="9" borderId="5" xfId="1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164" fontId="6" fillId="5" borderId="1" xfId="0" applyNumberFormat="1" applyFont="1" applyFill="1" applyBorder="1" applyAlignment="1" applyProtection="1">
      <alignment horizontal="center" vertical="center"/>
    </xf>
    <xf numFmtId="164" fontId="8" fillId="5" borderId="1" xfId="0" applyNumberFormat="1" applyFont="1" applyFill="1" applyBorder="1" applyAlignment="1" applyProtection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 applyProtection="1">
      <alignment horizontal="center" vertical="center"/>
    </xf>
    <xf numFmtId="164" fontId="8" fillId="9" borderId="1" xfId="0" applyNumberFormat="1" applyFont="1" applyFill="1" applyBorder="1" applyAlignment="1" applyProtection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/>
    <xf numFmtId="164" fontId="6" fillId="3" borderId="7" xfId="0" applyNumberFormat="1" applyFont="1" applyFill="1" applyBorder="1" applyAlignment="1" applyProtection="1">
      <alignment horizontal="center" vertical="center"/>
    </xf>
    <xf numFmtId="164" fontId="7" fillId="2" borderId="13" xfId="2" applyNumberFormat="1" applyFont="1" applyFill="1" applyBorder="1" applyAlignment="1" applyProtection="1">
      <alignment horizontal="center" vertical="center"/>
      <protection locked="0"/>
    </xf>
    <xf numFmtId="0" fontId="9" fillId="4" borderId="3" xfId="0" applyNumberFormat="1" applyFont="1" applyFill="1" applyBorder="1" applyAlignment="1" applyProtection="1">
      <alignment horizontal="center" vertical="center"/>
    </xf>
    <xf numFmtId="10" fontId="6" fillId="4" borderId="5" xfId="1" applyNumberFormat="1" applyFont="1" applyFill="1" applyBorder="1" applyAlignment="1" applyProtection="1">
      <alignment horizontal="center" vertical="center"/>
    </xf>
    <xf numFmtId="10" fontId="6" fillId="5" borderId="5" xfId="1" applyNumberFormat="1" applyFont="1" applyFill="1" applyBorder="1" applyAlignment="1" applyProtection="1">
      <alignment horizontal="center" vertical="center"/>
    </xf>
    <xf numFmtId="10" fontId="8" fillId="5" borderId="5" xfId="1" applyNumberFormat="1" applyFont="1" applyFill="1" applyBorder="1" applyAlignment="1" applyProtection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Font="1" applyAlignment="1"/>
    <xf numFmtId="0" fontId="1" fillId="0" borderId="0" xfId="0" applyFont="1" applyAlignment="1"/>
    <xf numFmtId="164" fontId="8" fillId="2" borderId="1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  <protection locked="0"/>
    </xf>
    <xf numFmtId="10" fontId="11" fillId="0" borderId="21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/>
    <xf numFmtId="1" fontId="11" fillId="0" borderId="0" xfId="4" applyNumberFormat="1" applyFont="1" applyAlignment="1">
      <alignment horizontal="center" vertical="center"/>
    </xf>
    <xf numFmtId="165" fontId="11" fillId="0" borderId="0" xfId="4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12" fillId="9" borderId="4" xfId="0" applyNumberFormat="1" applyFont="1" applyFill="1" applyBorder="1" applyAlignment="1" applyProtection="1">
      <alignment horizontal="center" vertical="center"/>
    </xf>
    <xf numFmtId="1" fontId="12" fillId="9" borderId="6" xfId="0" applyNumberFormat="1" applyFont="1" applyFill="1" applyBorder="1" applyAlignment="1" applyProtection="1">
      <alignment horizontal="center" vertical="center"/>
    </xf>
    <xf numFmtId="2" fontId="12" fillId="9" borderId="6" xfId="0" applyNumberFormat="1" applyFont="1" applyFill="1" applyBorder="1" applyAlignment="1" applyProtection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 applyProtection="1">
      <alignment horizontal="left" vertical="center"/>
    </xf>
    <xf numFmtId="0" fontId="12" fillId="5" borderId="11" xfId="0" applyNumberFormat="1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0" xfId="0" applyNumberFormat="1" applyFont="1" applyFill="1" applyBorder="1" applyAlignment="1" applyProtection="1">
      <alignment horizontal="center" vertical="center"/>
    </xf>
    <xf numFmtId="0" fontId="12" fillId="5" borderId="17" xfId="0" applyNumberFormat="1" applyFont="1" applyFill="1" applyBorder="1" applyAlignment="1" applyProtection="1">
      <alignment horizontal="center" vertical="center"/>
    </xf>
    <xf numFmtId="0" fontId="9" fillId="7" borderId="25" xfId="0" applyNumberFormat="1" applyFont="1" applyFill="1" applyBorder="1" applyAlignment="1" applyProtection="1">
      <alignment horizontal="center" vertical="center"/>
    </xf>
    <xf numFmtId="1" fontId="6" fillId="7" borderId="26" xfId="0" applyNumberFormat="1" applyFont="1" applyFill="1" applyBorder="1" applyAlignment="1" applyProtection="1">
      <alignment horizontal="center" vertical="center"/>
    </xf>
    <xf numFmtId="164" fontId="6" fillId="7" borderId="26" xfId="0" applyNumberFormat="1" applyFont="1" applyFill="1" applyBorder="1" applyAlignment="1">
      <alignment horizontal="center" vertical="center"/>
    </xf>
    <xf numFmtId="164" fontId="6" fillId="7" borderId="26" xfId="0" applyNumberFormat="1" applyFont="1" applyFill="1" applyBorder="1" applyAlignment="1" applyProtection="1">
      <alignment horizontal="center" vertical="center"/>
    </xf>
    <xf numFmtId="10" fontId="6" fillId="7" borderId="27" xfId="0" applyNumberFormat="1" applyFont="1" applyFill="1" applyBorder="1" applyAlignment="1" applyProtection="1">
      <alignment horizontal="center" vertical="center"/>
    </xf>
    <xf numFmtId="0" fontId="9" fillId="7" borderId="22" xfId="0" applyNumberFormat="1" applyFont="1" applyFill="1" applyBorder="1" applyAlignment="1" applyProtection="1">
      <alignment horizontal="center" vertical="center"/>
    </xf>
    <xf numFmtId="1" fontId="9" fillId="7" borderId="23" xfId="0" applyNumberFormat="1" applyFont="1" applyFill="1" applyBorder="1" applyAlignment="1" applyProtection="1">
      <alignment horizontal="center" vertical="center"/>
    </xf>
    <xf numFmtId="164" fontId="9" fillId="7" borderId="23" xfId="0" applyNumberFormat="1" applyFont="1" applyFill="1" applyBorder="1" applyAlignment="1">
      <alignment horizontal="center" vertical="center"/>
    </xf>
    <xf numFmtId="164" fontId="9" fillId="7" borderId="23" xfId="0" applyNumberFormat="1" applyFont="1" applyFill="1" applyBorder="1" applyAlignment="1" applyProtection="1">
      <alignment horizontal="center" vertical="center"/>
    </xf>
    <xf numFmtId="10" fontId="9" fillId="7" borderId="24" xfId="0" applyNumberFormat="1" applyFont="1" applyFill="1" applyBorder="1" applyAlignment="1" applyProtection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10" fontId="6" fillId="7" borderId="1" xfId="1" applyNumberFormat="1" applyFont="1" applyFill="1" applyBorder="1" applyAlignment="1">
      <alignment horizontal="center" vertical="center"/>
    </xf>
    <xf numFmtId="10" fontId="6" fillId="7" borderId="26" xfId="1" applyNumberFormat="1" applyFont="1" applyFill="1" applyBorder="1" applyAlignment="1">
      <alignment horizontal="center" vertical="center"/>
    </xf>
    <xf numFmtId="10" fontId="6" fillId="7" borderId="23" xfId="1" applyNumberFormat="1" applyFont="1" applyFill="1" applyBorder="1" applyAlignment="1">
      <alignment horizontal="center" vertical="center"/>
    </xf>
    <xf numFmtId="0" fontId="9" fillId="4" borderId="25" xfId="0" applyNumberFormat="1" applyFont="1" applyFill="1" applyBorder="1" applyAlignment="1" applyProtection="1">
      <alignment horizontal="center" vertical="center"/>
    </xf>
    <xf numFmtId="164" fontId="6" fillId="4" borderId="26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 applyProtection="1">
      <alignment horizontal="center" vertical="center"/>
    </xf>
    <xf numFmtId="0" fontId="9" fillId="4" borderId="22" xfId="0" applyNumberFormat="1" applyFont="1" applyFill="1" applyBorder="1" applyAlignment="1" applyProtection="1">
      <alignment horizontal="center" vertical="center"/>
    </xf>
    <xf numFmtId="164" fontId="9" fillId="4" borderId="23" xfId="0" applyNumberFormat="1" applyFont="1" applyFill="1" applyBorder="1" applyAlignment="1">
      <alignment horizontal="center" vertical="center"/>
    </xf>
    <xf numFmtId="10" fontId="9" fillId="4" borderId="24" xfId="0" applyNumberFormat="1" applyFont="1" applyFill="1" applyBorder="1" applyAlignment="1" applyProtection="1">
      <alignment horizontal="center" vertical="center"/>
    </xf>
    <xf numFmtId="1" fontId="6" fillId="4" borderId="28" xfId="0" applyNumberFormat="1" applyFont="1" applyFill="1" applyBorder="1" applyAlignment="1" applyProtection="1">
      <alignment horizontal="center" vertical="center"/>
    </xf>
    <xf numFmtId="10" fontId="6" fillId="4" borderId="27" xfId="1" applyNumberFormat="1" applyFont="1" applyFill="1" applyBorder="1" applyAlignment="1" applyProtection="1">
      <alignment horizontal="center" vertical="center"/>
    </xf>
    <xf numFmtId="1" fontId="9" fillId="4" borderId="18" xfId="0" applyNumberFormat="1" applyFont="1" applyFill="1" applyBorder="1" applyAlignment="1">
      <alignment horizontal="center" vertical="center"/>
    </xf>
    <xf numFmtId="164" fontId="9" fillId="9" borderId="23" xfId="0" applyNumberFormat="1" applyFont="1" applyFill="1" applyBorder="1" applyAlignment="1" applyProtection="1">
      <alignment horizontal="center" vertical="center"/>
    </xf>
    <xf numFmtId="0" fontId="9" fillId="6" borderId="25" xfId="0" applyNumberFormat="1" applyFont="1" applyFill="1" applyBorder="1" applyAlignment="1" applyProtection="1">
      <alignment horizontal="center" vertical="center"/>
    </xf>
    <xf numFmtId="1" fontId="6" fillId="6" borderId="26" xfId="0" applyNumberFormat="1" applyFont="1" applyFill="1" applyBorder="1" applyAlignment="1" applyProtection="1">
      <alignment horizontal="center" vertical="center"/>
    </xf>
    <xf numFmtId="164" fontId="6" fillId="6" borderId="26" xfId="0" applyNumberFormat="1" applyFont="1" applyFill="1" applyBorder="1" applyAlignment="1" applyProtection="1">
      <alignment horizontal="center" vertical="center"/>
    </xf>
    <xf numFmtId="10" fontId="6" fillId="6" borderId="27" xfId="1" applyNumberFormat="1" applyFont="1" applyFill="1" applyBorder="1" applyAlignment="1" applyProtection="1">
      <alignment horizontal="center" vertical="center"/>
    </xf>
    <xf numFmtId="0" fontId="9" fillId="6" borderId="22" xfId="0" applyNumberFormat="1" applyFont="1" applyFill="1" applyBorder="1" applyAlignment="1" applyProtection="1">
      <alignment horizontal="center" vertical="center"/>
    </xf>
    <xf numFmtId="1" fontId="9" fillId="6" borderId="23" xfId="0" applyNumberFormat="1" applyFont="1" applyFill="1" applyBorder="1" applyAlignment="1" applyProtection="1">
      <alignment horizontal="center" vertical="center"/>
    </xf>
    <xf numFmtId="164" fontId="9" fillId="6" borderId="23" xfId="0" applyNumberFormat="1" applyFont="1" applyFill="1" applyBorder="1" applyAlignment="1">
      <alignment horizontal="center" vertical="center"/>
    </xf>
    <xf numFmtId="164" fontId="9" fillId="6" borderId="23" xfId="0" applyNumberFormat="1" applyFont="1" applyFill="1" applyBorder="1" applyAlignment="1" applyProtection="1">
      <alignment horizontal="center" vertical="center"/>
    </xf>
    <xf numFmtId="10" fontId="9" fillId="6" borderId="24" xfId="0" applyNumberFormat="1" applyFont="1" applyFill="1" applyBorder="1" applyAlignment="1" applyProtection="1">
      <alignment horizontal="center" vertical="center"/>
    </xf>
    <xf numFmtId="1" fontId="8" fillId="9" borderId="25" xfId="0" applyNumberFormat="1" applyFont="1" applyFill="1" applyBorder="1" applyAlignment="1" applyProtection="1">
      <alignment horizontal="center" vertical="center"/>
    </xf>
    <xf numFmtId="1" fontId="8" fillId="9" borderId="26" xfId="0" applyNumberFormat="1" applyFont="1" applyFill="1" applyBorder="1" applyAlignment="1" applyProtection="1">
      <alignment horizontal="center" vertical="center"/>
    </xf>
    <xf numFmtId="164" fontId="8" fillId="9" borderId="26" xfId="0" applyNumberFormat="1" applyFont="1" applyFill="1" applyBorder="1" applyAlignment="1" applyProtection="1">
      <alignment horizontal="center" vertical="center"/>
    </xf>
    <xf numFmtId="10" fontId="6" fillId="9" borderId="27" xfId="1" applyNumberFormat="1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1" fontId="12" fillId="9" borderId="23" xfId="0" applyNumberFormat="1" applyFont="1" applyFill="1" applyBorder="1" applyAlignment="1">
      <alignment horizontal="center" vertical="center"/>
    </xf>
    <xf numFmtId="164" fontId="12" fillId="9" borderId="23" xfId="0" applyNumberFormat="1" applyFont="1" applyFill="1" applyBorder="1" applyAlignment="1">
      <alignment horizontal="center" vertical="center"/>
    </xf>
    <xf numFmtId="10" fontId="12" fillId="9" borderId="24" xfId="0" applyNumberFormat="1" applyFont="1" applyFill="1" applyBorder="1" applyAlignment="1">
      <alignment horizontal="center" vertical="center"/>
    </xf>
    <xf numFmtId="0" fontId="9" fillId="5" borderId="25" xfId="0" applyNumberFormat="1" applyFont="1" applyFill="1" applyBorder="1" applyAlignment="1" applyProtection="1">
      <alignment horizontal="center" vertical="center"/>
    </xf>
    <xf numFmtId="2" fontId="8" fillId="5" borderId="26" xfId="0" applyNumberFormat="1" applyFont="1" applyFill="1" applyBorder="1" applyAlignment="1" applyProtection="1">
      <alignment horizontal="center" vertical="center"/>
    </xf>
    <xf numFmtId="164" fontId="8" fillId="5" borderId="26" xfId="0" applyNumberFormat="1" applyFont="1" applyFill="1" applyBorder="1" applyAlignment="1" applyProtection="1">
      <alignment horizontal="center" vertical="center"/>
    </xf>
    <xf numFmtId="10" fontId="8" fillId="5" borderId="27" xfId="0" applyNumberFormat="1" applyFont="1" applyFill="1" applyBorder="1" applyAlignment="1" applyProtection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center" vertical="center"/>
    </xf>
    <xf numFmtId="164" fontId="12" fillId="5" borderId="23" xfId="0" applyNumberFormat="1" applyFont="1" applyFill="1" applyBorder="1" applyAlignment="1">
      <alignment horizontal="center" vertical="center"/>
    </xf>
    <xf numFmtId="10" fontId="12" fillId="5" borderId="24" xfId="1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0" fontId="6" fillId="5" borderId="23" xfId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3"/>
    <cellStyle name="Normal 3" xfId="4"/>
    <cellStyle name="Normal 4" xfId="5"/>
    <cellStyle name="Percent" xfId="1" builtinId="5"/>
  </cellStyles>
  <dxfs count="38"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mruColors>
      <color rgb="FFFF0000"/>
      <color rgb="FF0D0D0D"/>
      <color rgb="FFDDEBF7"/>
      <color rgb="FFFFFF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45"/>
  <sheetViews>
    <sheetView tabSelected="1" workbookViewId="0">
      <selection activeCell="S19" sqref="S19"/>
    </sheetView>
  </sheetViews>
  <sheetFormatPr defaultRowHeight="15.75"/>
  <cols>
    <col min="1" max="4" width="7.7109375" style="1" customWidth="1"/>
    <col min="5" max="5" width="9" style="1" bestFit="1" customWidth="1"/>
    <col min="6" max="6" width="6.85546875" style="1" customWidth="1"/>
    <col min="7" max="10" width="7.7109375" style="1" customWidth="1"/>
    <col min="11" max="11" width="6.28515625" style="1" customWidth="1"/>
    <col min="12" max="12" width="8.5703125" customWidth="1"/>
    <col min="13" max="13" width="20.85546875" style="9" bestFit="1" customWidth="1"/>
    <col min="14" max="14" width="8.28515625" style="9" bestFit="1" customWidth="1"/>
    <col min="15" max="15" width="15.140625" style="9" bestFit="1" customWidth="1"/>
    <col min="16" max="16" width="10.7109375" style="9" bestFit="1" customWidth="1"/>
    <col min="17" max="17" width="12.5703125" style="9" bestFit="1" customWidth="1"/>
    <col min="18" max="18" width="12.42578125" style="77" bestFit="1" customWidth="1"/>
    <col min="19" max="19" width="9" style="77" bestFit="1" customWidth="1"/>
  </cols>
  <sheetData>
    <row r="1" spans="6:19" ht="16.5" thickBot="1">
      <c r="M1" s="4" t="s">
        <v>36</v>
      </c>
      <c r="N1" s="5"/>
      <c r="O1" s="4" t="s">
        <v>60</v>
      </c>
      <c r="P1" s="66"/>
      <c r="Q1" s="6"/>
    </row>
    <row r="2" spans="6:19" ht="16.5" thickBot="1">
      <c r="M2" s="78"/>
      <c r="N2" s="7"/>
      <c r="O2" s="7"/>
      <c r="P2" s="78"/>
      <c r="Q2" s="6"/>
      <c r="R2" s="8" t="s">
        <v>47</v>
      </c>
    </row>
    <row r="3" spans="6:19">
      <c r="K3" s="2"/>
      <c r="M3" s="14" t="s">
        <v>64</v>
      </c>
      <c r="N3" s="15" t="s">
        <v>5</v>
      </c>
      <c r="O3" s="16" t="s">
        <v>38</v>
      </c>
      <c r="P3" s="75" t="s">
        <v>39</v>
      </c>
      <c r="R3" s="10" t="s">
        <v>48</v>
      </c>
    </row>
    <row r="4" spans="6:19" ht="16.5" thickBot="1">
      <c r="M4" s="65">
        <f>SUM(B:B)</f>
        <v>0</v>
      </c>
      <c r="N4" s="11">
        <f>COUNTA(A:A)</f>
        <v>0</v>
      </c>
      <c r="O4" s="12" t="e">
        <f>M4/P1</f>
        <v>#DIV/0!</v>
      </c>
      <c r="P4" s="13" t="e">
        <f>N4/M4</f>
        <v>#DIV/0!</v>
      </c>
      <c r="R4" s="74">
        <f>P1-M4</f>
        <v>0</v>
      </c>
    </row>
    <row r="5" spans="6:19" ht="16.5" thickBot="1">
      <c r="M5" s="6"/>
      <c r="N5" s="6"/>
      <c r="O5" s="6"/>
      <c r="P5" s="6"/>
      <c r="Q5" s="6"/>
      <c r="R5" s="6"/>
    </row>
    <row r="6" spans="6:19">
      <c r="K6" s="2"/>
      <c r="M6" s="14" t="s">
        <v>69</v>
      </c>
      <c r="N6" s="15" t="s">
        <v>61</v>
      </c>
      <c r="O6" s="16" t="s">
        <v>40</v>
      </c>
      <c r="P6" s="17" t="s">
        <v>71</v>
      </c>
      <c r="R6" s="8" t="s">
        <v>46</v>
      </c>
      <c r="S6" s="151" t="s">
        <v>6</v>
      </c>
    </row>
    <row r="7" spans="6:19" ht="16.5" thickBot="1">
      <c r="M7" s="65">
        <f>SUM(C:C)</f>
        <v>0</v>
      </c>
      <c r="N7" s="18">
        <f>COUNTA(D:D)</f>
        <v>0</v>
      </c>
      <c r="O7" s="12" t="e">
        <f>M7/P1</f>
        <v>#DIV/0!</v>
      </c>
      <c r="P7" s="19" t="e">
        <f>N7/M7</f>
        <v>#DIV/0!</v>
      </c>
      <c r="R7" s="20" t="s">
        <v>37</v>
      </c>
      <c r="S7" s="152"/>
    </row>
    <row r="8" spans="6:19" ht="16.5" thickBot="1">
      <c r="M8" s="6"/>
      <c r="N8" s="6"/>
      <c r="O8" s="6"/>
      <c r="P8" s="6"/>
      <c r="Q8" s="6"/>
      <c r="R8" s="21">
        <f>SUM(M4-M7)</f>
        <v>0</v>
      </c>
      <c r="S8" s="76" t="e">
        <f>R8/M4</f>
        <v>#DIV/0!</v>
      </c>
    </row>
    <row r="9" spans="6:19">
      <c r="M9" s="14" t="s">
        <v>70</v>
      </c>
      <c r="N9" s="15" t="s">
        <v>42</v>
      </c>
      <c r="O9" s="15" t="s">
        <v>41</v>
      </c>
      <c r="P9" s="17" t="s">
        <v>62</v>
      </c>
      <c r="Q9" s="82" t="s">
        <v>72</v>
      </c>
    </row>
    <row r="10" spans="6:19" ht="16.5" thickBot="1">
      <c r="M10" s="65">
        <f>SUM(D:D)</f>
        <v>0</v>
      </c>
      <c r="N10" s="22" t="e">
        <f>AVERAGE(M10/M4)</f>
        <v>#DIV/0!</v>
      </c>
      <c r="O10" s="23" t="e">
        <f>M10/P1</f>
        <v>#DIV/0!</v>
      </c>
      <c r="P10" s="19" t="e">
        <f>P7/P4</f>
        <v>#DIV/0!</v>
      </c>
      <c r="Q10" s="83" t="e">
        <f>SUM(N7/M10)</f>
        <v>#DIV/0!</v>
      </c>
    </row>
    <row r="11" spans="6:19" ht="16.5" thickBot="1">
      <c r="M11" s="24"/>
      <c r="N11" s="25"/>
      <c r="O11" s="26"/>
      <c r="P11" s="27"/>
    </row>
    <row r="12" spans="6:19" ht="16.5" thickBot="1">
      <c r="M12" s="156" t="s">
        <v>59</v>
      </c>
      <c r="N12" s="157"/>
      <c r="O12" s="157"/>
      <c r="P12" s="157"/>
      <c r="Q12" s="158"/>
    </row>
    <row r="13" spans="6:19">
      <c r="K13" s="2"/>
      <c r="M13" s="47" t="s">
        <v>63</v>
      </c>
      <c r="N13" s="48" t="s">
        <v>4</v>
      </c>
      <c r="O13" s="50" t="s">
        <v>65</v>
      </c>
      <c r="P13" s="49" t="s">
        <v>66</v>
      </c>
      <c r="Q13" s="67" t="s">
        <v>6</v>
      </c>
      <c r="S13" s="6"/>
    </row>
    <row r="14" spans="6:19">
      <c r="M14" s="28" t="s">
        <v>8</v>
      </c>
      <c r="N14" s="46">
        <f t="shared" ref="N14:N24" si="0">COUNTIF(H:H,M14)</f>
        <v>0</v>
      </c>
      <c r="O14" s="62">
        <f t="shared" ref="O14:O24" si="1">SUMIF(H:H,M14,C:C)</f>
        <v>0</v>
      </c>
      <c r="P14" s="63">
        <f t="shared" ref="P14:P24" si="2">SUMIF(H:H,M14,D:D)</f>
        <v>0</v>
      </c>
      <c r="Q14" s="68" t="e">
        <f>P14/P25</f>
        <v>#DIV/0!</v>
      </c>
    </row>
    <row r="15" spans="6:19">
      <c r="F15" s="64"/>
      <c r="G15" s="51"/>
      <c r="M15" s="28" t="s">
        <v>3</v>
      </c>
      <c r="N15" s="46">
        <f t="shared" si="0"/>
        <v>0</v>
      </c>
      <c r="O15" s="62">
        <f t="shared" si="1"/>
        <v>0</v>
      </c>
      <c r="P15" s="63">
        <f t="shared" si="2"/>
        <v>0</v>
      </c>
      <c r="Q15" s="68" t="e">
        <f>P15/P25</f>
        <v>#DIV/0!</v>
      </c>
    </row>
    <row r="16" spans="6:19">
      <c r="M16" s="28" t="s">
        <v>9</v>
      </c>
      <c r="N16" s="46">
        <f t="shared" si="0"/>
        <v>0</v>
      </c>
      <c r="O16" s="62">
        <f t="shared" si="1"/>
        <v>0</v>
      </c>
      <c r="P16" s="63">
        <f t="shared" si="2"/>
        <v>0</v>
      </c>
      <c r="Q16" s="68" t="e">
        <f>P16/P25</f>
        <v>#DIV/0!</v>
      </c>
    </row>
    <row r="17" spans="6:19">
      <c r="L17" s="52"/>
      <c r="M17" s="28" t="s">
        <v>11</v>
      </c>
      <c r="N17" s="46">
        <f t="shared" si="0"/>
        <v>0</v>
      </c>
      <c r="O17" s="62">
        <f t="shared" si="1"/>
        <v>0</v>
      </c>
      <c r="P17" s="63">
        <f t="shared" si="2"/>
        <v>0</v>
      </c>
      <c r="Q17" s="68" t="e">
        <f>P17/P25</f>
        <v>#DIV/0!</v>
      </c>
    </row>
    <row r="18" spans="6:19">
      <c r="M18" s="28" t="s">
        <v>1</v>
      </c>
      <c r="N18" s="46">
        <f t="shared" si="0"/>
        <v>0</v>
      </c>
      <c r="O18" s="62">
        <f t="shared" si="1"/>
        <v>0</v>
      </c>
      <c r="P18" s="63">
        <f t="shared" si="2"/>
        <v>0</v>
      </c>
      <c r="Q18" s="68" t="e">
        <f>P18/P25</f>
        <v>#DIV/0!</v>
      </c>
    </row>
    <row r="19" spans="6:19">
      <c r="F19" s="64"/>
      <c r="G19" s="51"/>
      <c r="H19" s="73"/>
      <c r="M19" s="28" t="s">
        <v>12</v>
      </c>
      <c r="N19" s="46">
        <f t="shared" si="0"/>
        <v>0</v>
      </c>
      <c r="O19" s="62">
        <f t="shared" si="1"/>
        <v>0</v>
      </c>
      <c r="P19" s="63">
        <f t="shared" si="2"/>
        <v>0</v>
      </c>
      <c r="Q19" s="68" t="e">
        <f>P19/P25</f>
        <v>#DIV/0!</v>
      </c>
    </row>
    <row r="20" spans="6:19">
      <c r="M20" s="28" t="s">
        <v>13</v>
      </c>
      <c r="N20" s="46">
        <f t="shared" si="0"/>
        <v>0</v>
      </c>
      <c r="O20" s="62">
        <f t="shared" si="1"/>
        <v>0</v>
      </c>
      <c r="P20" s="63">
        <f t="shared" si="2"/>
        <v>0</v>
      </c>
      <c r="Q20" s="68" t="e">
        <f>P20/P25</f>
        <v>#DIV/0!</v>
      </c>
    </row>
    <row r="21" spans="6:19">
      <c r="M21" s="28" t="s">
        <v>14</v>
      </c>
      <c r="N21" s="46">
        <f t="shared" si="0"/>
        <v>0</v>
      </c>
      <c r="O21" s="62">
        <f t="shared" si="1"/>
        <v>0</v>
      </c>
      <c r="P21" s="63">
        <f t="shared" si="2"/>
        <v>0</v>
      </c>
      <c r="Q21" s="68" t="e">
        <f>P21/P25</f>
        <v>#DIV/0!</v>
      </c>
    </row>
    <row r="22" spans="6:19">
      <c r="M22" s="28" t="s">
        <v>15</v>
      </c>
      <c r="N22" s="46">
        <f t="shared" si="0"/>
        <v>0</v>
      </c>
      <c r="O22" s="62">
        <f t="shared" si="1"/>
        <v>0</v>
      </c>
      <c r="P22" s="63">
        <f t="shared" si="2"/>
        <v>0</v>
      </c>
      <c r="Q22" s="68" t="e">
        <f>P22/P25</f>
        <v>#DIV/0!</v>
      </c>
      <c r="S22" s="6"/>
    </row>
    <row r="23" spans="6:19">
      <c r="M23" s="28" t="s">
        <v>16</v>
      </c>
      <c r="N23" s="46">
        <f t="shared" si="0"/>
        <v>0</v>
      </c>
      <c r="O23" s="62">
        <f t="shared" si="1"/>
        <v>0</v>
      </c>
      <c r="P23" s="63">
        <f t="shared" si="2"/>
        <v>0</v>
      </c>
      <c r="Q23" s="68" t="e">
        <f>P23/P25</f>
        <v>#DIV/0!</v>
      </c>
      <c r="S23" s="6"/>
    </row>
    <row r="24" spans="6:19" ht="16.5" thickBot="1">
      <c r="M24" s="108" t="s">
        <v>17</v>
      </c>
      <c r="N24" s="114">
        <f t="shared" si="0"/>
        <v>0</v>
      </c>
      <c r="O24" s="109">
        <f t="shared" si="1"/>
        <v>0</v>
      </c>
      <c r="P24" s="110">
        <f t="shared" si="2"/>
        <v>0</v>
      </c>
      <c r="Q24" s="115" t="e">
        <f>P24/P25</f>
        <v>#DIV/0!</v>
      </c>
      <c r="S24" s="6"/>
    </row>
    <row r="25" spans="6:19" ht="16.5" thickBot="1">
      <c r="M25" s="111" t="s">
        <v>7</v>
      </c>
      <c r="N25" s="116">
        <f>SUM(N14:N24)</f>
        <v>0</v>
      </c>
      <c r="O25" s="112">
        <f>SUM(O14:O24)</f>
        <v>0</v>
      </c>
      <c r="P25" s="117">
        <f>SUM(P14:P24)</f>
        <v>0</v>
      </c>
      <c r="Q25" s="113" t="e">
        <f>SUM(Q14:Q24)</f>
        <v>#DIV/0!</v>
      </c>
      <c r="S25" s="6"/>
    </row>
    <row r="26" spans="6:19" ht="16.5" thickBot="1">
      <c r="M26" s="6"/>
      <c r="N26" s="6"/>
      <c r="O26" s="6"/>
      <c r="P26" s="6"/>
      <c r="Q26" s="6"/>
    </row>
    <row r="27" spans="6:19" ht="16.5" thickBot="1">
      <c r="M27" s="159" t="s">
        <v>57</v>
      </c>
      <c r="N27" s="160"/>
      <c r="O27" s="160"/>
      <c r="P27" s="160"/>
      <c r="Q27" s="161"/>
    </row>
    <row r="28" spans="6:19">
      <c r="M28" s="29" t="s">
        <v>24</v>
      </c>
      <c r="N28" s="30" t="s">
        <v>4</v>
      </c>
      <c r="O28" s="31" t="s">
        <v>65</v>
      </c>
      <c r="P28" s="30" t="s">
        <v>66</v>
      </c>
      <c r="Q28" s="32" t="s">
        <v>6</v>
      </c>
    </row>
    <row r="29" spans="6:19">
      <c r="M29" s="33" t="s">
        <v>2</v>
      </c>
      <c r="N29" s="34">
        <f t="shared" ref="N29:N39" si="3">COUNTIF(E:E,M29)</f>
        <v>0</v>
      </c>
      <c r="O29" s="56">
        <f t="shared" ref="O29:O39" si="4">SUMIF(E:E,M29,C:C)</f>
        <v>0</v>
      </c>
      <c r="P29" s="56">
        <f t="shared" ref="P29:P39" si="5">SUMIF(E:E,M29,D:D)</f>
        <v>0</v>
      </c>
      <c r="Q29" s="35" t="e">
        <f>P29/P40</f>
        <v>#DIV/0!</v>
      </c>
    </row>
    <row r="30" spans="6:19">
      <c r="K30" s="2"/>
      <c r="M30" s="33" t="s">
        <v>32</v>
      </c>
      <c r="N30" s="34">
        <f t="shared" si="3"/>
        <v>0</v>
      </c>
      <c r="O30" s="56">
        <f t="shared" si="4"/>
        <v>0</v>
      </c>
      <c r="P30" s="56">
        <f t="shared" si="5"/>
        <v>0</v>
      </c>
      <c r="Q30" s="35" t="e">
        <f>P30/P40</f>
        <v>#DIV/0!</v>
      </c>
    </row>
    <row r="31" spans="6:19">
      <c r="M31" s="33" t="s">
        <v>10</v>
      </c>
      <c r="N31" s="34">
        <f t="shared" si="3"/>
        <v>0</v>
      </c>
      <c r="O31" s="56">
        <f t="shared" si="4"/>
        <v>0</v>
      </c>
      <c r="P31" s="56">
        <f t="shared" si="5"/>
        <v>0</v>
      </c>
      <c r="Q31" s="35" t="e">
        <f>P31/P40</f>
        <v>#DIV/0!</v>
      </c>
    </row>
    <row r="32" spans="6:19">
      <c r="L32" s="52"/>
      <c r="M32" s="33" t="s">
        <v>33</v>
      </c>
      <c r="N32" s="34">
        <f t="shared" si="3"/>
        <v>0</v>
      </c>
      <c r="O32" s="56">
        <f t="shared" si="4"/>
        <v>0</v>
      </c>
      <c r="P32" s="56">
        <f t="shared" si="5"/>
        <v>0</v>
      </c>
      <c r="Q32" s="35" t="e">
        <f>P32/P40</f>
        <v>#DIV/0!</v>
      </c>
    </row>
    <row r="33" spans="12:17">
      <c r="M33" s="33" t="s">
        <v>35</v>
      </c>
      <c r="N33" s="34">
        <f t="shared" si="3"/>
        <v>0</v>
      </c>
      <c r="O33" s="56">
        <f t="shared" si="4"/>
        <v>0</v>
      </c>
      <c r="P33" s="56">
        <f t="shared" si="5"/>
        <v>0</v>
      </c>
      <c r="Q33" s="35" t="e">
        <f>P33/P40</f>
        <v>#DIV/0!</v>
      </c>
    </row>
    <row r="34" spans="12:17">
      <c r="M34" s="33" t="s">
        <v>34</v>
      </c>
      <c r="N34" s="34">
        <f t="shared" si="3"/>
        <v>0</v>
      </c>
      <c r="O34" s="56">
        <f t="shared" si="4"/>
        <v>0</v>
      </c>
      <c r="P34" s="56">
        <f t="shared" si="5"/>
        <v>0</v>
      </c>
      <c r="Q34" s="35" t="e">
        <f>P34/P40</f>
        <v>#DIV/0!</v>
      </c>
    </row>
    <row r="35" spans="12:17">
      <c r="M35" s="33" t="s">
        <v>30</v>
      </c>
      <c r="N35" s="34">
        <f t="shared" si="3"/>
        <v>0</v>
      </c>
      <c r="O35" s="56">
        <f t="shared" si="4"/>
        <v>0</v>
      </c>
      <c r="P35" s="56">
        <f t="shared" si="5"/>
        <v>0</v>
      </c>
      <c r="Q35" s="35" t="e">
        <f>P35/P40</f>
        <v>#DIV/0!</v>
      </c>
    </row>
    <row r="36" spans="12:17">
      <c r="M36" s="33"/>
      <c r="N36" s="34">
        <f t="shared" si="3"/>
        <v>0</v>
      </c>
      <c r="O36" s="56">
        <f t="shared" si="4"/>
        <v>0</v>
      </c>
      <c r="P36" s="56">
        <f t="shared" si="5"/>
        <v>0</v>
      </c>
      <c r="Q36" s="35" t="e">
        <f>P36/P40</f>
        <v>#DIV/0!</v>
      </c>
    </row>
    <row r="37" spans="12:17">
      <c r="M37" s="33"/>
      <c r="N37" s="34">
        <f t="shared" si="3"/>
        <v>0</v>
      </c>
      <c r="O37" s="56">
        <f t="shared" si="4"/>
        <v>0</v>
      </c>
      <c r="P37" s="56">
        <f t="shared" si="5"/>
        <v>0</v>
      </c>
      <c r="Q37" s="35" t="e">
        <f>P37/P40</f>
        <v>#DIV/0!</v>
      </c>
    </row>
    <row r="38" spans="12:17">
      <c r="M38" s="33"/>
      <c r="N38" s="34">
        <f t="shared" si="3"/>
        <v>0</v>
      </c>
      <c r="O38" s="56">
        <f t="shared" si="4"/>
        <v>0</v>
      </c>
      <c r="P38" s="56">
        <f t="shared" si="5"/>
        <v>0</v>
      </c>
      <c r="Q38" s="35" t="e">
        <f>P38/P40</f>
        <v>#DIV/0!</v>
      </c>
    </row>
    <row r="39" spans="12:17" ht="16.5" thickBot="1">
      <c r="M39" s="118"/>
      <c r="N39" s="119">
        <f t="shared" si="3"/>
        <v>0</v>
      </c>
      <c r="O39" s="120">
        <f t="shared" si="4"/>
        <v>0</v>
      </c>
      <c r="P39" s="120">
        <f t="shared" si="5"/>
        <v>0</v>
      </c>
      <c r="Q39" s="121" t="e">
        <f>P39/P40</f>
        <v>#DIV/0!</v>
      </c>
    </row>
    <row r="40" spans="12:17" ht="16.5" thickBot="1">
      <c r="M40" s="122" t="s">
        <v>7</v>
      </c>
      <c r="N40" s="123">
        <f>SUM(N29:N39)</f>
        <v>0</v>
      </c>
      <c r="O40" s="124">
        <f>SUM(O29:O39)</f>
        <v>0</v>
      </c>
      <c r="P40" s="125">
        <f>SUM(P29:P39)</f>
        <v>0</v>
      </c>
      <c r="Q40" s="126" t="e">
        <f>SUM(Q29:Q39)</f>
        <v>#DIV/0!</v>
      </c>
    </row>
    <row r="41" spans="12:17" ht="16.5" thickBot="1">
      <c r="M41" s="6"/>
      <c r="N41" s="6"/>
      <c r="O41" s="6"/>
      <c r="P41" s="6"/>
      <c r="Q41" s="6"/>
    </row>
    <row r="42" spans="12:17" ht="16.5" thickBot="1">
      <c r="M42" s="153" t="s">
        <v>58</v>
      </c>
      <c r="N42" s="154"/>
      <c r="O42" s="154"/>
      <c r="P42" s="154"/>
      <c r="Q42" s="155"/>
    </row>
    <row r="43" spans="12:17">
      <c r="M43" s="84" t="s">
        <v>22</v>
      </c>
      <c r="N43" s="85" t="s">
        <v>67</v>
      </c>
      <c r="O43" s="86" t="s">
        <v>65</v>
      </c>
      <c r="P43" s="86" t="s">
        <v>66</v>
      </c>
      <c r="Q43" s="87" t="s">
        <v>6</v>
      </c>
    </row>
    <row r="44" spans="12:17">
      <c r="M44" s="53" t="s">
        <v>23</v>
      </c>
      <c r="N44" s="54" t="str">
        <f t="shared" ref="N44:N54" si="6">IF(COUNTIF(G:G,M44)&gt;0,COUNTIF(G:G,M44),"")</f>
        <v/>
      </c>
      <c r="O44" s="61">
        <f t="shared" ref="O44:O54" si="7">SUMIFS(C:C,G:G,M44)</f>
        <v>0</v>
      </c>
      <c r="P44" s="61">
        <f t="shared" ref="P44:P54" si="8">SUMIFS(D:D,G:G,M44)</f>
        <v>0</v>
      </c>
      <c r="Q44" s="55" t="e">
        <f>P44/P55</f>
        <v>#DIV/0!</v>
      </c>
    </row>
    <row r="45" spans="12:17">
      <c r="M45" s="53" t="s">
        <v>25</v>
      </c>
      <c r="N45" s="54" t="str">
        <f t="shared" si="6"/>
        <v/>
      </c>
      <c r="O45" s="61">
        <f t="shared" si="7"/>
        <v>0</v>
      </c>
      <c r="P45" s="61">
        <f t="shared" si="8"/>
        <v>0</v>
      </c>
      <c r="Q45" s="55" t="e">
        <f>P45/P55</f>
        <v>#DIV/0!</v>
      </c>
    </row>
    <row r="46" spans="12:17">
      <c r="L46" s="52"/>
      <c r="M46" s="53" t="s">
        <v>18</v>
      </c>
      <c r="N46" s="54" t="str">
        <f t="shared" si="6"/>
        <v/>
      </c>
      <c r="O46" s="61">
        <f t="shared" si="7"/>
        <v>0</v>
      </c>
      <c r="P46" s="61">
        <f t="shared" si="8"/>
        <v>0</v>
      </c>
      <c r="Q46" s="55" t="e">
        <f>P46/P55</f>
        <v>#DIV/0!</v>
      </c>
    </row>
    <row r="47" spans="12:17">
      <c r="M47" s="53" t="s">
        <v>0</v>
      </c>
      <c r="N47" s="54" t="str">
        <f t="shared" si="6"/>
        <v/>
      </c>
      <c r="O47" s="61">
        <f t="shared" si="7"/>
        <v>0</v>
      </c>
      <c r="P47" s="61">
        <f t="shared" si="8"/>
        <v>0</v>
      </c>
      <c r="Q47" s="55" t="e">
        <f>P47/P55</f>
        <v>#DIV/0!</v>
      </c>
    </row>
    <row r="48" spans="12:17">
      <c r="M48" s="53" t="s">
        <v>26</v>
      </c>
      <c r="N48" s="54" t="str">
        <f t="shared" si="6"/>
        <v/>
      </c>
      <c r="O48" s="61">
        <f t="shared" si="7"/>
        <v>0</v>
      </c>
      <c r="P48" s="61">
        <f t="shared" si="8"/>
        <v>0</v>
      </c>
      <c r="Q48" s="55" t="e">
        <f>P48/P55</f>
        <v>#DIV/0!</v>
      </c>
    </row>
    <row r="49" spans="6:18">
      <c r="M49" s="53" t="s">
        <v>27</v>
      </c>
      <c r="N49" s="54" t="str">
        <f t="shared" si="6"/>
        <v/>
      </c>
      <c r="O49" s="61">
        <f t="shared" si="7"/>
        <v>0</v>
      </c>
      <c r="P49" s="61">
        <f t="shared" si="8"/>
        <v>0</v>
      </c>
      <c r="Q49" s="55" t="e">
        <f>P49/P55</f>
        <v>#DIV/0!</v>
      </c>
    </row>
    <row r="50" spans="6:18">
      <c r="M50" s="53" t="s">
        <v>28</v>
      </c>
      <c r="N50" s="54" t="str">
        <f t="shared" si="6"/>
        <v/>
      </c>
      <c r="O50" s="61">
        <f t="shared" si="7"/>
        <v>0</v>
      </c>
      <c r="P50" s="61">
        <f t="shared" si="8"/>
        <v>0</v>
      </c>
      <c r="Q50" s="55" t="e">
        <f>P50/P55</f>
        <v>#DIV/0!</v>
      </c>
    </row>
    <row r="51" spans="6:18">
      <c r="K51" s="2"/>
      <c r="M51" s="53" t="s">
        <v>29</v>
      </c>
      <c r="N51" s="54" t="str">
        <f t="shared" si="6"/>
        <v/>
      </c>
      <c r="O51" s="61">
        <f t="shared" si="7"/>
        <v>0</v>
      </c>
      <c r="P51" s="61">
        <f t="shared" si="8"/>
        <v>0</v>
      </c>
      <c r="Q51" s="55" t="e">
        <f>P51/P55</f>
        <v>#DIV/0!</v>
      </c>
    </row>
    <row r="52" spans="6:18">
      <c r="F52" s="64"/>
      <c r="G52" s="51"/>
      <c r="M52" s="53" t="s">
        <v>31</v>
      </c>
      <c r="N52" s="54" t="str">
        <f t="shared" si="6"/>
        <v/>
      </c>
      <c r="O52" s="61">
        <f t="shared" si="7"/>
        <v>0</v>
      </c>
      <c r="P52" s="61">
        <f t="shared" si="8"/>
        <v>0</v>
      </c>
      <c r="Q52" s="55" t="e">
        <f>P52/P55</f>
        <v>#DIV/0!</v>
      </c>
    </row>
    <row r="53" spans="6:18">
      <c r="F53" s="64"/>
      <c r="G53" s="51"/>
      <c r="M53" s="53" t="s">
        <v>44</v>
      </c>
      <c r="N53" s="54" t="str">
        <f t="shared" si="6"/>
        <v/>
      </c>
      <c r="O53" s="61">
        <f t="shared" si="7"/>
        <v>0</v>
      </c>
      <c r="P53" s="61">
        <f t="shared" si="8"/>
        <v>0</v>
      </c>
      <c r="Q53" s="55" t="e">
        <f>P53/P55</f>
        <v>#DIV/0!</v>
      </c>
    </row>
    <row r="54" spans="6:18" ht="16.5" thickBot="1">
      <c r="M54" s="127" t="s">
        <v>45</v>
      </c>
      <c r="N54" s="128" t="str">
        <f t="shared" si="6"/>
        <v/>
      </c>
      <c r="O54" s="129">
        <f t="shared" si="7"/>
        <v>0</v>
      </c>
      <c r="P54" s="129">
        <f t="shared" si="8"/>
        <v>0</v>
      </c>
      <c r="Q54" s="130" t="e">
        <f>P54/P55</f>
        <v>#DIV/0!</v>
      </c>
    </row>
    <row r="55" spans="6:18" ht="16.5" thickBot="1">
      <c r="F55" s="64"/>
      <c r="G55" s="51"/>
      <c r="M55" s="131" t="s">
        <v>7</v>
      </c>
      <c r="N55" s="132">
        <f>SUM(N44:N54)</f>
        <v>0</v>
      </c>
      <c r="O55" s="133">
        <f>SUM(O44:O54)</f>
        <v>0</v>
      </c>
      <c r="P55" s="133">
        <f>SUM(P44:P54)</f>
        <v>0</v>
      </c>
      <c r="Q55" s="134" t="e">
        <f>SUM(Q44:Q54)</f>
        <v>#DIV/0!</v>
      </c>
    </row>
    <row r="56" spans="6:18" ht="16.5" thickBot="1">
      <c r="F56" s="64"/>
      <c r="G56" s="51"/>
    </row>
    <row r="57" spans="6:18" ht="16.5" thickBot="1">
      <c r="F57" s="64"/>
      <c r="G57" s="51"/>
      <c r="M57" s="162" t="s">
        <v>43</v>
      </c>
      <c r="N57" s="163"/>
      <c r="O57" s="163"/>
      <c r="P57" s="163"/>
      <c r="Q57" s="163"/>
      <c r="R57" s="164"/>
    </row>
    <row r="58" spans="6:18">
      <c r="F58" s="64"/>
      <c r="M58" s="92" t="s">
        <v>19</v>
      </c>
      <c r="N58" s="90" t="s">
        <v>4</v>
      </c>
      <c r="O58" s="91" t="s">
        <v>65</v>
      </c>
      <c r="P58" s="90" t="s">
        <v>68</v>
      </c>
      <c r="Q58" s="143" t="s">
        <v>91</v>
      </c>
      <c r="R58" s="93" t="s">
        <v>6</v>
      </c>
    </row>
    <row r="59" spans="6:18">
      <c r="F59" s="64"/>
      <c r="G59" s="51"/>
      <c r="M59" s="36" t="s">
        <v>20</v>
      </c>
      <c r="N59" s="37">
        <f>COUNTIFS(E:E,"=ROUND",F:F,"&lt;=1.1055",F:F,"&gt;0")</f>
        <v>0</v>
      </c>
      <c r="O59" s="57">
        <f>SUMIFS(C:C,E:E,"=ROUND",F:F,"&lt;=1.1055",F:F,"&gt;0")</f>
        <v>0</v>
      </c>
      <c r="P59" s="57">
        <f>SUMIFS(D:D,E:E,"=ROUND",F:F,"&lt;=1.1055",F:F,"&gt;0")</f>
        <v>0</v>
      </c>
      <c r="Q59" s="144" t="e">
        <f t="shared" ref="Q59:Q66" si="9">SUM(P59/O59)</f>
        <v>#DIV/0!</v>
      </c>
      <c r="R59" s="69" t="e">
        <f>P59/P72</f>
        <v>#DIV/0!</v>
      </c>
    </row>
    <row r="60" spans="6:18">
      <c r="F60" s="64"/>
      <c r="G60" s="51"/>
      <c r="M60" s="36" t="s">
        <v>21</v>
      </c>
      <c r="N60" s="37">
        <f>COUNTIFS(E:E,"=ROUND",F:F,"&lt;=1.2555",F:F,"&gt;1.1056")</f>
        <v>0</v>
      </c>
      <c r="O60" s="57">
        <f>SUMIFS(C:C,E:E,"=ROUND",F:F,"&lt;=1.2555",F:F,"&gt;1.1056")</f>
        <v>0</v>
      </c>
      <c r="P60" s="57">
        <f>SUMIFS(D:D,E:E,"=ROUND",F:F,"&lt;=1.2555",F:F,"&gt;1.1056")</f>
        <v>0</v>
      </c>
      <c r="Q60" s="144" t="e">
        <f t="shared" si="9"/>
        <v>#DIV/0!</v>
      </c>
      <c r="R60" s="69" t="e">
        <f>P60/P72</f>
        <v>#DIV/0!</v>
      </c>
    </row>
    <row r="61" spans="6:18">
      <c r="F61" s="64"/>
      <c r="G61" s="51"/>
      <c r="L61" s="71"/>
      <c r="M61" s="36" t="s">
        <v>50</v>
      </c>
      <c r="N61" s="37">
        <f>COUNTIFS(E:E,"=ROUND",F:F,"&lt;=1.4555",F:F,"&gt;1.2556")</f>
        <v>0</v>
      </c>
      <c r="O61" s="57">
        <f>SUMIFS(C:C,E:E,"=ROUND",F:F,"&lt;=1.4555",F:F,"&gt;1.2556")</f>
        <v>0</v>
      </c>
      <c r="P61" s="57">
        <f>SUMIFS(D:D,E:E,"=ROUND",F:F,"&lt;=1.4555",F:F,"&gt;1.2556")</f>
        <v>0</v>
      </c>
      <c r="Q61" s="144" t="e">
        <f t="shared" si="9"/>
        <v>#DIV/0!</v>
      </c>
      <c r="R61" s="69" t="e">
        <f>P61/P72</f>
        <v>#DIV/0!</v>
      </c>
    </row>
    <row r="62" spans="6:18">
      <c r="F62" s="64"/>
      <c r="G62" s="51"/>
      <c r="L62" s="3"/>
      <c r="M62" s="36" t="s">
        <v>51</v>
      </c>
      <c r="N62" s="37">
        <f>COUNTIFS(E:E,"=ROUND",F:F,"&lt;=1.8055",F:F,"&gt;1.4556")</f>
        <v>0</v>
      </c>
      <c r="O62" s="57">
        <f>SUMIFS(C:C,E:E,"=ROUND",F:F,"&lt;=1.8055",F:F,"&gt;1.4556")</f>
        <v>0</v>
      </c>
      <c r="P62" s="57">
        <f>SUMIFS(D:D,E:E,"=ROUND",F:F,"&lt;=1.8055",F:F,"&gt;1.4556")</f>
        <v>0</v>
      </c>
      <c r="Q62" s="144" t="e">
        <f t="shared" si="9"/>
        <v>#DIV/0!</v>
      </c>
      <c r="R62" s="69" t="e">
        <f>P62/P72</f>
        <v>#DIV/0!</v>
      </c>
    </row>
    <row r="63" spans="6:18">
      <c r="F63" s="64"/>
      <c r="G63" s="51"/>
      <c r="L63" s="71"/>
      <c r="M63" s="36" t="s">
        <v>52</v>
      </c>
      <c r="N63" s="37">
        <f>COUNTIFS(E:E,"=ROUND",F:F,"&lt;=2.1055",F:F,"&gt;1.8056")</f>
        <v>0</v>
      </c>
      <c r="O63" s="57">
        <f>SUMIFS(C:C,E:E,"=ROUND",F:F,"&lt;=2.1055",F:F,"&gt;1.8056")</f>
        <v>0</v>
      </c>
      <c r="P63" s="57">
        <f>SUMIFS(D:D,E:E,"=ROUND",F:F,"&lt;=2.1055",F:F,"&gt;1.8056")</f>
        <v>0</v>
      </c>
      <c r="Q63" s="144" t="e">
        <f t="shared" si="9"/>
        <v>#DIV/0!</v>
      </c>
      <c r="R63" s="69" t="e">
        <f>P63/P72</f>
        <v>#DIV/0!</v>
      </c>
    </row>
    <row r="64" spans="6:18">
      <c r="F64" s="64"/>
      <c r="G64" s="51"/>
      <c r="L64" s="3"/>
      <c r="M64" s="36" t="s">
        <v>53</v>
      </c>
      <c r="N64" s="37">
        <f>COUNTIFS(E:E,"=ROUND",F:F,"&lt;=2.7055",F:F,"&gt;2.1056")</f>
        <v>0</v>
      </c>
      <c r="O64" s="57">
        <f>SUMIFS(C:C,E:E,"=ROUND",F:F,"&lt;=2.7055",F:F,"&gt;2.1056")</f>
        <v>0</v>
      </c>
      <c r="P64" s="57">
        <f>SUMIFS(D:D,E:E,"=ROUND",F:F,"&lt;=2.7055",F:F,"&gt;2.1056")</f>
        <v>0</v>
      </c>
      <c r="Q64" s="144" t="e">
        <f t="shared" si="9"/>
        <v>#DIV/0!</v>
      </c>
      <c r="R64" s="69" t="e">
        <f>P64/P72</f>
        <v>#DIV/0!</v>
      </c>
    </row>
    <row r="65" spans="11:19">
      <c r="M65" s="36" t="s">
        <v>49</v>
      </c>
      <c r="N65" s="37">
        <f>COUNTIFS(E:E,"=ROUND",F:F,"&lt;=3.3055",F:F,"&gt;2.7056")</f>
        <v>0</v>
      </c>
      <c r="O65" s="57">
        <f>SUMIFS(C:C,E:E,"=ROUND",F:F,"&lt;=3.3055",F:F,"&gt;2.7056")</f>
        <v>0</v>
      </c>
      <c r="P65" s="57">
        <f>SUMIFS(D:D,E:E,"=ROUND",F:F,"&lt;=3.3055",F:F,"&gt;2.7056")</f>
        <v>0</v>
      </c>
      <c r="Q65" s="144" t="e">
        <f t="shared" si="9"/>
        <v>#DIV/0!</v>
      </c>
      <c r="R65" s="69" t="e">
        <f>P65/P72</f>
        <v>#DIV/0!</v>
      </c>
    </row>
    <row r="66" spans="11:19">
      <c r="M66" s="36" t="s">
        <v>54</v>
      </c>
      <c r="N66" s="37">
        <f>COUNTIFS(E:E,"=ROUND",F:F,"&gt;=3.3056")</f>
        <v>0</v>
      </c>
      <c r="O66" s="57">
        <f>SUMIFS(C:C,E:E,"=ROUND",F:F,"&gt;3.3056")</f>
        <v>0</v>
      </c>
      <c r="P66" s="57">
        <f>SUMIFS(D:D,E:E,"=ROUND",F:F,"&gt;3.3056")</f>
        <v>0</v>
      </c>
      <c r="Q66" s="144" t="e">
        <f t="shared" si="9"/>
        <v>#DIV/0!</v>
      </c>
      <c r="R66" s="69" t="e">
        <f>P66/P72</f>
        <v>#DIV/0!</v>
      </c>
    </row>
    <row r="67" spans="11:19">
      <c r="M67" s="36"/>
      <c r="N67" s="38"/>
      <c r="O67" s="58"/>
      <c r="P67" s="58"/>
      <c r="Q67" s="145"/>
      <c r="R67" s="70"/>
    </row>
    <row r="68" spans="11:19">
      <c r="M68" s="36"/>
      <c r="N68" s="38"/>
      <c r="O68" s="58"/>
      <c r="P68" s="58"/>
      <c r="Q68" s="145"/>
      <c r="R68" s="70"/>
    </row>
    <row r="69" spans="11:19">
      <c r="M69" s="36"/>
      <c r="N69" s="38"/>
      <c r="O69" s="58"/>
      <c r="P69" s="58"/>
      <c r="Q69" s="145"/>
      <c r="R69" s="70"/>
    </row>
    <row r="70" spans="11:19">
      <c r="M70" s="36"/>
      <c r="N70" s="38"/>
      <c r="O70" s="58"/>
      <c r="P70" s="58"/>
      <c r="Q70" s="145"/>
      <c r="R70" s="70"/>
    </row>
    <row r="71" spans="11:19" ht="16.5" thickBot="1">
      <c r="M71" s="135"/>
      <c r="N71" s="136"/>
      <c r="O71" s="137"/>
      <c r="P71" s="137"/>
      <c r="Q71" s="146"/>
      <c r="R71" s="138"/>
    </row>
    <row r="72" spans="11:19" ht="16.5" thickBot="1">
      <c r="K72" s="2"/>
      <c r="M72" s="139" t="s">
        <v>7</v>
      </c>
      <c r="N72" s="140">
        <f>SUM(N59:N71)</f>
        <v>0</v>
      </c>
      <c r="O72" s="141">
        <f>SUM(O59:O71)</f>
        <v>0</v>
      </c>
      <c r="P72" s="141">
        <f>SUM(P59:P71)</f>
        <v>0</v>
      </c>
      <c r="Q72" s="147" t="e">
        <f>SUM(P72/O72)</f>
        <v>#DIV/0!</v>
      </c>
      <c r="R72" s="142" t="e">
        <f>SUM(R59:R71)</f>
        <v>#DIV/0!</v>
      </c>
    </row>
    <row r="73" spans="11:19" ht="16.5" thickBot="1"/>
    <row r="74" spans="11:19" ht="16.5" thickBot="1">
      <c r="M74" s="148" t="s">
        <v>55</v>
      </c>
      <c r="N74" s="149"/>
      <c r="O74" s="149"/>
      <c r="P74" s="149"/>
      <c r="Q74" s="149"/>
      <c r="R74" s="150"/>
    </row>
    <row r="75" spans="11:19">
      <c r="M75" s="39" t="s">
        <v>56</v>
      </c>
      <c r="N75" s="40" t="s">
        <v>4</v>
      </c>
      <c r="O75" s="88" t="s">
        <v>65</v>
      </c>
      <c r="P75" s="40" t="s">
        <v>66</v>
      </c>
      <c r="Q75" s="104" t="s">
        <v>91</v>
      </c>
      <c r="R75" s="41" t="s">
        <v>6</v>
      </c>
    </row>
    <row r="76" spans="11:19">
      <c r="L76" s="72"/>
      <c r="M76" s="89" t="s">
        <v>74</v>
      </c>
      <c r="N76" s="43">
        <f>COUNTIFS(E:E,"=ROUND",F:F,"&lt;=1.1055",F:F,"&gt;0")</f>
        <v>0</v>
      </c>
      <c r="O76" s="60">
        <f>SUMIFS(C:C,E:E,"=ROUND",F:F,"&lt;=1.1055",F:F,"&gt;0")</f>
        <v>0</v>
      </c>
      <c r="P76" s="60">
        <f>SUMIFS(D:D,E:E,"=ROUND",F:F,"&lt;=1.1055",F:F,"&gt;0")</f>
        <v>0</v>
      </c>
      <c r="Q76" s="105" t="e">
        <f t="shared" ref="Q76:Q83" si="10">SUM(P76/O76)</f>
        <v>#DIV/0!</v>
      </c>
      <c r="R76" s="44" t="e">
        <f>P76/P97</f>
        <v>#DIV/0!</v>
      </c>
      <c r="S76" s="79"/>
    </row>
    <row r="77" spans="11:19">
      <c r="M77" s="89" t="s">
        <v>75</v>
      </c>
      <c r="N77" s="43">
        <f>COUNTIFS(E:E,"=ROUND",F:F,"&lt;=1.1555",F:F,"&gt;1.1056")</f>
        <v>0</v>
      </c>
      <c r="O77" s="60">
        <f>SUMIFS(C:C,E:E,"=ROUND",F:F,"&lt;=1.1555",F:F,"&gt;1.1056")</f>
        <v>0</v>
      </c>
      <c r="P77" s="60">
        <f>SUMIFS(D:D,E:E,"=ROUND",F:F,"&lt;=1.1555",F:F,"&gt;1.1056")</f>
        <v>0</v>
      </c>
      <c r="Q77" s="105" t="e">
        <f t="shared" si="10"/>
        <v>#DIV/0!</v>
      </c>
      <c r="R77" s="44" t="e">
        <f>P77/P97</f>
        <v>#DIV/0!</v>
      </c>
      <c r="S77" s="80"/>
    </row>
    <row r="78" spans="11:19">
      <c r="M78" s="89" t="s">
        <v>76</v>
      </c>
      <c r="N78" s="43">
        <f>COUNTIFS(E:E,"=ROUND",F:F,"&lt;=1.2555",F:F,"&gt;1.1556")</f>
        <v>0</v>
      </c>
      <c r="O78" s="60">
        <f>SUMIFS(C:C,E:E,"=ROUND",F:F,"&lt;=1.2555",F:F,"&gt;1.1556")</f>
        <v>0</v>
      </c>
      <c r="P78" s="60">
        <f>SUMIFS(D:D,E:E,"=ROUND",F:F,"&lt;=1.2555",F:F,"&gt;1.1556")</f>
        <v>0</v>
      </c>
      <c r="Q78" s="105" t="e">
        <f t="shared" si="10"/>
        <v>#DIV/0!</v>
      </c>
      <c r="R78" s="44" t="e">
        <f>P78/P97</f>
        <v>#DIV/0!</v>
      </c>
      <c r="S78" s="80"/>
    </row>
    <row r="79" spans="11:19">
      <c r="M79" s="89" t="s">
        <v>77</v>
      </c>
      <c r="N79" s="43">
        <f>COUNTIFS(E:E,"=ROUND",F:F,"&lt;=1.3555",F:F,"&gt;1.2556")</f>
        <v>0</v>
      </c>
      <c r="O79" s="60">
        <f>SUMIFS(C:C,E:E,"=ROUND",F:F,"&lt;=1.3555",F:F,"&gt;1.2556")</f>
        <v>0</v>
      </c>
      <c r="P79" s="60">
        <f>SUMIFS(D:D,E:E,"=ROUND",F:F,"&lt;=1.3555",F:F,"&gt;1.2556")</f>
        <v>0</v>
      </c>
      <c r="Q79" s="105" t="e">
        <f t="shared" si="10"/>
        <v>#DIV/0!</v>
      </c>
      <c r="R79" s="44" t="e">
        <f>P79/P97</f>
        <v>#DIV/0!</v>
      </c>
      <c r="S79" s="80"/>
    </row>
    <row r="80" spans="11:19">
      <c r="M80" s="89" t="s">
        <v>78</v>
      </c>
      <c r="N80" s="43">
        <f>COUNTIFS(E:E,"=ROUND",F:F,"&lt;=1.4555",F:F,"&gt;1.3556")</f>
        <v>0</v>
      </c>
      <c r="O80" s="60">
        <f>SUMIFS(C:C,E:E,"=ROUND",F:F,"&lt;=1.4555",F:F,"&gt;1.3556")</f>
        <v>0</v>
      </c>
      <c r="P80" s="60">
        <f>SUMIFS(D:D,E:E,"=ROUND",F:F,"&lt;=1.4555",F:F,"&gt;1.3556")</f>
        <v>0</v>
      </c>
      <c r="Q80" s="105" t="e">
        <f t="shared" si="10"/>
        <v>#DIV/0!</v>
      </c>
      <c r="R80" s="44" t="e">
        <f>P80/P97</f>
        <v>#DIV/0!</v>
      </c>
      <c r="S80" s="80"/>
    </row>
    <row r="81" spans="12:19">
      <c r="M81" s="89" t="s">
        <v>79</v>
      </c>
      <c r="N81" s="43">
        <f>COUNTIFS(E:E,"=ROUND",F:F,"&lt;=1.5555",F:F,"&gt;1.4556")</f>
        <v>0</v>
      </c>
      <c r="O81" s="60">
        <f>SUMIFS(C:C,E:E,"=ROUND",F:F,"&lt;=1.5555",F:F,"&gt;1.4556")</f>
        <v>0</v>
      </c>
      <c r="P81" s="60">
        <f>SUMIFS(D:D,E:E,"=ROUND",F:F,"&lt;=1.5555",F:F,"&gt;1.4556")</f>
        <v>0</v>
      </c>
      <c r="Q81" s="105" t="e">
        <f t="shared" si="10"/>
        <v>#DIV/0!</v>
      </c>
      <c r="R81" s="44" t="e">
        <f>P81/P97</f>
        <v>#DIV/0!</v>
      </c>
      <c r="S81" s="80"/>
    </row>
    <row r="82" spans="12:19">
      <c r="M82" s="89" t="s">
        <v>80</v>
      </c>
      <c r="N82" s="43">
        <f>COUNTIFS(E:E,"=ROUND",F:F,"&lt;=1.7055",F:F,"&gt;1.5556")</f>
        <v>0</v>
      </c>
      <c r="O82" s="60">
        <f>SUMIFS(C:C,E:E,"=ROUND",F:F,"&lt;=1.7055",F:F,"&gt;1.5556")</f>
        <v>0</v>
      </c>
      <c r="P82" s="60">
        <f>SUMIFS(D:D,E:E,"=ROUND",F:F,"&lt;=1.7055",F:F,"&gt;1.5556")</f>
        <v>0</v>
      </c>
      <c r="Q82" s="105" t="e">
        <f t="shared" si="10"/>
        <v>#DIV/0!</v>
      </c>
      <c r="R82" s="44" t="e">
        <f>P82/P97</f>
        <v>#DIV/0!</v>
      </c>
      <c r="S82" s="80"/>
    </row>
    <row r="83" spans="12:19">
      <c r="L83" s="52"/>
      <c r="M83" s="89" t="s">
        <v>81</v>
      </c>
      <c r="N83" s="43">
        <f>COUNTIFS(E:E,"=ROUND",F:F,"&lt;=1.9055",F:F,"&gt;1.7056")</f>
        <v>0</v>
      </c>
      <c r="O83" s="60">
        <f>SUMIFS(C:C,E:E,"=ROUND",F:F,"&lt;=1.9055",F:F,"&gt;1.7056")</f>
        <v>0</v>
      </c>
      <c r="P83" s="60">
        <f>SUMIFS(D:D,E:E,"=ROUND",F:F,"&lt;=1.9055",F:F,"&gt;1.7056")</f>
        <v>0</v>
      </c>
      <c r="Q83" s="105" t="e">
        <f t="shared" si="10"/>
        <v>#DIV/0!</v>
      </c>
      <c r="R83" s="44" t="e">
        <f>P83/P97</f>
        <v>#DIV/0!</v>
      </c>
      <c r="S83" s="80"/>
    </row>
    <row r="84" spans="12:19">
      <c r="M84" s="89" t="s">
        <v>82</v>
      </c>
      <c r="N84" s="43">
        <f>COUNTIFS(E:E,"=ROUND",F:F,"&lt;=2.1055",F:F,"&gt;1.9056")</f>
        <v>0</v>
      </c>
      <c r="O84" s="60">
        <f>SUMIFS(C:C,E:E,"=ROUND",F:F,"&lt;=2.1055",F:F,"&gt;1.9056")</f>
        <v>0</v>
      </c>
      <c r="P84" s="60">
        <f>SUMIFS(D:D,E:E,"=ROUND",F:F,"&lt;=2.1055",F:F,"&gt;1.9056")</f>
        <v>0</v>
      </c>
      <c r="Q84" s="105" t="e">
        <f t="shared" ref="Q84:Q97" si="11">SUM(P84/O84)</f>
        <v>#DIV/0!</v>
      </c>
      <c r="R84" s="44" t="e">
        <f>P84/P97</f>
        <v>#DIV/0!</v>
      </c>
      <c r="S84" s="80"/>
    </row>
    <row r="85" spans="12:19">
      <c r="M85" s="89" t="s">
        <v>83</v>
      </c>
      <c r="N85" s="43">
        <f>COUNTIFS(E:E,"=ROUND",F:F,"&lt;=2.3055",F:F,"&gt;2.1056")</f>
        <v>0</v>
      </c>
      <c r="O85" s="60">
        <f>SUMIFS(C:C,E:E,"=ROUND",F:F,"&lt;=2.3055",F:F,"&gt;2.1056")</f>
        <v>0</v>
      </c>
      <c r="P85" s="60">
        <f>SUMIFS(D:D,E:E,"=ROUND",F:F,"&lt;=2.3055",F:F,"&gt;2.1056")</f>
        <v>0</v>
      </c>
      <c r="Q85" s="105" t="e">
        <f t="shared" si="11"/>
        <v>#DIV/0!</v>
      </c>
      <c r="R85" s="44" t="e">
        <f>P85/P97</f>
        <v>#DIV/0!</v>
      </c>
      <c r="S85" s="80"/>
    </row>
    <row r="86" spans="12:19">
      <c r="M86" s="89" t="s">
        <v>84</v>
      </c>
      <c r="N86" s="43">
        <f>COUNTIFS(E:E,"=ROUND",F:F,"&lt;=2.5055",F:F,"&gt;2.3056")</f>
        <v>0</v>
      </c>
      <c r="O86" s="60">
        <f>SUMIFS(C:C,E:E,"=ROUND",F:F,"&lt;=2.5055",F:F,"&gt;2.3056")</f>
        <v>0</v>
      </c>
      <c r="P86" s="60">
        <f>SUMIFS(D:D,E:E,"=ROUND",F:F,"&lt;=2.5055",F:F,"&gt;2.3056")</f>
        <v>0</v>
      </c>
      <c r="Q86" s="105" t="e">
        <f t="shared" si="11"/>
        <v>#DIV/0!</v>
      </c>
      <c r="R86" s="44" t="e">
        <f>P86/P97</f>
        <v>#DIV/0!</v>
      </c>
      <c r="S86" s="80"/>
    </row>
    <row r="87" spans="12:19">
      <c r="M87" s="89" t="s">
        <v>85</v>
      </c>
      <c r="N87" s="43">
        <f>COUNTIFS(E:E,"=ROUND",F:F,"&lt;=2.7055",F:F,"&gt;2.5056")</f>
        <v>0</v>
      </c>
      <c r="O87" s="60">
        <f>SUMIFS(C:C,E:E,"=ROUND",F:F,"&lt;=2.7055",F:F,"&gt;2.5056")</f>
        <v>0</v>
      </c>
      <c r="P87" s="60">
        <f>SUMIFS(D:D,E:E,"=ROUND",F:F,"&lt;=2.7055",F:F,"&gt;2.5056")</f>
        <v>0</v>
      </c>
      <c r="Q87" s="105" t="e">
        <f t="shared" si="11"/>
        <v>#DIV/0!</v>
      </c>
      <c r="R87" s="44" t="e">
        <f>P87/P97</f>
        <v>#DIV/0!</v>
      </c>
      <c r="S87" s="80"/>
    </row>
    <row r="88" spans="12:19">
      <c r="M88" s="89" t="s">
        <v>86</v>
      </c>
      <c r="N88" s="43">
        <f>COUNTIFS(E:E,"=ROUND",F:F,"&lt;=2.9055",F:F,"&gt;2.7056")</f>
        <v>0</v>
      </c>
      <c r="O88" s="59">
        <f>SUMIFS(C:C,E:E,"=ROUND",F:F,"&lt;=2.9055",F:F,"&gt;2.7056")</f>
        <v>0</v>
      </c>
      <c r="P88" s="60">
        <f>SUMIFS(D:D,E:E,"=ROUND",F:F,"&lt;=2.9055",F:F,"&gt;2.7056")</f>
        <v>0</v>
      </c>
      <c r="Q88" s="105" t="e">
        <f t="shared" si="11"/>
        <v>#DIV/0!</v>
      </c>
      <c r="R88" s="44" t="e">
        <f>P88/P97</f>
        <v>#DIV/0!</v>
      </c>
      <c r="S88" s="80"/>
    </row>
    <row r="89" spans="12:19">
      <c r="M89" s="89" t="s">
        <v>87</v>
      </c>
      <c r="N89" s="45">
        <f>COUNTIFS(E:E,"=ROUND",F:F,"&lt;=3.1055",F:F,"&gt;2.9056")</f>
        <v>0</v>
      </c>
      <c r="O89" s="59">
        <f>SUMIFS(C:C,E:E,"=ROUND",F:F,"&lt;=3.1055",F:F,"&gt;2.9056")</f>
        <v>0</v>
      </c>
      <c r="P89" s="60">
        <f>SUMIFS(D:D,E:E,"=ROUND",F:F,"&lt;=3.1055",F:F,"&gt;2.9056")</f>
        <v>0</v>
      </c>
      <c r="Q89" s="105" t="e">
        <f t="shared" si="11"/>
        <v>#DIV/0!</v>
      </c>
      <c r="R89" s="44" t="e">
        <f>P89/P97</f>
        <v>#DIV/0!</v>
      </c>
      <c r="S89" s="80"/>
    </row>
    <row r="90" spans="12:19">
      <c r="M90" s="89" t="s">
        <v>88</v>
      </c>
      <c r="N90" s="45">
        <f>COUNTIFS(E:E,"=ROUND",F:F,"&lt;=3.3055",F:F,"&gt;3.1056")</f>
        <v>0</v>
      </c>
      <c r="O90" s="59">
        <f>SUMIFS(C:C,E:E,"=ROUND",F:F,"&lt;=3.3055",F:F,"&gt;3.1056")</f>
        <v>0</v>
      </c>
      <c r="P90" s="60">
        <f>SUMIFS(D:D,E:E,"=ROUND",F:F,"&lt;=3.3055",F:F,"&gt;3.1056")</f>
        <v>0</v>
      </c>
      <c r="Q90" s="105" t="e">
        <f t="shared" si="11"/>
        <v>#DIV/0!</v>
      </c>
      <c r="R90" s="44" t="e">
        <f>P90/P97</f>
        <v>#DIV/0!</v>
      </c>
      <c r="S90" s="80"/>
    </row>
    <row r="91" spans="12:19">
      <c r="M91" s="89" t="s">
        <v>89</v>
      </c>
      <c r="N91" s="45">
        <f>COUNTIFS(E:E,"=ROUND",F:F,"&lt;=3.5055",F:F,"&gt;3.3056")</f>
        <v>0</v>
      </c>
      <c r="O91" s="59">
        <f>SUMIFS(C:C,E:E,"=ROUND",F:F,"&lt;=3.5055",F:F,"&gt;3.3056")</f>
        <v>0</v>
      </c>
      <c r="P91" s="60">
        <f>SUMIFS(D:D,E:E,"=ROUND",F:F,"&lt;=3.5055",F:F,"&gt;3.3056")</f>
        <v>0</v>
      </c>
      <c r="Q91" s="105" t="e">
        <f t="shared" si="11"/>
        <v>#DIV/0!</v>
      </c>
      <c r="R91" s="44" t="e">
        <f>P91/P97</f>
        <v>#DIV/0!</v>
      </c>
      <c r="S91" s="80"/>
    </row>
    <row r="92" spans="12:19">
      <c r="M92" s="89" t="s">
        <v>90</v>
      </c>
      <c r="N92" s="45">
        <f>COUNTIFS(E:E,"=ROUND",F:F,"&lt;=3.7055",F:F,"&gt;3.5056")</f>
        <v>0</v>
      </c>
      <c r="O92" s="59">
        <f>SUMIFS(C:C,E:E,"=ROUND",F:F,"&lt;=3.7055",F:F,"&gt;3.5056")</f>
        <v>0</v>
      </c>
      <c r="P92" s="60">
        <f>SUMIFS(D:D,E:E,"=ROUND",F:F,"&lt;=3.7055",F:F,"&gt;3.5056")</f>
        <v>0</v>
      </c>
      <c r="Q92" s="105" t="e">
        <f t="shared" si="11"/>
        <v>#DIV/0!</v>
      </c>
      <c r="R92" s="44" t="e">
        <f>P92/P97</f>
        <v>#DIV/0!</v>
      </c>
      <c r="S92" s="80"/>
    </row>
    <row r="93" spans="12:19">
      <c r="M93" s="89" t="s">
        <v>73</v>
      </c>
      <c r="N93" s="45">
        <f>COUNTIFS(E:E,"=ROUND",F:F,"&gt;=3.7056")</f>
        <v>0</v>
      </c>
      <c r="O93" s="59">
        <f>SUMIFS(C:C,E:E,"=ROUND",F:F,"&gt;3.7056")</f>
        <v>0</v>
      </c>
      <c r="P93" s="60">
        <f>SUMIFS(D:D,E:E,"=ROUND",F:F,"&gt;3.7056")</f>
        <v>0</v>
      </c>
      <c r="Q93" s="105" t="e">
        <f t="shared" si="11"/>
        <v>#DIV/0!</v>
      </c>
      <c r="R93" s="44" t="e">
        <f>P93/P97</f>
        <v>#DIV/0!</v>
      </c>
      <c r="S93" s="80"/>
    </row>
    <row r="94" spans="12:19">
      <c r="M94" s="42"/>
      <c r="N94" s="45"/>
      <c r="O94" s="59"/>
      <c r="P94" s="60"/>
      <c r="Q94" s="105"/>
      <c r="R94" s="44"/>
    </row>
    <row r="95" spans="12:19">
      <c r="M95" s="42"/>
      <c r="N95" s="45"/>
      <c r="O95" s="59"/>
      <c r="P95" s="60"/>
      <c r="Q95" s="105"/>
      <c r="R95" s="44"/>
    </row>
    <row r="96" spans="12:19" ht="16.5" thickBot="1">
      <c r="M96" s="94"/>
      <c r="N96" s="95"/>
      <c r="O96" s="96"/>
      <c r="P96" s="97"/>
      <c r="Q96" s="106"/>
      <c r="R96" s="98"/>
    </row>
    <row r="97" spans="11:18" ht="16.5" thickBot="1">
      <c r="M97" s="99" t="s">
        <v>7</v>
      </c>
      <c r="N97" s="100">
        <f>SUM(N76:N96)</f>
        <v>0</v>
      </c>
      <c r="O97" s="101">
        <f>SUM(O76:O96)</f>
        <v>0</v>
      </c>
      <c r="P97" s="102">
        <f>SUM(P76:P96)</f>
        <v>0</v>
      </c>
      <c r="Q97" s="107" t="e">
        <f t="shared" si="11"/>
        <v>#DIV/0!</v>
      </c>
      <c r="R97" s="103" t="e">
        <f>SUM(R76:R96)</f>
        <v>#DIV/0!</v>
      </c>
    </row>
    <row r="98" spans="11:18">
      <c r="K98" s="2"/>
    </row>
    <row r="119" spans="11:11">
      <c r="K119" s="2"/>
    </row>
    <row r="136" spans="11:18">
      <c r="R136" s="81"/>
    </row>
    <row r="137" spans="11:18">
      <c r="R137" s="81"/>
    </row>
    <row r="138" spans="11:18">
      <c r="R138" s="81"/>
    </row>
    <row r="139" spans="11:18">
      <c r="R139" s="81"/>
    </row>
    <row r="140" spans="11:18">
      <c r="K140" s="2"/>
      <c r="R140" s="81"/>
    </row>
    <row r="141" spans="11:18">
      <c r="R141" s="81"/>
    </row>
    <row r="142" spans="11:18">
      <c r="R142" s="81"/>
    </row>
    <row r="143" spans="11:18">
      <c r="R143" s="81"/>
    </row>
    <row r="144" spans="11:18">
      <c r="R144" s="81"/>
    </row>
    <row r="145" spans="14:18">
      <c r="R145" s="81"/>
    </row>
    <row r="146" spans="14:18">
      <c r="R146" s="81"/>
    </row>
    <row r="147" spans="14:18">
      <c r="R147" s="81"/>
    </row>
    <row r="148" spans="14:18">
      <c r="R148" s="81"/>
    </row>
    <row r="149" spans="14:18">
      <c r="N149" s="6"/>
      <c r="O149" s="6"/>
      <c r="P149" s="6"/>
      <c r="Q149" s="6"/>
      <c r="R149" s="81"/>
    </row>
    <row r="150" spans="14:18">
      <c r="N150" s="6"/>
      <c r="O150" s="6"/>
      <c r="P150" s="6"/>
      <c r="Q150" s="6"/>
      <c r="R150" s="81"/>
    </row>
    <row r="151" spans="14:18">
      <c r="N151" s="6"/>
      <c r="O151" s="6"/>
      <c r="P151" s="6"/>
      <c r="Q151" s="6"/>
      <c r="R151" s="81"/>
    </row>
    <row r="152" spans="14:18">
      <c r="N152" s="6"/>
      <c r="O152" s="6"/>
      <c r="P152" s="6"/>
      <c r="Q152" s="6"/>
      <c r="R152" s="81"/>
    </row>
    <row r="153" spans="14:18">
      <c r="N153" s="6"/>
      <c r="O153" s="6"/>
      <c r="P153" s="6"/>
      <c r="Q153" s="6"/>
      <c r="R153" s="81"/>
    </row>
    <row r="154" spans="14:18">
      <c r="N154" s="6"/>
      <c r="O154" s="6"/>
      <c r="P154" s="6"/>
      <c r="Q154" s="6"/>
      <c r="R154" s="81"/>
    </row>
    <row r="155" spans="14:18">
      <c r="N155" s="6"/>
      <c r="O155" s="6"/>
      <c r="P155" s="6"/>
      <c r="Q155" s="6"/>
      <c r="R155" s="81"/>
    </row>
    <row r="156" spans="14:18">
      <c r="N156" s="6"/>
      <c r="O156" s="6"/>
      <c r="P156" s="6"/>
      <c r="Q156" s="6"/>
      <c r="R156" s="81"/>
    </row>
    <row r="157" spans="14:18">
      <c r="N157" s="6"/>
      <c r="O157" s="6"/>
      <c r="P157" s="6"/>
      <c r="Q157" s="6"/>
      <c r="R157" s="81"/>
    </row>
    <row r="158" spans="14:18">
      <c r="N158" s="6"/>
      <c r="O158" s="6"/>
      <c r="P158" s="6"/>
      <c r="Q158" s="6"/>
      <c r="R158" s="81"/>
    </row>
    <row r="159" spans="14:18">
      <c r="N159" s="6"/>
      <c r="O159" s="6"/>
      <c r="P159" s="6"/>
      <c r="Q159" s="6"/>
      <c r="R159" s="81"/>
    </row>
    <row r="160" spans="14:18">
      <c r="N160" s="6"/>
      <c r="O160" s="6"/>
      <c r="P160" s="6"/>
      <c r="Q160" s="6"/>
      <c r="R160" s="81"/>
    </row>
    <row r="161" spans="11:18">
      <c r="K161" s="2"/>
      <c r="N161" s="6"/>
      <c r="O161" s="6"/>
      <c r="P161" s="6"/>
      <c r="Q161" s="6"/>
      <c r="R161" s="81"/>
    </row>
    <row r="162" spans="11:18">
      <c r="N162" s="6"/>
      <c r="O162" s="6"/>
      <c r="P162" s="6"/>
      <c r="Q162" s="6"/>
      <c r="R162" s="81"/>
    </row>
    <row r="163" spans="11:18">
      <c r="N163" s="6"/>
      <c r="O163" s="6"/>
      <c r="P163" s="6"/>
      <c r="Q163" s="6"/>
      <c r="R163" s="81"/>
    </row>
    <row r="164" spans="11:18">
      <c r="N164" s="6"/>
      <c r="O164" s="6"/>
      <c r="P164" s="6"/>
      <c r="Q164" s="6"/>
      <c r="R164" s="81"/>
    </row>
    <row r="165" spans="11:18">
      <c r="N165" s="6"/>
      <c r="O165" s="6"/>
      <c r="P165" s="6"/>
      <c r="Q165" s="6"/>
      <c r="R165" s="81"/>
    </row>
    <row r="166" spans="11:18">
      <c r="N166" s="6"/>
      <c r="O166" s="6"/>
      <c r="P166" s="6"/>
      <c r="Q166" s="6"/>
      <c r="R166" s="81"/>
    </row>
    <row r="167" spans="11:18">
      <c r="N167" s="6"/>
      <c r="O167" s="6"/>
      <c r="P167" s="6"/>
      <c r="Q167" s="6"/>
      <c r="R167" s="81"/>
    </row>
    <row r="168" spans="11:18">
      <c r="N168" s="6"/>
      <c r="O168" s="6"/>
      <c r="P168" s="6"/>
      <c r="Q168" s="6"/>
      <c r="R168" s="81"/>
    </row>
    <row r="169" spans="11:18">
      <c r="N169" s="6"/>
      <c r="O169" s="6"/>
      <c r="P169" s="6"/>
      <c r="Q169" s="6"/>
      <c r="R169" s="81"/>
    </row>
    <row r="170" spans="11:18">
      <c r="N170" s="6"/>
      <c r="O170" s="6"/>
      <c r="P170" s="6"/>
      <c r="Q170" s="6"/>
      <c r="R170" s="81"/>
    </row>
    <row r="171" spans="11:18">
      <c r="N171" s="6"/>
      <c r="O171" s="6"/>
      <c r="P171" s="6"/>
      <c r="Q171" s="6"/>
      <c r="R171" s="81"/>
    </row>
    <row r="172" spans="11:18">
      <c r="N172" s="6"/>
      <c r="O172" s="6"/>
      <c r="P172" s="6"/>
      <c r="Q172" s="6"/>
      <c r="R172" s="81"/>
    </row>
    <row r="173" spans="11:18">
      <c r="N173" s="6"/>
      <c r="O173" s="6"/>
      <c r="P173" s="6"/>
      <c r="Q173" s="6"/>
      <c r="R173" s="81"/>
    </row>
    <row r="174" spans="11:18">
      <c r="N174" s="6"/>
      <c r="O174" s="6"/>
      <c r="P174" s="6"/>
      <c r="Q174" s="6"/>
      <c r="R174" s="81"/>
    </row>
    <row r="175" spans="11:18">
      <c r="N175" s="6"/>
      <c r="O175" s="6"/>
      <c r="P175" s="6"/>
      <c r="Q175" s="6"/>
      <c r="R175" s="81"/>
    </row>
    <row r="176" spans="11:18">
      <c r="N176" s="6"/>
      <c r="O176" s="6"/>
      <c r="P176" s="6"/>
      <c r="Q176" s="6"/>
      <c r="R176" s="81"/>
    </row>
    <row r="177" spans="11:18">
      <c r="N177" s="6"/>
      <c r="O177" s="6"/>
      <c r="P177" s="6"/>
      <c r="Q177" s="6"/>
      <c r="R177" s="81"/>
    </row>
    <row r="178" spans="11:18">
      <c r="N178" s="6"/>
      <c r="O178" s="6"/>
      <c r="P178" s="6"/>
      <c r="Q178" s="6"/>
      <c r="R178" s="81"/>
    </row>
    <row r="179" spans="11:18">
      <c r="N179" s="6"/>
      <c r="O179" s="6"/>
      <c r="P179" s="6"/>
      <c r="Q179" s="6"/>
      <c r="R179" s="81"/>
    </row>
    <row r="180" spans="11:18">
      <c r="N180" s="6"/>
      <c r="O180" s="6"/>
      <c r="P180" s="6"/>
      <c r="Q180" s="6"/>
      <c r="R180" s="81"/>
    </row>
    <row r="181" spans="11:18">
      <c r="N181" s="6"/>
      <c r="O181" s="6"/>
      <c r="P181" s="6"/>
      <c r="Q181" s="6"/>
      <c r="R181" s="81"/>
    </row>
    <row r="182" spans="11:18">
      <c r="K182" s="2"/>
      <c r="N182" s="6"/>
      <c r="O182" s="6"/>
      <c r="P182" s="6"/>
      <c r="Q182" s="6"/>
      <c r="R182" s="81"/>
    </row>
    <row r="183" spans="11:18">
      <c r="N183" s="6"/>
      <c r="O183" s="6"/>
      <c r="P183" s="6"/>
      <c r="Q183" s="6"/>
      <c r="R183" s="81"/>
    </row>
    <row r="184" spans="11:18">
      <c r="N184" s="6"/>
      <c r="O184" s="6"/>
      <c r="P184" s="6"/>
      <c r="Q184" s="6"/>
      <c r="R184" s="81"/>
    </row>
    <row r="185" spans="11:18">
      <c r="N185" s="6"/>
      <c r="O185" s="6"/>
      <c r="P185" s="6"/>
      <c r="Q185" s="6"/>
      <c r="R185" s="81"/>
    </row>
    <row r="186" spans="11:18">
      <c r="N186" s="6"/>
      <c r="O186" s="6"/>
      <c r="P186" s="6"/>
      <c r="Q186" s="6"/>
      <c r="R186" s="81"/>
    </row>
    <row r="187" spans="11:18">
      <c r="N187" s="6"/>
      <c r="O187" s="6"/>
      <c r="P187" s="6"/>
      <c r="Q187" s="6"/>
      <c r="R187" s="81"/>
    </row>
    <row r="188" spans="11:18">
      <c r="N188" s="6"/>
      <c r="O188" s="6"/>
      <c r="P188" s="6"/>
      <c r="Q188" s="6"/>
      <c r="R188" s="81"/>
    </row>
    <row r="189" spans="11:18">
      <c r="N189" s="6"/>
      <c r="O189" s="6"/>
      <c r="P189" s="6"/>
      <c r="Q189" s="6"/>
      <c r="R189" s="81"/>
    </row>
    <row r="190" spans="11:18">
      <c r="N190" s="6"/>
      <c r="O190" s="6"/>
      <c r="P190" s="6"/>
      <c r="Q190" s="6"/>
      <c r="R190" s="81"/>
    </row>
    <row r="191" spans="11:18">
      <c r="N191" s="6"/>
      <c r="O191" s="6"/>
      <c r="P191" s="6"/>
      <c r="Q191" s="6"/>
      <c r="R191" s="81"/>
    </row>
    <row r="192" spans="11:18">
      <c r="N192" s="6"/>
      <c r="O192" s="6"/>
      <c r="P192" s="6"/>
      <c r="Q192" s="6"/>
      <c r="R192" s="81"/>
    </row>
    <row r="193" spans="11:18">
      <c r="N193" s="6"/>
      <c r="O193" s="6"/>
      <c r="P193" s="6"/>
      <c r="Q193" s="6"/>
      <c r="R193" s="81"/>
    </row>
    <row r="194" spans="11:18">
      <c r="N194" s="6"/>
      <c r="O194" s="6"/>
      <c r="P194" s="6"/>
      <c r="Q194" s="6"/>
      <c r="R194" s="81"/>
    </row>
    <row r="195" spans="11:18">
      <c r="N195" s="6"/>
      <c r="O195" s="6"/>
      <c r="P195" s="6"/>
      <c r="Q195" s="6"/>
      <c r="R195" s="81"/>
    </row>
    <row r="196" spans="11:18">
      <c r="N196" s="6"/>
      <c r="O196" s="6"/>
      <c r="P196" s="6"/>
      <c r="Q196" s="6"/>
      <c r="R196" s="81"/>
    </row>
    <row r="197" spans="11:18">
      <c r="N197" s="6"/>
      <c r="O197" s="6"/>
      <c r="P197" s="6"/>
      <c r="Q197" s="6"/>
      <c r="R197" s="81"/>
    </row>
    <row r="198" spans="11:18">
      <c r="N198" s="6"/>
      <c r="O198" s="6"/>
      <c r="P198" s="6"/>
      <c r="Q198" s="6"/>
      <c r="R198" s="81"/>
    </row>
    <row r="199" spans="11:18">
      <c r="N199" s="6"/>
      <c r="O199" s="6"/>
      <c r="P199" s="6"/>
      <c r="Q199" s="6"/>
      <c r="R199" s="81"/>
    </row>
    <row r="200" spans="11:18">
      <c r="N200" s="6"/>
      <c r="O200" s="6"/>
      <c r="P200" s="6"/>
      <c r="Q200" s="6"/>
      <c r="R200" s="81"/>
    </row>
    <row r="201" spans="11:18">
      <c r="N201" s="6"/>
      <c r="O201" s="6"/>
      <c r="P201" s="6"/>
      <c r="Q201" s="6"/>
      <c r="R201" s="81"/>
    </row>
    <row r="202" spans="11:18">
      <c r="N202" s="6"/>
      <c r="O202" s="6"/>
      <c r="P202" s="6"/>
      <c r="Q202" s="6"/>
      <c r="R202" s="81"/>
    </row>
    <row r="203" spans="11:18">
      <c r="K203" s="2"/>
      <c r="N203" s="6"/>
      <c r="O203" s="6"/>
      <c r="P203" s="6"/>
      <c r="Q203" s="6"/>
      <c r="R203" s="81"/>
    </row>
    <row r="204" spans="11:18">
      <c r="N204" s="6"/>
      <c r="O204" s="6"/>
      <c r="P204" s="6"/>
      <c r="Q204" s="6"/>
      <c r="R204" s="81"/>
    </row>
    <row r="205" spans="11:18">
      <c r="N205" s="6"/>
      <c r="O205" s="6"/>
      <c r="P205" s="6"/>
      <c r="Q205" s="6"/>
      <c r="R205" s="81"/>
    </row>
    <row r="206" spans="11:18">
      <c r="N206" s="6"/>
      <c r="O206" s="6"/>
      <c r="P206" s="6"/>
      <c r="Q206" s="6"/>
      <c r="R206" s="81"/>
    </row>
    <row r="207" spans="11:18">
      <c r="N207" s="6"/>
      <c r="O207" s="6"/>
      <c r="P207" s="6"/>
      <c r="Q207" s="6"/>
      <c r="R207" s="81"/>
    </row>
    <row r="208" spans="11:18">
      <c r="N208" s="6"/>
      <c r="O208" s="6"/>
      <c r="P208" s="6"/>
      <c r="Q208" s="6"/>
      <c r="R208" s="81"/>
    </row>
    <row r="209" spans="11:18">
      <c r="N209" s="6"/>
      <c r="O209" s="6"/>
      <c r="P209" s="6"/>
      <c r="Q209" s="6"/>
      <c r="R209" s="81"/>
    </row>
    <row r="210" spans="11:18">
      <c r="N210" s="6"/>
      <c r="O210" s="6"/>
      <c r="P210" s="6"/>
      <c r="Q210" s="6"/>
      <c r="R210" s="81"/>
    </row>
    <row r="211" spans="11:18">
      <c r="N211" s="6"/>
      <c r="O211" s="6"/>
      <c r="P211" s="6"/>
      <c r="Q211" s="6"/>
      <c r="R211" s="81"/>
    </row>
    <row r="212" spans="11:18">
      <c r="N212" s="6"/>
      <c r="O212" s="6"/>
      <c r="P212" s="6"/>
      <c r="Q212" s="6"/>
      <c r="R212" s="81"/>
    </row>
    <row r="213" spans="11:18">
      <c r="N213" s="6"/>
      <c r="O213" s="6"/>
      <c r="P213" s="6"/>
      <c r="Q213" s="6"/>
      <c r="R213" s="81"/>
    </row>
    <row r="214" spans="11:18">
      <c r="N214" s="6"/>
      <c r="O214" s="6"/>
      <c r="P214" s="6"/>
      <c r="Q214" s="6"/>
      <c r="R214" s="81"/>
    </row>
    <row r="215" spans="11:18">
      <c r="N215" s="6"/>
      <c r="O215" s="6"/>
      <c r="P215" s="6"/>
      <c r="Q215" s="6"/>
      <c r="R215" s="81"/>
    </row>
    <row r="216" spans="11:18">
      <c r="N216" s="6"/>
      <c r="O216" s="6"/>
      <c r="P216" s="6"/>
      <c r="Q216" s="6"/>
      <c r="R216" s="81"/>
    </row>
    <row r="217" spans="11:18">
      <c r="N217" s="6"/>
      <c r="O217" s="6"/>
      <c r="P217" s="6"/>
      <c r="Q217" s="6"/>
      <c r="R217" s="81"/>
    </row>
    <row r="218" spans="11:18">
      <c r="N218" s="6"/>
      <c r="O218" s="6"/>
      <c r="P218" s="6"/>
      <c r="Q218" s="6"/>
      <c r="R218" s="81"/>
    </row>
    <row r="219" spans="11:18">
      <c r="N219" s="6"/>
      <c r="O219" s="6"/>
      <c r="P219" s="6"/>
      <c r="Q219" s="6"/>
      <c r="R219" s="81"/>
    </row>
    <row r="220" spans="11:18">
      <c r="N220" s="6"/>
      <c r="O220" s="6"/>
      <c r="P220" s="6"/>
      <c r="Q220" s="6"/>
      <c r="R220" s="81"/>
    </row>
    <row r="221" spans="11:18">
      <c r="N221" s="6"/>
      <c r="O221" s="6"/>
      <c r="P221" s="6"/>
      <c r="Q221" s="6"/>
      <c r="R221" s="81"/>
    </row>
    <row r="222" spans="11:18">
      <c r="N222" s="6"/>
      <c r="O222" s="6"/>
      <c r="P222" s="6"/>
      <c r="Q222" s="6"/>
      <c r="R222" s="81"/>
    </row>
    <row r="223" spans="11:18">
      <c r="N223" s="6"/>
      <c r="O223" s="6"/>
      <c r="P223" s="6"/>
      <c r="Q223" s="6"/>
      <c r="R223" s="81"/>
    </row>
    <row r="224" spans="11:18">
      <c r="K224" s="2"/>
      <c r="N224" s="6"/>
      <c r="O224" s="6"/>
      <c r="P224" s="6"/>
      <c r="Q224" s="6"/>
      <c r="R224" s="81"/>
    </row>
    <row r="225" spans="14:18">
      <c r="N225" s="6"/>
      <c r="O225" s="6"/>
      <c r="P225" s="6"/>
      <c r="Q225" s="6"/>
      <c r="R225" s="81"/>
    </row>
    <row r="226" spans="14:18">
      <c r="N226" s="6"/>
      <c r="O226" s="6"/>
      <c r="P226" s="6"/>
      <c r="Q226" s="6"/>
      <c r="R226" s="81"/>
    </row>
    <row r="227" spans="14:18">
      <c r="N227" s="6"/>
      <c r="O227" s="6"/>
      <c r="P227" s="6"/>
      <c r="Q227" s="6"/>
      <c r="R227" s="81"/>
    </row>
    <row r="228" spans="14:18">
      <c r="N228" s="6"/>
      <c r="O228" s="6"/>
      <c r="P228" s="6"/>
      <c r="Q228" s="6"/>
      <c r="R228" s="81"/>
    </row>
    <row r="229" spans="14:18">
      <c r="N229" s="6"/>
      <c r="O229" s="6"/>
      <c r="P229" s="6"/>
      <c r="Q229" s="6"/>
      <c r="R229" s="81"/>
    </row>
    <row r="230" spans="14:18">
      <c r="N230" s="6"/>
      <c r="O230" s="6"/>
      <c r="P230" s="6"/>
      <c r="Q230" s="6"/>
      <c r="R230" s="81"/>
    </row>
    <row r="231" spans="14:18">
      <c r="N231" s="6"/>
      <c r="O231" s="6"/>
      <c r="P231" s="6"/>
      <c r="Q231" s="6"/>
      <c r="R231" s="81"/>
    </row>
    <row r="232" spans="14:18">
      <c r="N232" s="6"/>
      <c r="O232" s="6"/>
      <c r="P232" s="6"/>
      <c r="Q232" s="6"/>
      <c r="R232" s="81"/>
    </row>
    <row r="233" spans="14:18">
      <c r="N233" s="6"/>
      <c r="O233" s="6"/>
      <c r="P233" s="6"/>
      <c r="Q233" s="6"/>
      <c r="R233" s="81"/>
    </row>
    <row r="234" spans="14:18">
      <c r="N234" s="6"/>
      <c r="O234" s="6"/>
      <c r="P234" s="6"/>
      <c r="Q234" s="6"/>
      <c r="R234" s="81"/>
    </row>
    <row r="235" spans="14:18">
      <c r="N235" s="6"/>
      <c r="O235" s="6"/>
      <c r="P235" s="6"/>
      <c r="Q235" s="6"/>
      <c r="R235" s="81"/>
    </row>
    <row r="236" spans="14:18">
      <c r="N236" s="6"/>
      <c r="O236" s="6"/>
      <c r="P236" s="6"/>
      <c r="Q236" s="6"/>
      <c r="R236" s="81"/>
    </row>
    <row r="237" spans="14:18">
      <c r="N237" s="6"/>
      <c r="O237" s="6"/>
      <c r="P237" s="6"/>
      <c r="Q237" s="6"/>
      <c r="R237" s="81"/>
    </row>
    <row r="238" spans="14:18">
      <c r="N238" s="6"/>
      <c r="O238" s="6"/>
      <c r="P238" s="6"/>
      <c r="Q238" s="6"/>
      <c r="R238" s="81"/>
    </row>
    <row r="239" spans="14:18">
      <c r="N239" s="6"/>
      <c r="O239" s="6"/>
      <c r="P239" s="6"/>
      <c r="Q239" s="6"/>
      <c r="R239" s="81"/>
    </row>
    <row r="240" spans="14:18">
      <c r="N240" s="6"/>
      <c r="O240" s="6"/>
      <c r="P240" s="6"/>
      <c r="Q240" s="6"/>
      <c r="R240" s="81"/>
    </row>
    <row r="241" spans="11:18">
      <c r="N241" s="6"/>
      <c r="O241" s="6"/>
      <c r="P241" s="6"/>
      <c r="Q241" s="6"/>
      <c r="R241" s="81"/>
    </row>
    <row r="242" spans="11:18">
      <c r="N242" s="6"/>
      <c r="O242" s="6"/>
      <c r="P242" s="6"/>
      <c r="Q242" s="6"/>
      <c r="R242" s="81"/>
    </row>
    <row r="243" spans="11:18">
      <c r="N243" s="6"/>
      <c r="O243" s="6"/>
      <c r="P243" s="6"/>
      <c r="Q243" s="6"/>
      <c r="R243" s="81"/>
    </row>
    <row r="244" spans="11:18">
      <c r="N244" s="6"/>
      <c r="O244" s="6"/>
      <c r="P244" s="6"/>
      <c r="Q244" s="6"/>
      <c r="R244" s="81"/>
    </row>
    <row r="245" spans="11:18">
      <c r="K245" s="2"/>
      <c r="N245" s="6"/>
      <c r="O245" s="6"/>
      <c r="P245" s="6"/>
      <c r="Q245" s="6"/>
      <c r="R245" s="81"/>
    </row>
    <row r="246" spans="11:18">
      <c r="N246" s="6"/>
      <c r="O246" s="6"/>
      <c r="P246" s="6"/>
      <c r="Q246" s="6"/>
      <c r="R246" s="81"/>
    </row>
    <row r="247" spans="11:18">
      <c r="N247" s="6"/>
      <c r="O247" s="6"/>
      <c r="P247" s="6"/>
      <c r="Q247" s="6"/>
      <c r="R247" s="81"/>
    </row>
    <row r="248" spans="11:18">
      <c r="N248" s="6"/>
      <c r="O248" s="6"/>
      <c r="P248" s="6"/>
      <c r="Q248" s="6"/>
      <c r="R248" s="81"/>
    </row>
    <row r="249" spans="11:18">
      <c r="N249" s="6"/>
      <c r="O249" s="6"/>
      <c r="P249" s="6"/>
      <c r="Q249" s="6"/>
      <c r="R249" s="81"/>
    </row>
    <row r="250" spans="11:18">
      <c r="N250" s="6"/>
      <c r="O250" s="6"/>
      <c r="P250" s="6"/>
      <c r="Q250" s="6"/>
      <c r="R250" s="81"/>
    </row>
    <row r="251" spans="11:18">
      <c r="N251" s="6"/>
      <c r="O251" s="6"/>
      <c r="P251" s="6"/>
      <c r="Q251" s="6"/>
      <c r="R251" s="81"/>
    </row>
    <row r="252" spans="11:18">
      <c r="N252" s="6"/>
      <c r="O252" s="6"/>
      <c r="P252" s="6"/>
      <c r="Q252" s="6"/>
      <c r="R252" s="81"/>
    </row>
    <row r="253" spans="11:18">
      <c r="N253" s="6"/>
      <c r="O253" s="6"/>
      <c r="P253" s="6"/>
      <c r="Q253" s="6"/>
      <c r="R253" s="81"/>
    </row>
    <row r="254" spans="11:18">
      <c r="N254" s="6"/>
      <c r="O254" s="6"/>
      <c r="P254" s="6"/>
      <c r="Q254" s="6"/>
      <c r="R254" s="81"/>
    </row>
    <row r="255" spans="11:18">
      <c r="N255" s="6"/>
      <c r="O255" s="6"/>
      <c r="P255" s="6"/>
      <c r="Q255" s="6"/>
      <c r="R255" s="81"/>
    </row>
    <row r="256" spans="11:18">
      <c r="N256" s="6"/>
      <c r="O256" s="6"/>
      <c r="P256" s="6"/>
      <c r="Q256" s="6"/>
      <c r="R256" s="81"/>
    </row>
    <row r="257" spans="11:18">
      <c r="N257" s="6"/>
      <c r="O257" s="6"/>
      <c r="P257" s="6"/>
      <c r="Q257" s="6"/>
      <c r="R257" s="81"/>
    </row>
    <row r="258" spans="11:18">
      <c r="N258" s="6"/>
      <c r="O258" s="6"/>
      <c r="P258" s="6"/>
      <c r="Q258" s="6"/>
      <c r="R258" s="81"/>
    </row>
    <row r="259" spans="11:18">
      <c r="N259" s="6"/>
      <c r="O259" s="6"/>
      <c r="P259" s="6"/>
      <c r="Q259" s="6"/>
      <c r="R259" s="81"/>
    </row>
    <row r="260" spans="11:18">
      <c r="N260" s="6"/>
      <c r="O260" s="6"/>
      <c r="P260" s="6"/>
      <c r="Q260" s="6"/>
      <c r="R260" s="81"/>
    </row>
    <row r="261" spans="11:18">
      <c r="N261" s="6"/>
      <c r="O261" s="6"/>
      <c r="P261" s="6"/>
      <c r="Q261" s="6"/>
      <c r="R261" s="81"/>
    </row>
    <row r="262" spans="11:18">
      <c r="N262" s="6"/>
      <c r="O262" s="6"/>
      <c r="P262" s="6"/>
      <c r="Q262" s="6"/>
      <c r="R262" s="81"/>
    </row>
    <row r="263" spans="11:18">
      <c r="N263" s="6"/>
      <c r="O263" s="6"/>
      <c r="P263" s="6"/>
      <c r="Q263" s="6"/>
      <c r="R263" s="81"/>
    </row>
    <row r="264" spans="11:18">
      <c r="N264" s="6"/>
      <c r="O264" s="6"/>
      <c r="P264" s="6"/>
      <c r="Q264" s="6"/>
      <c r="R264" s="81"/>
    </row>
    <row r="265" spans="11:18">
      <c r="N265" s="6"/>
      <c r="O265" s="6"/>
      <c r="P265" s="6"/>
      <c r="Q265" s="6"/>
      <c r="R265" s="81"/>
    </row>
    <row r="266" spans="11:18">
      <c r="K266" s="2"/>
      <c r="N266" s="6"/>
      <c r="O266" s="6"/>
      <c r="P266" s="6"/>
      <c r="Q266" s="6"/>
      <c r="R266" s="81"/>
    </row>
    <row r="267" spans="11:18">
      <c r="N267" s="6"/>
      <c r="O267" s="6"/>
      <c r="P267" s="6"/>
      <c r="Q267" s="6"/>
      <c r="R267" s="81"/>
    </row>
    <row r="268" spans="11:18">
      <c r="N268" s="6"/>
      <c r="O268" s="6"/>
      <c r="P268" s="6"/>
      <c r="Q268" s="6"/>
      <c r="R268" s="81"/>
    </row>
    <row r="269" spans="11:18">
      <c r="N269" s="6"/>
      <c r="O269" s="6"/>
      <c r="P269" s="6"/>
      <c r="Q269" s="6"/>
      <c r="R269" s="81"/>
    </row>
    <row r="270" spans="11:18">
      <c r="N270" s="6"/>
      <c r="O270" s="6"/>
      <c r="P270" s="6"/>
      <c r="Q270" s="6"/>
      <c r="R270" s="81"/>
    </row>
    <row r="271" spans="11:18">
      <c r="N271" s="6"/>
      <c r="O271" s="6"/>
      <c r="P271" s="6"/>
      <c r="Q271" s="6"/>
      <c r="R271" s="81"/>
    </row>
    <row r="272" spans="11:18">
      <c r="N272" s="6"/>
      <c r="O272" s="6"/>
      <c r="P272" s="6"/>
      <c r="Q272" s="6"/>
      <c r="R272" s="81"/>
    </row>
    <row r="273" spans="11:18">
      <c r="N273" s="6"/>
      <c r="O273" s="6"/>
      <c r="P273" s="6"/>
      <c r="Q273" s="6"/>
      <c r="R273" s="81"/>
    </row>
    <row r="274" spans="11:18">
      <c r="N274" s="6"/>
      <c r="O274" s="6"/>
      <c r="P274" s="6"/>
      <c r="Q274" s="6"/>
      <c r="R274" s="81"/>
    </row>
    <row r="275" spans="11:18">
      <c r="N275" s="6"/>
      <c r="O275" s="6"/>
      <c r="P275" s="6"/>
      <c r="Q275" s="6"/>
      <c r="R275" s="81"/>
    </row>
    <row r="276" spans="11:18">
      <c r="N276" s="6"/>
      <c r="O276" s="6"/>
      <c r="P276" s="6"/>
      <c r="Q276" s="6"/>
      <c r="R276" s="81"/>
    </row>
    <row r="277" spans="11:18">
      <c r="N277" s="6"/>
      <c r="O277" s="6"/>
      <c r="P277" s="6"/>
      <c r="Q277" s="6"/>
      <c r="R277" s="81"/>
    </row>
    <row r="278" spans="11:18">
      <c r="N278" s="6"/>
      <c r="O278" s="6"/>
      <c r="P278" s="6"/>
      <c r="Q278" s="6"/>
      <c r="R278" s="81"/>
    </row>
    <row r="279" spans="11:18">
      <c r="N279" s="6"/>
      <c r="O279" s="6"/>
      <c r="P279" s="6"/>
      <c r="Q279" s="6"/>
      <c r="R279" s="81"/>
    </row>
    <row r="280" spans="11:18">
      <c r="N280" s="6"/>
      <c r="O280" s="6"/>
      <c r="P280" s="6"/>
      <c r="Q280" s="6"/>
      <c r="R280" s="81"/>
    </row>
    <row r="281" spans="11:18">
      <c r="Q281" s="6"/>
      <c r="R281" s="81"/>
    </row>
    <row r="282" spans="11:18">
      <c r="Q282" s="6"/>
      <c r="R282" s="81"/>
    </row>
    <row r="283" spans="11:18">
      <c r="Q283" s="6"/>
      <c r="R283" s="81"/>
    </row>
    <row r="284" spans="11:18">
      <c r="Q284" s="6"/>
      <c r="R284" s="81"/>
    </row>
    <row r="285" spans="11:18">
      <c r="Q285" s="6"/>
      <c r="R285" s="81"/>
    </row>
    <row r="286" spans="11:18">
      <c r="Q286" s="6"/>
      <c r="R286" s="81"/>
    </row>
    <row r="287" spans="11:18">
      <c r="K287" s="2"/>
      <c r="Q287" s="6"/>
      <c r="R287" s="81"/>
    </row>
    <row r="288" spans="11:18">
      <c r="Q288" s="6"/>
      <c r="R288" s="81"/>
    </row>
    <row r="289" spans="17:18">
      <c r="Q289" s="6"/>
      <c r="R289" s="81"/>
    </row>
    <row r="290" spans="17:18">
      <c r="Q290" s="6"/>
      <c r="R290" s="81"/>
    </row>
    <row r="291" spans="17:18">
      <c r="Q291" s="6"/>
      <c r="R291" s="81"/>
    </row>
    <row r="292" spans="17:18">
      <c r="Q292" s="6"/>
      <c r="R292" s="81"/>
    </row>
    <row r="293" spans="17:18">
      <c r="Q293" s="6"/>
      <c r="R293" s="81"/>
    </row>
    <row r="294" spans="17:18">
      <c r="Q294" s="6"/>
      <c r="R294" s="81"/>
    </row>
    <row r="295" spans="17:18">
      <c r="Q295" s="6"/>
      <c r="R295" s="81"/>
    </row>
    <row r="296" spans="17:18">
      <c r="Q296" s="6"/>
      <c r="R296" s="81"/>
    </row>
    <row r="297" spans="17:18">
      <c r="Q297" s="6"/>
      <c r="R297" s="81"/>
    </row>
    <row r="298" spans="17:18">
      <c r="Q298" s="6"/>
      <c r="R298" s="81"/>
    </row>
    <row r="299" spans="17:18">
      <c r="Q299" s="6"/>
      <c r="R299" s="81"/>
    </row>
    <row r="300" spans="17:18">
      <c r="Q300" s="6"/>
      <c r="R300" s="81"/>
    </row>
    <row r="301" spans="17:18">
      <c r="R301" s="81"/>
    </row>
    <row r="302" spans="17:18">
      <c r="R302" s="81"/>
    </row>
    <row r="303" spans="17:18">
      <c r="R303" s="81"/>
    </row>
    <row r="304" spans="17:18">
      <c r="R304" s="81"/>
    </row>
    <row r="305" spans="11:18">
      <c r="R305" s="81"/>
    </row>
    <row r="306" spans="11:18">
      <c r="R306" s="81"/>
    </row>
    <row r="307" spans="11:18">
      <c r="R307" s="81"/>
    </row>
    <row r="308" spans="11:18">
      <c r="K308" s="2"/>
      <c r="R308" s="81"/>
    </row>
    <row r="309" spans="11:18">
      <c r="R309" s="81"/>
    </row>
    <row r="310" spans="11:18">
      <c r="R310" s="81"/>
    </row>
    <row r="329" spans="11:11">
      <c r="K329" s="2"/>
    </row>
    <row r="350" spans="11:11">
      <c r="K350" s="2"/>
    </row>
    <row r="371" spans="11:11">
      <c r="K371" s="2"/>
    </row>
    <row r="392" spans="11:11">
      <c r="K392" s="2"/>
    </row>
    <row r="413" spans="11:11">
      <c r="K413" s="2"/>
    </row>
    <row r="434" spans="11:11">
      <c r="K434" s="2"/>
    </row>
    <row r="455" spans="11:11">
      <c r="K455" s="2"/>
    </row>
    <row r="476" spans="11:11">
      <c r="K476" s="2"/>
    </row>
    <row r="497" spans="11:11">
      <c r="K497" s="2"/>
    </row>
    <row r="518" spans="11:11">
      <c r="K518" s="2"/>
    </row>
    <row r="539" spans="11:11">
      <c r="K539" s="2"/>
    </row>
    <row r="560" spans="11:11">
      <c r="K560" s="2"/>
    </row>
    <row r="581" spans="11:11">
      <c r="K581" s="2"/>
    </row>
    <row r="602" spans="11:11">
      <c r="K602" s="2"/>
    </row>
    <row r="623" spans="11:11">
      <c r="K623" s="2"/>
    </row>
    <row r="644" spans="11:11">
      <c r="K644" s="2"/>
    </row>
    <row r="665" spans="11:11">
      <c r="K665" s="2"/>
    </row>
    <row r="686" spans="11:11">
      <c r="K686" s="2"/>
    </row>
    <row r="707" spans="11:11">
      <c r="K707" s="2"/>
    </row>
    <row r="728" spans="11:11">
      <c r="K728" s="2"/>
    </row>
    <row r="749" spans="11:11">
      <c r="K749" s="2"/>
    </row>
    <row r="770" spans="11:11">
      <c r="K770" s="2"/>
    </row>
    <row r="791" spans="11:11">
      <c r="K791" s="2"/>
    </row>
    <row r="812" spans="11:11">
      <c r="K812" s="2"/>
    </row>
    <row r="833" spans="11:11">
      <c r="K833" s="2"/>
    </row>
    <row r="854" spans="11:11">
      <c r="K854" s="2"/>
    </row>
    <row r="875" spans="11:11">
      <c r="K875" s="2"/>
    </row>
    <row r="896" spans="11:11">
      <c r="K896" s="2"/>
    </row>
    <row r="917" spans="11:11">
      <c r="K917" s="2"/>
    </row>
    <row r="938" spans="11:11">
      <c r="K938" s="2"/>
    </row>
    <row r="959" spans="11:11">
      <c r="K959" s="2"/>
    </row>
    <row r="980" spans="11:11">
      <c r="K980" s="2"/>
    </row>
    <row r="1001" spans="11:11">
      <c r="K1001" s="2"/>
    </row>
    <row r="1022" spans="11:11">
      <c r="K1022" s="2"/>
    </row>
    <row r="1043" spans="11:11">
      <c r="K1043" s="2"/>
    </row>
    <row r="1064" spans="11:11">
      <c r="K1064" s="2"/>
    </row>
    <row r="1085" spans="11:11">
      <c r="K1085" s="2"/>
    </row>
    <row r="1106" spans="11:11">
      <c r="K1106" s="2"/>
    </row>
    <row r="1127" spans="11:11">
      <c r="K1127" s="2"/>
    </row>
    <row r="1148" spans="11:11">
      <c r="K1148" s="2"/>
    </row>
    <row r="1169" spans="11:11">
      <c r="K1169" s="2"/>
    </row>
    <row r="1190" spans="11:11">
      <c r="K1190" s="2"/>
    </row>
    <row r="1211" spans="11:11">
      <c r="K1211" s="2"/>
    </row>
    <row r="1232" spans="11:11">
      <c r="K1232" s="2"/>
    </row>
    <row r="1253" spans="11:11">
      <c r="K1253" s="2"/>
    </row>
    <row r="1274" spans="11:11">
      <c r="K1274" s="2"/>
    </row>
    <row r="1295" spans="11:11">
      <c r="K1295" s="2"/>
    </row>
    <row r="1316" spans="11:11">
      <c r="K1316" s="2"/>
    </row>
    <row r="1337" spans="11:11">
      <c r="K1337" s="2"/>
    </row>
    <row r="1358" spans="11:11">
      <c r="K1358" s="2"/>
    </row>
    <row r="1379" spans="11:11">
      <c r="K1379" s="2"/>
    </row>
    <row r="1400" spans="11:11">
      <c r="K1400" s="2"/>
    </row>
    <row r="1421" spans="11:11">
      <c r="K1421" s="2"/>
    </row>
    <row r="1442" spans="11:11">
      <c r="K1442" s="2"/>
    </row>
    <row r="1463" spans="11:11">
      <c r="K1463" s="2"/>
    </row>
    <row r="1484" spans="11:11">
      <c r="K1484" s="2"/>
    </row>
    <row r="1505" spans="11:11">
      <c r="K1505" s="2"/>
    </row>
    <row r="1526" spans="11:11">
      <c r="K1526" s="2"/>
    </row>
    <row r="1547" spans="11:11">
      <c r="K1547" s="2"/>
    </row>
    <row r="1568" spans="11:11">
      <c r="K1568" s="2"/>
    </row>
    <row r="1589" spans="11:11">
      <c r="K1589" s="2"/>
    </row>
    <row r="1610" spans="11:11">
      <c r="K1610" s="2"/>
    </row>
    <row r="1631" spans="11:11">
      <c r="K1631" s="2"/>
    </row>
    <row r="1652" spans="11:11">
      <c r="K1652" s="2"/>
    </row>
    <row r="1673" spans="11:11">
      <c r="K1673" s="2"/>
    </row>
    <row r="1694" spans="11:11">
      <c r="K1694" s="2"/>
    </row>
    <row r="1715" spans="11:11">
      <c r="K1715" s="2"/>
    </row>
    <row r="1736" spans="11:11">
      <c r="K1736" s="2"/>
    </row>
    <row r="1757" spans="11:11">
      <c r="K1757" s="2"/>
    </row>
    <row r="1778" spans="11:11">
      <c r="K1778" s="2"/>
    </row>
    <row r="1799" spans="11:11">
      <c r="K1799" s="2"/>
    </row>
    <row r="1820" spans="11:11">
      <c r="K1820" s="2"/>
    </row>
    <row r="1841" spans="11:11">
      <c r="K1841" s="2"/>
    </row>
    <row r="1862" spans="11:11">
      <c r="K1862" s="2"/>
    </row>
    <row r="1883" spans="11:11">
      <c r="K1883" s="2"/>
    </row>
    <row r="1904" spans="11:11">
      <c r="K1904" s="2"/>
    </row>
    <row r="1925" spans="11:11">
      <c r="K1925" s="2"/>
    </row>
    <row r="1946" spans="11:11">
      <c r="K1946" s="2"/>
    </row>
    <row r="1967" spans="11:11">
      <c r="K1967" s="2"/>
    </row>
    <row r="1988" spans="11:11">
      <c r="K1988" s="2"/>
    </row>
    <row r="2009" spans="11:11">
      <c r="K2009" s="2"/>
    </row>
    <row r="2030" spans="11:11">
      <c r="K2030" s="2"/>
    </row>
    <row r="2051" spans="11:11">
      <c r="K2051" s="2"/>
    </row>
    <row r="2072" spans="11:11">
      <c r="K2072" s="2"/>
    </row>
    <row r="2093" spans="11:11">
      <c r="K2093" s="2"/>
    </row>
    <row r="2114" spans="11:11">
      <c r="K2114" s="2"/>
    </row>
    <row r="2135" spans="11:11">
      <c r="K2135" s="2"/>
    </row>
    <row r="2156" spans="11:11">
      <c r="K2156" s="2"/>
    </row>
    <row r="2177" spans="11:11">
      <c r="K2177" s="2"/>
    </row>
    <row r="2198" spans="11:11">
      <c r="K2198" s="2"/>
    </row>
    <row r="2219" spans="11:11">
      <c r="K2219" s="2"/>
    </row>
    <row r="2240" spans="11:11">
      <c r="K2240" s="2"/>
    </row>
    <row r="2261" spans="11:11">
      <c r="K2261" s="2"/>
    </row>
    <row r="2282" spans="11:11">
      <c r="K2282" s="2"/>
    </row>
    <row r="2303" spans="11:11">
      <c r="K2303" s="2"/>
    </row>
    <row r="2324" spans="11:11">
      <c r="K2324" s="2"/>
    </row>
    <row r="2345" spans="11:11">
      <c r="K2345" s="2"/>
    </row>
    <row r="2366" spans="11:11">
      <c r="K2366" s="2"/>
    </row>
    <row r="2387" spans="11:11">
      <c r="K2387" s="2"/>
    </row>
    <row r="2408" spans="11:11">
      <c r="K2408" s="2"/>
    </row>
    <row r="2429" spans="11:11">
      <c r="K2429" s="2"/>
    </row>
    <row r="2450" spans="11:11">
      <c r="K2450" s="2"/>
    </row>
    <row r="2471" spans="11:11">
      <c r="K2471" s="2"/>
    </row>
    <row r="2492" spans="11:11">
      <c r="K2492" s="2"/>
    </row>
    <row r="2513" spans="11:11">
      <c r="K2513" s="2"/>
    </row>
    <row r="2534" spans="11:11">
      <c r="K2534" s="2"/>
    </row>
    <row r="2555" spans="11:11">
      <c r="K2555" s="2"/>
    </row>
    <row r="2576" spans="11:11">
      <c r="K2576" s="2"/>
    </row>
    <row r="2597" spans="11:11">
      <c r="K2597" s="2"/>
    </row>
    <row r="2618" spans="11:11">
      <c r="K2618" s="2"/>
    </row>
    <row r="2639" spans="11:11">
      <c r="K2639" s="2"/>
    </row>
    <row r="2660" spans="11:11">
      <c r="K2660" s="2"/>
    </row>
    <row r="2681" spans="11:11">
      <c r="K2681" s="2"/>
    </row>
    <row r="2702" spans="11:11">
      <c r="K2702" s="2"/>
    </row>
    <row r="2723" spans="11:11">
      <c r="K2723" s="2"/>
    </row>
    <row r="2744" spans="11:11">
      <c r="K2744" s="2"/>
    </row>
    <row r="2765" spans="11:11">
      <c r="K2765" s="2"/>
    </row>
    <row r="2786" spans="11:11">
      <c r="K2786" s="2"/>
    </row>
    <row r="2807" spans="11:11">
      <c r="K2807" s="2"/>
    </row>
    <row r="2828" spans="11:11">
      <c r="K2828" s="2"/>
    </row>
    <row r="2849" spans="11:11">
      <c r="K2849" s="2"/>
    </row>
    <row r="2870" spans="11:11">
      <c r="K2870" s="2"/>
    </row>
    <row r="2891" spans="11:11">
      <c r="K2891" s="2"/>
    </row>
    <row r="2912" spans="11:11">
      <c r="K2912" s="2"/>
    </row>
    <row r="2933" spans="11:11">
      <c r="K2933" s="2"/>
    </row>
    <row r="2954" spans="11:11">
      <c r="K2954" s="2"/>
    </row>
    <row r="2975" spans="11:11">
      <c r="K2975" s="2"/>
    </row>
    <row r="2996" spans="11:11">
      <c r="K2996" s="2"/>
    </row>
    <row r="3017" spans="11:11">
      <c r="K3017" s="2"/>
    </row>
    <row r="3038" spans="11:11">
      <c r="K3038" s="2"/>
    </row>
    <row r="3059" spans="11:11">
      <c r="K3059" s="2"/>
    </row>
    <row r="3080" spans="11:11">
      <c r="K3080" s="2"/>
    </row>
    <row r="3101" spans="11:11">
      <c r="K3101" s="2"/>
    </row>
    <row r="3122" spans="11:11">
      <c r="K3122" s="2"/>
    </row>
    <row r="3143" spans="11:11">
      <c r="K3143" s="2"/>
    </row>
    <row r="3164" spans="11:11">
      <c r="K3164" s="2"/>
    </row>
    <row r="3185" spans="11:11">
      <c r="K3185" s="2"/>
    </row>
    <row r="3206" spans="11:11">
      <c r="K3206" s="2"/>
    </row>
    <row r="3227" spans="11:11">
      <c r="K3227" s="2"/>
    </row>
    <row r="3248" spans="11:11">
      <c r="K3248" s="2"/>
    </row>
    <row r="3269" spans="11:11">
      <c r="K3269" s="2"/>
    </row>
    <row r="3290" spans="11:11">
      <c r="K3290" s="2"/>
    </row>
    <row r="3311" spans="11:11">
      <c r="K3311" s="2"/>
    </row>
    <row r="3332" spans="11:11">
      <c r="K3332" s="2"/>
    </row>
    <row r="3353" spans="11:11">
      <c r="K3353" s="2"/>
    </row>
    <row r="3374" spans="11:11">
      <c r="K3374" s="2"/>
    </row>
    <row r="3395" spans="11:11">
      <c r="K3395" s="2"/>
    </row>
    <row r="3416" spans="11:11">
      <c r="K3416" s="2"/>
    </row>
    <row r="3437" spans="11:11">
      <c r="K3437" s="2"/>
    </row>
    <row r="3458" spans="11:11">
      <c r="K3458" s="2"/>
    </row>
    <row r="3479" spans="11:11">
      <c r="K3479" s="2"/>
    </row>
    <row r="3500" spans="11:11">
      <c r="K3500" s="2"/>
    </row>
    <row r="3521" spans="11:11">
      <c r="K3521" s="2"/>
    </row>
    <row r="3542" spans="11:11">
      <c r="K3542" s="2"/>
    </row>
    <row r="3563" spans="11:11">
      <c r="K3563" s="2"/>
    </row>
    <row r="3584" spans="11:11">
      <c r="K3584" s="2"/>
    </row>
    <row r="3605" spans="11:11">
      <c r="K3605" s="2"/>
    </row>
    <row r="3626" spans="11:11">
      <c r="K3626" s="2"/>
    </row>
    <row r="3647" spans="11:11">
      <c r="K3647" s="2"/>
    </row>
    <row r="3668" spans="11:11">
      <c r="K3668" s="2"/>
    </row>
    <row r="3689" spans="11:11">
      <c r="K3689" s="2"/>
    </row>
    <row r="3710" spans="11:11">
      <c r="K3710" s="2"/>
    </row>
    <row r="3731" spans="11:11">
      <c r="K3731" s="2"/>
    </row>
    <row r="3752" spans="11:11">
      <c r="K3752" s="2"/>
    </row>
    <row r="3773" spans="11:11">
      <c r="K3773" s="2"/>
    </row>
    <row r="3794" spans="11:11">
      <c r="K3794" s="2"/>
    </row>
    <row r="3815" spans="11:11">
      <c r="K3815" s="2"/>
    </row>
    <row r="3836" spans="11:11">
      <c r="K3836" s="2"/>
    </row>
    <row r="3857" spans="11:11">
      <c r="K3857" s="2"/>
    </row>
    <row r="3878" spans="11:11">
      <c r="K3878" s="2"/>
    </row>
    <row r="3899" spans="11:11">
      <c r="K3899" s="2"/>
    </row>
    <row r="3920" spans="11:11">
      <c r="K3920" s="2"/>
    </row>
    <row r="3941" spans="11:11">
      <c r="K3941" s="2"/>
    </row>
    <row r="3962" spans="11:11">
      <c r="K3962" s="2"/>
    </row>
    <row r="3983" spans="11:11">
      <c r="K3983" s="2"/>
    </row>
    <row r="4004" spans="11:11">
      <c r="K4004" s="2"/>
    </row>
    <row r="4025" spans="11:11">
      <c r="K4025" s="2"/>
    </row>
    <row r="4046" spans="11:11">
      <c r="K4046" s="2"/>
    </row>
    <row r="4067" spans="11:11">
      <c r="K4067" s="2"/>
    </row>
    <row r="4088" spans="11:11">
      <c r="K4088" s="2"/>
    </row>
    <row r="4109" spans="11:11">
      <c r="K4109" s="2"/>
    </row>
    <row r="4130" spans="11:11">
      <c r="K4130" s="2"/>
    </row>
    <row r="4151" spans="11:11">
      <c r="K4151" s="2"/>
    </row>
    <row r="4172" spans="11:11">
      <c r="K4172" s="2"/>
    </row>
    <row r="4193" spans="11:11">
      <c r="K4193" s="2"/>
    </row>
    <row r="4214" spans="11:11">
      <c r="K4214" s="2"/>
    </row>
    <row r="4235" spans="11:11">
      <c r="K4235" s="2"/>
    </row>
    <row r="4256" spans="11:11">
      <c r="K4256" s="2"/>
    </row>
    <row r="4277" spans="11:11">
      <c r="K4277" s="2"/>
    </row>
    <row r="4298" spans="11:11">
      <c r="K4298" s="2"/>
    </row>
    <row r="4319" spans="11:11">
      <c r="K4319" s="2"/>
    </row>
    <row r="4340" spans="11:11">
      <c r="K4340" s="2"/>
    </row>
    <row r="4361" spans="11:11">
      <c r="K4361" s="2"/>
    </row>
    <row r="4382" spans="11:11">
      <c r="K4382" s="2"/>
    </row>
    <row r="4403" spans="11:11">
      <c r="K4403" s="2"/>
    </row>
    <row r="4424" spans="11:11">
      <c r="K4424" s="2"/>
    </row>
    <row r="4445" spans="11:11">
      <c r="K4445" s="2"/>
    </row>
    <row r="4466" spans="11:11">
      <c r="K4466" s="2"/>
    </row>
    <row r="4487" spans="11:11">
      <c r="K4487" s="2"/>
    </row>
    <row r="4508" spans="11:11">
      <c r="K4508" s="2"/>
    </row>
    <row r="4529" spans="11:11">
      <c r="K4529" s="2"/>
    </row>
    <row r="4550" spans="11:11">
      <c r="K4550" s="2"/>
    </row>
    <row r="4571" spans="11:11">
      <c r="K4571" s="2"/>
    </row>
    <row r="4592" spans="11:11">
      <c r="K4592" s="2"/>
    </row>
    <row r="4613" spans="11:11">
      <c r="K4613" s="2"/>
    </row>
    <row r="4634" spans="11:11">
      <c r="K4634" s="2"/>
    </row>
    <row r="4655" spans="11:11">
      <c r="K4655" s="2"/>
    </row>
    <row r="4676" spans="11:11">
      <c r="K4676" s="2"/>
    </row>
    <row r="4697" spans="11:11">
      <c r="K4697" s="2"/>
    </row>
    <row r="4718" spans="11:11">
      <c r="K4718" s="2"/>
    </row>
    <row r="4739" spans="11:11">
      <c r="K4739" s="2"/>
    </row>
    <row r="4760" spans="11:11">
      <c r="K4760" s="2"/>
    </row>
    <row r="4781" spans="11:11">
      <c r="K4781" s="2"/>
    </row>
    <row r="4802" spans="11:11">
      <c r="K4802" s="2"/>
    </row>
    <row r="4823" spans="11:11">
      <c r="K4823" s="2"/>
    </row>
    <row r="4844" spans="11:11">
      <c r="K4844" s="2"/>
    </row>
    <row r="4865" spans="11:11">
      <c r="K4865" s="2"/>
    </row>
    <row r="4886" spans="11:11">
      <c r="K4886" s="2"/>
    </row>
    <row r="4907" spans="11:11">
      <c r="K4907" s="2"/>
    </row>
    <row r="4928" spans="11:11">
      <c r="K4928" s="2"/>
    </row>
    <row r="4949" spans="11:11">
      <c r="K4949" s="2"/>
    </row>
    <row r="4970" spans="11:11">
      <c r="K4970" s="2"/>
    </row>
    <row r="4991" spans="11:11">
      <c r="K4991" s="2"/>
    </row>
    <row r="5012" spans="11:11">
      <c r="K5012" s="2"/>
    </row>
    <row r="5033" spans="11:11">
      <c r="K5033" s="2"/>
    </row>
    <row r="5054" spans="11:11">
      <c r="K5054" s="2"/>
    </row>
    <row r="5075" spans="11:11">
      <c r="K5075" s="2"/>
    </row>
    <row r="5096" spans="11:11">
      <c r="K5096" s="2"/>
    </row>
    <row r="5117" spans="11:11">
      <c r="K5117" s="2"/>
    </row>
    <row r="5138" spans="11:11">
      <c r="K5138" s="2"/>
    </row>
    <row r="5159" spans="11:11">
      <c r="K5159" s="2"/>
    </row>
    <row r="5180" spans="11:11">
      <c r="K5180" s="2"/>
    </row>
    <row r="5201" spans="11:11">
      <c r="K5201" s="2"/>
    </row>
    <row r="5222" spans="11:11">
      <c r="K5222" s="2"/>
    </row>
    <row r="5243" spans="11:11">
      <c r="K5243" s="2"/>
    </row>
    <row r="5264" spans="11:11">
      <c r="K5264" s="2"/>
    </row>
    <row r="5285" spans="11:11">
      <c r="K5285" s="2"/>
    </row>
    <row r="5306" spans="11:11">
      <c r="K5306" s="2"/>
    </row>
    <row r="5327" spans="11:11">
      <c r="K5327" s="2"/>
    </row>
    <row r="5348" spans="11:11">
      <c r="K5348" s="2"/>
    </row>
    <row r="5369" spans="11:11">
      <c r="K5369" s="2"/>
    </row>
    <row r="5390" spans="11:11">
      <c r="K5390" s="2"/>
    </row>
    <row r="5411" spans="11:11">
      <c r="K5411" s="2"/>
    </row>
    <row r="5432" spans="11:11">
      <c r="K5432" s="2"/>
    </row>
    <row r="5453" spans="11:11">
      <c r="K5453" s="2"/>
    </row>
    <row r="5474" spans="11:11">
      <c r="K5474" s="2"/>
    </row>
    <row r="5495" spans="11:11">
      <c r="K5495" s="2"/>
    </row>
    <row r="5516" spans="11:11">
      <c r="K5516" s="2"/>
    </row>
    <row r="5537" spans="11:11">
      <c r="K5537" s="2"/>
    </row>
    <row r="5558" spans="11:11">
      <c r="K5558" s="2"/>
    </row>
    <row r="5579" spans="11:11">
      <c r="K5579" s="2"/>
    </row>
    <row r="5600" spans="11:11">
      <c r="K5600" s="2"/>
    </row>
    <row r="5621" spans="11:11">
      <c r="K5621" s="2"/>
    </row>
    <row r="5642" spans="11:11">
      <c r="K5642" s="2"/>
    </row>
    <row r="5663" spans="11:11">
      <c r="K5663" s="2"/>
    </row>
    <row r="5684" spans="11:11">
      <c r="K5684" s="2"/>
    </row>
    <row r="5705" spans="11:11">
      <c r="K5705" s="2"/>
    </row>
    <row r="5726" spans="11:11">
      <c r="K5726" s="2"/>
    </row>
    <row r="5747" spans="11:11">
      <c r="K5747" s="2"/>
    </row>
    <row r="5768" spans="11:11">
      <c r="K5768" s="2"/>
    </row>
    <row r="5789" spans="11:11">
      <c r="K5789" s="2"/>
    </row>
    <row r="5810" spans="11:11">
      <c r="K5810" s="2"/>
    </row>
    <row r="5831" spans="11:11">
      <c r="K5831" s="2"/>
    </row>
    <row r="5852" spans="11:11">
      <c r="K5852" s="2"/>
    </row>
    <row r="5873" spans="11:11">
      <c r="K5873" s="2"/>
    </row>
    <row r="5894" spans="11:11">
      <c r="K5894" s="2"/>
    </row>
    <row r="5915" spans="11:11">
      <c r="K5915" s="2"/>
    </row>
    <row r="5936" spans="11:11">
      <c r="K5936" s="2"/>
    </row>
    <row r="5957" spans="11:11">
      <c r="K5957" s="2"/>
    </row>
    <row r="5978" spans="11:11">
      <c r="K5978" s="2"/>
    </row>
    <row r="5999" spans="11:11">
      <c r="K5999" s="2"/>
    </row>
    <row r="6020" spans="11:11">
      <c r="K6020" s="2"/>
    </row>
    <row r="6041" spans="11:11">
      <c r="K6041" s="2"/>
    </row>
    <row r="6062" spans="11:11">
      <c r="K6062" s="2"/>
    </row>
    <row r="6083" spans="11:11">
      <c r="K6083" s="2"/>
    </row>
    <row r="6104" spans="11:11">
      <c r="K6104" s="2"/>
    </row>
    <row r="6125" spans="11:11">
      <c r="K6125" s="2"/>
    </row>
    <row r="6146" spans="11:11">
      <c r="K6146" s="2"/>
    </row>
    <row r="6167" spans="11:11">
      <c r="K6167" s="2"/>
    </row>
    <row r="6188" spans="11:11">
      <c r="K6188" s="2"/>
    </row>
    <row r="6209" spans="11:11">
      <c r="K6209" s="2"/>
    </row>
    <row r="6230" spans="11:11">
      <c r="K6230" s="2"/>
    </row>
    <row r="6251" spans="11:11">
      <c r="K6251" s="2"/>
    </row>
    <row r="6272" spans="11:11">
      <c r="K6272" s="2"/>
    </row>
    <row r="6293" spans="11:11">
      <c r="K6293" s="2"/>
    </row>
    <row r="6314" spans="11:11">
      <c r="K6314" s="2"/>
    </row>
    <row r="6335" spans="11:11">
      <c r="K6335" s="2"/>
    </row>
    <row r="6356" spans="11:11">
      <c r="K6356" s="2"/>
    </row>
    <row r="6377" spans="11:11">
      <c r="K6377" s="2"/>
    </row>
    <row r="6398" spans="11:11">
      <c r="K6398" s="2"/>
    </row>
    <row r="6419" spans="11:11">
      <c r="K6419" s="2"/>
    </row>
    <row r="6440" spans="11:11">
      <c r="K6440" s="2"/>
    </row>
    <row r="6461" spans="11:11">
      <c r="K6461" s="2"/>
    </row>
    <row r="6482" spans="11:11">
      <c r="K6482" s="2"/>
    </row>
    <row r="6503" spans="11:11">
      <c r="K6503" s="2"/>
    </row>
    <row r="6524" spans="11:11">
      <c r="K6524" s="2"/>
    </row>
    <row r="6545" spans="11:11">
      <c r="K6545" s="2"/>
    </row>
    <row r="6566" spans="11:11">
      <c r="K6566" s="2"/>
    </row>
    <row r="6587" spans="11:11">
      <c r="K6587" s="2"/>
    </row>
    <row r="6608" spans="11:11">
      <c r="K6608" s="2"/>
    </row>
    <row r="6629" spans="11:11">
      <c r="K6629" s="2"/>
    </row>
    <row r="6650" spans="11:11">
      <c r="K6650" s="2"/>
    </row>
    <row r="6671" spans="11:11">
      <c r="K6671" s="2"/>
    </row>
    <row r="6692" spans="11:11">
      <c r="K6692" s="2"/>
    </row>
    <row r="6713" spans="11:11">
      <c r="K6713" s="2"/>
    </row>
    <row r="6734" spans="11:11">
      <c r="K6734" s="2"/>
    </row>
    <row r="6755" spans="11:11">
      <c r="K6755" s="2"/>
    </row>
    <row r="6776" spans="11:11">
      <c r="K6776" s="2"/>
    </row>
    <row r="6797" spans="11:11">
      <c r="K6797" s="2"/>
    </row>
    <row r="6818" spans="11:11">
      <c r="K6818" s="2"/>
    </row>
    <row r="6839" spans="11:11">
      <c r="K6839" s="2"/>
    </row>
    <row r="6860" spans="11:11">
      <c r="K6860" s="2"/>
    </row>
    <row r="6881" spans="11:11">
      <c r="K6881" s="2"/>
    </row>
    <row r="6902" spans="11:11">
      <c r="K6902" s="2"/>
    </row>
    <row r="6923" spans="11:11">
      <c r="K6923" s="2"/>
    </row>
    <row r="6944" spans="11:11">
      <c r="K6944" s="2"/>
    </row>
    <row r="6965" spans="11:11">
      <c r="K6965" s="2"/>
    </row>
    <row r="6986" spans="11:11">
      <c r="K6986" s="2"/>
    </row>
    <row r="7007" spans="11:11">
      <c r="K7007" s="2"/>
    </row>
    <row r="7028" spans="11:11">
      <c r="K7028" s="2"/>
    </row>
    <row r="7049" spans="11:11">
      <c r="K7049" s="2"/>
    </row>
    <row r="7070" spans="11:11">
      <c r="K7070" s="2"/>
    </row>
    <row r="7091" spans="11:11">
      <c r="K7091" s="2"/>
    </row>
    <row r="7112" spans="11:11">
      <c r="K7112" s="2"/>
    </row>
    <row r="7133" spans="11:11">
      <c r="K7133" s="2"/>
    </row>
    <row r="7154" spans="11:11">
      <c r="K7154" s="2"/>
    </row>
    <row r="7175" spans="11:11">
      <c r="K7175" s="2"/>
    </row>
    <row r="7196" spans="11:11">
      <c r="K7196" s="2"/>
    </row>
    <row r="7217" spans="11:11">
      <c r="K7217" s="2"/>
    </row>
    <row r="7238" spans="11:11">
      <c r="K7238" s="2"/>
    </row>
    <row r="7259" spans="11:11">
      <c r="K7259" s="2"/>
    </row>
    <row r="7280" spans="11:11">
      <c r="K7280" s="2"/>
    </row>
    <row r="7301" spans="11:11">
      <c r="K7301" s="2"/>
    </row>
    <row r="7322" spans="11:11">
      <c r="K7322" s="2"/>
    </row>
    <row r="7343" spans="11:11">
      <c r="K7343" s="2"/>
    </row>
    <row r="7364" spans="11:11">
      <c r="K7364" s="2"/>
    </row>
    <row r="7385" spans="11:11">
      <c r="K7385" s="2"/>
    </row>
    <row r="7406" spans="11:11">
      <c r="K7406" s="2"/>
    </row>
    <row r="7427" spans="11:11">
      <c r="K7427" s="2"/>
    </row>
    <row r="7448" spans="11:11">
      <c r="K7448" s="2"/>
    </row>
    <row r="7469" spans="11:11">
      <c r="K7469" s="2"/>
    </row>
    <row r="7490" spans="11:11">
      <c r="K7490" s="2"/>
    </row>
    <row r="7511" spans="11:11">
      <c r="K7511" s="2"/>
    </row>
    <row r="7532" spans="11:11">
      <c r="K7532" s="2"/>
    </row>
    <row r="7553" spans="11:11">
      <c r="K7553" s="2"/>
    </row>
    <row r="7574" spans="11:11">
      <c r="K7574" s="2"/>
    </row>
    <row r="7595" spans="11:11">
      <c r="K7595" s="2"/>
    </row>
    <row r="7616" spans="11:11">
      <c r="K7616" s="2"/>
    </row>
    <row r="7637" spans="11:11">
      <c r="K7637" s="2"/>
    </row>
    <row r="7658" spans="11:11">
      <c r="K7658" s="2"/>
    </row>
    <row r="7679" spans="11:11">
      <c r="K7679" s="2"/>
    </row>
    <row r="7700" spans="11:11">
      <c r="K7700" s="2"/>
    </row>
    <row r="7721" spans="11:11">
      <c r="K7721" s="2"/>
    </row>
    <row r="7742" spans="11:11">
      <c r="K7742" s="2"/>
    </row>
    <row r="7763" spans="11:11">
      <c r="K7763" s="2"/>
    </row>
    <row r="7784" spans="11:11">
      <c r="K7784" s="2"/>
    </row>
    <row r="7805" spans="11:11">
      <c r="K7805" s="2"/>
    </row>
    <row r="7826" spans="11:11">
      <c r="K7826" s="2"/>
    </row>
    <row r="7847" spans="11:11">
      <c r="K7847" s="2"/>
    </row>
    <row r="7868" spans="11:11">
      <c r="K7868" s="2"/>
    </row>
    <row r="7889" spans="11:11">
      <c r="K7889" s="2"/>
    </row>
    <row r="7910" spans="11:11">
      <c r="K7910" s="2"/>
    </row>
    <row r="7931" spans="11:11">
      <c r="K7931" s="2"/>
    </row>
    <row r="7952" spans="11:11">
      <c r="K7952" s="2"/>
    </row>
    <row r="7973" spans="11:11">
      <c r="K7973" s="2"/>
    </row>
    <row r="7994" spans="11:11">
      <c r="K7994" s="2"/>
    </row>
    <row r="8015" spans="11:11">
      <c r="K8015" s="2"/>
    </row>
    <row r="8036" spans="11:11">
      <c r="K8036" s="2"/>
    </row>
    <row r="8057" spans="11:11">
      <c r="K8057" s="2"/>
    </row>
    <row r="8078" spans="11:11">
      <c r="K8078" s="2"/>
    </row>
    <row r="8099" spans="11:11">
      <c r="K8099" s="2"/>
    </row>
    <row r="8120" spans="11:11">
      <c r="K8120" s="2"/>
    </row>
    <row r="8141" spans="11:11">
      <c r="K8141" s="2"/>
    </row>
    <row r="8162" spans="11:11">
      <c r="K8162" s="2"/>
    </row>
    <row r="8183" spans="11:11">
      <c r="K8183" s="2"/>
    </row>
    <row r="8204" spans="11:11">
      <c r="K8204" s="2"/>
    </row>
    <row r="8225" spans="11:11">
      <c r="K8225" s="2"/>
    </row>
    <row r="8246" spans="11:11">
      <c r="K8246" s="2"/>
    </row>
    <row r="8267" spans="11:11">
      <c r="K8267" s="2"/>
    </row>
    <row r="8288" spans="11:11">
      <c r="K8288" s="2"/>
    </row>
    <row r="8309" spans="11:11">
      <c r="K8309" s="2"/>
    </row>
    <row r="8330" spans="11:11">
      <c r="K8330" s="2"/>
    </row>
    <row r="8351" spans="11:11">
      <c r="K8351" s="2"/>
    </row>
    <row r="8372" spans="11:11">
      <c r="K8372" s="2"/>
    </row>
    <row r="8393" spans="11:11">
      <c r="K8393" s="2"/>
    </row>
    <row r="8414" spans="11:11">
      <c r="K8414" s="2"/>
    </row>
    <row r="8435" spans="11:11">
      <c r="K8435" s="2"/>
    </row>
    <row r="8456" spans="11:11">
      <c r="K8456" s="2"/>
    </row>
    <row r="8477" spans="11:11">
      <c r="K8477" s="2"/>
    </row>
    <row r="8498" spans="11:11">
      <c r="K8498" s="2"/>
    </row>
    <row r="8519" spans="11:11">
      <c r="K8519" s="2"/>
    </row>
    <row r="8540" spans="11:11">
      <c r="K8540" s="2"/>
    </row>
    <row r="8561" spans="11:11">
      <c r="K8561" s="2"/>
    </row>
    <row r="8582" spans="11:11">
      <c r="K8582" s="2"/>
    </row>
    <row r="8603" spans="11:11">
      <c r="K8603" s="2"/>
    </row>
    <row r="8624" spans="11:11">
      <c r="K8624" s="2"/>
    </row>
    <row r="8645" spans="11:11">
      <c r="K8645" s="2"/>
    </row>
  </sheetData>
  <mergeCells count="6">
    <mergeCell ref="M74:R74"/>
    <mergeCell ref="S6:S7"/>
    <mergeCell ref="M42:Q42"/>
    <mergeCell ref="M12:Q12"/>
    <mergeCell ref="M27:Q27"/>
    <mergeCell ref="M57:R57"/>
  </mergeCells>
  <conditionalFormatting sqref="M75">
    <cfRule type="cellIs" dxfId="37" priority="67" operator="equal">
      <formula>#REF!</formula>
    </cfRule>
    <cfRule type="cellIs" dxfId="36" priority="72" operator="equal">
      <formula>#REF!</formula>
    </cfRule>
    <cfRule type="cellIs" dxfId="35" priority="100" operator="equal">
      <formula>#REF!</formula>
    </cfRule>
    <cfRule type="cellIs" dxfId="34" priority="119" operator="equal">
      <formula>#REF!</formula>
    </cfRule>
  </conditionalFormatting>
  <conditionalFormatting sqref="M76">
    <cfRule type="cellIs" dxfId="33" priority="73" operator="equal">
      <formula>#REF!</formula>
    </cfRule>
    <cfRule type="cellIs" dxfId="32" priority="89" operator="equal">
      <formula>#REF!</formula>
    </cfRule>
  </conditionalFormatting>
  <conditionalFormatting sqref="N89">
    <cfRule type="cellIs" dxfId="31" priority="63" operator="equal">
      <formula>#REF!</formula>
    </cfRule>
    <cfRule type="cellIs" dxfId="30" priority="64" operator="equal">
      <formula>#REF!</formula>
    </cfRule>
    <cfRule type="cellIs" dxfId="29" priority="65" operator="equal">
      <formula>#REF!</formula>
    </cfRule>
  </conditionalFormatting>
  <conditionalFormatting sqref="N90:N95">
    <cfRule type="cellIs" dxfId="28" priority="70" operator="equal">
      <formula>#REF!</formula>
    </cfRule>
    <cfRule type="cellIs" dxfId="27" priority="71" operator="equal">
      <formula>#REF!</formula>
    </cfRule>
  </conditionalFormatting>
  <conditionalFormatting sqref="N43 N45 N89:N95">
    <cfRule type="cellIs" dxfId="26" priority="101" operator="equal">
      <formula>#REF!</formula>
    </cfRule>
  </conditionalFormatting>
  <conditionalFormatting sqref="O76:O87 M90:M95 N76:N95 M75:N75 M96:N97 O59:O72 N58:N73 O73:Q73 P58:P72 R58:R72 M43:P54 N14:N24 P41:Q41 P14:Q26 N28:Q40 P75:P97 R75:R97">
    <cfRule type="cellIs" dxfId="25" priority="114" operator="equal">
      <formula>0</formula>
    </cfRule>
  </conditionalFormatting>
  <conditionalFormatting sqref="N90:N95 N43">
    <cfRule type="cellIs" dxfId="24" priority="69" operator="equal">
      <formula>#REF!</formula>
    </cfRule>
  </conditionalFormatting>
  <conditionalFormatting sqref="P73 P33:P39">
    <cfRule type="cellIs" dxfId="23" priority="1316" operator="equal">
      <formula>$N$4</formula>
    </cfRule>
  </conditionalFormatting>
  <conditionalFormatting sqref="N29">
    <cfRule type="cellIs" dxfId="22" priority="1500" operator="equal">
      <formula>$M$6</formula>
    </cfRule>
  </conditionalFormatting>
  <conditionalFormatting sqref="N97 N58 N73 N60 N69 N44:N54 N30:N31">
    <cfRule type="cellIs" dxfId="21" priority="1501" operator="equal">
      <formula>$M$6</formula>
    </cfRule>
  </conditionalFormatting>
  <conditionalFormatting sqref="N70 N59 O59:O60 N45 N32">
    <cfRule type="cellIs" dxfId="20" priority="1512" operator="equal">
      <formula>$M$7</formula>
    </cfRule>
  </conditionalFormatting>
  <conditionalFormatting sqref="N97 N59 O59:O60 N44:N54 N29 N40">
    <cfRule type="cellIs" dxfId="19" priority="1601" operator="equal">
      <formula>$N$7</formula>
    </cfRule>
  </conditionalFormatting>
  <conditionalFormatting sqref="N73 N33:N39">
    <cfRule type="cellIs" dxfId="18" priority="1611" operator="equal">
      <formula>$N$7</formula>
    </cfRule>
  </conditionalFormatting>
  <conditionalFormatting sqref="P29:P39">
    <cfRule type="cellIs" dxfId="17" priority="1796" operator="equal">
      <formula>#REF!</formula>
    </cfRule>
  </conditionalFormatting>
  <conditionalFormatting sqref="P59 P25 P29:P40">
    <cfRule type="cellIs" dxfId="16" priority="2185" operator="equal">
      <formula>$M$10</formula>
    </cfRule>
  </conditionalFormatting>
  <conditionalFormatting sqref="P97 O44 P44:P54">
    <cfRule type="cellIs" dxfId="15" priority="2188" operator="equal">
      <formula>$M$10</formula>
    </cfRule>
    <cfRule type="cellIs" dxfId="14" priority="2189" operator="equal">
      <formula>44.01+$M$10</formula>
    </cfRule>
  </conditionalFormatting>
  <conditionalFormatting sqref="P58 O60:P60 O31 P30">
    <cfRule type="cellIs" dxfId="13" priority="2194" operator="equal">
      <formula>$N$9</formula>
    </cfRule>
  </conditionalFormatting>
  <conditionalFormatting sqref="P97 O73 O69:P69 O44:O45 P44:P54">
    <cfRule type="cellIs" dxfId="12" priority="2198" operator="equal">
      <formula>$N$9</formula>
    </cfRule>
    <cfRule type="cellIs" dxfId="11" priority="2199" operator="equal">
      <formula>44.01+$N$9</formula>
    </cfRule>
  </conditionalFormatting>
  <conditionalFormatting sqref="P59 O32">
    <cfRule type="cellIs" dxfId="10" priority="2208" operator="equal">
      <formula>$N$10</formula>
    </cfRule>
  </conditionalFormatting>
  <conditionalFormatting sqref="O70:P70 O45:P45">
    <cfRule type="cellIs" dxfId="9" priority="2210" operator="equal">
      <formula>$N$10</formula>
    </cfRule>
    <cfRule type="cellIs" dxfId="8" priority="2211" operator="equal">
      <formula>44.01+$N$10</formula>
    </cfRule>
  </conditionalFormatting>
  <conditionalFormatting sqref="P89:P95 O43:P43">
    <cfRule type="cellIs" dxfId="7" priority="2343" operator="equal">
      <formula>$P$25</formula>
    </cfRule>
  </conditionalFormatting>
  <conditionalFormatting sqref="P90:P95 O45:P45 O43:P43">
    <cfRule type="cellIs" dxfId="6" priority="2466" operator="equal">
      <formula>$P$58</formula>
    </cfRule>
  </conditionalFormatting>
  <conditionalFormatting sqref="N46">
    <cfRule type="cellIs" dxfId="5" priority="2487" operator="equal">
      <formula>#REF!</formula>
    </cfRule>
    <cfRule type="cellIs" dxfId="4" priority="2488" operator="equal">
      <formula>$N$70</formula>
    </cfRule>
  </conditionalFormatting>
  <conditionalFormatting sqref="N45 N43">
    <cfRule type="cellIs" dxfId="3" priority="2496" operator="equal">
      <formula>$N$69</formula>
    </cfRule>
  </conditionalFormatting>
  <conditionalFormatting sqref="O46:P46">
    <cfRule type="cellIs" dxfId="2" priority="2525" operator="equal">
      <formula>$P$60</formula>
    </cfRule>
  </conditionalFormatting>
  <conditionalFormatting sqref="O45:P46 O43:P43">
    <cfRule type="cellIs" dxfId="1" priority="2528" operator="equal">
      <formula>$P$59</formula>
    </cfRule>
  </conditionalFormatting>
  <conditionalFormatting sqref="Q41 Q26">
    <cfRule type="cellIs" dxfId="0" priority="2530" operator="equal">
      <formula>$N$60+$N$59</formula>
    </cfRule>
  </conditionalFormatting>
  <pageMargins left="0.75" right="0.75" top="1" bottom="1" header="0.50902777777777797" footer="0.50902777777777797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</cp:lastModifiedBy>
  <dcterms:created xsi:type="dcterms:W3CDTF">2020-11-10T03:49:00Z</dcterms:created>
  <dcterms:modified xsi:type="dcterms:W3CDTF">2021-12-31T08:38:47Z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