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0"/>
  </bookViews>
  <sheets>
    <sheet name="Double U" sheetId="1" state="visible" r:id="rId2"/>
    <sheet name="Cut Du" sheetId="2" state="visible" r:id="rId3"/>
    <sheet name="Radius helper" sheetId="3" state="visible" r:id="rId4"/>
  </sheets>
  <definedNames>
    <definedName function="false" hidden="false" localSheetId="1" name="_xlnm.Print_Area" vbProcedure="false">'Cut Du'!$A$1:$N$67</definedName>
    <definedName function="false" hidden="false" localSheetId="0" name="_xlnm.Print_Area" vbProcedure="false">'Double U'!$A$1:$Q$43</definedName>
    <definedName function="false" hidden="false" name="Br" vbProcedure="false">'Double U'!$C$7</definedName>
    <definedName function="false" hidden="false" name="Ho" vbProcedure="false">'Double U'!$C$8</definedName>
    <definedName function="false" hidden="false" name="Hs" vbProcedure="false">'Double U'!$C$9</definedName>
    <definedName function="false" hidden="false" name="L" vbProcedure="false">'Double U'!$C$6</definedName>
    <definedName function="false" hidden="false" name="Rb" vbProcedure="false">'Double U'!$E$5</definedName>
    <definedName function="false" hidden="false" name="Rt" vbProcedure="false">'Double U'!$D$5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<sst xmlns="http://schemas.openxmlformats.org/spreadsheetml/2006/main" count="177" uniqueCount="94">
  <si>
    <t xml:space="preserve">ROUND</t>
  </si>
  <si>
    <t xml:space="preserve">SQUARE</t>
  </si>
  <si>
    <t xml:space="preserve">alles in cm</t>
  </si>
  <si>
    <t xml:space="preserve">INPUT</t>
  </si>
  <si>
    <t xml:space="preserve">r_top is on LOWER patch but on top of 3D bag!</t>
  </si>
  <si>
    <t xml:space="preserve">Rt</t>
  </si>
  <si>
    <t xml:space="preserve">Rb</t>
  </si>
  <si>
    <t xml:space="preserve">Radius</t>
  </si>
  <si>
    <t xml:space="preserve">R</t>
  </si>
  <si>
    <t xml:space="preserve">delta part</t>
  </si>
  <si>
    <t xml:space="preserve">Delta / 4</t>
  </si>
  <si>
    <t xml:space="preserve">R *  (2 – PI/2)</t>
  </si>
  <si>
    <t xml:space="preserve">Länge</t>
  </si>
  <si>
    <t xml:space="preserve">L</t>
  </si>
  <si>
    <t xml:space="preserve">Delta / 2 </t>
  </si>
  <si>
    <t xml:space="preserve">Breite</t>
  </si>
  <si>
    <t xml:space="preserve">Br</t>
  </si>
  <si>
    <t xml:space="preserve">Delta / 1 </t>
  </si>
  <si>
    <t xml:space="preserve">Höhe</t>
  </si>
  <si>
    <t xml:space="preserve">Ho</t>
  </si>
  <si>
    <t xml:space="preserve">SegmenthöheH_s</t>
  </si>
  <si>
    <t xml:space="preserve">Volumen</t>
  </si>
  <si>
    <t xml:space="preserve">U / 8</t>
  </si>
  <si>
    <t xml:space="preserve">2*PI*r / 8</t>
  </si>
  <si>
    <t xml:space="preserve">H_s</t>
  </si>
  <si>
    <t xml:space="preserve">upper</t>
  </si>
  <si>
    <t xml:space="preserve">lower</t>
  </si>
  <si>
    <t xml:space="preserve">X</t>
  </si>
  <si>
    <t xml:space="preserve">Y</t>
  </si>
  <si>
    <t xml:space="preserve">dia</t>
  </si>
  <si>
    <t xml:space="preserve">NAME</t>
  </si>
  <si>
    <t xml:space="preserve">UPPER X</t>
  </si>
  <si>
    <t xml:space="preserve">LOWER Y</t>
  </si>
  <si>
    <t xml:space="preserve">name</t>
  </si>
  <si>
    <t xml:space="preserve">START</t>
  </si>
  <si>
    <t xml:space="preserve">2,10</t>
  </si>
  <si>
    <t xml:space="preserve">12,6</t>
  </si>
  <si>
    <t xml:space="preserve">3,9</t>
  </si>
  <si>
    <t xml:space="preserve">11,7</t>
  </si>
  <si>
    <t xml:space="preserve">10,2</t>
  </si>
  <si>
    <t xml:space="preserve">1,5</t>
  </si>
  <si>
    <t xml:space="preserve">4,8</t>
  </si>
  <si>
    <t xml:space="preserve">9,3</t>
  </si>
  <si>
    <t xml:space="preserve">END</t>
  </si>
  <si>
    <t xml:space="preserve">8,4</t>
  </si>
  <si>
    <t xml:space="preserve">left first add H_s to upper, second mark</t>
  </si>
  <si>
    <t xml:space="preserve">right first mark on Upper X, second sew H_s</t>
  </si>
  <si>
    <t xml:space="preserve">upper Y</t>
  </si>
  <si>
    <t xml:space="preserve">lower X</t>
  </si>
  <si>
    <t xml:space="preserve">(r ohne nahtzugabe)</t>
  </si>
  <si>
    <t xml:space="preserve"> EINGABE</t>
  </si>
  <si>
    <t xml:space="preserve">diameter</t>
  </si>
  <si>
    <t xml:space="preserve">A</t>
  </si>
  <si>
    <t xml:space="preserve">sqauarsoe</t>
  </si>
  <si>
    <t xml:space="preserve">H</t>
  </si>
  <si>
    <t xml:space="preserve">START SHEET</t>
  </si>
  <si>
    <t xml:space="preserve">Fläche Strin</t>
  </si>
  <si>
    <t xml:space="preserve">open</t>
  </si>
  <si>
    <t xml:space="preserve">Uopen</t>
  </si>
  <si>
    <t xml:space="preserve">' =&gt; H open</t>
  </si>
  <si>
    <t xml:space="preserve">Ziel 65 + 2</t>
  </si>
  <si>
    <t xml:space="preserve">OK</t>
  </si>
  <si>
    <t xml:space="preserve">ok</t>
  </si>
  <si>
    <t xml:space="preserve">Stirnfläche</t>
  </si>
  <si>
    <t xml:space="preserve">U</t>
  </si>
  <si>
    <t xml:space="preserve">M0r</t>
  </si>
  <si>
    <t xml:space="preserve">r10</t>
  </si>
  <si>
    <t xml:space="preserve">r1c</t>
  </si>
  <si>
    <t xml:space="preserve">B</t>
  </si>
  <si>
    <t xml:space="preserve">r11</t>
  </si>
  <si>
    <t xml:space="preserve">H open</t>
  </si>
  <si>
    <t xml:space="preserve">M1r</t>
  </si>
  <si>
    <t xml:space="preserve">r20</t>
  </si>
  <si>
    <t xml:space="preserve">r2c</t>
  </si>
  <si>
    <t xml:space="preserve">r21</t>
  </si>
  <si>
    <t xml:space="preserve">M2r</t>
  </si>
  <si>
    <t xml:space="preserve">r30</t>
  </si>
  <si>
    <t xml:space="preserve">r3c</t>
  </si>
  <si>
    <t xml:space="preserve">r31</t>
  </si>
  <si>
    <t xml:space="preserve">M3r</t>
  </si>
  <si>
    <t xml:space="preserve">r40</t>
  </si>
  <si>
    <t xml:space="preserve">r4c</t>
  </si>
  <si>
    <t xml:space="preserve">r42</t>
  </si>
  <si>
    <t xml:space="preserve">rest</t>
  </si>
  <si>
    <t xml:space="preserve">check</t>
  </si>
  <si>
    <t xml:space="preserve">Zuschnitt</t>
  </si>
  <si>
    <t xml:space="preserve">Diagonale</t>
  </si>
  <si>
    <t xml:space="preserve">Seitenteil</t>
  </si>
  <si>
    <t xml:space="preserve">siehe obrn</t>
  </si>
  <si>
    <t xml:space="preserve">What </t>
  </si>
  <si>
    <t xml:space="preserve">diamter </t>
  </si>
  <si>
    <t xml:space="preserve">radius excl 1cm</t>
  </si>
  <si>
    <t xml:space="preserve">CD</t>
  </si>
  <si>
    <t xml:space="preserve">LP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</si>
</sst>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.0\ [$cm ]"/>
    <numFmt numFmtId="167" formatCode="0.0\ [$l ]"/>
    <numFmt numFmtId="168" formatCode="#,##0.00\ [$€-407];[RED]\-#,##0.00\ [$€-407]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</font>
    <font>
      <sz val="8"/>
      <name val="Arial"/>
      <family val="2"/>
    </font>
    <font>
      <b val="true"/>
      <i val="true"/>
      <sz val="11"/>
      <name val="Arial"/>
      <family val="2"/>
    </font>
    <font>
      <b val="true"/>
      <sz val="12"/>
      <name val="Arial"/>
      <family val="2"/>
    </font>
    <font>
      <sz val="9"/>
      <name val="Arial"/>
      <family val="2"/>
    </font>
    <font>
      <b val="true"/>
      <sz val="1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00FF00"/>
        <bgColor rgb="FF7FFF00"/>
      </patternFill>
    </fill>
    <fill>
      <patternFill patternType="solid">
        <fgColor rgb="FF7FFF00"/>
        <bgColor rgb="FFD4EA6B"/>
      </patternFill>
    </fill>
    <fill>
      <patternFill patternType="solid">
        <fgColor rgb="FFACB20C"/>
        <bgColor rgb="FF808000"/>
      </patternFill>
    </fill>
    <fill>
      <patternFill patternType="solid">
        <fgColor rgb="FFFFFF00"/>
        <bgColor rgb="FFFFCC00"/>
      </patternFill>
    </fill>
    <fill>
      <patternFill patternType="solid">
        <fgColor rgb="FFFFFFD7"/>
        <bgColor rgb="FFFFFFFF"/>
      </patternFill>
    </fill>
    <fill>
      <patternFill patternType="solid">
        <fgColor rgb="FFFFA6A6"/>
        <bgColor rgb="FFFFCC99"/>
      </patternFill>
    </fill>
    <fill>
      <patternFill patternType="solid">
        <fgColor rgb="FFD4EA6B"/>
        <bgColor rgb="FFCCFFCC"/>
      </patternFill>
    </fill>
    <fill>
      <patternFill patternType="solid">
        <fgColor rgb="FF000080"/>
        <bgColor rgb="FF000080"/>
      </patternFill>
    </fill>
    <fill>
      <patternFill patternType="solid">
        <fgColor rgb="FF4D4D4D"/>
        <bgColor rgb="FF666699"/>
      </patternFill>
    </fill>
    <fill>
      <patternFill patternType="solid">
        <fgColor rgb="FFFFFFFF"/>
        <bgColor rgb="FFFFFFD7"/>
      </patternFill>
    </fill>
    <fill>
      <patternFill patternType="solid">
        <fgColor rgb="FFCCCCCC"/>
        <bgColor rgb="FFCCCCFF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fals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6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8" fillId="6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6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8" fillId="0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7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7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11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1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1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1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1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benannt2" xfId="20"/>
  </cellStyles>
  <dxfs count="6">
    <dxf>
      <fill>
        <patternFill>
          <bgColor rgb="FFFF00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D4EA6B"/>
        </patternFill>
      </fill>
    </dxf>
    <dxf>
      <fill>
        <patternFill patternType="solid">
          <fgColor rgb="FFFFFFD7"/>
        </patternFill>
      </fill>
    </dxf>
    <dxf>
      <fill>
        <patternFill patternType="solid">
          <fgColor rgb="FFFFA6A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7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A6A6"/>
      <rgbColor rgb="FFCC99FF"/>
      <rgbColor rgb="FFFFCC99"/>
      <rgbColor rgb="FF3366FF"/>
      <rgbColor rgb="FF33CCCC"/>
      <rgbColor rgb="FFACB20C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D4D4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47520</xdr:colOff>
      <xdr:row>1</xdr:row>
      <xdr:rowOff>123120</xdr:rowOff>
    </xdr:from>
    <xdr:to>
      <xdr:col>16</xdr:col>
      <xdr:colOff>668160</xdr:colOff>
      <xdr:row>40</xdr:row>
      <xdr:rowOff>110520</xdr:rowOff>
    </xdr:to>
    <xdr:pic>
      <xdr:nvPicPr>
        <xdr:cNvPr id="0" name="Bild 1" descr=""/>
        <xdr:cNvPicPr/>
      </xdr:nvPicPr>
      <xdr:blipFill>
        <a:blip r:embed="rId1"/>
        <a:stretch/>
      </xdr:blipFill>
      <xdr:spPr>
        <a:xfrm>
          <a:off x="7702920" y="373320"/>
          <a:ext cx="6310440" cy="6616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366480</xdr:colOff>
      <xdr:row>39</xdr:row>
      <xdr:rowOff>106920</xdr:rowOff>
    </xdr:from>
    <xdr:to>
      <xdr:col>13</xdr:col>
      <xdr:colOff>339840</xdr:colOff>
      <xdr:row>64</xdr:row>
      <xdr:rowOff>131040</xdr:rowOff>
    </xdr:to>
    <xdr:pic>
      <xdr:nvPicPr>
        <xdr:cNvPr id="1" name="Bild 1" descr=""/>
        <xdr:cNvPicPr/>
      </xdr:nvPicPr>
      <xdr:blipFill>
        <a:blip r:embed="rId1"/>
        <a:stretch/>
      </xdr:blipFill>
      <xdr:spPr>
        <a:xfrm>
          <a:off x="7363080" y="6702120"/>
          <a:ext cx="3224520" cy="420372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5</xdr:col>
      <xdr:colOff>600480</xdr:colOff>
      <xdr:row>1</xdr:row>
      <xdr:rowOff>39240</xdr:rowOff>
    </xdr:from>
    <xdr:to>
      <xdr:col>13</xdr:col>
      <xdr:colOff>643680</xdr:colOff>
      <xdr:row>40</xdr:row>
      <xdr:rowOff>147960</xdr:rowOff>
    </xdr:to>
    <xdr:pic>
      <xdr:nvPicPr>
        <xdr:cNvPr id="2" name="Bild 1" descr=""/>
        <xdr:cNvPicPr/>
      </xdr:nvPicPr>
      <xdr:blipFill>
        <a:blip r:embed="rId2"/>
        <a:stretch/>
      </xdr:blipFill>
      <xdr:spPr>
        <a:xfrm>
          <a:off x="4579920" y="289440"/>
          <a:ext cx="6311520" cy="661608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cutdu" displayName="cutdu" ref="A1:O67" headerRowCount="1" totalsRowCount="0" totalsRowShown="0">
  <tableColumns count="15">
    <tableColumn id="1" name="Spalte1"/>
    <tableColumn id="2" name="Spalte2"/>
    <tableColumn id="3" name="Spalte3"/>
    <tableColumn id="4" name="ROUND"/>
    <tableColumn id="5" name="Spalte5"/>
    <tableColumn id="6" name="Spalte6"/>
    <tableColumn id="7" name="Spalte7"/>
    <tableColumn id="8" name="Spalte8"/>
    <tableColumn id="9" name="Spalte9"/>
    <tableColumn id="10" name="Spalte10"/>
    <tableColumn id="11" name="Spalte11"/>
    <tableColumn id="12" name="Spalte12"/>
    <tableColumn id="13" name="Spalte13"/>
    <tableColumn id="14" name="Spalte14"/>
    <tableColumn id="15" name="Spalte15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K73"/>
  <sheetViews>
    <sheetView showFormulas="false" showGridLines="fals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6" activeCellId="0" sqref="C6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8"/>
    <col collapsed="false" customWidth="false" hidden="false" outlineLevel="0" max="3" min="2" style="1" width="11.53"/>
    <col collapsed="false" customWidth="true" hidden="false" outlineLevel="0" max="4" min="4" style="1" width="16.31"/>
    <col collapsed="false" customWidth="false" hidden="false" outlineLevel="0" max="16384" min="5" style="1" width="11.53"/>
  </cols>
  <sheetData>
    <row r="1" customFormat="false" ht="19.7" hidden="false" customHeight="false" outlineLevel="0" collapsed="false">
      <c r="D1" s="2" t="s">
        <v>0</v>
      </c>
      <c r="E1" s="2"/>
      <c r="I1" s="2" t="s">
        <v>1</v>
      </c>
      <c r="J1" s="2"/>
    </row>
    <row r="3" customFormat="false" ht="12.8" hidden="false" customHeight="false" outlineLevel="0" collapsed="false">
      <c r="B3" s="1" t="s">
        <v>2</v>
      </c>
      <c r="C3" s="1" t="s">
        <v>3</v>
      </c>
      <c r="F3" s="1" t="s">
        <v>4</v>
      </c>
    </row>
    <row r="4" customFormat="false" ht="12.8" hidden="false" customHeight="false" outlineLevel="0" collapsed="false">
      <c r="D4" s="1" t="s">
        <v>5</v>
      </c>
      <c r="E4" s="1" t="s">
        <v>6</v>
      </c>
    </row>
    <row r="5" customFormat="false" ht="12.8" hidden="false" customHeight="false" outlineLevel="0" collapsed="false">
      <c r="A5" s="1" t="s">
        <v>7</v>
      </c>
      <c r="B5" s="1" t="s">
        <v>8</v>
      </c>
      <c r="C5" s="3"/>
      <c r="D5" s="4" t="n">
        <v>11</v>
      </c>
      <c r="E5" s="4" t="n">
        <v>5</v>
      </c>
      <c r="G5" s="1" t="s">
        <v>9</v>
      </c>
      <c r="H5" s="5" t="s">
        <v>10</v>
      </c>
      <c r="I5" s="5" t="s">
        <v>11</v>
      </c>
      <c r="J5" s="6" t="n">
        <f aca="false">$D$5*(2-PI()/2)</f>
        <v>4.72124040525614</v>
      </c>
      <c r="K5" s="6" t="n">
        <f aca="false">$E$5*(2-PI()/2)</f>
        <v>2.14601836602552</v>
      </c>
    </row>
    <row r="6" customFormat="false" ht="12.8" hidden="false" customHeight="false" outlineLevel="0" collapsed="false">
      <c r="A6" s="1" t="s">
        <v>12</v>
      </c>
      <c r="B6" s="1" t="s">
        <v>13</v>
      </c>
      <c r="C6" s="7" t="n">
        <v>50</v>
      </c>
      <c r="D6" s="8"/>
      <c r="E6" s="8"/>
      <c r="H6" s="5" t="s">
        <v>14</v>
      </c>
      <c r="I6" s="5"/>
      <c r="J6" s="6" t="n">
        <f aca="false">J5*2</f>
        <v>9.44248081051228</v>
      </c>
      <c r="K6" s="6" t="n">
        <f aca="false">K5*2</f>
        <v>4.29203673205103</v>
      </c>
    </row>
    <row r="7" customFormat="false" ht="12.8" hidden="false" customHeight="false" outlineLevel="0" collapsed="false">
      <c r="A7" s="1" t="s">
        <v>15</v>
      </c>
      <c r="B7" s="1" t="s">
        <v>16</v>
      </c>
      <c r="C7" s="7" t="n">
        <v>30</v>
      </c>
      <c r="H7" s="5" t="s">
        <v>17</v>
      </c>
      <c r="I7" s="5"/>
      <c r="J7" s="6" t="n">
        <f aca="false">J6*2</f>
        <v>18.8849616210246</v>
      </c>
      <c r="K7" s="6" t="n">
        <f aca="false">K6*2</f>
        <v>8.58407346410207</v>
      </c>
    </row>
    <row r="8" customFormat="false" ht="12.8" hidden="false" customHeight="false" outlineLevel="0" collapsed="false">
      <c r="A8" s="1" t="s">
        <v>18</v>
      </c>
      <c r="B8" s="1" t="s">
        <v>19</v>
      </c>
      <c r="C8" s="7" t="n">
        <v>30</v>
      </c>
    </row>
    <row r="9" customFormat="false" ht="12.9" hidden="false" customHeight="false" outlineLevel="0" collapsed="false">
      <c r="A9" s="1" t="s">
        <v>20</v>
      </c>
      <c r="C9" s="4" t="n">
        <v>20</v>
      </c>
    </row>
    <row r="10" customFormat="false" ht="17.9" hidden="false" customHeight="true" outlineLevel="0" collapsed="false">
      <c r="A10" s="1" t="s">
        <v>21</v>
      </c>
      <c r="C10" s="9" t="n">
        <f aca="false">(L*Br*Ho)/1000-( (4-PI()) *(L*Rb + Br*Rt  )/200)</f>
        <v>42.5106186954104</v>
      </c>
      <c r="D10" s="10"/>
    </row>
    <row r="11" customFormat="false" ht="12.8" hidden="false" customHeight="false" outlineLevel="0" collapsed="false">
      <c r="B11" s="5" t="s">
        <v>22</v>
      </c>
      <c r="C11" s="5" t="s">
        <v>23</v>
      </c>
      <c r="D11" s="6" t="n">
        <f aca="false">PI()/4*D5</f>
        <v>8.63937979737193</v>
      </c>
      <c r="E11" s="6" t="n">
        <f aca="false">PI()/4*E5</f>
        <v>3.92699081698724</v>
      </c>
    </row>
    <row r="12" customFormat="false" ht="12.8" hidden="false" customHeight="false" outlineLevel="0" collapsed="false">
      <c r="B12" s="5"/>
      <c r="C12" s="5"/>
      <c r="D12" s="6"/>
      <c r="E12" s="6"/>
    </row>
    <row r="13" customFormat="false" ht="15" hidden="false" customHeight="false" outlineLevel="0" collapsed="false">
      <c r="B13" s="11" t="s">
        <v>24</v>
      </c>
      <c r="C13" s="12" t="s">
        <v>25</v>
      </c>
      <c r="D13" s="13" t="s">
        <v>26</v>
      </c>
      <c r="G13" s="11" t="s">
        <v>24</v>
      </c>
      <c r="H13" s="12" t="s">
        <v>25</v>
      </c>
      <c r="I13" s="13" t="s">
        <v>26</v>
      </c>
    </row>
    <row r="14" customFormat="false" ht="15" hidden="false" customHeight="false" outlineLevel="0" collapsed="false">
      <c r="A14" s="14" t="s">
        <v>27</v>
      </c>
      <c r="B14" s="15" t="n">
        <f aca="false">2+ Hs</f>
        <v>22</v>
      </c>
      <c r="C14" s="16" t="n">
        <f aca="false">2+L+2*Ho -2*Hs-Rt*(4-PI())</f>
        <v>62.5575191894877</v>
      </c>
      <c r="D14" s="17" t="n">
        <f aca="false">2+L</f>
        <v>52</v>
      </c>
      <c r="F14" s="14" t="s">
        <v>27</v>
      </c>
      <c r="G14" s="15" t="n">
        <f aca="false">2+ Hs</f>
        <v>22</v>
      </c>
      <c r="H14" s="16" t="n">
        <f aca="false">2+L+2*(Ho-Hs)</f>
        <v>72</v>
      </c>
      <c r="I14" s="17" t="n">
        <f aca="false">2+L</f>
        <v>52</v>
      </c>
    </row>
    <row r="15" customFormat="false" ht="15" hidden="false" customHeight="false" outlineLevel="0" collapsed="false">
      <c r="A15" s="14" t="s">
        <v>28</v>
      </c>
      <c r="B15" s="18" t="n">
        <f aca="false">2+Br</f>
        <v>32</v>
      </c>
      <c r="C15" s="19" t="n">
        <f aca="false">2+Br</f>
        <v>32</v>
      </c>
      <c r="D15" s="20" t="n">
        <f aca="false">2+2*(Ho)+Br-Rb*(4-PI())</f>
        <v>87.707963267949</v>
      </c>
      <c r="F15" s="14" t="s">
        <v>28</v>
      </c>
      <c r="G15" s="18" t="n">
        <f aca="false">2+Br</f>
        <v>32</v>
      </c>
      <c r="H15" s="19" t="n">
        <f aca="false">2+Br</f>
        <v>32</v>
      </c>
      <c r="I15" s="20" t="n">
        <f aca="false">2+2*(Ho)+Br</f>
        <v>92</v>
      </c>
    </row>
    <row r="16" customFormat="false" ht="15" hidden="false" customHeight="false" outlineLevel="0" collapsed="false">
      <c r="A16" s="14" t="s">
        <v>29</v>
      </c>
      <c r="B16" s="21" t="n">
        <f aca="false">SQRT(B14*B14+B15*B15)</f>
        <v>38.8329756778952</v>
      </c>
      <c r="C16" s="22" t="n">
        <f aca="false">SQRT(C14*C14+C15*C15)</f>
        <v>70.26694249178</v>
      </c>
      <c r="D16" s="23" t="n">
        <f aca="false">SQRT(D14*D14+D15*D15)</f>
        <v>101.964144779486</v>
      </c>
      <c r="F16" s="14" t="s">
        <v>29</v>
      </c>
      <c r="G16" s="21" t="n">
        <f aca="false">SQRT(G14*G14+G15*G15)</f>
        <v>38.8329756778952</v>
      </c>
      <c r="H16" s="22" t="n">
        <f aca="false">SQRT(H14*H14+H15*H15)</f>
        <v>78.7908624143688</v>
      </c>
      <c r="I16" s="23" t="n">
        <f aca="false">SQRT(I14*I14+I15*I15)</f>
        <v>105.678758508983</v>
      </c>
    </row>
    <row r="17" customFormat="false" ht="15" hidden="false" customHeight="false" outlineLevel="0" collapsed="false">
      <c r="G17" s="14"/>
    </row>
    <row r="18" customFormat="false" ht="15" hidden="false" customHeight="false" outlineLevel="0" collapsed="false">
      <c r="G18" s="14"/>
    </row>
    <row r="19" customFormat="false" ht="15" hidden="false" customHeight="false" outlineLevel="0" collapsed="false">
      <c r="B19" s="12" t="s">
        <v>30</v>
      </c>
      <c r="C19" s="12" t="s">
        <v>31</v>
      </c>
      <c r="D19" s="12" t="s">
        <v>32</v>
      </c>
      <c r="E19" s="12" t="s">
        <v>33</v>
      </c>
      <c r="G19" s="14"/>
      <c r="H19" s="24" t="s">
        <v>31</v>
      </c>
      <c r="I19" s="24" t="s">
        <v>32</v>
      </c>
    </row>
    <row r="20" customFormat="false" ht="12.8" hidden="false" customHeight="false" outlineLevel="0" collapsed="false">
      <c r="B20" s="25" t="s">
        <v>34</v>
      </c>
      <c r="C20" s="26" t="n">
        <v>0</v>
      </c>
      <c r="D20" s="26" t="n">
        <v>0</v>
      </c>
      <c r="E20" s="1" t="s">
        <v>34</v>
      </c>
      <c r="G20" s="25" t="s">
        <v>34</v>
      </c>
      <c r="H20" s="27" t="n">
        <v>0</v>
      </c>
      <c r="I20" s="27" t="n">
        <v>0</v>
      </c>
      <c r="J20" s="1" t="s">
        <v>34</v>
      </c>
    </row>
    <row r="21" customFormat="false" ht="12.8" hidden="false" customHeight="false" outlineLevel="0" collapsed="false">
      <c r="B21" s="25"/>
      <c r="C21" s="26" t="n">
        <v>1</v>
      </c>
      <c r="D21" s="26" t="n">
        <v>1</v>
      </c>
      <c r="G21" s="25"/>
      <c r="H21" s="27" t="n">
        <v>1</v>
      </c>
      <c r="I21" s="27" t="n">
        <v>1</v>
      </c>
    </row>
    <row r="22" customFormat="false" ht="12.8" hidden="false" customHeight="false" outlineLevel="0" collapsed="false">
      <c r="B22" s="25"/>
      <c r="C22" s="28" t="n">
        <f aca="false">C21+E5</f>
        <v>6</v>
      </c>
      <c r="D22" s="28" t="n">
        <f aca="false">D21+D5</f>
        <v>12</v>
      </c>
      <c r="G22" s="25"/>
      <c r="H22" s="27" t="n">
        <f aca="false">H21+(Ho -Hs)</f>
        <v>11</v>
      </c>
      <c r="I22" s="27" t="n">
        <f aca="false">I21+(Ho)</f>
        <v>31</v>
      </c>
      <c r="J22" s="1" t="s">
        <v>35</v>
      </c>
    </row>
    <row r="23" customFormat="false" ht="12.8" hidden="false" customHeight="false" outlineLevel="0" collapsed="false">
      <c r="B23" s="25"/>
      <c r="C23" s="28" t="n">
        <f aca="false">C24-$D$11</f>
        <v>20</v>
      </c>
      <c r="D23" s="28" t="n">
        <f aca="false">D24-$E$11</f>
        <v>26</v>
      </c>
      <c r="G23" s="25" t="s">
        <v>36</v>
      </c>
      <c r="H23" s="29" t="n">
        <f aca="false">H22+L/2</f>
        <v>36</v>
      </c>
      <c r="I23" s="29" t="n">
        <f aca="false">I22+Br / 2</f>
        <v>46</v>
      </c>
      <c r="J23" s="30" t="s">
        <v>37</v>
      </c>
    </row>
    <row r="24" customFormat="false" ht="12.8" hidden="false" customHeight="false" outlineLevel="0" collapsed="false">
      <c r="B24" s="25" t="s">
        <v>38</v>
      </c>
      <c r="C24" s="26" t="n">
        <f aca="false">C21+Ho-Rt*(1-PI()/4)</f>
        <v>28.6393797973719</v>
      </c>
      <c r="D24" s="26" t="n">
        <f aca="false">D21+Ho-Rb*(1-PI()/4)</f>
        <v>29.9269908169872</v>
      </c>
      <c r="E24" s="1" t="s">
        <v>39</v>
      </c>
      <c r="G24" s="25" t="s">
        <v>40</v>
      </c>
      <c r="H24" s="27" t="n">
        <f aca="false">H22+L</f>
        <v>61</v>
      </c>
      <c r="I24" s="27" t="n">
        <f aca="false">I22+Br</f>
        <v>61</v>
      </c>
      <c r="J24" s="30" t="s">
        <v>41</v>
      </c>
    </row>
    <row r="25" customFormat="false" ht="12.8" hidden="false" customHeight="false" outlineLevel="0" collapsed="false">
      <c r="B25" s="25"/>
      <c r="C25" s="28" t="n">
        <f aca="false">C24+$D$11</f>
        <v>37.2787595947439</v>
      </c>
      <c r="D25" s="28" t="n">
        <f aca="false">D24+$E$11</f>
        <v>33.8539816339745</v>
      </c>
      <c r="G25" s="25"/>
      <c r="H25" s="27" t="n">
        <f aca="false">H24+(Ho -Hs)</f>
        <v>71</v>
      </c>
      <c r="I25" s="27" t="n">
        <f aca="false">I24+(Ho)</f>
        <v>91</v>
      </c>
    </row>
    <row r="26" customFormat="false" ht="12.8" hidden="false" customHeight="false" outlineLevel="0" collapsed="false">
      <c r="B26" s="25" t="s">
        <v>36</v>
      </c>
      <c r="C26" s="26" t="n">
        <f aca="false">C24+L/2-Rt*(1-PI()/4)</f>
        <v>51.2787595947439</v>
      </c>
      <c r="D26" s="26" t="n">
        <f aca="false">D24+Br/2-Rb*(1-PI()/4)</f>
        <v>43.8539816339745</v>
      </c>
      <c r="E26" s="30" t="s">
        <v>42</v>
      </c>
      <c r="G26" s="25" t="s">
        <v>43</v>
      </c>
      <c r="H26" s="27" t="n">
        <f aca="false">H25+1</f>
        <v>72</v>
      </c>
      <c r="I26" s="27" t="n">
        <f aca="false">I25+1</f>
        <v>92</v>
      </c>
      <c r="J26" s="1" t="s">
        <v>43</v>
      </c>
    </row>
    <row r="27" customFormat="false" ht="12.8" hidden="false" customHeight="false" outlineLevel="0" collapsed="false">
      <c r="B27" s="25"/>
      <c r="C27" s="28" t="n">
        <f aca="false">C28-$D$11</f>
        <v>65.2787595947439</v>
      </c>
      <c r="D27" s="28" t="n">
        <f aca="false">D28-$E$11</f>
        <v>53.8539816339745</v>
      </c>
    </row>
    <row r="28" customFormat="false" ht="12.8" hidden="false" customHeight="false" outlineLevel="0" collapsed="false">
      <c r="B28" s="25" t="s">
        <v>40</v>
      </c>
      <c r="C28" s="26" t="n">
        <f aca="false">C26+L/2-Rt*(1-PI()/4)</f>
        <v>73.9181393921158</v>
      </c>
      <c r="D28" s="26" t="n">
        <f aca="false">D26+Br/2-Rb*(1-PI()/4)</f>
        <v>57.7809724509617</v>
      </c>
      <c r="E28" s="30" t="s">
        <v>44</v>
      </c>
    </row>
    <row r="29" customFormat="false" ht="12.8" hidden="false" customHeight="false" outlineLevel="0" collapsed="false">
      <c r="B29" s="25"/>
      <c r="C29" s="28" t="n">
        <f aca="false">C28+$D$11</f>
        <v>82.5575191894877</v>
      </c>
      <c r="D29" s="28" t="n">
        <f aca="false">D28+$E$11</f>
        <v>61.707963267949</v>
      </c>
    </row>
    <row r="30" customFormat="false" ht="12.8" hidden="false" customHeight="false" outlineLevel="0" collapsed="false">
      <c r="B30" s="25"/>
      <c r="C30" s="28" t="n">
        <f aca="false">C31-$E$5</f>
        <v>96.5575191894877</v>
      </c>
      <c r="D30" s="28" t="n">
        <f aca="false">D31-$D$5</f>
        <v>75.707963267949</v>
      </c>
      <c r="F30" s="1" t="s">
        <v>45</v>
      </c>
    </row>
    <row r="31" customFormat="false" ht="12.8" hidden="false" customHeight="false" outlineLevel="0" collapsed="false">
      <c r="B31" s="25"/>
      <c r="C31" s="26" t="n">
        <f aca="false">C28+Ho-Rt*(1-PI()/4)</f>
        <v>101.557519189488</v>
      </c>
      <c r="D31" s="26" t="n">
        <f aca="false">D28+Ho-Rb*(1-PI()/4)</f>
        <v>86.707963267949</v>
      </c>
      <c r="E31" s="30"/>
      <c r="F31" s="1" t="s">
        <v>46</v>
      </c>
    </row>
    <row r="32" customFormat="false" ht="12.8" hidden="false" customHeight="false" outlineLevel="0" collapsed="false">
      <c r="B32" s="25" t="s">
        <v>43</v>
      </c>
      <c r="C32" s="26" t="n">
        <f aca="false">C31+1</f>
        <v>102.557519189488</v>
      </c>
      <c r="D32" s="26" t="n">
        <f aca="false">D31+1</f>
        <v>87.707963267949</v>
      </c>
      <c r="E32" s="30" t="s">
        <v>43</v>
      </c>
      <c r="G32" s="8"/>
    </row>
    <row r="33" customFormat="false" ht="12.8" hidden="false" customHeight="false" outlineLevel="0" collapsed="false">
      <c r="B33" s="25"/>
      <c r="G33" s="8"/>
    </row>
    <row r="34" customFormat="false" ht="12.8" hidden="false" customHeight="false" outlineLevel="0" collapsed="false">
      <c r="B34" s="25"/>
    </row>
    <row r="35" customFormat="false" ht="15" hidden="false" customHeight="false" outlineLevel="0" collapsed="false">
      <c r="B35" s="25"/>
      <c r="C35" s="12" t="s">
        <v>47</v>
      </c>
      <c r="D35" s="12" t="s">
        <v>48</v>
      </c>
    </row>
    <row r="36" customFormat="false" ht="12.8" hidden="false" customHeight="false" outlineLevel="0" collapsed="false">
      <c r="B36" s="25" t="s">
        <v>34</v>
      </c>
      <c r="C36" s="28" t="n">
        <v>0</v>
      </c>
      <c r="D36" s="28" t="n">
        <v>0</v>
      </c>
      <c r="E36" s="1" t="s">
        <v>34</v>
      </c>
    </row>
    <row r="37" customFormat="false" ht="12.8" hidden="false" customHeight="false" outlineLevel="0" collapsed="false">
      <c r="B37" s="25"/>
      <c r="C37" s="28" t="n">
        <v>1</v>
      </c>
      <c r="D37" s="28" t="n">
        <v>1</v>
      </c>
    </row>
    <row r="38" customFormat="false" ht="12.8" hidden="false" customHeight="false" outlineLevel="0" collapsed="false">
      <c r="B38" s="25"/>
      <c r="C38" s="28" t="n">
        <f aca="false">C37+$E$5</f>
        <v>6</v>
      </c>
      <c r="D38" s="28" t="n">
        <f aca="false">D37+$D$5</f>
        <v>12</v>
      </c>
    </row>
    <row r="39" customFormat="false" ht="12.8" hidden="false" customHeight="false" outlineLevel="0" collapsed="false">
      <c r="B39" s="25" t="n">
        <v>9.3</v>
      </c>
      <c r="C39" s="28" t="n">
        <f aca="false">C37+Br/2</f>
        <v>16</v>
      </c>
      <c r="D39" s="28" t="n">
        <f aca="false">D37+L/2</f>
        <v>26</v>
      </c>
      <c r="E39" s="1" t="n">
        <v>12.6</v>
      </c>
    </row>
    <row r="40" customFormat="false" ht="12.8" hidden="false" customHeight="false" outlineLevel="0" collapsed="false">
      <c r="B40" s="25"/>
      <c r="C40" s="28" t="n">
        <f aca="false">C41-$E$5</f>
        <v>26</v>
      </c>
      <c r="D40" s="28" t="n">
        <f aca="false">D41-$D$5</f>
        <v>40</v>
      </c>
    </row>
    <row r="41" customFormat="false" ht="12.8" hidden="false" customHeight="false" outlineLevel="0" collapsed="false">
      <c r="B41" s="25"/>
      <c r="C41" s="28" t="n">
        <f aca="false">Br + 1</f>
        <v>31</v>
      </c>
      <c r="D41" s="28" t="n">
        <f aca="false">L + 1</f>
        <v>51</v>
      </c>
    </row>
    <row r="42" customFormat="false" ht="12.8" hidden="false" customHeight="false" outlineLevel="0" collapsed="false">
      <c r="B42" s="25" t="s">
        <v>43</v>
      </c>
      <c r="C42" s="28" t="n">
        <f aca="false">C41+1</f>
        <v>32</v>
      </c>
      <c r="D42" s="28" t="n">
        <f aca="false">D41+1</f>
        <v>52</v>
      </c>
      <c r="E42" s="1" t="s">
        <v>43</v>
      </c>
      <c r="H42" s="19"/>
      <c r="I42" s="19"/>
    </row>
    <row r="47" customFormat="false" ht="12.8" hidden="false" customHeight="false" outlineLevel="0" collapsed="false">
      <c r="H47" s="19"/>
      <c r="I47" s="19"/>
    </row>
    <row r="48" customFormat="false" ht="12.8" hidden="false" customHeight="false" outlineLevel="0" collapsed="false">
      <c r="H48" s="19"/>
      <c r="I48" s="19"/>
    </row>
    <row r="58" customFormat="false" ht="12.8" hidden="false" customHeight="false" outlineLevel="0" collapsed="false">
      <c r="I58" s="19" t="n">
        <f aca="false">2+L+2*Ho -Rt*(4-PI())</f>
        <v>102.557519189488</v>
      </c>
    </row>
    <row r="61" customFormat="false" ht="12.8" hidden="false" customHeight="false" outlineLevel="0" collapsed="false">
      <c r="F61" s="1" t="n">
        <v>0</v>
      </c>
      <c r="G61" s="1" t="n">
        <v>0</v>
      </c>
      <c r="H61" s="1" t="n">
        <f aca="false">$G$73 - G61</f>
        <v>103.845130209103</v>
      </c>
      <c r="I61" s="1" t="n">
        <f aca="false">H61+G61</f>
        <v>103.845130209103</v>
      </c>
      <c r="J61" s="1" t="n">
        <f aca="false">(60.6-18)/2</f>
        <v>21.3</v>
      </c>
    </row>
    <row r="62" customFormat="false" ht="12.8" hidden="false" customHeight="false" outlineLevel="0" collapsed="false">
      <c r="F62" s="1" t="n">
        <v>1</v>
      </c>
      <c r="G62" s="1" t="n">
        <v>1</v>
      </c>
      <c r="H62" s="1" t="n">
        <f aca="false">$G$73 - G62</f>
        <v>102.845130209103</v>
      </c>
      <c r="I62" s="1" t="n">
        <f aca="false">H62+G62</f>
        <v>103.845130209103</v>
      </c>
    </row>
    <row r="63" customFormat="false" ht="12.8" hidden="false" customHeight="false" outlineLevel="0" collapsed="false">
      <c r="F63" s="1" t="n">
        <v>6</v>
      </c>
      <c r="G63" s="1" t="n">
        <v>6</v>
      </c>
      <c r="H63" s="1" t="n">
        <f aca="false">$G$73 - G63</f>
        <v>97.845130209103</v>
      </c>
      <c r="I63" s="1" t="n">
        <f aca="false">H63+G63</f>
        <v>103.845130209103</v>
      </c>
    </row>
    <row r="64" customFormat="false" ht="12.8" hidden="false" customHeight="false" outlineLevel="0" collapsed="false">
      <c r="F64" s="1" t="n">
        <v>20</v>
      </c>
      <c r="G64" s="1" t="n">
        <v>20</v>
      </c>
      <c r="H64" s="1" t="n">
        <f aca="false">$G$73 - G64</f>
        <v>83.845130209103</v>
      </c>
      <c r="I64" s="1" t="n">
        <f aca="false">H64+G64</f>
        <v>103.845130209103</v>
      </c>
    </row>
    <row r="65" customFormat="false" ht="12.8" hidden="false" customHeight="false" outlineLevel="0" collapsed="false">
      <c r="F65" s="1" t="n">
        <v>28.6393797973719</v>
      </c>
      <c r="G65" s="1" t="n">
        <v>28.6393797973719</v>
      </c>
      <c r="H65" s="1" t="n">
        <f aca="false">$G$73 - G65</f>
        <v>75.2057504117311</v>
      </c>
      <c r="I65" s="1" t="n">
        <f aca="false">H65+G65</f>
        <v>103.845130209103</v>
      </c>
    </row>
    <row r="66" customFormat="false" ht="12.8" hidden="false" customHeight="false" outlineLevel="0" collapsed="false">
      <c r="F66" s="1" t="n">
        <v>37.2787595947439</v>
      </c>
      <c r="G66" s="1" t="n">
        <v>37.2787595947439</v>
      </c>
      <c r="H66" s="1" t="n">
        <f aca="false">$G$73 - G66</f>
        <v>66.5663706143591</v>
      </c>
      <c r="I66" s="1" t="n">
        <f aca="false">H66+G66</f>
        <v>103.845130209103</v>
      </c>
    </row>
    <row r="67" customFormat="false" ht="12.8" hidden="false" customHeight="false" outlineLevel="0" collapsed="false">
      <c r="F67" s="1" t="n">
        <v>51.2787595947439</v>
      </c>
      <c r="G67" s="1" t="n">
        <v>51.2787595947439</v>
      </c>
      <c r="H67" s="1" t="n">
        <f aca="false">$G$73 - G67</f>
        <v>52.5663706143591</v>
      </c>
      <c r="I67" s="1" t="n">
        <f aca="false">H67+G67</f>
        <v>103.845130209103</v>
      </c>
    </row>
    <row r="68" customFormat="false" ht="12.8" hidden="false" customHeight="false" outlineLevel="0" collapsed="false">
      <c r="F68" s="1" t="n">
        <v>65.2787595947439</v>
      </c>
      <c r="G68" s="1" t="n">
        <v>65.2787595947439</v>
      </c>
      <c r="H68" s="1" t="n">
        <f aca="false">$G$73 - G68</f>
        <v>38.5663706143591</v>
      </c>
      <c r="I68" s="1" t="n">
        <f aca="false">H68+G68</f>
        <v>103.845130209103</v>
      </c>
    </row>
    <row r="69" customFormat="false" ht="12.8" hidden="false" customHeight="false" outlineLevel="0" collapsed="false">
      <c r="F69" s="1" t="n">
        <v>73.9181393921158</v>
      </c>
      <c r="G69" s="1" t="n">
        <v>73.9181393921158</v>
      </c>
      <c r="H69" s="1" t="n">
        <f aca="false">$G$73 - G69</f>
        <v>29.9269908169872</v>
      </c>
      <c r="I69" s="1" t="n">
        <f aca="false">H69+G69</f>
        <v>103.845130209103</v>
      </c>
    </row>
    <row r="70" customFormat="false" ht="12.8" hidden="false" customHeight="false" outlineLevel="0" collapsed="false">
      <c r="F70" s="1" t="n">
        <v>82.5575191894877</v>
      </c>
      <c r="G70" s="1" t="n">
        <v>82.5575191894877</v>
      </c>
      <c r="H70" s="1" t="n">
        <f aca="false">$G$73 - G70</f>
        <v>21.2876110196153</v>
      </c>
      <c r="I70" s="1" t="n">
        <f aca="false">H70+G70</f>
        <v>103.845130209103</v>
      </c>
    </row>
    <row r="71" customFormat="false" ht="12.8" hidden="false" customHeight="false" outlineLevel="0" collapsed="false">
      <c r="F71" s="1" t="n">
        <v>97.845130209103</v>
      </c>
      <c r="G71" s="1" t="n">
        <v>97.845130209103</v>
      </c>
      <c r="H71" s="1" t="n">
        <f aca="false">$G$73 - G71</f>
        <v>6</v>
      </c>
      <c r="I71" s="1" t="n">
        <f aca="false">H71+G71</f>
        <v>103.845130209103</v>
      </c>
    </row>
    <row r="72" customFormat="false" ht="12.8" hidden="false" customHeight="false" outlineLevel="0" collapsed="false">
      <c r="F72" s="1" t="n">
        <v>102.845130209103</v>
      </c>
      <c r="G72" s="1" t="n">
        <v>102.845130209103</v>
      </c>
      <c r="H72" s="1" t="n">
        <f aca="false">$G$73 - G72</f>
        <v>1</v>
      </c>
      <c r="I72" s="1" t="n">
        <f aca="false">H72+G72</f>
        <v>103.845130209103</v>
      </c>
    </row>
    <row r="73" customFormat="false" ht="12.8" hidden="false" customHeight="false" outlineLevel="0" collapsed="false">
      <c r="F73" s="1" t="n">
        <v>103.845130209103</v>
      </c>
      <c r="G73" s="1" t="n">
        <v>103.845130209103</v>
      </c>
      <c r="H73" s="1" t="n">
        <f aca="false">$G$73 - G73</f>
        <v>0</v>
      </c>
      <c r="I73" s="1" t="n">
        <f aca="false">H73+G73</f>
        <v>103.845130209103</v>
      </c>
    </row>
  </sheetData>
  <sheetProtection sheet="true" objects="true" scenarios="true"/>
  <mergeCells count="2">
    <mergeCell ref="D1:E1"/>
    <mergeCell ref="I1:J1"/>
  </mergeCells>
  <conditionalFormatting sqref="C9">
    <cfRule type="cellIs" priority="2" operator="greaterThan" aboveAverage="0" equalAverage="0" bottom="0" percent="0" rank="0" text="" dxfId="0">
      <formula>'Double U'!$C$8</formula>
    </cfRule>
  </conditionalFormatting>
  <printOptions headings="false" gridLines="false" gridLinesSet="true" horizontalCentered="false" verticalCentered="false"/>
  <pageMargins left="0.7875" right="0.7875" top="0.886111111111111" bottom="0.886111111111111" header="0.7875" footer="0.7875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true" differentOddEven="false">
    <oddHeader>&amp;C&amp;A</oddHeader>
    <oddFooter>&amp;CSeite &amp;P</oddFooter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S67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8" activeCellId="0" sqref="D8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8"/>
    <col collapsed="false" customWidth="true" hidden="false" outlineLevel="0" max="2" min="2" style="1" width="10.29"/>
    <col collapsed="false" customWidth="false" hidden="false" outlineLevel="0" max="6" min="3" style="1" width="11.53"/>
    <col collapsed="false" customWidth="true" hidden="false" outlineLevel="0" max="7" min="7" style="1" width="10.47"/>
    <col collapsed="false" customWidth="true" hidden="false" outlineLevel="0" max="8" min="8" style="1" width="9.27"/>
    <col collapsed="false" customWidth="false" hidden="false" outlineLevel="0" max="1024" min="9" style="1" width="11.53"/>
  </cols>
  <sheetData>
    <row r="1" customFormat="false" ht="19.7" hidden="false" customHeight="false" outlineLevel="0" collapsed="false">
      <c r="D1" s="2" t="s">
        <v>0</v>
      </c>
      <c r="E1" s="2"/>
      <c r="I1" s="2"/>
      <c r="J1" s="2"/>
    </row>
    <row r="3" customFormat="false" ht="12.8" hidden="false" customHeight="false" outlineLevel="0" collapsed="false">
      <c r="B3" s="1" t="s">
        <v>2</v>
      </c>
      <c r="C3" s="1" t="s">
        <v>3</v>
      </c>
      <c r="D3" s="1" t="s">
        <v>49</v>
      </c>
      <c r="F3" s="1" t="s">
        <v>4</v>
      </c>
    </row>
    <row r="4" customFormat="false" ht="12.8" hidden="false" customHeight="false" outlineLevel="0" collapsed="false">
      <c r="E4" s="31" t="s">
        <v>5</v>
      </c>
      <c r="F4" s="31" t="s">
        <v>6</v>
      </c>
    </row>
    <row r="5" customFormat="false" ht="12.8" hidden="false" customHeight="false" outlineLevel="0" collapsed="false">
      <c r="B5" s="1" t="s">
        <v>7</v>
      </c>
      <c r="C5" s="25" t="s">
        <v>8</v>
      </c>
      <c r="D5" s="3"/>
      <c r="E5" s="32" t="n">
        <f aca="false">Rt</f>
        <v>11</v>
      </c>
      <c r="F5" s="32" t="n">
        <f aca="false">Rb</f>
        <v>5</v>
      </c>
      <c r="G5" s="1" t="s">
        <v>9</v>
      </c>
      <c r="H5" s="5" t="s">
        <v>10</v>
      </c>
      <c r="I5" s="5" t="s">
        <v>11</v>
      </c>
      <c r="J5" s="33" t="n">
        <f aca="false">$E$5*(2-PI()/2)</f>
        <v>4.72124040525614</v>
      </c>
      <c r="K5" s="33" t="n">
        <f aca="false">$F$5*(2-PI()/2)</f>
        <v>2.14601836602552</v>
      </c>
      <c r="O5" s="1" t="n">
        <v>0</v>
      </c>
    </row>
    <row r="6" customFormat="false" ht="12.8" hidden="false" customHeight="false" outlineLevel="0" collapsed="false">
      <c r="B6" s="1" t="s">
        <v>12</v>
      </c>
      <c r="C6" s="31" t="s">
        <v>13</v>
      </c>
      <c r="D6" s="32" t="n">
        <f aca="false">L</f>
        <v>50</v>
      </c>
      <c r="E6" s="8"/>
      <c r="F6" s="8"/>
      <c r="H6" s="5" t="s">
        <v>14</v>
      </c>
      <c r="I6" s="5"/>
      <c r="J6" s="33" t="n">
        <f aca="false">J5*2</f>
        <v>9.44248081051228</v>
      </c>
      <c r="K6" s="33" t="n">
        <f aca="false">K5*2</f>
        <v>4.29203673205103</v>
      </c>
      <c r="O6" s="1" t="n">
        <v>25</v>
      </c>
    </row>
    <row r="7" customFormat="false" ht="12.8" hidden="false" customHeight="false" outlineLevel="0" collapsed="false">
      <c r="B7" s="1" t="s">
        <v>15</v>
      </c>
      <c r="C7" s="31" t="s">
        <v>16</v>
      </c>
      <c r="D7" s="32" t="n">
        <f aca="false">Br</f>
        <v>30</v>
      </c>
      <c r="E7" s="34" t="s">
        <v>50</v>
      </c>
      <c r="H7" s="5" t="s">
        <v>17</v>
      </c>
      <c r="I7" s="5"/>
      <c r="J7" s="33" t="n">
        <f aca="false">J6*2</f>
        <v>18.8849616210246</v>
      </c>
      <c r="K7" s="33" t="n">
        <f aca="false">K6*2</f>
        <v>8.58407346410207</v>
      </c>
      <c r="O7" s="1" t="n">
        <v>20</v>
      </c>
      <c r="Q7" s="1" t="s">
        <v>51</v>
      </c>
      <c r="R7" s="1" t="s">
        <v>52</v>
      </c>
      <c r="S7" s="1" t="s">
        <v>53</v>
      </c>
    </row>
    <row r="8" customFormat="false" ht="12.8" hidden="false" customHeight="false" outlineLevel="0" collapsed="false">
      <c r="B8" s="1" t="s">
        <v>18</v>
      </c>
      <c r="C8" s="31" t="s">
        <v>54</v>
      </c>
      <c r="D8" s="32" t="n">
        <f aca="false"> Ho</f>
        <v>30</v>
      </c>
      <c r="E8" s="34" t="s">
        <v>55</v>
      </c>
      <c r="H8" s="5" t="s">
        <v>22</v>
      </c>
      <c r="I8" s="5" t="s">
        <v>23</v>
      </c>
      <c r="J8" s="33" t="n">
        <f aca="false">PI()/4*E5</f>
        <v>8.63937979737193</v>
      </c>
      <c r="K8" s="33" t="n">
        <f aca="false">PI()/4*F5</f>
        <v>3.92699081698724</v>
      </c>
      <c r="Q8" s="8" t="n">
        <v>40</v>
      </c>
      <c r="R8" s="35" t="n">
        <f aca="false">PI()/4*Q8*Q8</f>
        <v>1256.63706143592</v>
      </c>
      <c r="S8" s="1" t="n">
        <f aca="false">SQRT(R8)</f>
        <v>35.4490770181103</v>
      </c>
    </row>
    <row r="9" customFormat="false" ht="12.8" hidden="false" customHeight="false" outlineLevel="0" collapsed="false">
      <c r="B9" s="5"/>
      <c r="C9" s="5" t="s">
        <v>56</v>
      </c>
      <c r="D9" s="6" t="n">
        <f aca="false">D8*D7</f>
        <v>900</v>
      </c>
      <c r="E9" s="6"/>
    </row>
    <row r="10" customFormat="false" ht="15" hidden="false" customHeight="false" outlineLevel="0" collapsed="false">
      <c r="B10" s="11"/>
      <c r="C10" s="36" t="s">
        <v>25</v>
      </c>
      <c r="D10" s="37" t="s">
        <v>26</v>
      </c>
      <c r="E10" s="38" t="s">
        <v>57</v>
      </c>
      <c r="R10" s="1" t="n">
        <f aca="false">SQRT(PI()/4)</f>
        <v>0.886226925452758</v>
      </c>
      <c r="S10" s="8"/>
    </row>
    <row r="11" customFormat="false" ht="15" hidden="false" customHeight="false" outlineLevel="0" collapsed="false">
      <c r="B11" s="14" t="s">
        <v>27</v>
      </c>
      <c r="C11" s="39" t="n">
        <f aca="false">2+L+Ho -Rt*(4-PI())/2</f>
        <v>77.2787595947439</v>
      </c>
      <c r="D11" s="40" t="n">
        <f aca="false">2+L</f>
        <v>52</v>
      </c>
      <c r="E11" s="41" t="n">
        <f aca="false">G18+2</f>
        <v>34.1460183660255</v>
      </c>
    </row>
    <row r="12" customFormat="false" ht="15" hidden="false" customHeight="false" outlineLevel="0" collapsed="false">
      <c r="B12" s="14" t="s">
        <v>28</v>
      </c>
      <c r="C12" s="39" t="n">
        <f aca="false">2+Br</f>
        <v>32</v>
      </c>
      <c r="D12" s="40" t="n">
        <f aca="false">2+2*(Ho)+Br-Rb*(4-PI())</f>
        <v>87.707963267949</v>
      </c>
      <c r="E12" s="42" t="n">
        <f aca="false">2+Br</f>
        <v>32</v>
      </c>
    </row>
    <row r="13" customFormat="false" ht="15" hidden="false" customHeight="false" outlineLevel="0" collapsed="false">
      <c r="B13" s="14" t="s">
        <v>29</v>
      </c>
      <c r="C13" s="43" t="n">
        <f aca="false">SQRT(C11*C11+C12*C12)</f>
        <v>83.6421346242563</v>
      </c>
      <c r="D13" s="44" t="n">
        <f aca="false">SQRT(D11*D11+D12*D12)</f>
        <v>101.964144779486</v>
      </c>
      <c r="E13" s="45" t="n">
        <f aca="false">SQRT(E11*E11+E12*E12)</f>
        <v>46.7969076996862</v>
      </c>
    </row>
    <row r="14" customFormat="false" ht="12.8" hidden="false" customHeight="false" outlineLevel="0" collapsed="false">
      <c r="Q14" s="1" t="n">
        <f aca="false">19*37</f>
        <v>703</v>
      </c>
    </row>
    <row r="16" customFormat="false" ht="15" hidden="false" customHeight="false" outlineLevel="0" collapsed="false">
      <c r="B16" s="12" t="s">
        <v>30</v>
      </c>
      <c r="C16" s="12" t="s">
        <v>31</v>
      </c>
      <c r="D16" s="12" t="s">
        <v>32</v>
      </c>
      <c r="E16" s="12" t="s">
        <v>33</v>
      </c>
    </row>
    <row r="17" customFormat="false" ht="12.8" hidden="false" customHeight="false" outlineLevel="0" collapsed="false">
      <c r="B17" s="25" t="s">
        <v>34</v>
      </c>
      <c r="C17" s="26"/>
      <c r="D17" s="26" t="n">
        <v>0</v>
      </c>
      <c r="E17" s="1" t="s">
        <v>34</v>
      </c>
      <c r="F17" s="1" t="s">
        <v>58</v>
      </c>
      <c r="G17" s="8" t="n">
        <f aca="false">D29-2+D7</f>
        <v>115.707963267949</v>
      </c>
    </row>
    <row r="18" customFormat="false" ht="12.8" hidden="false" customHeight="false" outlineLevel="0" collapsed="false">
      <c r="B18" s="25"/>
      <c r="C18" s="26"/>
      <c r="D18" s="26" t="n">
        <v>1</v>
      </c>
      <c r="F18" s="1" t="s">
        <v>59</v>
      </c>
      <c r="G18" s="46" t="n">
        <f aca="false">(G17+K7-2*D7)/2</f>
        <v>32.1460183660255</v>
      </c>
      <c r="Q18" s="1" t="s">
        <v>60</v>
      </c>
    </row>
    <row r="19" customFormat="false" ht="12.8" hidden="false" customHeight="false" outlineLevel="0" collapsed="false">
      <c r="B19" s="25"/>
      <c r="C19" s="28"/>
      <c r="D19" s="28" t="n">
        <f aca="false">D18+E5</f>
        <v>12</v>
      </c>
    </row>
    <row r="20" customFormat="false" ht="12.8" hidden="false" customHeight="false" outlineLevel="0" collapsed="false">
      <c r="B20" s="25"/>
      <c r="C20" s="28"/>
      <c r="D20" s="28" t="n">
        <f aca="false">D21-$K$8</f>
        <v>26</v>
      </c>
      <c r="G20" s="10"/>
    </row>
    <row r="21" customFormat="false" ht="12.8" hidden="false" customHeight="false" outlineLevel="0" collapsed="false">
      <c r="B21" s="25" t="s">
        <v>38</v>
      </c>
      <c r="C21" s="26" t="n">
        <v>1</v>
      </c>
      <c r="D21" s="26" t="n">
        <f aca="false">D18+Ho-Rb*(1-PI()/4)</f>
        <v>29.9269908169872</v>
      </c>
      <c r="E21" s="1" t="s">
        <v>39</v>
      </c>
      <c r="G21" s="10"/>
    </row>
    <row r="22" customFormat="false" ht="12.8" hidden="false" customHeight="false" outlineLevel="0" collapsed="false">
      <c r="B22" s="25"/>
      <c r="C22" s="28"/>
      <c r="D22" s="28" t="n">
        <f aca="false">D21+$K$8</f>
        <v>33.8539816339745</v>
      </c>
    </row>
    <row r="23" customFormat="false" ht="12.8" hidden="false" customHeight="false" outlineLevel="0" collapsed="false">
      <c r="B23" s="25" t="s">
        <v>36</v>
      </c>
      <c r="C23" s="26" t="n">
        <f aca="false">C21+L/2</f>
        <v>26</v>
      </c>
      <c r="D23" s="26" t="n">
        <f aca="false">D21+Br/2-Rb*(1-PI()/4)</f>
        <v>43.8539816339745</v>
      </c>
      <c r="E23" s="30" t="s">
        <v>42</v>
      </c>
    </row>
    <row r="24" customFormat="false" ht="12.8" hidden="false" customHeight="false" outlineLevel="0" collapsed="false">
      <c r="B24" s="25"/>
      <c r="C24" s="28" t="n">
        <f aca="false">C25-$J$8</f>
        <v>40</v>
      </c>
      <c r="D24" s="28" t="n">
        <f aca="false">D25-$K$8</f>
        <v>53.8539816339745</v>
      </c>
    </row>
    <row r="25" customFormat="false" ht="12.8" hidden="false" customHeight="false" outlineLevel="0" collapsed="false">
      <c r="B25" s="25" t="s">
        <v>40</v>
      </c>
      <c r="C25" s="26" t="n">
        <f aca="false">C23+L/2-Rt*(1-PI()/4)</f>
        <v>48.6393797973719</v>
      </c>
      <c r="D25" s="26" t="n">
        <f aca="false">D23+Br/2-Rb*(1-PI()/4)</f>
        <v>57.7809724509617</v>
      </c>
      <c r="E25" s="30" t="s">
        <v>44</v>
      </c>
    </row>
    <row r="26" customFormat="false" ht="12.8" hidden="false" customHeight="false" outlineLevel="0" collapsed="false">
      <c r="B26" s="25"/>
      <c r="C26" s="28" t="n">
        <f aca="false">C25+$J$8</f>
        <v>57.2787595947439</v>
      </c>
      <c r="D26" s="28" t="n">
        <f aca="false">D25+$K$8</f>
        <v>61.707963267949</v>
      </c>
    </row>
    <row r="27" customFormat="false" ht="12.8" hidden="false" customHeight="false" outlineLevel="0" collapsed="false">
      <c r="B27" s="25"/>
      <c r="C27" s="28" t="n">
        <f aca="false">C28-$F$5</f>
        <v>71.2787595947439</v>
      </c>
      <c r="D27" s="28" t="n">
        <f aca="false">D28-$E$5</f>
        <v>75.707963267949</v>
      </c>
    </row>
    <row r="28" customFormat="false" ht="12.8" hidden="false" customHeight="false" outlineLevel="0" collapsed="false">
      <c r="B28" s="25"/>
      <c r="C28" s="26" t="n">
        <f aca="false">C25+Ho-Rt*(1-PI()/4)</f>
        <v>76.2787595947439</v>
      </c>
      <c r="D28" s="26" t="n">
        <f aca="false">D25+Ho-Rb*(1-PI()/4)</f>
        <v>86.707963267949</v>
      </c>
      <c r="E28" s="30"/>
    </row>
    <row r="29" customFormat="false" ht="12.8" hidden="false" customHeight="false" outlineLevel="0" collapsed="false">
      <c r="B29" s="25" t="s">
        <v>43</v>
      </c>
      <c r="C29" s="26" t="n">
        <f aca="false">C28+1</f>
        <v>77.2787595947439</v>
      </c>
      <c r="D29" s="26" t="n">
        <f aca="false">D28+1</f>
        <v>87.707963267949</v>
      </c>
      <c r="E29" s="30" t="s">
        <v>43</v>
      </c>
      <c r="G29" s="8"/>
    </row>
    <row r="30" customFormat="false" ht="12.8" hidden="false" customHeight="false" outlineLevel="0" collapsed="false">
      <c r="B30" s="25"/>
      <c r="C30" s="1" t="s">
        <v>61</v>
      </c>
      <c r="E30" s="1" t="s">
        <v>45</v>
      </c>
      <c r="G30" s="8"/>
    </row>
    <row r="31" customFormat="false" ht="12.8" hidden="false" customHeight="false" outlineLevel="0" collapsed="false">
      <c r="B31" s="25"/>
      <c r="E31" s="1" t="s">
        <v>46</v>
      </c>
    </row>
    <row r="32" customFormat="false" ht="15" hidden="false" customHeight="false" outlineLevel="0" collapsed="false">
      <c r="B32" s="25"/>
      <c r="C32" s="12" t="s">
        <v>47</v>
      </c>
      <c r="D32" s="12" t="s">
        <v>48</v>
      </c>
    </row>
    <row r="33" customFormat="false" ht="12.8" hidden="false" customHeight="false" outlineLevel="0" collapsed="false">
      <c r="B33" s="25" t="s">
        <v>34</v>
      </c>
      <c r="C33" s="28" t="n">
        <v>0</v>
      </c>
      <c r="D33" s="28" t="n">
        <v>0</v>
      </c>
      <c r="E33" s="1" t="s">
        <v>34</v>
      </c>
    </row>
    <row r="34" customFormat="false" ht="12.8" hidden="false" customHeight="false" outlineLevel="0" collapsed="false">
      <c r="B34" s="25"/>
      <c r="C34" s="28" t="n">
        <v>1</v>
      </c>
      <c r="D34" s="28" t="n">
        <v>1</v>
      </c>
    </row>
    <row r="35" customFormat="false" ht="12.8" hidden="false" customHeight="false" outlineLevel="0" collapsed="false">
      <c r="B35" s="25"/>
      <c r="C35" s="28" t="n">
        <f aca="false">C34+$F$5</f>
        <v>6</v>
      </c>
      <c r="D35" s="28"/>
    </row>
    <row r="36" customFormat="false" ht="12.8" hidden="false" customHeight="false" outlineLevel="0" collapsed="false">
      <c r="B36" s="25" t="n">
        <v>9.3</v>
      </c>
      <c r="C36" s="28" t="n">
        <f aca="false">C34+Br/2</f>
        <v>16</v>
      </c>
      <c r="D36" s="28" t="n">
        <f aca="false">D34+L/2</f>
        <v>26</v>
      </c>
      <c r="E36" s="1" t="n">
        <v>12.6</v>
      </c>
    </row>
    <row r="37" customFormat="false" ht="12.8" hidden="false" customHeight="false" outlineLevel="0" collapsed="false">
      <c r="B37" s="25"/>
      <c r="C37" s="28" t="n">
        <f aca="false">C38-$F$5</f>
        <v>26</v>
      </c>
      <c r="D37" s="28" t="n">
        <f aca="false">D38-$E$5</f>
        <v>40</v>
      </c>
    </row>
    <row r="38" customFormat="false" ht="12.8" hidden="false" customHeight="false" outlineLevel="0" collapsed="false">
      <c r="B38" s="25"/>
      <c r="C38" s="28" t="n">
        <f aca="false">Br + 1</f>
        <v>31</v>
      </c>
      <c r="D38" s="28" t="n">
        <f aca="false">L + 1</f>
        <v>51</v>
      </c>
    </row>
    <row r="39" customFormat="false" ht="12.8" hidden="false" customHeight="false" outlineLevel="0" collapsed="false">
      <c r="B39" s="25" t="s">
        <v>43</v>
      </c>
      <c r="C39" s="28" t="n">
        <f aca="false">C38+1</f>
        <v>32</v>
      </c>
      <c r="D39" s="28" t="n">
        <f aca="false">D38+1</f>
        <v>52</v>
      </c>
      <c r="E39" s="1" t="s">
        <v>43</v>
      </c>
      <c r="H39" s="19"/>
      <c r="I39" s="19"/>
    </row>
    <row r="40" customFormat="false" ht="12.8" hidden="false" customHeight="false" outlineLevel="0" collapsed="false">
      <c r="C40" s="1" t="s">
        <v>62</v>
      </c>
    </row>
    <row r="42" customFormat="false" ht="19.7" hidden="false" customHeight="false" outlineLevel="0" collapsed="false">
      <c r="B42" s="2" t="s">
        <v>63</v>
      </c>
      <c r="C42" s="2"/>
      <c r="G42" s="30"/>
      <c r="H42" s="30"/>
      <c r="I42" s="30"/>
    </row>
    <row r="43" customFormat="false" ht="12.8" hidden="false" customHeight="false" outlineLevel="0" collapsed="false">
      <c r="G43" s="1" t="s">
        <v>30</v>
      </c>
      <c r="H43" s="1" t="s">
        <v>64</v>
      </c>
      <c r="I43" s="30"/>
    </row>
    <row r="44" customFormat="false" ht="12.8" hidden="false" customHeight="false" outlineLevel="0" collapsed="false">
      <c r="C44" s="1" t="s">
        <v>2</v>
      </c>
      <c r="D44" s="1" t="s">
        <v>3</v>
      </c>
      <c r="G44" s="1" t="s">
        <v>65</v>
      </c>
      <c r="H44" s="8" t="n">
        <v>0</v>
      </c>
      <c r="I44" s="47"/>
    </row>
    <row r="45" customFormat="false" ht="12.8" hidden="false" customHeight="false" outlineLevel="0" collapsed="false">
      <c r="G45" s="1" t="s">
        <v>66</v>
      </c>
      <c r="H45" s="8" t="n">
        <f aca="false">$D$47/2-E$46</f>
        <v>10</v>
      </c>
      <c r="I45" s="47"/>
    </row>
    <row r="46" customFormat="false" ht="12.8" hidden="false" customHeight="false" outlineLevel="0" collapsed="false">
      <c r="B46" s="1" t="s">
        <v>7</v>
      </c>
      <c r="C46" s="31" t="s">
        <v>8</v>
      </c>
      <c r="D46" s="3"/>
      <c r="E46" s="8" t="n">
        <f aca="false">F5</f>
        <v>5</v>
      </c>
      <c r="G46" s="48" t="s">
        <v>67</v>
      </c>
      <c r="H46" s="49" t="n">
        <f aca="false">H45+E$49</f>
        <v>13.9269908169872</v>
      </c>
      <c r="I46" s="47"/>
    </row>
    <row r="47" customFormat="false" ht="12.8" hidden="false" customHeight="false" outlineLevel="0" collapsed="false">
      <c r="B47" s="1" t="s">
        <v>15</v>
      </c>
      <c r="C47" s="31" t="s">
        <v>68</v>
      </c>
      <c r="D47" s="46" t="n">
        <f aca="false">D7</f>
        <v>30</v>
      </c>
      <c r="G47" s="1" t="s">
        <v>69</v>
      </c>
      <c r="H47" s="8" t="n">
        <f aca="false">H46+E$49</f>
        <v>17.8539816339745</v>
      </c>
      <c r="I47" s="30"/>
    </row>
    <row r="48" customFormat="false" ht="12.8" hidden="false" customHeight="false" outlineLevel="0" collapsed="false">
      <c r="B48" s="1" t="s">
        <v>18</v>
      </c>
      <c r="C48" s="31" t="s">
        <v>70</v>
      </c>
      <c r="D48" s="46" t="n">
        <f aca="false">G18</f>
        <v>32.1460183660255</v>
      </c>
      <c r="G48" s="48" t="s">
        <v>71</v>
      </c>
      <c r="H48" s="49" t="n">
        <f aca="false">H47+$D$48/2-E$46</f>
        <v>28.9269908169872</v>
      </c>
      <c r="I48" s="30"/>
    </row>
    <row r="49" customFormat="false" ht="12.8" hidden="false" customHeight="false" outlineLevel="0" collapsed="false">
      <c r="C49" s="1" t="s">
        <v>22</v>
      </c>
      <c r="D49" s="1" t="s">
        <v>23</v>
      </c>
      <c r="E49" s="8" t="n">
        <f aca="false">PI()/4*E46</f>
        <v>3.92699081698724</v>
      </c>
      <c r="G49" s="1" t="s">
        <v>72</v>
      </c>
      <c r="H49" s="8" t="n">
        <f aca="false">H48+$D$48/2-E$46</f>
        <v>40</v>
      </c>
      <c r="I49" s="30"/>
    </row>
    <row r="50" customFormat="false" ht="12.8" hidden="false" customHeight="false" outlineLevel="0" collapsed="false">
      <c r="B50" s="1" t="s">
        <v>9</v>
      </c>
      <c r="C50" s="1" t="s">
        <v>10</v>
      </c>
      <c r="D50" s="1" t="s">
        <v>11</v>
      </c>
      <c r="E50" s="8" t="n">
        <f aca="false">E$46*(2-PI()/2)</f>
        <v>2.14601836602552</v>
      </c>
      <c r="G50" s="48" t="s">
        <v>73</v>
      </c>
      <c r="H50" s="49" t="n">
        <f aca="false">H49+E$49</f>
        <v>43.9269908169872</v>
      </c>
      <c r="I50" s="30"/>
    </row>
    <row r="51" customFormat="false" ht="12.8" hidden="false" customHeight="false" outlineLevel="0" collapsed="false">
      <c r="C51" s="1" t="s">
        <v>14</v>
      </c>
      <c r="E51" s="8" t="n">
        <f aca="false">E50*2</f>
        <v>4.29203673205103</v>
      </c>
      <c r="G51" s="1" t="s">
        <v>74</v>
      </c>
      <c r="H51" s="8" t="n">
        <f aca="false">H50+E$49</f>
        <v>47.8539816339745</v>
      </c>
      <c r="I51" s="30"/>
    </row>
    <row r="52" customFormat="false" ht="12.8" hidden="false" customHeight="false" outlineLevel="0" collapsed="false">
      <c r="C52" s="1" t="s">
        <v>17</v>
      </c>
      <c r="E52" s="8" t="n">
        <f aca="false">E51*2</f>
        <v>8.58407346410207</v>
      </c>
      <c r="G52" s="48" t="s">
        <v>75</v>
      </c>
      <c r="H52" s="49" t="n">
        <f aca="false">H51+$D$47/2-E$46</f>
        <v>57.8539816339745</v>
      </c>
      <c r="I52" s="30"/>
    </row>
    <row r="53" customFormat="false" ht="12.8" hidden="false" customHeight="false" outlineLevel="0" collapsed="false">
      <c r="G53" s="1" t="s">
        <v>76</v>
      </c>
      <c r="H53" s="8" t="n">
        <f aca="false">H52+$D$47/2-E$46</f>
        <v>67.8539816339745</v>
      </c>
      <c r="I53" s="30"/>
    </row>
    <row r="54" customFormat="false" ht="12.8" hidden="false" customHeight="false" outlineLevel="0" collapsed="false">
      <c r="G54" s="48" t="s">
        <v>77</v>
      </c>
      <c r="H54" s="49" t="n">
        <f aca="false">H53+E$49</f>
        <v>71.7809724509617</v>
      </c>
      <c r="I54" s="30"/>
    </row>
    <row r="55" customFormat="false" ht="12.8" hidden="false" customHeight="false" outlineLevel="0" collapsed="false">
      <c r="G55" s="1" t="s">
        <v>78</v>
      </c>
      <c r="H55" s="8" t="n">
        <f aca="false">H54+E$49</f>
        <v>75.707963267949</v>
      </c>
      <c r="I55" s="30"/>
    </row>
    <row r="56" customFormat="false" ht="12.8" hidden="false" customHeight="false" outlineLevel="0" collapsed="false">
      <c r="G56" s="48" t="s">
        <v>79</v>
      </c>
      <c r="H56" s="49" t="n">
        <f aca="false">H55+$D$48/2-E$46</f>
        <v>86.7809724509617</v>
      </c>
      <c r="I56" s="30"/>
    </row>
    <row r="57" customFormat="false" ht="12.8" hidden="false" customHeight="false" outlineLevel="0" collapsed="false">
      <c r="G57" s="1" t="s">
        <v>80</v>
      </c>
      <c r="H57" s="8" t="n">
        <f aca="false">H56+$D$48/2-E$46</f>
        <v>97.8539816339745</v>
      </c>
      <c r="I57" s="30"/>
    </row>
    <row r="58" customFormat="false" ht="12.8" hidden="false" customHeight="false" outlineLevel="0" collapsed="false">
      <c r="G58" s="48" t="s">
        <v>81</v>
      </c>
      <c r="H58" s="49" t="n">
        <f aca="false">H57+E$49</f>
        <v>101.780972450962</v>
      </c>
      <c r="I58" s="30"/>
    </row>
    <row r="59" customFormat="false" ht="12.8" hidden="false" customHeight="false" outlineLevel="0" collapsed="false">
      <c r="G59" s="1" t="s">
        <v>82</v>
      </c>
      <c r="H59" s="8" t="n">
        <f aca="false">H58+E$49</f>
        <v>105.707963267949</v>
      </c>
      <c r="I59" s="30"/>
    </row>
    <row r="60" customFormat="false" ht="12.8" hidden="false" customHeight="false" outlineLevel="0" collapsed="false">
      <c r="G60" s="48" t="s">
        <v>83</v>
      </c>
      <c r="H60" s="49" t="n">
        <f aca="false">H59+$D$47/2-E$46</f>
        <v>115.707963267949</v>
      </c>
      <c r="I60" s="30"/>
    </row>
    <row r="61" customFormat="false" ht="12.8" hidden="false" customHeight="false" outlineLevel="0" collapsed="false">
      <c r="H61" s="8"/>
      <c r="I61" s="30"/>
    </row>
    <row r="62" customFormat="false" ht="12.8" hidden="false" customHeight="false" outlineLevel="0" collapsed="false">
      <c r="G62" s="1" t="s">
        <v>84</v>
      </c>
      <c r="H62" s="8" t="n">
        <f aca="false">2*($D$47+$D$48)-E$52</f>
        <v>115.707963267949</v>
      </c>
      <c r="I62" s="30"/>
    </row>
    <row r="63" customFormat="false" ht="12.8" hidden="false" customHeight="false" outlineLevel="0" collapsed="false">
      <c r="H63" s="30"/>
      <c r="I63" s="30"/>
    </row>
    <row r="64" customFormat="false" ht="15" hidden="false" customHeight="false" outlineLevel="0" collapsed="false">
      <c r="E64" s="24" t="s">
        <v>85</v>
      </c>
      <c r="F64" s="24"/>
      <c r="H64" s="30"/>
      <c r="I64" s="30"/>
    </row>
    <row r="65" customFormat="false" ht="12.8" hidden="false" customHeight="false" outlineLevel="0" collapsed="false">
      <c r="E65" s="50" t="s">
        <v>15</v>
      </c>
      <c r="F65" s="51" t="s">
        <v>18</v>
      </c>
      <c r="G65" s="52" t="s">
        <v>86</v>
      </c>
      <c r="H65" s="30"/>
      <c r="I65" s="30"/>
    </row>
    <row r="66" customFormat="false" ht="12.8" hidden="false" customHeight="false" outlineLevel="0" collapsed="false">
      <c r="D66" s="1" t="s">
        <v>87</v>
      </c>
      <c r="E66" s="53" t="n">
        <f aca="false">2+D47</f>
        <v>32</v>
      </c>
      <c r="F66" s="54" t="n">
        <f aca="false">2+D48</f>
        <v>34.1460183660255</v>
      </c>
      <c r="G66" s="55" t="n">
        <f aca="false">SQRT(E66*E66+F66*F66)</f>
        <v>46.7969076996862</v>
      </c>
    </row>
    <row r="67" customFormat="false" ht="12.8" hidden="false" customHeight="false" outlineLevel="0" collapsed="false">
      <c r="C67" s="1" t="s">
        <v>88</v>
      </c>
    </row>
  </sheetData>
  <sheetProtection sheet="true" objects="true" scenarios="true"/>
  <mergeCells count="3">
    <mergeCell ref="D1:E1"/>
    <mergeCell ref="I1:J1"/>
    <mergeCell ref="B42:C42"/>
  </mergeCells>
  <printOptions headings="false" gridLines="false" gridLinesSet="true" horizontalCentered="false" verticalCentered="false"/>
  <pageMargins left="0.7875" right="0.7875" top="0.886111111111111" bottom="0.886111111111111" header="0.7875" footer="0.7875"/>
  <pageSetup paperSize="9" scale="100" fitToWidth="1" fitToHeight="1" pageOrder="downThenOver" orientation="landscape" blackAndWhite="false" draft="false" cellComments="none" horizontalDpi="300" verticalDpi="300" copies="1"/>
  <headerFooter differentFirst="true" differentOddEven="false">
    <oddHeader>&amp;C&amp;A</oddHeader>
    <oddFooter>&amp;CSeite &amp;P</oddFooter>
    <firstHeader/>
    <firstFooter/>
  </headerFooter>
  <drawing r:id="rId1"/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5:D9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19" activeCellId="0" sqref="H1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6.3"/>
    <col collapsed="false" customWidth="true" hidden="false" outlineLevel="0" max="3" min="3" style="0" width="8.11"/>
    <col collapsed="false" customWidth="true" hidden="false" outlineLevel="0" max="4" min="4" style="0" width="14.37"/>
  </cols>
  <sheetData>
    <row r="5" customFormat="false" ht="12.8" hidden="false" customHeight="false" outlineLevel="0" collapsed="false">
      <c r="B5" s="56" t="s">
        <v>89</v>
      </c>
      <c r="C5" s="56" t="s">
        <v>90</v>
      </c>
      <c r="D5" s="56" t="s">
        <v>91</v>
      </c>
    </row>
    <row r="6" customFormat="false" ht="12.8" hidden="false" customHeight="false" outlineLevel="0" collapsed="false">
      <c r="B6" s="57" t="s">
        <v>92</v>
      </c>
      <c r="C6" s="58" t="n">
        <v>12</v>
      </c>
      <c r="D6" s="59" t="n">
        <f aca="false">C6/2-1</f>
        <v>5</v>
      </c>
    </row>
    <row r="7" customFormat="false" ht="12.8" hidden="false" customHeight="false" outlineLevel="0" collapsed="false">
      <c r="B7" s="57" t="s">
        <v>93</v>
      </c>
      <c r="C7" s="58" t="n">
        <v>30.48</v>
      </c>
      <c r="D7" s="59" t="n">
        <f aca="false">C7/2-1</f>
        <v>14.24</v>
      </c>
    </row>
    <row r="8" customFormat="false" ht="12.8" hidden="false" customHeight="false" outlineLevel="0" collapsed="false">
      <c r="B8" s="57"/>
      <c r="C8" s="60"/>
    </row>
    <row r="9" customFormat="false" ht="12.8" hidden="false" customHeight="false" outlineLevel="0" collapsed="false">
      <c r="B9" s="57"/>
      <c r="C9" s="60"/>
    </row>
  </sheetData>
  <printOptions headings="false" gridLines="false" gridLinesSet="true" horizontalCentered="false" verticalCentered="false"/>
  <pageMargins left="0.7875" right="0.7875" top="0.886111111111111" bottom="0.886111111111111" header="0.7875" footer="0.7875"/>
  <pageSetup paperSize="9" scale="100" fitToWidth="1" fitToHeight="1" pageOrder="downThenOver" orientation="landscape" blackAndWhite="false" draft="false" cellComments="none" horizontalDpi="300" verticalDpi="300" copies="1"/>
  <headerFooter differentFirst="true" differentOddEven="false">
    <oddHeader>&amp;C&amp;A</oddHeader>
    <oddFooter>&amp;CSeite &amp;P</odd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2021-08-11T21:59:00Z</dcterms:created>
  <dc:creator/>
  <dc:description/>
  <dc:language>de-DE</dc:language>
  <cp:lastModifiedBy/>
  <dcterms:modified xsi:type="dcterms:W3CDTF">2023-11-24T18:48:32Z</dcterms:modified>
  <cp:revision>12</cp:revision>
  <dc:subject/>
  <dc:title>Baglabs Round Corners</dc:title>
</cp:coreProperties>
</file>