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rvi9\Downloads\"/>
    </mc:Choice>
  </mc:AlternateContent>
  <xr:revisionPtr revIDLastSave="0" documentId="13_ncr:1_{D44F4459-5E53-4FA8-A193-3E43F3F0E128}" xr6:coauthVersionLast="47" xr6:coauthVersionMax="47" xr10:uidLastSave="{00000000-0000-0000-0000-000000000000}"/>
  <bookViews>
    <workbookView xWindow="-108" yWindow="-108" windowWidth="23256" windowHeight="12456" xr2:uid="{ACBDB923-C1BE-425A-9089-5048C821B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B50" i="1"/>
  <c r="C43" i="1"/>
  <c r="D43" i="1"/>
  <c r="E43" i="1"/>
  <c r="F43" i="1"/>
  <c r="G43" i="1"/>
  <c r="H43" i="1"/>
  <c r="I43" i="1"/>
  <c r="J43" i="1"/>
  <c r="K43" i="1"/>
  <c r="L43" i="1"/>
  <c r="M43" i="1"/>
  <c r="B43" i="1"/>
  <c r="C36" i="1"/>
  <c r="D36" i="1"/>
  <c r="E36" i="1"/>
  <c r="F36" i="1"/>
  <c r="G36" i="1"/>
  <c r="H36" i="1"/>
  <c r="I36" i="1"/>
  <c r="J36" i="1"/>
  <c r="K36" i="1"/>
  <c r="L36" i="1"/>
  <c r="M36" i="1"/>
  <c r="B36" i="1"/>
  <c r="C29" i="1"/>
  <c r="D29" i="1"/>
  <c r="E29" i="1"/>
  <c r="F29" i="1"/>
  <c r="G29" i="1"/>
  <c r="H29" i="1"/>
  <c r="I29" i="1"/>
  <c r="J29" i="1"/>
  <c r="K29" i="1"/>
  <c r="L29" i="1"/>
  <c r="M29" i="1"/>
  <c r="B29" i="1"/>
  <c r="C23" i="1"/>
  <c r="D23" i="1"/>
  <c r="E23" i="1"/>
  <c r="F23" i="1"/>
  <c r="G23" i="1"/>
  <c r="H23" i="1"/>
  <c r="I23" i="1"/>
  <c r="J23" i="1"/>
  <c r="K23" i="1"/>
  <c r="L23" i="1"/>
  <c r="M23" i="1"/>
  <c r="B23" i="1"/>
  <c r="C17" i="1"/>
  <c r="D17" i="1"/>
  <c r="E17" i="1"/>
  <c r="F17" i="1"/>
  <c r="G17" i="1"/>
  <c r="H17" i="1"/>
  <c r="I17" i="1"/>
  <c r="J17" i="1"/>
  <c r="K17" i="1"/>
  <c r="L17" i="1"/>
  <c r="M17" i="1"/>
  <c r="B17" i="1"/>
  <c r="C11" i="1"/>
  <c r="D11" i="1"/>
  <c r="E11" i="1"/>
  <c r="F11" i="1"/>
  <c r="G11" i="1"/>
  <c r="H11" i="1"/>
  <c r="I11" i="1"/>
  <c r="J11" i="1"/>
  <c r="K11" i="1"/>
  <c r="L11" i="1"/>
  <c r="M11" i="1"/>
  <c r="B11" i="1"/>
  <c r="B48" i="1"/>
  <c r="C48" i="1"/>
  <c r="D48" i="1"/>
  <c r="E48" i="1"/>
  <c r="F48" i="1"/>
  <c r="G48" i="1"/>
  <c r="B41" i="1"/>
  <c r="C41" i="1"/>
  <c r="D41" i="1"/>
  <c r="E41" i="1"/>
  <c r="F41" i="1"/>
  <c r="G41" i="1"/>
  <c r="H41" i="1"/>
  <c r="I41" i="1"/>
  <c r="J48" i="1"/>
  <c r="K48" i="1"/>
  <c r="J41" i="1"/>
  <c r="K41" i="1"/>
  <c r="M48" i="1"/>
  <c r="L48" i="1"/>
  <c r="L41" i="1"/>
  <c r="M41" i="1"/>
  <c r="M5" i="1"/>
  <c r="B5" i="1"/>
  <c r="C5" i="1"/>
  <c r="D5" i="1"/>
  <c r="E5" i="1"/>
  <c r="F5" i="1"/>
  <c r="G5" i="1"/>
  <c r="H5" i="1"/>
  <c r="I5" i="1"/>
  <c r="J5" i="1"/>
  <c r="K5" i="1"/>
  <c r="L5" i="1"/>
</calcChain>
</file>

<file path=xl/sharedStrings.xml><?xml version="1.0" encoding="utf-8"?>
<sst xmlns="http://schemas.openxmlformats.org/spreadsheetml/2006/main" count="158" uniqueCount="34">
  <si>
    <t>Year</t>
  </si>
  <si>
    <t>Net Income</t>
  </si>
  <si>
    <t xml:space="preserve">Revenue </t>
  </si>
  <si>
    <t>New Profit Margin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</si>
  <si>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</si>
  <si>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</si>
  <si>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</si>
  <si>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</si>
  <si>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</si>
  <si>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</si>
  <si>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</si>
  <si>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</si>
  <si>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</si>
  <si>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</si>
  <si>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</si>
  <si>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Net Profit Margin</t>
  </si>
  <si>
    <t>ROI</t>
  </si>
  <si>
    <t>Total Asset</t>
  </si>
  <si>
    <t>2024</t>
  </si>
  <si>
    <t>DSO</t>
  </si>
  <si>
    <t>Account Receivable</t>
  </si>
  <si>
    <t>Revenue</t>
  </si>
  <si>
    <t>Inventory Turnover</t>
  </si>
  <si>
    <t>Cost Of Revenue</t>
  </si>
  <si>
    <t>Average Inventory</t>
  </si>
  <si>
    <t>Current Ratio</t>
  </si>
  <si>
    <t>Current Assets</t>
  </si>
  <si>
    <t>Current Liabilities</t>
  </si>
  <si>
    <t>Acid Test Ratio</t>
  </si>
  <si>
    <t>Inventories</t>
  </si>
  <si>
    <t>Debt Ratio</t>
  </si>
  <si>
    <t>Total Debt</t>
  </si>
  <si>
    <t>Debt to equity Ratio</t>
  </si>
  <si>
    <t>Sharholders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</si>
</sst>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Sheet1!$B$3:$M$3</c:f>
              <c:numCache>
                <c:formatCode>#,##0</c:formatCode>
                <c:ptCount val="12"/>
                <c:pt idx="0">
                  <c:v>562</c:v>
                </c:pt>
                <c:pt idx="1">
                  <c:v>440</c:v>
                </c:pt>
                <c:pt idx="2">
                  <c:v>631</c:v>
                </c:pt>
                <c:pt idx="3">
                  <c:v>614</c:v>
                </c:pt>
                <c:pt idx="4">
                  <c:v>1666</c:v>
                </c:pt>
                <c:pt idx="5">
                  <c:v>3047</c:v>
                </c:pt>
                <c:pt idx="6">
                  <c:v>4141</c:v>
                </c:pt>
                <c:pt idx="7">
                  <c:v>2796</c:v>
                </c:pt>
                <c:pt idx="8">
                  <c:v>4332</c:v>
                </c:pt>
                <c:pt idx="9">
                  <c:v>9752</c:v>
                </c:pt>
                <c:pt idx="10">
                  <c:v>4368</c:v>
                </c:pt>
                <c:pt idx="11">
                  <c:v>29760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334-8855-9CE54C9C3DC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Sheet1!$B$4:$M$4</c:f>
              <c:numCache>
                <c:formatCode>#,##0</c:formatCode>
                <c:ptCount val="12"/>
                <c:pt idx="0">
                  <c:v>4280</c:v>
                </c:pt>
                <c:pt idx="1">
                  <c:v>4130</c:v>
                </c:pt>
                <c:pt idx="2">
                  <c:v>4682</c:v>
                </c:pt>
                <c:pt idx="3">
                  <c:v>5010</c:v>
                </c:pt>
                <c:pt idx="4">
                  <c:v>6910</c:v>
                </c:pt>
                <c:pt idx="5">
                  <c:v>9714</c:v>
                </c:pt>
                <c:pt idx="6">
                  <c:v>11716</c:v>
                </c:pt>
                <c:pt idx="7">
                  <c:v>10918</c:v>
                </c:pt>
                <c:pt idx="8">
                  <c:v>16675</c:v>
                </c:pt>
                <c:pt idx="9">
                  <c:v>26914</c:v>
                </c:pt>
                <c:pt idx="10">
                  <c:v>26974</c:v>
                </c:pt>
                <c:pt idx="11">
                  <c:v>60922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334-8855-9CE54C9C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Sheet1!$B$26:$M$26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Sheet1!$B$29:$M$29</c:f>
              <c:numCache>
                <c:formatCode>0.00</c:formatCode>
                <c:ptCount val="12"/>
                <c:pt idx="0">
                  <c:v>4.8924180327868854</c:v>
                </c:pt>
                <c:pt idx="1">
                  <c:v>5.9513227513227509</c:v>
                </c:pt>
                <c:pt idx="2">
                  <c:v>6.3761160714285712</c:v>
                </c:pt>
                <c:pt idx="3">
                  <c:v>2.5746490854955337</c:v>
                </c:pt>
                <c:pt idx="4">
                  <c:v>4.775167785234899</c:v>
                </c:pt>
                <c:pt idx="5">
                  <c:v>8.0268863833477884</c:v>
                </c:pt>
                <c:pt idx="6">
                  <c:v>7.9435665914221216</c:v>
                </c:pt>
                <c:pt idx="7">
                  <c:v>7.6737668161434973</c:v>
                </c:pt>
                <c:pt idx="8">
                  <c:v>4.0904458598726112</c:v>
                </c:pt>
                <c:pt idx="9">
                  <c:v>6.6502883506343711</c:v>
                </c:pt>
                <c:pt idx="10">
                  <c:v>3.5156178576870332</c:v>
                </c:pt>
                <c:pt idx="11">
                  <c:v>4.1712915059730973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9-4CBA-977A-A3B550CD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2015"/>
        <c:axId val="199757695"/>
      </c:lineChart>
      <c:catAx>
        <c:axId val="2359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695"/>
        <c:crosses val="autoZero"/>
        <c:auto val="1"/>
        <c:lblAlgn val="ctr"/>
        <c:lblOffset val="100"/>
        <c:noMultiLvlLbl val="0"/>
      </c:catAx>
      <c:valAx>
        <c:axId val="1997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Sheet1!$B$32:$M$32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Sheet1!$B$33:$M$33</c:f>
              <c:numCache>
                <c:formatCode>#,##0</c:formatCode>
                <c:ptCount val="12"/>
                <c:pt idx="0">
                  <c:v>4775</c:v>
                </c:pt>
                <c:pt idx="1">
                  <c:v>5624</c:v>
                </c:pt>
                <c:pt idx="2">
                  <c:v>5713</c:v>
                </c:pt>
                <c:pt idx="3">
                  <c:v>6053</c:v>
                </c:pt>
                <c:pt idx="4">
                  <c:v>8538</c:v>
                </c:pt>
                <c:pt idx="5">
                  <c:v>9255</c:v>
                </c:pt>
                <c:pt idx="6">
                  <c:v>10557</c:v>
                </c:pt>
                <c:pt idx="7">
                  <c:v>13690</c:v>
                </c:pt>
                <c:pt idx="8">
                  <c:v>16055</c:v>
                </c:pt>
                <c:pt idx="9">
                  <c:v>28829</c:v>
                </c:pt>
                <c:pt idx="10">
                  <c:v>23073</c:v>
                </c:pt>
                <c:pt idx="11">
                  <c:v>44345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15-44F7-A829-44A0E8104CF0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Sheet1!$B$32:$M$32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Sheet1!$B$34:$M$34</c:f>
              <c:numCache>
                <c:formatCode>#,##0</c:formatCode>
                <c:ptCount val="12"/>
                <c:pt idx="0">
                  <c:v>42</c:v>
                </c:pt>
                <c:pt idx="1">
                  <c:v>387</c:v>
                </c:pt>
                <c:pt idx="2">
                  <c:v>483</c:v>
                </c:pt>
                <c:pt idx="3">
                  <c:v>418</c:v>
                </c:pt>
                <c:pt idx="4">
                  <c:v>794</c:v>
                </c:pt>
                <c:pt idx="5">
                  <c:v>796</c:v>
                </c:pt>
                <c:pt idx="6">
                  <c:v>1575</c:v>
                </c:pt>
                <c:pt idx="7">
                  <c:v>979</c:v>
                </c:pt>
                <c:pt idx="8">
                  <c:v>1826</c:v>
                </c:pt>
                <c:pt idx="9">
                  <c:v>2605</c:v>
                </c:pt>
                <c:pt idx="10">
                  <c:v>5159</c:v>
                </c:pt>
                <c:pt idx="11">
                  <c:v>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15-44F7-A829-44A0E8104CF0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Current Liabilities</c:v>
                </c:pt>
              </c:strCache>
            </c:strRef>
          </c:tx>
          <c:invertIfNegative val="0"/>
          <c:cat>
            <c:strRef>
              <c:f>Sheet1!$B$32:$M$32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Sheet1!$B$35:$M$35</c:f>
              <c:numCache>
                <c:formatCode>#,##0</c:formatCode>
                <c:ptCount val="12"/>
                <c:pt idx="0">
                  <c:v>976</c:v>
                </c:pt>
                <c:pt idx="1">
                  <c:v>945</c:v>
                </c:pt>
                <c:pt idx="2">
                  <c:v>896</c:v>
                </c:pt>
                <c:pt idx="3">
                  <c:v>2351</c:v>
                </c:pt>
                <c:pt idx="4">
                  <c:v>1788</c:v>
                </c:pt>
                <c:pt idx="5">
                  <c:v>1153</c:v>
                </c:pt>
                <c:pt idx="6">
                  <c:v>1329</c:v>
                </c:pt>
                <c:pt idx="7">
                  <c:v>1784</c:v>
                </c:pt>
                <c:pt idx="8">
                  <c:v>3925</c:v>
                </c:pt>
                <c:pt idx="9">
                  <c:v>4335</c:v>
                </c:pt>
                <c:pt idx="10">
                  <c:v>6563</c:v>
                </c:pt>
                <c:pt idx="11">
                  <c:v>10631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15-44F7-A829-44A0E810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Acid Test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Sheet1!$B$32:$M$32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Sheet1!$B$36:$M$36</c:f>
              <c:numCache>
                <c:formatCode>0.00</c:formatCode>
                <c:ptCount val="12"/>
                <c:pt idx="0">
                  <c:v>4.8493852459016393</c:v>
                </c:pt>
                <c:pt idx="1">
                  <c:v>5.5417989417989419</c:v>
                </c:pt>
                <c:pt idx="2">
                  <c:v>5.8370535714285712</c:v>
                </c:pt>
                <c:pt idx="3">
                  <c:v>2.3968524032326668</c:v>
                </c:pt>
                <c:pt idx="4">
                  <c:v>4.3310961968680086</c:v>
                </c:pt>
                <c:pt idx="5">
                  <c:v>7.3365134431916736</c:v>
                </c:pt>
                <c:pt idx="6">
                  <c:v>6.758465011286682</c:v>
                </c:pt>
                <c:pt idx="7">
                  <c:v>7.125</c:v>
                </c:pt>
                <c:pt idx="8">
                  <c:v>3.6252229299363057</c:v>
                </c:pt>
                <c:pt idx="9">
                  <c:v>6.0493656286043826</c:v>
                </c:pt>
                <c:pt idx="10">
                  <c:v>2.7295444156635686</c:v>
                </c:pt>
                <c:pt idx="11">
                  <c:v>3.6744426676700215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3B0-83B6-8391B05D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2383"/>
        <c:axId val="15913615"/>
      </c:lineChart>
      <c:catAx>
        <c:axId val="147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615"/>
        <c:crosses val="autoZero"/>
        <c:auto val="1"/>
        <c:lblAlgn val="ctr"/>
        <c:lblOffset val="100"/>
        <c:noMultiLvlLbl val="0"/>
      </c:catAx>
      <c:valAx>
        <c:axId val="15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Total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Sheet1!$B$40:$M$40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Sheet1!$B$41:$M$41</c:f>
              <c:numCache>
                <c:formatCode>#,##0</c:formatCode>
                <c:ptCount val="12"/>
                <c:pt idx="0">
                  <c:v>607</c:v>
                </c:pt>
                <c:pt idx="1">
                  <c:v>1848</c:v>
                </c:pt>
                <c:pt idx="2">
                  <c:v>1887</c:v>
                </c:pt>
                <c:pt idx="3">
                  <c:v>463</c:v>
                </c:pt>
                <c:pt idx="4">
                  <c:v>2260</c:v>
                </c:pt>
                <c:pt idx="5">
                  <c:v>2617</c:v>
                </c:pt>
                <c:pt idx="6">
                  <c:v>2621</c:v>
                </c:pt>
                <c:pt idx="7">
                  <c:v>3327</c:v>
                </c:pt>
                <c:pt idx="8">
                  <c:v>7973</c:v>
                </c:pt>
                <c:pt idx="9">
                  <c:v>13240</c:v>
                </c:pt>
                <c:pt idx="10">
                  <c:v>12518</c:v>
                </c:pt>
                <c:pt idx="11">
                  <c:v>12119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E0-4D49-9044-C67A0DA7ED41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Total Asset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Sheet1!$B$40:$M$40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Sheet1!$B$42:$M$42</c:f>
              <c:numCache>
                <c:formatCode>#,##0</c:formatCode>
                <c:ptCount val="12"/>
                <c:pt idx="0">
                  <c:v>6412</c:v>
                </c:pt>
                <c:pt idx="1">
                  <c:v>7250</c:v>
                </c:pt>
                <c:pt idx="2">
                  <c:v>7201</c:v>
                </c:pt>
                <c:pt idx="3">
                  <c:v>7370</c:v>
                </c:pt>
                <c:pt idx="4">
                  <c:v>9841</c:v>
                </c:pt>
                <c:pt idx="5">
                  <c:v>11241</c:v>
                </c:pt>
                <c:pt idx="6">
                  <c:v>13292</c:v>
                </c:pt>
                <c:pt idx="7">
                  <c:v>17315</c:v>
                </c:pt>
                <c:pt idx="8">
                  <c:v>28791</c:v>
                </c:pt>
                <c:pt idx="9">
                  <c:v>44187</c:v>
                </c:pt>
                <c:pt idx="10">
                  <c:v>41182</c:v>
                </c:pt>
                <c:pt idx="11">
                  <c:v>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E0-4D49-9044-C67A0DA7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Debt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Sheet1!$B$40:$M$40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Sheet1!$B$43:$M$43</c:f>
              <c:numCache>
                <c:formatCode>0.00%</c:formatCode>
                <c:ptCount val="12"/>
                <c:pt idx="0">
                  <c:v>9.4666250779787894E-2</c:v>
                </c:pt>
                <c:pt idx="1">
                  <c:v>0.25489655172413794</c:v>
                </c:pt>
                <c:pt idx="2">
                  <c:v>0.26204693792528816</c:v>
                </c:pt>
                <c:pt idx="3">
                  <c:v>6.2822252374491183E-2</c:v>
                </c:pt>
                <c:pt idx="4">
                  <c:v>0.22965145818514379</c:v>
                </c:pt>
                <c:pt idx="5">
                  <c:v>0.23280846899742016</c:v>
                </c:pt>
                <c:pt idx="6">
                  <c:v>0.1971862774601264</c:v>
                </c:pt>
                <c:pt idx="7">
                  <c:v>0.19214553855038982</c:v>
                </c:pt>
                <c:pt idx="8">
                  <c:v>0.27692681740821784</c:v>
                </c:pt>
                <c:pt idx="9">
                  <c:v>0.29963563944146471</c:v>
                </c:pt>
                <c:pt idx="10">
                  <c:v>0.30396775290175321</c:v>
                </c:pt>
                <c:pt idx="11">
                  <c:v>0.18438108568646544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B-4291-918F-EB4361BB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53567"/>
        <c:axId val="642080703"/>
      </c:lineChart>
      <c:catAx>
        <c:axId val="5489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0703"/>
        <c:crosses val="autoZero"/>
        <c:auto val="1"/>
        <c:lblAlgn val="ctr"/>
        <c:lblOffset val="100"/>
        <c:noMultiLvlLbl val="0"/>
      </c:catAx>
      <c:valAx>
        <c:axId val="6420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Total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Sheet1!$B$47:$M$47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Sheet1!$B$48:$M$48</c:f>
              <c:numCache>
                <c:formatCode>#,##0</c:formatCode>
                <c:ptCount val="12"/>
                <c:pt idx="0">
                  <c:v>607</c:v>
                </c:pt>
                <c:pt idx="1">
                  <c:v>1848</c:v>
                </c:pt>
                <c:pt idx="2">
                  <c:v>1887</c:v>
                </c:pt>
                <c:pt idx="3">
                  <c:v>463</c:v>
                </c:pt>
                <c:pt idx="4">
                  <c:v>2260</c:v>
                </c:pt>
                <c:pt idx="5">
                  <c:v>2617</c:v>
                </c:pt>
                <c:pt idx="6">
                  <c:v>2621</c:v>
                </c:pt>
                <c:pt idx="7">
                  <c:v>3327</c:v>
                </c:pt>
                <c:pt idx="8">
                  <c:v>7973</c:v>
                </c:pt>
                <c:pt idx="9">
                  <c:v>13240</c:v>
                </c:pt>
                <c:pt idx="10">
                  <c:v>12518</c:v>
                </c:pt>
                <c:pt idx="11">
                  <c:v>12119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0A-4F1F-9DCF-C59A4CC893ED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Sharholders Equity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Sheet1!$B$47:$M$47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Sheet1!$B$49:$M$49</c:f>
              <c:numCache>
                <c:formatCode>#,##0</c:formatCode>
                <c:ptCount val="12"/>
                <c:pt idx="0">
                  <c:v>4827</c:v>
                </c:pt>
                <c:pt idx="1">
                  <c:v>4456</c:v>
                </c:pt>
                <c:pt idx="2">
                  <c:v>4418</c:v>
                </c:pt>
                <c:pt idx="3">
                  <c:v>4469</c:v>
                </c:pt>
                <c:pt idx="4">
                  <c:v>5762</c:v>
                </c:pt>
                <c:pt idx="5">
                  <c:v>7471</c:v>
                </c:pt>
                <c:pt idx="6">
                  <c:v>9342</c:v>
                </c:pt>
                <c:pt idx="7">
                  <c:v>12204</c:v>
                </c:pt>
                <c:pt idx="8">
                  <c:v>16893</c:v>
                </c:pt>
                <c:pt idx="9">
                  <c:v>26612</c:v>
                </c:pt>
                <c:pt idx="10">
                  <c:v>22101</c:v>
                </c:pt>
                <c:pt idx="11">
                  <c:v>42978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0A-4F1F-9DCF-C59A4CC8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Sheet1!$B$47:$M$47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Sheet1!$B$50:$M$50</c:f>
              <c:numCache>
                <c:formatCode>0.00%</c:formatCode>
                <c:ptCount val="12"/>
                <c:pt idx="0">
                  <c:v>0.12575098404806298</c:v>
                </c:pt>
                <c:pt idx="1">
                  <c:v>0.414721723518851</c:v>
                </c:pt>
                <c:pt idx="2">
                  <c:v>0.42711634223630601</c:v>
                </c:pt>
                <c:pt idx="3">
                  <c:v>0.10360259565898411</c:v>
                </c:pt>
                <c:pt idx="4">
                  <c:v>0.39222492190211733</c:v>
                </c:pt>
                <c:pt idx="5">
                  <c:v>0.35028777941373312</c:v>
                </c:pt>
                <c:pt idx="6">
                  <c:v>0.28056090772853781</c:v>
                </c:pt>
                <c:pt idx="7">
                  <c:v>0.2726155358898722</c:v>
                </c:pt>
                <c:pt idx="8">
                  <c:v>0.47197063872609957</c:v>
                </c:pt>
                <c:pt idx="9">
                  <c:v>0.49751991582744626</c:v>
                </c:pt>
                <c:pt idx="10">
                  <c:v>0.56639971042034298</c:v>
                </c:pt>
                <c:pt idx="11">
                  <c:v>0.28198147889617942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450D-901A-1AFF4838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77631"/>
        <c:axId val="189757967"/>
      </c:lineChart>
      <c:catAx>
        <c:axId val="1700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7967"/>
        <c:crosses val="autoZero"/>
        <c:auto val="1"/>
        <c:lblAlgn val="ctr"/>
        <c:lblOffset val="100"/>
        <c:noMultiLvlLbl val="0"/>
      </c:catAx>
      <c:valAx>
        <c:axId val="1897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New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Sheet1!$B$55:$M$55</c:f>
              <c:numCache>
                <c:formatCode>0.00%</c:formatCode>
                <c:ptCount val="12"/>
                <c:pt idx="0">
                  <c:v>0.13130841121495326</c:v>
                </c:pt>
                <c:pt idx="1">
                  <c:v>0.10653753026634383</c:v>
                </c:pt>
                <c:pt idx="2">
                  <c:v>0.13477146518581803</c:v>
                </c:pt>
                <c:pt idx="3">
                  <c:v>0.12255489021956088</c:v>
                </c:pt>
                <c:pt idx="4">
                  <c:v>0.24109985528219971</c:v>
                </c:pt>
                <c:pt idx="5">
                  <c:v>0.3136709903232448</c:v>
                </c:pt>
                <c:pt idx="6">
                  <c:v>0.35344827586206895</c:v>
                </c:pt>
                <c:pt idx="7">
                  <c:v>0.25609085913170909</c:v>
                </c:pt>
                <c:pt idx="8">
                  <c:v>0.25979010494752625</c:v>
                </c:pt>
                <c:pt idx="9">
                  <c:v>0.36233930296499961</c:v>
                </c:pt>
                <c:pt idx="10">
                  <c:v>0.16193371394676356</c:v>
                </c:pt>
                <c:pt idx="11">
                  <c:v>0.4884934834706674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78C-B216-ED66D9B4A8AA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Sheet1!$B$56:$M$56</c:f>
              <c:numCache>
                <c:formatCode>0.00%</c:formatCode>
                <c:ptCount val="12"/>
                <c:pt idx="0">
                  <c:v>8.7648159700561445E-2</c:v>
                </c:pt>
                <c:pt idx="1">
                  <c:v>6.0689655172413794E-2</c:v>
                </c:pt>
                <c:pt idx="2">
                  <c:v>8.7626718511317869E-2</c:v>
                </c:pt>
                <c:pt idx="3">
                  <c:v>8.3310719131614655E-2</c:v>
                </c:pt>
                <c:pt idx="4">
                  <c:v>0.16929173864444672</c:v>
                </c:pt>
                <c:pt idx="5">
                  <c:v>0.27106129347922781</c:v>
                </c:pt>
                <c:pt idx="6">
                  <c:v>0.31154077640686129</c:v>
                </c:pt>
                <c:pt idx="7">
                  <c:v>0.16147848686110308</c:v>
                </c:pt>
                <c:pt idx="8">
                  <c:v>0.15046368656871939</c:v>
                </c:pt>
                <c:pt idx="9">
                  <c:v>0.22069839545567702</c:v>
                </c:pt>
                <c:pt idx="10">
                  <c:v>0.10606575688407557</c:v>
                </c:pt>
                <c:pt idx="11">
                  <c:v>0.45277507302823761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9-478C-B216-ED66D9B4A8AA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Sheet1!$B$57:$M$57</c:f>
              <c:numCache>
                <c:formatCode>0.00</c:formatCode>
                <c:ptCount val="12"/>
                <c:pt idx="0">
                  <c:v>38.717289719626166</c:v>
                </c:pt>
                <c:pt idx="1">
                  <c:v>37.648910411622275</c:v>
                </c:pt>
                <c:pt idx="2">
                  <c:v>36.952157197778725</c:v>
                </c:pt>
                <c:pt idx="3">
                  <c:v>36.791417165668662</c:v>
                </c:pt>
                <c:pt idx="4">
                  <c:v>43.630969609261946</c:v>
                </c:pt>
                <c:pt idx="5">
                  <c:v>47.531912703314802</c:v>
                </c:pt>
                <c:pt idx="6">
                  <c:v>44.363263912598157</c:v>
                </c:pt>
                <c:pt idx="7">
                  <c:v>55.395218904561276</c:v>
                </c:pt>
                <c:pt idx="8">
                  <c:v>53.168515742128932</c:v>
                </c:pt>
                <c:pt idx="9">
                  <c:v>63.061975180203611</c:v>
                </c:pt>
                <c:pt idx="10">
                  <c:v>51.785237636242307</c:v>
                </c:pt>
                <c:pt idx="11">
                  <c:v>59.906683956534579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9-478C-B216-ED66D9B4A8AA}"/>
            </c:ext>
          </c:extLst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Inventory Turnover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Sheet1!$B$58:$M$58</c:f>
              <c:numCache>
                <c:formatCode>0.00</c:formatCode>
                <c:ptCount val="12"/>
                <c:pt idx="0">
                  <c:v>48.88095238095238</c:v>
                </c:pt>
                <c:pt idx="1">
                  <c:v>4.8113695090439279</c:v>
                </c:pt>
                <c:pt idx="2">
                  <c:v>4.3126293995859211</c:v>
                </c:pt>
                <c:pt idx="3">
                  <c:v>5.2607655502392348</c:v>
                </c:pt>
                <c:pt idx="4">
                  <c:v>3.5856423173803527</c:v>
                </c:pt>
                <c:pt idx="5">
                  <c:v>4.8894472361809047</c:v>
                </c:pt>
                <c:pt idx="6">
                  <c:v>2.8857142857142857</c:v>
                </c:pt>
                <c:pt idx="7">
                  <c:v>4.2390194075587333</c:v>
                </c:pt>
                <c:pt idx="8">
                  <c:v>3.4386637458926614</c:v>
                </c:pt>
                <c:pt idx="9">
                  <c:v>3.6234165067178501</c:v>
                </c:pt>
                <c:pt idx="10">
                  <c:v>2.2519868191509982</c:v>
                </c:pt>
                <c:pt idx="11">
                  <c:v>3.1467247254827715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9-478C-B216-ED66D9B4A8AA}"/>
            </c:ext>
          </c:extLst>
        </c:ser>
        <c:ser>
          <c:idx val="4"/>
          <c:order val="4"/>
          <c:tx>
            <c:strRef>
              <c:f>Sheet1!$A$59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Sheet1!$B$59:$M$59</c:f>
              <c:numCache>
                <c:formatCode>0.00</c:formatCode>
                <c:ptCount val="12"/>
                <c:pt idx="0">
                  <c:v>4.8924180327868854</c:v>
                </c:pt>
                <c:pt idx="1">
                  <c:v>5.9513227513227509</c:v>
                </c:pt>
                <c:pt idx="2">
                  <c:v>6.3761160714285712</c:v>
                </c:pt>
                <c:pt idx="3">
                  <c:v>2.5746490854955337</c:v>
                </c:pt>
                <c:pt idx="4">
                  <c:v>4.775167785234899</c:v>
                </c:pt>
                <c:pt idx="5">
                  <c:v>8.0268863833477884</c:v>
                </c:pt>
                <c:pt idx="6">
                  <c:v>7.9435665914221216</c:v>
                </c:pt>
                <c:pt idx="7">
                  <c:v>7.6737668161434973</c:v>
                </c:pt>
                <c:pt idx="8">
                  <c:v>4.0904458598726112</c:v>
                </c:pt>
                <c:pt idx="9">
                  <c:v>6.6502883506343711</c:v>
                </c:pt>
                <c:pt idx="10">
                  <c:v>3.5156178576870332</c:v>
                </c:pt>
                <c:pt idx="11">
                  <c:v>4.1712915059730973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9-478C-B216-ED66D9B4A8AA}"/>
            </c:ext>
          </c:extLst>
        </c:ser>
        <c:ser>
          <c:idx val="5"/>
          <c:order val="5"/>
          <c:tx>
            <c:strRef>
              <c:f>Sheet1!$A$60</c:f>
              <c:strCache>
                <c:ptCount val="1"/>
                <c:pt idx="0">
                  <c:v>Acid Test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Sheet1!$B$60:$M$60</c:f>
              <c:numCache>
                <c:formatCode>0.00</c:formatCode>
                <c:ptCount val="12"/>
                <c:pt idx="0">
                  <c:v>4.8493852459016393</c:v>
                </c:pt>
                <c:pt idx="1">
                  <c:v>5.5417989417989419</c:v>
                </c:pt>
                <c:pt idx="2">
                  <c:v>5.8370535714285712</c:v>
                </c:pt>
                <c:pt idx="3">
                  <c:v>2.3968524032326668</c:v>
                </c:pt>
                <c:pt idx="4">
                  <c:v>4.3310961968680086</c:v>
                </c:pt>
                <c:pt idx="5">
                  <c:v>7.3365134431916736</c:v>
                </c:pt>
                <c:pt idx="6">
                  <c:v>6.758465011286682</c:v>
                </c:pt>
                <c:pt idx="7">
                  <c:v>7.125</c:v>
                </c:pt>
                <c:pt idx="8">
                  <c:v>3.6252229299363057</c:v>
                </c:pt>
                <c:pt idx="9">
                  <c:v>6.0493656286043826</c:v>
                </c:pt>
                <c:pt idx="10">
                  <c:v>2.7295444156635686</c:v>
                </c:pt>
                <c:pt idx="11">
                  <c:v>3.6744426676700215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39-478C-B216-ED66D9B4A8AA}"/>
            </c:ext>
          </c:extLst>
        </c:ser>
        <c:ser>
          <c:idx val="6"/>
          <c:order val="6"/>
          <c:tx>
            <c:strRef>
              <c:f>Sheet1!$A$61</c:f>
              <c:strCache>
                <c:ptCount val="1"/>
                <c:pt idx="0">
                  <c:v>Debt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Sheet1!$B$61:$M$61</c:f>
              <c:numCache>
                <c:formatCode>0.00%</c:formatCode>
                <c:ptCount val="12"/>
                <c:pt idx="0">
                  <c:v>9.4666250779787894E-2</c:v>
                </c:pt>
                <c:pt idx="1">
                  <c:v>0.25489655172413794</c:v>
                </c:pt>
                <c:pt idx="2">
                  <c:v>0.26204693792528816</c:v>
                </c:pt>
                <c:pt idx="3">
                  <c:v>6.2822252374491183E-2</c:v>
                </c:pt>
                <c:pt idx="4">
                  <c:v>0.22965145818514379</c:v>
                </c:pt>
                <c:pt idx="5">
                  <c:v>0.23280846899742016</c:v>
                </c:pt>
                <c:pt idx="6">
                  <c:v>0.1971862774601264</c:v>
                </c:pt>
                <c:pt idx="7">
                  <c:v>0.19214553855038982</c:v>
                </c:pt>
                <c:pt idx="8">
                  <c:v>0.27692681740821784</c:v>
                </c:pt>
                <c:pt idx="9">
                  <c:v>0.29963563944146471</c:v>
                </c:pt>
                <c:pt idx="10">
                  <c:v>0.30396775290175321</c:v>
                </c:pt>
                <c:pt idx="11">
                  <c:v>0.18438108568646544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39-478C-B216-ED66D9B4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46031"/>
        <c:axId val="1524441231"/>
      </c:barChart>
      <c:lineChart>
        <c:grouping val="standard"/>
        <c:varyColors val="0"/>
        <c:ser>
          <c:idx val="7"/>
          <c:order val="7"/>
          <c:tx>
            <c:strRef>
              <c:f>Sheet1!$A$62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Sheet1!$B$54:$M$54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Sheet1!$B$62:$M$62</c:f>
              <c:numCache>
                <c:formatCode>0.00%</c:formatCode>
                <c:ptCount val="12"/>
                <c:pt idx="0">
                  <c:v>0.12575098404806298</c:v>
                </c:pt>
                <c:pt idx="1">
                  <c:v>0.414721723518851</c:v>
                </c:pt>
                <c:pt idx="2">
                  <c:v>0.42711634223630601</c:v>
                </c:pt>
                <c:pt idx="3">
                  <c:v>0.10360259565898411</c:v>
                </c:pt>
                <c:pt idx="4">
                  <c:v>0.39222492190211733</c:v>
                </c:pt>
                <c:pt idx="5">
                  <c:v>0.35028777941373312</c:v>
                </c:pt>
                <c:pt idx="6">
                  <c:v>0.28056090772853781</c:v>
                </c:pt>
                <c:pt idx="7">
                  <c:v>0.2726155358898722</c:v>
                </c:pt>
                <c:pt idx="8">
                  <c:v>0.47197063872609957</c:v>
                </c:pt>
                <c:pt idx="9">
                  <c:v>0.49751991582744626</c:v>
                </c:pt>
                <c:pt idx="10">
                  <c:v>0.56639971042034298</c:v>
                </c:pt>
                <c:pt idx="11">
                  <c:v>0.28198147889617942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9-478C-B216-ED66D9B4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465711"/>
        <c:axId val="1524455631"/>
      </c:lineChart>
      <c:catAx>
        <c:axId val="152444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41231"/>
        <c:crosses val="autoZero"/>
        <c:auto val="1"/>
        <c:lblAlgn val="ctr"/>
        <c:lblOffset val="100"/>
        <c:noMultiLvlLbl val="0"/>
      </c:catAx>
      <c:valAx>
        <c:axId val="15244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46031"/>
        <c:crosses val="autoZero"/>
        <c:crossBetween val="between"/>
      </c:valAx>
      <c:valAx>
        <c:axId val="15244556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65711"/>
        <c:crosses val="max"/>
        <c:crossBetween val="between"/>
      </c:valAx>
      <c:catAx>
        <c:axId val="15244657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563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Sheet1!$B$5:$M$5</c:f>
              <c:numCache>
                <c:formatCode>0.00%</c:formatCode>
                <c:ptCount val="12"/>
                <c:pt idx="0">
                  <c:v>0.13130841121495326</c:v>
                </c:pt>
                <c:pt idx="1">
                  <c:v>0.10653753026634383</c:v>
                </c:pt>
                <c:pt idx="2">
                  <c:v>0.13477146518581803</c:v>
                </c:pt>
                <c:pt idx="3">
                  <c:v>0.12255489021956088</c:v>
                </c:pt>
                <c:pt idx="4">
                  <c:v>0.24109985528219971</c:v>
                </c:pt>
                <c:pt idx="5">
                  <c:v>0.3136709903232448</c:v>
                </c:pt>
                <c:pt idx="6">
                  <c:v>0.35344827586206895</c:v>
                </c:pt>
                <c:pt idx="7">
                  <c:v>0.25609085913170909</c:v>
                </c:pt>
                <c:pt idx="8">
                  <c:v>0.25979010494752625</c:v>
                </c:pt>
                <c:pt idx="9">
                  <c:v>0.36233930296499961</c:v>
                </c:pt>
                <c:pt idx="10">
                  <c:v>0.16193371394676356</c:v>
                </c:pt>
                <c:pt idx="11">
                  <c:v>0.4884934834706674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6FF-AD1C-6668CE1A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015"/>
        <c:axId val="203226159"/>
      </c:lineChart>
      <c:catAx>
        <c:axId val="151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59"/>
        <c:crosses val="autoZero"/>
        <c:auto val="1"/>
        <c:lblAlgn val="ctr"/>
        <c:lblOffset val="100"/>
        <c:tickLblSkip val="1"/>
        <c:noMultiLvlLbl val="0"/>
      </c:catAx>
      <c:valAx>
        <c:axId val="2032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Sheet1!$B$8:$M$8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Sheet1!$B$9:$M$9</c:f>
              <c:numCache>
                <c:formatCode>#,##0</c:formatCode>
                <c:ptCount val="12"/>
                <c:pt idx="0">
                  <c:v>562</c:v>
                </c:pt>
                <c:pt idx="1">
                  <c:v>440</c:v>
                </c:pt>
                <c:pt idx="2">
                  <c:v>631</c:v>
                </c:pt>
                <c:pt idx="3">
                  <c:v>614</c:v>
                </c:pt>
                <c:pt idx="4">
                  <c:v>1666</c:v>
                </c:pt>
                <c:pt idx="5">
                  <c:v>3047</c:v>
                </c:pt>
                <c:pt idx="6">
                  <c:v>4141</c:v>
                </c:pt>
                <c:pt idx="7">
                  <c:v>2796</c:v>
                </c:pt>
                <c:pt idx="8">
                  <c:v>4332</c:v>
                </c:pt>
                <c:pt idx="9">
                  <c:v>9752</c:v>
                </c:pt>
                <c:pt idx="10">
                  <c:v>4368</c:v>
                </c:pt>
                <c:pt idx="11">
                  <c:v>29760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4E-4445-9559-A53FBFF8FCC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Total Asset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Sheet1!$B$8:$M$8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Sheet1!$B$10:$M$10</c:f>
              <c:numCache>
                <c:formatCode>#,##0</c:formatCode>
                <c:ptCount val="12"/>
                <c:pt idx="0">
                  <c:v>6412</c:v>
                </c:pt>
                <c:pt idx="1">
                  <c:v>7250</c:v>
                </c:pt>
                <c:pt idx="2">
                  <c:v>7201</c:v>
                </c:pt>
                <c:pt idx="3">
                  <c:v>7370</c:v>
                </c:pt>
                <c:pt idx="4">
                  <c:v>9841</c:v>
                </c:pt>
                <c:pt idx="5">
                  <c:v>11241</c:v>
                </c:pt>
                <c:pt idx="6">
                  <c:v>13292</c:v>
                </c:pt>
                <c:pt idx="7">
                  <c:v>17315</c:v>
                </c:pt>
                <c:pt idx="8">
                  <c:v>28791</c:v>
                </c:pt>
                <c:pt idx="9">
                  <c:v>44187</c:v>
                </c:pt>
                <c:pt idx="10">
                  <c:v>41182</c:v>
                </c:pt>
                <c:pt idx="11">
                  <c:v>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4E-4445-9559-A53FBFF8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Sheet1!$B$8:$M$8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Sheet1!$B$11:$M$11</c:f>
              <c:numCache>
                <c:formatCode>0.00%</c:formatCode>
                <c:ptCount val="12"/>
                <c:pt idx="0">
                  <c:v>8.7648159700561445E-2</c:v>
                </c:pt>
                <c:pt idx="1">
                  <c:v>6.0689655172413794E-2</c:v>
                </c:pt>
                <c:pt idx="2">
                  <c:v>8.7626718511317869E-2</c:v>
                </c:pt>
                <c:pt idx="3">
                  <c:v>8.3310719131614655E-2</c:v>
                </c:pt>
                <c:pt idx="4">
                  <c:v>0.16929173864444672</c:v>
                </c:pt>
                <c:pt idx="5">
                  <c:v>0.27106129347922781</c:v>
                </c:pt>
                <c:pt idx="6">
                  <c:v>0.31154077640686129</c:v>
                </c:pt>
                <c:pt idx="7">
                  <c:v>0.16147848686110308</c:v>
                </c:pt>
                <c:pt idx="8">
                  <c:v>0.15046368656871939</c:v>
                </c:pt>
                <c:pt idx="9">
                  <c:v>0.22069839545567702</c:v>
                </c:pt>
                <c:pt idx="10">
                  <c:v>0.10606575688407557</c:v>
                </c:pt>
                <c:pt idx="11">
                  <c:v>0.45277507302823761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7-4654-B8FB-B44B32B7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9983"/>
        <c:axId val="152953807"/>
      </c:lineChart>
      <c:catAx>
        <c:axId val="2023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3807"/>
        <c:crosses val="autoZero"/>
        <c:auto val="1"/>
        <c:lblAlgn val="ctr"/>
        <c:lblOffset val="100"/>
        <c:noMultiLvlLbl val="0"/>
      </c:catAx>
      <c:valAx>
        <c:axId val="1529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Account Receivable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Sheet1!$B$14:$M$14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Sheet1!$B$15:$M$15</c:f>
              <c:numCache>
                <c:formatCode>#,##0</c:formatCode>
                <c:ptCount val="12"/>
                <c:pt idx="0">
                  <c:v>454</c:v>
                </c:pt>
                <c:pt idx="1">
                  <c:v>426</c:v>
                </c:pt>
                <c:pt idx="2">
                  <c:v>474</c:v>
                </c:pt>
                <c:pt idx="3">
                  <c:v>505</c:v>
                </c:pt>
                <c:pt idx="4">
                  <c:v>826</c:v>
                </c:pt>
                <c:pt idx="5">
                  <c:v>1265</c:v>
                </c:pt>
                <c:pt idx="6">
                  <c:v>1424</c:v>
                </c:pt>
                <c:pt idx="7">
                  <c:v>1657</c:v>
                </c:pt>
                <c:pt idx="8">
                  <c:v>2429</c:v>
                </c:pt>
                <c:pt idx="9">
                  <c:v>4650</c:v>
                </c:pt>
                <c:pt idx="10">
                  <c:v>3827</c:v>
                </c:pt>
                <c:pt idx="11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FD-4E87-AAFF-CFFD0B8E30CF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Sheet1!$B$14:$M$14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Sheet1!$B$16:$M$16</c:f>
              <c:numCache>
                <c:formatCode>#,##0</c:formatCode>
                <c:ptCount val="12"/>
                <c:pt idx="0">
                  <c:v>4280</c:v>
                </c:pt>
                <c:pt idx="1">
                  <c:v>4130</c:v>
                </c:pt>
                <c:pt idx="2">
                  <c:v>4682</c:v>
                </c:pt>
                <c:pt idx="3">
                  <c:v>5010</c:v>
                </c:pt>
                <c:pt idx="4">
                  <c:v>6910</c:v>
                </c:pt>
                <c:pt idx="5">
                  <c:v>9714</c:v>
                </c:pt>
                <c:pt idx="6">
                  <c:v>11716</c:v>
                </c:pt>
                <c:pt idx="7">
                  <c:v>10918</c:v>
                </c:pt>
                <c:pt idx="8">
                  <c:v>16675</c:v>
                </c:pt>
                <c:pt idx="9">
                  <c:v>26914</c:v>
                </c:pt>
                <c:pt idx="10">
                  <c:v>26974</c:v>
                </c:pt>
                <c:pt idx="11">
                  <c:v>60922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FD-4E87-AAFF-CFFD0B8E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Sheet1!$B$14:$M$14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Sheet1!$B$17:$M$17</c:f>
              <c:numCache>
                <c:formatCode>0.00</c:formatCode>
                <c:ptCount val="12"/>
                <c:pt idx="0">
                  <c:v>38.717289719626166</c:v>
                </c:pt>
                <c:pt idx="1">
                  <c:v>37.648910411622275</c:v>
                </c:pt>
                <c:pt idx="2">
                  <c:v>36.952157197778725</c:v>
                </c:pt>
                <c:pt idx="3">
                  <c:v>36.791417165668662</c:v>
                </c:pt>
                <c:pt idx="4">
                  <c:v>43.630969609261946</c:v>
                </c:pt>
                <c:pt idx="5">
                  <c:v>47.531912703314802</c:v>
                </c:pt>
                <c:pt idx="6">
                  <c:v>44.363263912598157</c:v>
                </c:pt>
                <c:pt idx="7">
                  <c:v>55.395218904561276</c:v>
                </c:pt>
                <c:pt idx="8">
                  <c:v>53.168515742128932</c:v>
                </c:pt>
                <c:pt idx="9">
                  <c:v>63.061975180203611</c:v>
                </c:pt>
                <c:pt idx="10">
                  <c:v>51.785237636242307</c:v>
                </c:pt>
                <c:pt idx="11">
                  <c:v>59.906683956534579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3-4391-9ABC-75259FFC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01951"/>
        <c:axId val="199756703"/>
      </c:lineChart>
      <c:catAx>
        <c:axId val="7389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703"/>
        <c:crosses val="autoZero"/>
        <c:auto val="1"/>
        <c:lblAlgn val="ctr"/>
        <c:lblOffset val="100"/>
        <c:noMultiLvlLbl val="0"/>
      </c:catAx>
      <c:valAx>
        <c:axId val="1997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Cost Of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Sheet1!$B$20:$M$20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Sheet1!$B$21:$M$21</c:f>
              <c:numCache>
                <c:formatCode>#,##0</c:formatCode>
                <c:ptCount val="12"/>
                <c:pt idx="0">
                  <c:v>2053</c:v>
                </c:pt>
                <c:pt idx="1">
                  <c:v>1862</c:v>
                </c:pt>
                <c:pt idx="2">
                  <c:v>2083</c:v>
                </c:pt>
                <c:pt idx="3">
                  <c:v>2199</c:v>
                </c:pt>
                <c:pt idx="4">
                  <c:v>2847</c:v>
                </c:pt>
                <c:pt idx="5">
                  <c:v>3892</c:v>
                </c:pt>
                <c:pt idx="6">
                  <c:v>4545</c:v>
                </c:pt>
                <c:pt idx="7">
                  <c:v>4150</c:v>
                </c:pt>
                <c:pt idx="8">
                  <c:v>6279</c:v>
                </c:pt>
                <c:pt idx="9">
                  <c:v>9439</c:v>
                </c:pt>
                <c:pt idx="10">
                  <c:v>11618</c:v>
                </c:pt>
                <c:pt idx="11">
                  <c:v>16621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50-446C-AC47-142DE9D0202C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Average Inventory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Sheet1!$B$20:$M$20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Sheet1!$B$22:$M$22</c:f>
              <c:numCache>
                <c:formatCode>#,##0</c:formatCode>
                <c:ptCount val="12"/>
                <c:pt idx="0">
                  <c:v>42</c:v>
                </c:pt>
                <c:pt idx="1">
                  <c:v>387</c:v>
                </c:pt>
                <c:pt idx="2">
                  <c:v>483</c:v>
                </c:pt>
                <c:pt idx="3">
                  <c:v>418</c:v>
                </c:pt>
                <c:pt idx="4">
                  <c:v>794</c:v>
                </c:pt>
                <c:pt idx="5">
                  <c:v>796</c:v>
                </c:pt>
                <c:pt idx="6">
                  <c:v>1575</c:v>
                </c:pt>
                <c:pt idx="7">
                  <c:v>979</c:v>
                </c:pt>
                <c:pt idx="8">
                  <c:v>1826</c:v>
                </c:pt>
                <c:pt idx="9">
                  <c:v>2605</c:v>
                </c:pt>
                <c:pt idx="10">
                  <c:v>5159</c:v>
                </c:pt>
                <c:pt idx="11">
                  <c:v>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50-446C-AC47-142DE9D0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Inventory 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Sheet1!$B$20:$M$20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Sheet1!$B$23:$M$23</c:f>
              <c:numCache>
                <c:formatCode>0.00</c:formatCode>
                <c:ptCount val="12"/>
                <c:pt idx="0">
                  <c:v>48.88095238095238</c:v>
                </c:pt>
                <c:pt idx="1">
                  <c:v>4.8113695090439279</c:v>
                </c:pt>
                <c:pt idx="2">
                  <c:v>4.3126293995859211</c:v>
                </c:pt>
                <c:pt idx="3">
                  <c:v>5.2607655502392348</c:v>
                </c:pt>
                <c:pt idx="4">
                  <c:v>3.5856423173803527</c:v>
                </c:pt>
                <c:pt idx="5">
                  <c:v>4.8894472361809047</c:v>
                </c:pt>
                <c:pt idx="6">
                  <c:v>2.8857142857142857</c:v>
                </c:pt>
                <c:pt idx="7">
                  <c:v>4.2390194075587333</c:v>
                </c:pt>
                <c:pt idx="8">
                  <c:v>3.4386637458926614</c:v>
                </c:pt>
                <c:pt idx="9">
                  <c:v>3.6234165067178501</c:v>
                </c:pt>
                <c:pt idx="10">
                  <c:v>2.2519868191509982</c:v>
                </c:pt>
                <c:pt idx="11">
                  <c:v>3.1467247254827715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DFC-A9A1-3A127FBC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51"/>
        <c:axId val="748303391"/>
      </c:lineChart>
      <c:catAx>
        <c:axId val="130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3391"/>
        <c:crosses val="autoZero"/>
        <c:auto val="1"/>
        <c:lblAlgn val="ctr"/>
        <c:lblOffset val="100"/>
        <c:noMultiLvlLbl val="0"/>
      </c:catAx>
      <c:valAx>
        <c:axId val="7483033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95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Sheet1!$B$26:$M$26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Sheet1!$B$27:$M$27</c:f>
              <c:numCache>
                <c:formatCode>#,##0</c:formatCode>
                <c:ptCount val="12"/>
                <c:pt idx="0">
                  <c:v>4775</c:v>
                </c:pt>
                <c:pt idx="1">
                  <c:v>5624</c:v>
                </c:pt>
                <c:pt idx="2">
                  <c:v>5713</c:v>
                </c:pt>
                <c:pt idx="3">
                  <c:v>6053</c:v>
                </c:pt>
                <c:pt idx="4">
                  <c:v>8538</c:v>
                </c:pt>
                <c:pt idx="5">
                  <c:v>9255</c:v>
                </c:pt>
                <c:pt idx="6">
                  <c:v>10557</c:v>
                </c:pt>
                <c:pt idx="7">
                  <c:v>13690</c:v>
                </c:pt>
                <c:pt idx="8">
                  <c:v>16055</c:v>
                </c:pt>
                <c:pt idx="9">
                  <c:v>28829</c:v>
                </c:pt>
                <c:pt idx="10">
                  <c:v>23073</c:v>
                </c:pt>
                <c:pt idx="11">
                  <c:v>44345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C2-42D6-B712-01E641D28A1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Current Liabilities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Sheet1!$B$26:$M$26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Sheet1!$B$28:$M$28</c:f>
              <c:numCache>
                <c:formatCode>#,##0</c:formatCode>
                <c:ptCount val="12"/>
                <c:pt idx="0">
                  <c:v>976</c:v>
                </c:pt>
                <c:pt idx="1">
                  <c:v>945</c:v>
                </c:pt>
                <c:pt idx="2">
                  <c:v>896</c:v>
                </c:pt>
                <c:pt idx="3">
                  <c:v>2351</c:v>
                </c:pt>
                <c:pt idx="4">
                  <c:v>1788</c:v>
                </c:pt>
                <c:pt idx="5">
                  <c:v>1153</c:v>
                </c:pt>
                <c:pt idx="6">
                  <c:v>1329</c:v>
                </c:pt>
                <c:pt idx="7">
                  <c:v>1784</c:v>
                </c:pt>
                <c:pt idx="8">
                  <c:v>3925</c:v>
                </c:pt>
                <c:pt idx="9">
                  <c:v>4335</c:v>
                </c:pt>
                <c:pt idx="10">
                  <c:v>6563</c:v>
                </c:pt>
                <c:pt idx="11">
                  <c:v>10631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C2-42D6-B712-01E641D2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11"/>
        <c:axId val="748301903"/>
      </c:barChart>
      <c:catAx>
        <c:axId val="130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1903"/>
        <c:crosses val="autoZero"/>
        <c:auto val="1"/>
        <c:lblAlgn val="ctr"/>
        <c:lblOffset val="100"/>
        <c:noMultiLvlLbl val="0"/>
      </c:catAx>
      <c:valAx>
        <c:axId val="748301903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1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75D24-F7B5-0595-F7BF-88835CD5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7D645-5B9B-570E-09AA-EB4A401D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13</xdr:row>
      <xdr:rowOff>156210</xdr:rowOff>
    </xdr:from>
    <xdr:to>
      <xdr:col>20</xdr:col>
      <xdr:colOff>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BEF39-8CEB-CD76-F728-E5F96997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FEF14-2FF6-3DBE-3C53-F95A16BB2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385F5-B4A3-0545-8095-F279549B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39</xdr:col>
      <xdr:colOff>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DC69C-5BF7-4B04-3174-179E964E1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0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07A3F-675D-097D-63B5-906F241C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B3793-237E-4A84-6AC3-B8061E2B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32</xdr:col>
      <xdr:colOff>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8471BD-C0F6-4916-117A-86082966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27</xdr:row>
      <xdr:rowOff>0</xdr:rowOff>
    </xdr:from>
    <xdr:to>
      <xdr:col>38</xdr:col>
      <xdr:colOff>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5A44DF-9958-12C9-63AD-49D931C27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2B915B-A18C-9DE9-7E99-95792FFA4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26</xdr:col>
      <xdr:colOff>0</xdr:colOff>
      <xdr:row>53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083941-4E3B-2009-111E-C0F10F60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32</xdr:col>
      <xdr:colOff>0</xdr:colOff>
      <xdr:row>53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72D90E-02D9-C8EA-DF3A-350FD046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38</xdr:col>
      <xdr:colOff>0</xdr:colOff>
      <xdr:row>53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E11962-53E4-AA5F-92E5-A46F54CEF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0</xdr:colOff>
      <xdr:row>66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F7D882-A4DB-1DBC-3068-CA1058C4A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53</xdr:row>
      <xdr:rowOff>0</xdr:rowOff>
    </xdr:from>
    <xdr:to>
      <xdr:col>26</xdr:col>
      <xdr:colOff>0</xdr:colOff>
      <xdr:row>66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4E8F8C-AA9A-EBA6-E9DD-87FE8A73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22860</xdr:colOff>
      <xdr:row>63</xdr:row>
      <xdr:rowOff>0</xdr:rowOff>
    </xdr:from>
    <xdr:to>
      <xdr:col>13</xdr:col>
      <xdr:colOff>0</xdr:colOff>
      <xdr:row>82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0BFF57-D23B-33A6-882A-236551CE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59BEE-35A0-4130-8FA5-FC5318E7969A}" name="Table2" displayName="Table2" ref="A2:M5" totalsRowShown="0">
  <autoFilter ref="A2:M5" xr:uid="{38F59BEE-35A0-4130-8FA5-FC5318E796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86EEE2F-968B-4D89-9082-7220C498A5D2}" name="Year"/>
    <tableColumn id="3" xr3:uid="{14900246-0A59-4092-BAEE-AD98AED6DA60}" name="2013"/>
    <tableColumn id="4" xr3:uid="{7C658D53-F1E5-40B5-B4AB-48DC4EEBB1BB}" name="2014"/>
    <tableColumn id="5" xr3:uid="{48638536-2743-4491-BF52-8B473B676105}" name="2015"/>
    <tableColumn id="6" xr3:uid="{00AC8437-1F58-4DE5-9895-83D2A8B85091}" name="2016"/>
    <tableColumn id="7" xr3:uid="{6A1C3198-FC94-4FD6-AF02-52EA2ADA07BC}" name="2017"/>
    <tableColumn id="8" xr3:uid="{02AE593A-8D03-4FF9-9E64-69CB3725B749}" name="2018"/>
    <tableColumn id="9" xr3:uid="{582AA8B4-CB87-4546-BECE-D7C8DA5468A9}" name="2019"/>
    <tableColumn id="10" xr3:uid="{4364105C-4C3C-4D91-AA8E-BFAB3183FFBB}" name="2020"/>
    <tableColumn id="11" xr3:uid="{3099AD63-9297-4ADD-870C-7A41E5245E00}" name="2021"/>
    <tableColumn id="12" xr3:uid="{0E38D1C7-FA31-408A-A241-4A9E1110DCA6}" name="2022"/>
    <tableColumn id="13" xr3:uid="{76196977-0118-4361-A4BA-D0AFF91F6E8E}" name="2023"/>
    <tableColumn id="14" xr3:uid="{315D9C60-2947-435C-9AFC-02DD2719CE06}" name="202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A1EBBD-14D9-4A9A-A57B-75C19E133467}" name="Table3" displayName="Table3" ref="A32:M36" totalsRowShown="0">
  <autoFilter ref="A32:M36" xr:uid="{56A1EBBD-14D9-4A9A-A57B-75C19E133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68364DC-11DA-4FBB-867E-B56E6234CE0C}" name="Year"/>
    <tableColumn id="2" xr3:uid="{6E712FDB-AC55-4764-BC06-3B0DB83FB672}" name="2013"/>
    <tableColumn id="3" xr3:uid="{E1744CB8-E323-47EE-B642-D56771011419}" name="2014"/>
    <tableColumn id="4" xr3:uid="{CF34E388-A8F9-4E55-856D-DA39A85DD596}" name="2015"/>
    <tableColumn id="5" xr3:uid="{1A9D0DAC-1F8E-40B4-8E35-45A8CCEB7EB4}" name="2016"/>
    <tableColumn id="6" xr3:uid="{CC8306C5-D9D0-42D3-817F-E0E5B6FE1614}" name="2017"/>
    <tableColumn id="7" xr3:uid="{CEF5E7AE-A91D-4631-BAEF-AA4D6BCA1388}" name="2018"/>
    <tableColumn id="8" xr3:uid="{CAB0B32E-EA7F-4E44-A54C-D7D9F6EC56D3}" name="2019"/>
    <tableColumn id="9" xr3:uid="{40536FFE-B752-4E43-8188-D401425CF5B2}" name="2020"/>
    <tableColumn id="10" xr3:uid="{EAF69B19-C92C-4F19-9D06-87F8B8F4E3F7}" name="2021"/>
    <tableColumn id="11" xr3:uid="{1FDEE0B1-37F6-418E-B011-D51798183A15}" name="2022"/>
    <tableColumn id="12" xr3:uid="{BF55B842-67AF-4C66-8939-BD0E096ECCEA}" name="2023"/>
    <tableColumn id="13" xr3:uid="{BCBA339D-32B4-41DE-9ACF-1E79427455F1}" name="202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51EA88-8B4D-4807-80B1-D2A69CDB552D}" name="Table4" displayName="Table4" ref="A8:M11" totalsRowShown="0">
  <autoFilter ref="A8:M11" xr:uid="{9A51EA88-8B4D-4807-80B1-D2A69CDB55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EE55E31-714D-4F88-930F-DAAD6BDF70EC}" name="Year"/>
    <tableColumn id="2" xr3:uid="{870201F6-CBA9-4C5C-877C-7CD8F527249A}" name="2013"/>
    <tableColumn id="3" xr3:uid="{29694CFB-22AB-4B80-A24A-A8A9626D03C2}" name="2014"/>
    <tableColumn id="4" xr3:uid="{F0129D28-7DFF-4138-81CC-A4ACEC7771B2}" name="2015"/>
    <tableColumn id="5" xr3:uid="{B03BEAB2-6313-4C52-826C-A05A7B9EBD67}" name="2016"/>
    <tableColumn id="6" xr3:uid="{D4480E8F-E34B-484C-934A-91BF56F6FACE}" name="2017"/>
    <tableColumn id="7" xr3:uid="{2A272629-46DD-47D8-9891-16CA31762B64}" name="2018"/>
    <tableColumn id="8" xr3:uid="{310099C3-E8E8-4FAD-82B7-6A2486AF35D9}" name="2019"/>
    <tableColumn id="9" xr3:uid="{F102534E-29EC-4D77-A81A-CFA4D96F29D4}" name="2020"/>
    <tableColumn id="10" xr3:uid="{C80BCDE3-84C1-42A8-AC36-A281EF271548}" name="2021"/>
    <tableColumn id="11" xr3:uid="{4DF8F578-3965-47F4-A395-F061B25AC638}" name="2022"/>
    <tableColumn id="12" xr3:uid="{78A88E19-EA5C-41F3-B937-57A07ED5DAD2}" name="2023"/>
    <tableColumn id="13" xr3:uid="{B115BA7E-0678-49D7-BFDF-DE726EFED930}" name="2024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AFF1E6-ACD6-4587-9D50-E9518E0A0536}" name="Table5" displayName="Table5" ref="A14:M17" totalsRowShown="0">
  <autoFilter ref="A14:M17" xr:uid="{D3AFF1E6-ACD6-4587-9D50-E9518E0A05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155FB98-9240-4E68-9666-D5B6F9E8027D}" name="Year"/>
    <tableColumn id="2" xr3:uid="{43DDA52C-3456-4E8D-8DAF-ACCF160E5A51}" name="2013"/>
    <tableColumn id="3" xr3:uid="{DF373AE6-CC25-49F7-A58F-7B15A12023B8}" name="2014"/>
    <tableColumn id="4" xr3:uid="{9AB77CBA-BD9D-4A25-9442-45EC5F081975}" name="2015"/>
    <tableColumn id="5" xr3:uid="{C747C336-1A22-4709-ACF6-90D9121B2755}" name="2016"/>
    <tableColumn id="6" xr3:uid="{0B707284-B80E-4CAC-B08B-24592C3EA6B3}" name="2017"/>
    <tableColumn id="7" xr3:uid="{DE53E533-B0A9-4A4A-B527-0A61E14C1BBD}" name="2018"/>
    <tableColumn id="8" xr3:uid="{A543A7CA-E360-47B3-98F9-C0160FEBA79B}" name="2019"/>
    <tableColumn id="9" xr3:uid="{BE64FA9F-3382-4B60-B703-3645A575B266}" name="2020"/>
    <tableColumn id="10" xr3:uid="{8D912097-A406-4C80-8BF2-F96270FBE31D}" name="2021"/>
    <tableColumn id="11" xr3:uid="{412A696C-29BE-4959-AE0C-F9306C42A6AD}" name="2022"/>
    <tableColumn id="12" xr3:uid="{93EB7951-E208-4002-8C6D-6C6EC8826E66}" name="2023"/>
    <tableColumn id="13" xr3:uid="{28A8FD50-436F-4B4F-8B30-C0A312460FDD}" name="2024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8DC015-C724-46F3-B97E-0F2D4613DB3E}" name="Table6" displayName="Table6" ref="A20:M23" totalsRowShown="0">
  <autoFilter ref="A20:M23" xr:uid="{898DC015-C724-46F3-B97E-0F2D4613DB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9119597-3FFE-4F3E-92B8-6149E19EB2FB}" name="Year"/>
    <tableColumn id="2" xr3:uid="{636ECA93-BD60-4788-ACC9-A059D6D68166}" name="2013"/>
    <tableColumn id="3" xr3:uid="{A594A1F7-F83C-42E7-A1D7-9CD955BC6FCF}" name="2014"/>
    <tableColumn id="4" xr3:uid="{D45B5427-DE8E-4E7C-B4DC-181FAF770841}" name="2015"/>
    <tableColumn id="5" xr3:uid="{3036A69D-5348-45F2-8EB7-25C21446BFC3}" name="2016"/>
    <tableColumn id="6" xr3:uid="{BA1B1166-C2F5-4D04-87A4-03B4753DE970}" name="2017"/>
    <tableColumn id="7" xr3:uid="{BD844D3E-A34A-4DA0-A95F-0D115869C6BD}" name="2018"/>
    <tableColumn id="8" xr3:uid="{83E4300A-E8C6-4D10-9661-9B9F78744DDD}" name="2019"/>
    <tableColumn id="9" xr3:uid="{57CD0C6C-6DA4-4B4A-9C43-7DE56EA4D984}" name="2020"/>
    <tableColumn id="10" xr3:uid="{C6F3F8DE-D47B-4086-B6AB-ACC1F385C827}" name="2021"/>
    <tableColumn id="11" xr3:uid="{3F5028C9-34DD-436B-B493-BC74D21B58EF}" name="2022"/>
    <tableColumn id="12" xr3:uid="{15B8ACC8-8329-4E28-8473-CC41CD638DDB}" name="2023"/>
    <tableColumn id="13" xr3:uid="{CD1A5562-8726-450A-9947-994CEE68ABE2}" name="2024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952E0D-1D7D-41AA-944A-DD7470B34F58}" name="Table7" displayName="Table7" ref="A26:M29" totalsRowShown="0">
  <autoFilter ref="A26:M29" xr:uid="{05952E0D-1D7D-41AA-944A-DD7470B34F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359DA6C-4EA4-45EC-91F3-65CD56E6DDBE}" name="Year"/>
    <tableColumn id="2" xr3:uid="{84D0E4A7-554A-40F2-BD5D-C8AF82D2DFA4}" name="2013"/>
    <tableColumn id="3" xr3:uid="{49116C2A-5567-44E8-9C4A-3CC20D85E678}" name="2014"/>
    <tableColumn id="4" xr3:uid="{668BCED3-9AE7-4EC7-84C3-AFF3A3DDCD59}" name="2015"/>
    <tableColumn id="5" xr3:uid="{B54778B2-E710-4E0D-9858-275D9360D6D4}" name="2016"/>
    <tableColumn id="6" xr3:uid="{C3684ED3-5CA0-4EE9-8A43-D35DA8DA8D5A}" name="2017"/>
    <tableColumn id="7" xr3:uid="{CD29416B-F7F8-4034-85A4-1C28BFA8EAA4}" name="2018"/>
    <tableColumn id="8" xr3:uid="{82C42406-0B3F-4898-8626-E816F79BE3FE}" name="2019"/>
    <tableColumn id="9" xr3:uid="{73FB1096-38EA-47DD-9A6A-00A7797206CC}" name="2020"/>
    <tableColumn id="10" xr3:uid="{057A7312-A059-409A-9DA4-059E2DCF1116}" name="2021"/>
    <tableColumn id="11" xr3:uid="{D71713D1-1840-4228-9564-1D8C6C4B8EA5}" name="2022"/>
    <tableColumn id="12" xr3:uid="{86C7DD8A-ED21-4395-8A26-715BB5262791}" name="2023"/>
    <tableColumn id="13" xr3:uid="{04833F42-2B67-4ACA-AB83-A290959F5A23}" name="2024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A4E584-7D63-46D4-853D-D0C9D19C1C6D}" name="Table8" displayName="Table8" ref="A40:M43" totalsRowShown="0">
  <autoFilter ref="A40:M43" xr:uid="{F5A4E584-7D63-46D4-853D-D0C9D19C1C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B0399C3-B7C0-42AB-8C28-1D523CC85301}" name="Year"/>
    <tableColumn id="2" xr3:uid="{84DF601C-1F97-499C-A0DA-DB587EDFCA03}" name="2013"/>
    <tableColumn id="3" xr3:uid="{9BA3EA17-3987-469A-B66F-F4080795E8DE}" name="2014"/>
    <tableColumn id="4" xr3:uid="{EFAC5C8F-9726-4825-8DC1-9F5AD167910E}" name="2015"/>
    <tableColumn id="5" xr3:uid="{9751F900-FBAA-4815-9B7F-DD425A4EDA2F}" name="2016"/>
    <tableColumn id="6" xr3:uid="{252A889D-A6B8-4141-88A9-F35079F7A703}" name="2017"/>
    <tableColumn id="7" xr3:uid="{C5EEEE86-E136-4539-A353-EA611C1CD254}" name="2018"/>
    <tableColumn id="8" xr3:uid="{765896DD-7E72-43FD-828D-90E24784A7A4}" name="2019">
      <calculatedColumnFormula>SUM(1988,633)</calculatedColumnFormula>
    </tableColumn>
    <tableColumn id="9" xr3:uid="{508691F0-12F7-4A9D-8D11-C26A106347A3}" name="2020">
      <calculatedColumnFormula>SUM(1991,561,775)</calculatedColumnFormula>
    </tableColumn>
    <tableColumn id="10" xr3:uid="{05A8DDAC-C355-4032-95D2-031AA8B8BA0A}" name="2021">
      <calculatedColumnFormula>SUM(5964,634,1375)</calculatedColumnFormula>
    </tableColumn>
    <tableColumn id="11" xr3:uid="{7DBF020E-E07F-4031-A724-2E8C6AE2DA32}" name="2022">
      <calculatedColumnFormula>SUM(10946,741,1553)</calculatedColumnFormula>
    </tableColumn>
    <tableColumn id="12" xr3:uid="{26F671FD-DAFF-4CBA-8015-2FC0281116C9}" name="2023"/>
    <tableColumn id="13" xr3:uid="{AC4DB87E-6624-4E89-BD9A-134F62D50985}" name="2024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C87DA-7B1A-4281-BCEE-5DAFC6817A9B}" name="Table9" displayName="Table9" ref="A47:M50" totalsRowShown="0">
  <autoFilter ref="A47:M50" xr:uid="{1DDC87DA-7B1A-4281-BCEE-5DAFC6817A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CB2B937-A1C7-4FE6-BF7F-B38CBDCCC9E3}" name="Year"/>
    <tableColumn id="2" xr3:uid="{6E6D7048-BFBD-4A79-A56A-693F23CB3D67}" name="2013"/>
    <tableColumn id="3" xr3:uid="{053694B6-7856-4EE9-BEC5-6052C84F6CD8}" name="2014"/>
    <tableColumn id="4" xr3:uid="{BAEA5C20-630E-4B50-A1D4-4E118087E230}" name="2015"/>
    <tableColumn id="5" xr3:uid="{BFA956B8-286B-4B41-A0D1-FFCB55F9E54B}" name="2016"/>
    <tableColumn id="6" xr3:uid="{59245020-C620-428A-9CD4-F052C60D2331}" name="2017"/>
    <tableColumn id="7" xr3:uid="{3C7C29CC-702E-464C-A3A8-E8D67D731F92}" name="2018"/>
    <tableColumn id="8" xr3:uid="{70087832-CB8C-4280-8AEE-BD82345B3DEE}" name="2019"/>
    <tableColumn id="9" xr3:uid="{3C0ED5B7-D899-49FE-A07D-F22D39D425F6}" name="2020"/>
    <tableColumn id="10" xr3:uid="{01037468-1F37-4283-91EB-BD17D61EDDBE}" name="2021">
      <calculatedColumnFormula>SUM(5964,634,1375)</calculatedColumnFormula>
    </tableColumn>
    <tableColumn id="11" xr3:uid="{478697FD-F198-4EBA-89FC-7577FDB198F3}" name="2022">
      <calculatedColumnFormula>SUM(10946,741,1553)</calculatedColumnFormula>
    </tableColumn>
    <tableColumn id="12" xr3:uid="{82233E8F-2FA5-4793-BC2E-9B8344B16E46}" name="2023"/>
    <tableColumn id="13" xr3:uid="{D3EB4D05-32F2-483B-BC07-CC41E670F818}" name="2024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DA22D-9E42-4000-9510-83500EB89F28}" name="Table1" displayName="Table1" ref="A54:M62" totalsRowShown="0" headerRowDxfId="0">
  <autoFilter ref="A54:M62" xr:uid="{661DA22D-9E42-4000-9510-83500EB89F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A722348-412D-4212-A9B3-AC0F1F82142A}" name="Year"/>
    <tableColumn id="2" xr3:uid="{7CA7D2B1-AE6A-4744-9931-B31BFF473A53}" name="2013" dataDxfId="12"/>
    <tableColumn id="3" xr3:uid="{BFDE7B2A-EB9F-47C7-B298-3FE46E73DF5F}" name="2014" dataDxfId="11"/>
    <tableColumn id="4" xr3:uid="{D4D47083-9EAB-41AC-905F-BEEB41CB6FDC}" name="2015" dataDxfId="10"/>
    <tableColumn id="5" xr3:uid="{74E6A6D2-785A-4513-BB6D-CC9FD1B38A86}" name="2016" dataDxfId="9"/>
    <tableColumn id="6" xr3:uid="{E53A6AF5-2BC4-4A72-B10D-C7D43F77E6C2}" name="2017" dataDxfId="8"/>
    <tableColumn id="7" xr3:uid="{FC244A25-9820-489F-8C42-C2800796C852}" name="2018" dataDxfId="7"/>
    <tableColumn id="8" xr3:uid="{1EE7D5F8-1DD0-46DD-A51E-AF76376DD29E}" name="2019" dataDxfId="6"/>
    <tableColumn id="9" xr3:uid="{627E4AA4-3CE8-4B00-9D54-B41B49CC8C04}" name="2020" dataDxfId="5"/>
    <tableColumn id="10" xr3:uid="{6FEDE07A-A63C-4320-B47F-9E796D5DBEE0}" name="2021" dataDxfId="4"/>
    <tableColumn id="11" xr3:uid="{6B819A45-D93E-45B6-BF83-510527B28C6B}" name="2022" dataDxfId="3"/>
    <tableColumn id="12" xr3:uid="{F86428FC-47A8-425F-97BA-5B1DF9938DE4}" name="2023" dataDxfId="2"/>
    <tableColumn id="13" xr3:uid="{771F9614-D502-445C-93E2-57502643938F}" name="2024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5345-5B19-49A1-BC97-9FCD1420AA1B}">
  <dimension ref="A1:M62"/>
  <sheetViews>
    <sheetView tabSelected="1" topLeftCell="A58" zoomScaleNormal="100" workbookViewId="0">
      <selection activeCell="U69" sqref="U69"/>
    </sheetView>
  </sheetViews>
  <sheetFormatPr defaultRowHeight="14.4" x14ac:dyDescent="0.3"/>
  <cols>
    <col min="1" max="1" width="16.88671875" bestFit="1" customWidth="1"/>
    <col min="2" max="13" width="7.44140625" customWidth="1"/>
  </cols>
  <sheetData>
    <row r="1" spans="1:13" x14ac:dyDescent="0.3">
      <c r="A1" t="s">
        <v>15</v>
      </c>
    </row>
    <row r="2" spans="1:13" x14ac:dyDescent="0.3">
      <c r="A2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18</v>
      </c>
    </row>
    <row r="3" spans="1:13" x14ac:dyDescent="0.3">
      <c r="A3" t="s">
        <v>1</v>
      </c>
      <c r="B3" s="2">
        <v>562</v>
      </c>
      <c r="C3" s="2">
        <v>440</v>
      </c>
      <c r="D3" s="2">
        <v>631</v>
      </c>
      <c r="E3" s="2">
        <v>614</v>
      </c>
      <c r="F3" s="2">
        <v>1666</v>
      </c>
      <c r="G3" s="2">
        <v>3047</v>
      </c>
      <c r="H3" s="2">
        <v>4141</v>
      </c>
      <c r="I3" s="2">
        <v>2796</v>
      </c>
      <c r="J3" s="2">
        <v>4332</v>
      </c>
      <c r="K3" s="2">
        <v>9752</v>
      </c>
      <c r="L3" s="2">
        <v>4368</v>
      </c>
      <c r="M3" s="2">
        <v>29760</v>
      </c>
    </row>
    <row r="4" spans="1:13" x14ac:dyDescent="0.3">
      <c r="A4" t="s">
        <v>2</v>
      </c>
      <c r="B4" s="2">
        <v>4280</v>
      </c>
      <c r="C4" s="2">
        <v>4130</v>
      </c>
      <c r="D4" s="2">
        <v>4682</v>
      </c>
      <c r="E4" s="2">
        <v>5010</v>
      </c>
      <c r="F4" s="2">
        <v>6910</v>
      </c>
      <c r="G4" s="2">
        <v>9714</v>
      </c>
      <c r="H4" s="2">
        <v>11716</v>
      </c>
      <c r="I4" s="2">
        <v>10918</v>
      </c>
      <c r="J4" s="2">
        <v>16675</v>
      </c>
      <c r="K4" s="2">
        <v>26914</v>
      </c>
      <c r="L4" s="2">
        <v>26974</v>
      </c>
      <c r="M4" s="2">
        <v>60922</v>
      </c>
    </row>
    <row r="5" spans="1:13" x14ac:dyDescent="0.3">
      <c r="A5" t="s">
        <v>3</v>
      </c>
      <c r="B5" s="1">
        <f t="shared" ref="B5:K5" si="0">(B3/B4)</f>
        <v>0.13130841121495326</v>
      </c>
      <c r="C5" s="1">
        <f t="shared" si="0"/>
        <v>0.10653753026634383</v>
      </c>
      <c r="D5" s="1">
        <f t="shared" si="0"/>
        <v>0.13477146518581803</v>
      </c>
      <c r="E5" s="1">
        <f t="shared" si="0"/>
        <v>0.12255489021956088</v>
      </c>
      <c r="F5" s="1">
        <f t="shared" si="0"/>
        <v>0.24109985528219971</v>
      </c>
      <c r="G5" s="1">
        <f t="shared" si="0"/>
        <v>0.3136709903232448</v>
      </c>
      <c r="H5" s="1">
        <f t="shared" si="0"/>
        <v>0.35344827586206895</v>
      </c>
      <c r="I5" s="1">
        <f t="shared" si="0"/>
        <v>0.25609085913170909</v>
      </c>
      <c r="J5" s="1">
        <f t="shared" si="0"/>
        <v>0.25979010494752625</v>
      </c>
      <c r="K5" s="1">
        <f t="shared" si="0"/>
        <v>0.36233930296499961</v>
      </c>
      <c r="L5" s="1">
        <f>(L3/L4)</f>
        <v>0.16193371394676356</v>
      </c>
      <c r="M5" s="1">
        <f>(M3/M4)</f>
        <v>0.4884934834706674</v>
      </c>
    </row>
    <row r="7" spans="1:13" x14ac:dyDescent="0.3">
      <c r="A7" t="s">
        <v>16</v>
      </c>
    </row>
    <row r="8" spans="1:13" x14ac:dyDescent="0.3">
      <c r="A8" t="s">
        <v>0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18</v>
      </c>
    </row>
    <row r="9" spans="1:13" x14ac:dyDescent="0.3">
      <c r="A9" t="s">
        <v>1</v>
      </c>
      <c r="B9" s="2">
        <v>562</v>
      </c>
      <c r="C9" s="2">
        <v>440</v>
      </c>
      <c r="D9" s="2">
        <v>631</v>
      </c>
      <c r="E9" s="2">
        <v>614</v>
      </c>
      <c r="F9" s="2">
        <v>1666</v>
      </c>
      <c r="G9" s="2">
        <v>3047</v>
      </c>
      <c r="H9" s="2">
        <v>4141</v>
      </c>
      <c r="I9" s="2">
        <v>2796</v>
      </c>
      <c r="J9" s="2">
        <v>4332</v>
      </c>
      <c r="K9" s="2">
        <v>9752</v>
      </c>
      <c r="L9" s="2">
        <v>4368</v>
      </c>
      <c r="M9" s="2">
        <v>29760</v>
      </c>
    </row>
    <row r="10" spans="1:13" x14ac:dyDescent="0.3">
      <c r="A10" t="s">
        <v>17</v>
      </c>
      <c r="B10" s="2">
        <v>6412</v>
      </c>
      <c r="C10" s="2">
        <v>7250</v>
      </c>
      <c r="D10" s="2">
        <v>7201</v>
      </c>
      <c r="E10" s="2">
        <v>7370</v>
      </c>
      <c r="F10" s="2">
        <v>9841</v>
      </c>
      <c r="G10" s="2">
        <v>11241</v>
      </c>
      <c r="H10" s="2">
        <v>13292</v>
      </c>
      <c r="I10" s="2">
        <v>17315</v>
      </c>
      <c r="J10" s="2">
        <v>28791</v>
      </c>
      <c r="K10" s="2">
        <v>44187</v>
      </c>
      <c r="L10" s="2">
        <v>41182</v>
      </c>
      <c r="M10" s="2">
        <v>65728</v>
      </c>
    </row>
    <row r="11" spans="1:13" x14ac:dyDescent="0.3">
      <c r="A11" t="s">
        <v>16</v>
      </c>
      <c r="B11" s="1">
        <f>(B9/B10)</f>
        <v>8.7648159700561445E-2</v>
      </c>
      <c r="C11" s="1">
        <f t="shared" ref="C11:M11" si="1">(C9/C10)</f>
        <v>6.0689655172413794E-2</v>
      </c>
      <c r="D11" s="1">
        <f t="shared" si="1"/>
        <v>8.7626718511317869E-2</v>
      </c>
      <c r="E11" s="1">
        <f t="shared" si="1"/>
        <v>8.3310719131614655E-2</v>
      </c>
      <c r="F11" s="1">
        <f t="shared" si="1"/>
        <v>0.16929173864444672</v>
      </c>
      <c r="G11" s="1">
        <f t="shared" si="1"/>
        <v>0.27106129347922781</v>
      </c>
      <c r="H11" s="1">
        <f t="shared" si="1"/>
        <v>0.31154077640686129</v>
      </c>
      <c r="I11" s="1">
        <f t="shared" si="1"/>
        <v>0.16147848686110308</v>
      </c>
      <c r="J11" s="1">
        <f t="shared" si="1"/>
        <v>0.15046368656871939</v>
      </c>
      <c r="K11" s="1">
        <f t="shared" si="1"/>
        <v>0.22069839545567702</v>
      </c>
      <c r="L11" s="1">
        <f t="shared" si="1"/>
        <v>0.10606575688407557</v>
      </c>
      <c r="M11" s="1">
        <f t="shared" si="1"/>
        <v>0.45277507302823761</v>
      </c>
    </row>
    <row r="13" spans="1:13" x14ac:dyDescent="0.3">
      <c r="A13" t="s">
        <v>19</v>
      </c>
    </row>
    <row r="14" spans="1:13" x14ac:dyDescent="0.3">
      <c r="A14" t="s">
        <v>0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  <c r="H14" s="4" t="s">
        <v>10</v>
      </c>
      <c r="I14" s="4" t="s">
        <v>11</v>
      </c>
      <c r="J14" s="4" t="s">
        <v>12</v>
      </c>
      <c r="K14" s="4" t="s">
        <v>13</v>
      </c>
      <c r="L14" s="4" t="s">
        <v>14</v>
      </c>
      <c r="M14" s="4" t="s">
        <v>18</v>
      </c>
    </row>
    <row r="15" spans="1:13" x14ac:dyDescent="0.3">
      <c r="A15" t="s">
        <v>20</v>
      </c>
      <c r="B15" s="2">
        <v>454</v>
      </c>
      <c r="C15" s="2">
        <v>426</v>
      </c>
      <c r="D15" s="2">
        <v>474</v>
      </c>
      <c r="E15" s="2">
        <v>505</v>
      </c>
      <c r="F15" s="2">
        <v>826</v>
      </c>
      <c r="G15" s="2">
        <v>1265</v>
      </c>
      <c r="H15" s="2">
        <v>1424</v>
      </c>
      <c r="I15" s="2">
        <v>1657</v>
      </c>
      <c r="J15" s="2">
        <v>2429</v>
      </c>
      <c r="K15" s="2">
        <v>4650</v>
      </c>
      <c r="L15" s="2">
        <v>3827</v>
      </c>
      <c r="M15" s="2">
        <v>9999</v>
      </c>
    </row>
    <row r="16" spans="1:13" x14ac:dyDescent="0.3">
      <c r="A16" t="s">
        <v>21</v>
      </c>
      <c r="B16" s="2">
        <v>4280</v>
      </c>
      <c r="C16" s="2">
        <v>4130</v>
      </c>
      <c r="D16" s="2">
        <v>4682</v>
      </c>
      <c r="E16" s="2">
        <v>5010</v>
      </c>
      <c r="F16" s="2">
        <v>6910</v>
      </c>
      <c r="G16" s="2">
        <v>9714</v>
      </c>
      <c r="H16" s="2">
        <v>11716</v>
      </c>
      <c r="I16" s="2">
        <v>10918</v>
      </c>
      <c r="J16" s="2">
        <v>16675</v>
      </c>
      <c r="K16" s="2">
        <v>26914</v>
      </c>
      <c r="L16" s="2">
        <v>26974</v>
      </c>
      <c r="M16" s="2">
        <v>60922</v>
      </c>
    </row>
    <row r="17" spans="1:13" x14ac:dyDescent="0.3">
      <c r="A17" t="s">
        <v>19</v>
      </c>
      <c r="B17" s="3">
        <f>(B15/(B16/365))</f>
        <v>38.717289719626166</v>
      </c>
      <c r="C17" s="3">
        <f t="shared" ref="C17:M17" si="2">(C15/(C16/365))</f>
        <v>37.648910411622275</v>
      </c>
      <c r="D17" s="3">
        <f t="shared" si="2"/>
        <v>36.952157197778725</v>
      </c>
      <c r="E17" s="3">
        <f t="shared" si="2"/>
        <v>36.791417165668662</v>
      </c>
      <c r="F17" s="3">
        <f t="shared" si="2"/>
        <v>43.630969609261946</v>
      </c>
      <c r="G17" s="3">
        <f t="shared" si="2"/>
        <v>47.531912703314802</v>
      </c>
      <c r="H17" s="3">
        <f t="shared" si="2"/>
        <v>44.363263912598157</v>
      </c>
      <c r="I17" s="3">
        <f t="shared" si="2"/>
        <v>55.395218904561276</v>
      </c>
      <c r="J17" s="3">
        <f t="shared" si="2"/>
        <v>53.168515742128932</v>
      </c>
      <c r="K17" s="3">
        <f t="shared" si="2"/>
        <v>63.061975180203611</v>
      </c>
      <c r="L17" s="3">
        <f t="shared" si="2"/>
        <v>51.785237636242307</v>
      </c>
      <c r="M17" s="3">
        <f t="shared" si="2"/>
        <v>59.906683956534579</v>
      </c>
    </row>
    <row r="19" spans="1:13" x14ac:dyDescent="0.3">
      <c r="A19" t="s">
        <v>22</v>
      </c>
    </row>
    <row r="20" spans="1:13" x14ac:dyDescent="0.3">
      <c r="A20" t="s">
        <v>0</v>
      </c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  <c r="I20" s="4" t="s">
        <v>11</v>
      </c>
      <c r="J20" s="4" t="s">
        <v>12</v>
      </c>
      <c r="K20" s="4" t="s">
        <v>13</v>
      </c>
      <c r="L20" s="4" t="s">
        <v>14</v>
      </c>
      <c r="M20" s="4" t="s">
        <v>18</v>
      </c>
    </row>
    <row r="21" spans="1:13" x14ac:dyDescent="0.3">
      <c r="A21" t="s">
        <v>23</v>
      </c>
      <c r="B21" s="2">
        <v>2053</v>
      </c>
      <c r="C21" s="2">
        <v>1862</v>
      </c>
      <c r="D21" s="2">
        <v>2083</v>
      </c>
      <c r="E21" s="2">
        <v>2199</v>
      </c>
      <c r="F21" s="2">
        <v>2847</v>
      </c>
      <c r="G21" s="2">
        <v>3892</v>
      </c>
      <c r="H21" s="2">
        <v>4545</v>
      </c>
      <c r="I21" s="2">
        <v>4150</v>
      </c>
      <c r="J21" s="2">
        <v>6279</v>
      </c>
      <c r="K21" s="2">
        <v>9439</v>
      </c>
      <c r="L21" s="2">
        <v>11618</v>
      </c>
      <c r="M21" s="2">
        <v>16621</v>
      </c>
    </row>
    <row r="22" spans="1:13" x14ac:dyDescent="0.3">
      <c r="A22" t="s">
        <v>24</v>
      </c>
      <c r="B22" s="2">
        <v>42</v>
      </c>
      <c r="C22" s="2">
        <v>387</v>
      </c>
      <c r="D22" s="2">
        <v>483</v>
      </c>
      <c r="E22" s="2">
        <v>418</v>
      </c>
      <c r="F22" s="2">
        <v>794</v>
      </c>
      <c r="G22" s="2">
        <v>796</v>
      </c>
      <c r="H22" s="2">
        <v>1575</v>
      </c>
      <c r="I22" s="2">
        <v>979</v>
      </c>
      <c r="J22" s="2">
        <v>1826</v>
      </c>
      <c r="K22" s="2">
        <v>2605</v>
      </c>
      <c r="L22" s="2">
        <v>5159</v>
      </c>
      <c r="M22" s="2">
        <v>5282</v>
      </c>
    </row>
    <row r="23" spans="1:13" x14ac:dyDescent="0.3">
      <c r="A23" t="s">
        <v>22</v>
      </c>
      <c r="B23" s="3">
        <f>(B21/B22)</f>
        <v>48.88095238095238</v>
      </c>
      <c r="C23" s="3">
        <f t="shared" ref="C23:M23" si="3">(C21/C22)</f>
        <v>4.8113695090439279</v>
      </c>
      <c r="D23" s="3">
        <f t="shared" si="3"/>
        <v>4.3126293995859211</v>
      </c>
      <c r="E23" s="3">
        <f t="shared" si="3"/>
        <v>5.2607655502392348</v>
      </c>
      <c r="F23" s="3">
        <f t="shared" si="3"/>
        <v>3.5856423173803527</v>
      </c>
      <c r="G23" s="3">
        <f t="shared" si="3"/>
        <v>4.8894472361809047</v>
      </c>
      <c r="H23" s="3">
        <f t="shared" si="3"/>
        <v>2.8857142857142857</v>
      </c>
      <c r="I23" s="3">
        <f t="shared" si="3"/>
        <v>4.2390194075587333</v>
      </c>
      <c r="J23" s="3">
        <f t="shared" si="3"/>
        <v>3.4386637458926614</v>
      </c>
      <c r="K23" s="3">
        <f t="shared" si="3"/>
        <v>3.6234165067178501</v>
      </c>
      <c r="L23" s="3">
        <f t="shared" si="3"/>
        <v>2.2519868191509982</v>
      </c>
      <c r="M23" s="3">
        <f t="shared" si="3"/>
        <v>3.1467247254827715</v>
      </c>
    </row>
    <row r="25" spans="1:13" x14ac:dyDescent="0.3">
      <c r="A25" t="s">
        <v>25</v>
      </c>
    </row>
    <row r="26" spans="1:13" x14ac:dyDescent="0.3">
      <c r="A26" t="s">
        <v>0</v>
      </c>
      <c r="B26" s="4" t="s">
        <v>4</v>
      </c>
      <c r="C26" s="4" t="s">
        <v>5</v>
      </c>
      <c r="D26" s="4" t="s">
        <v>6</v>
      </c>
      <c r="E26" s="4" t="s">
        <v>7</v>
      </c>
      <c r="F26" s="4" t="s">
        <v>8</v>
      </c>
      <c r="G26" s="4" t="s">
        <v>9</v>
      </c>
      <c r="H26" s="4" t="s">
        <v>10</v>
      </c>
      <c r="I26" s="4" t="s">
        <v>11</v>
      </c>
      <c r="J26" s="4" t="s">
        <v>12</v>
      </c>
      <c r="K26" s="4" t="s">
        <v>13</v>
      </c>
      <c r="L26" s="4" t="s">
        <v>14</v>
      </c>
      <c r="M26" s="4" t="s">
        <v>18</v>
      </c>
    </row>
    <row r="27" spans="1:13" x14ac:dyDescent="0.3">
      <c r="A27" t="s">
        <v>26</v>
      </c>
      <c r="B27" s="2">
        <v>4775</v>
      </c>
      <c r="C27" s="2">
        <v>5624</v>
      </c>
      <c r="D27" s="2">
        <v>5713</v>
      </c>
      <c r="E27" s="2">
        <v>6053</v>
      </c>
      <c r="F27" s="2">
        <v>8538</v>
      </c>
      <c r="G27" s="2">
        <v>9255</v>
      </c>
      <c r="H27" s="2">
        <v>10557</v>
      </c>
      <c r="I27" s="2">
        <v>13690</v>
      </c>
      <c r="J27" s="2">
        <v>16055</v>
      </c>
      <c r="K27" s="2">
        <v>28829</v>
      </c>
      <c r="L27" s="2">
        <v>23073</v>
      </c>
      <c r="M27" s="2">
        <v>44345</v>
      </c>
    </row>
    <row r="28" spans="1:13" x14ac:dyDescent="0.3">
      <c r="A28" t="s">
        <v>27</v>
      </c>
      <c r="B28" s="2">
        <v>976</v>
      </c>
      <c r="C28" s="2">
        <v>945</v>
      </c>
      <c r="D28" s="2">
        <v>896</v>
      </c>
      <c r="E28" s="2">
        <v>2351</v>
      </c>
      <c r="F28" s="2">
        <v>1788</v>
      </c>
      <c r="G28" s="2">
        <v>1153</v>
      </c>
      <c r="H28" s="2">
        <v>1329</v>
      </c>
      <c r="I28" s="2">
        <v>1784</v>
      </c>
      <c r="J28" s="2">
        <v>3925</v>
      </c>
      <c r="K28" s="2">
        <v>4335</v>
      </c>
      <c r="L28" s="2">
        <v>6563</v>
      </c>
      <c r="M28" s="2">
        <v>10631</v>
      </c>
    </row>
    <row r="29" spans="1:13" x14ac:dyDescent="0.3">
      <c r="A29" t="s">
        <v>25</v>
      </c>
      <c r="B29" s="3">
        <f>(B27/B28)</f>
        <v>4.8924180327868854</v>
      </c>
      <c r="C29" s="3">
        <f t="shared" ref="C29:M29" si="4">(C27/C28)</f>
        <v>5.9513227513227509</v>
      </c>
      <c r="D29" s="3">
        <f t="shared" si="4"/>
        <v>6.3761160714285712</v>
      </c>
      <c r="E29" s="3">
        <f t="shared" si="4"/>
        <v>2.5746490854955337</v>
      </c>
      <c r="F29" s="3">
        <f t="shared" si="4"/>
        <v>4.775167785234899</v>
      </c>
      <c r="G29" s="3">
        <f t="shared" si="4"/>
        <v>8.0268863833477884</v>
      </c>
      <c r="H29" s="3">
        <f t="shared" si="4"/>
        <v>7.9435665914221216</v>
      </c>
      <c r="I29" s="3">
        <f t="shared" si="4"/>
        <v>7.6737668161434973</v>
      </c>
      <c r="J29" s="3">
        <f t="shared" si="4"/>
        <v>4.0904458598726112</v>
      </c>
      <c r="K29" s="3">
        <f t="shared" si="4"/>
        <v>6.6502883506343711</v>
      </c>
      <c r="L29" s="3">
        <f t="shared" si="4"/>
        <v>3.5156178576870332</v>
      </c>
      <c r="M29" s="3">
        <f t="shared" si="4"/>
        <v>4.1712915059730973</v>
      </c>
    </row>
    <row r="31" spans="1:13" x14ac:dyDescent="0.3">
      <c r="A31" t="s">
        <v>28</v>
      </c>
    </row>
    <row r="32" spans="1:13" x14ac:dyDescent="0.3">
      <c r="A32" t="s">
        <v>0</v>
      </c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  <c r="I32" s="4" t="s">
        <v>11</v>
      </c>
      <c r="J32" s="4" t="s">
        <v>12</v>
      </c>
      <c r="K32" s="4" t="s">
        <v>13</v>
      </c>
      <c r="L32" s="4" t="s">
        <v>14</v>
      </c>
      <c r="M32" s="4" t="s">
        <v>18</v>
      </c>
    </row>
    <row r="33" spans="1:13" x14ac:dyDescent="0.3">
      <c r="A33" t="s">
        <v>26</v>
      </c>
      <c r="B33" s="2">
        <v>4775</v>
      </c>
      <c r="C33" s="2">
        <v>5624</v>
      </c>
      <c r="D33" s="2">
        <v>5713</v>
      </c>
      <c r="E33" s="2">
        <v>6053</v>
      </c>
      <c r="F33" s="2">
        <v>8538</v>
      </c>
      <c r="G33" s="2">
        <v>9255</v>
      </c>
      <c r="H33" s="2">
        <v>10557</v>
      </c>
      <c r="I33" s="2">
        <v>13690</v>
      </c>
      <c r="J33" s="2">
        <v>16055</v>
      </c>
      <c r="K33" s="2">
        <v>28829</v>
      </c>
      <c r="L33" s="2">
        <v>23073</v>
      </c>
      <c r="M33" s="2">
        <v>44345</v>
      </c>
    </row>
    <row r="34" spans="1:13" x14ac:dyDescent="0.3">
      <c r="A34" t="s">
        <v>29</v>
      </c>
      <c r="B34" s="2">
        <v>42</v>
      </c>
      <c r="C34" s="2">
        <v>387</v>
      </c>
      <c r="D34" s="2">
        <v>483</v>
      </c>
      <c r="E34" s="2">
        <v>418</v>
      </c>
      <c r="F34" s="2">
        <v>794</v>
      </c>
      <c r="G34" s="2">
        <v>796</v>
      </c>
      <c r="H34" s="2">
        <v>1575</v>
      </c>
      <c r="I34" s="2">
        <v>979</v>
      </c>
      <c r="J34" s="2">
        <v>1826</v>
      </c>
      <c r="K34" s="2">
        <v>2605</v>
      </c>
      <c r="L34" s="2">
        <v>5159</v>
      </c>
      <c r="M34" s="2">
        <v>5282</v>
      </c>
    </row>
    <row r="35" spans="1:13" x14ac:dyDescent="0.3">
      <c r="A35" t="s">
        <v>27</v>
      </c>
      <c r="B35" s="2">
        <v>976</v>
      </c>
      <c r="C35" s="2">
        <v>945</v>
      </c>
      <c r="D35" s="2">
        <v>896</v>
      </c>
      <c r="E35" s="2">
        <v>2351</v>
      </c>
      <c r="F35" s="2">
        <v>1788</v>
      </c>
      <c r="G35" s="2">
        <v>1153</v>
      </c>
      <c r="H35" s="2">
        <v>1329</v>
      </c>
      <c r="I35" s="2">
        <v>1784</v>
      </c>
      <c r="J35" s="2">
        <v>3925</v>
      </c>
      <c r="K35" s="2">
        <v>4335</v>
      </c>
      <c r="L35" s="2">
        <v>6563</v>
      </c>
      <c r="M35" s="2">
        <v>10631</v>
      </c>
    </row>
    <row r="36" spans="1:13" x14ac:dyDescent="0.3">
      <c r="A36" t="s">
        <v>28</v>
      </c>
      <c r="B36" s="3">
        <f>((B33-B34)/B35)</f>
        <v>4.8493852459016393</v>
      </c>
      <c r="C36" s="3">
        <f t="shared" ref="C36:M36" si="5">((C33-C34)/C35)</f>
        <v>5.5417989417989419</v>
      </c>
      <c r="D36" s="3">
        <f t="shared" si="5"/>
        <v>5.8370535714285712</v>
      </c>
      <c r="E36" s="3">
        <f t="shared" si="5"/>
        <v>2.3968524032326668</v>
      </c>
      <c r="F36" s="3">
        <f t="shared" si="5"/>
        <v>4.3310961968680086</v>
      </c>
      <c r="G36" s="3">
        <f t="shared" si="5"/>
        <v>7.3365134431916736</v>
      </c>
      <c r="H36" s="3">
        <f t="shared" si="5"/>
        <v>6.758465011286682</v>
      </c>
      <c r="I36" s="3">
        <f t="shared" si="5"/>
        <v>7.125</v>
      </c>
      <c r="J36" s="3">
        <f t="shared" si="5"/>
        <v>3.6252229299363057</v>
      </c>
      <c r="K36" s="3">
        <f t="shared" si="5"/>
        <v>6.0493656286043826</v>
      </c>
      <c r="L36" s="3">
        <f t="shared" si="5"/>
        <v>2.7295444156635686</v>
      </c>
      <c r="M36" s="3">
        <f t="shared" si="5"/>
        <v>3.6744426676700215</v>
      </c>
    </row>
    <row r="39" spans="1:13" x14ac:dyDescent="0.3">
      <c r="A39" t="s">
        <v>30</v>
      </c>
    </row>
    <row r="40" spans="1:13" x14ac:dyDescent="0.3">
      <c r="A40" t="s">
        <v>0</v>
      </c>
      <c r="B40" s="4" t="s">
        <v>4</v>
      </c>
      <c r="C40" s="4" t="s">
        <v>5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10</v>
      </c>
      <c r="I40" s="4" t="s">
        <v>11</v>
      </c>
      <c r="J40" s="4" t="s">
        <v>12</v>
      </c>
      <c r="K40" s="4" t="s">
        <v>13</v>
      </c>
      <c r="L40" s="4" t="s">
        <v>14</v>
      </c>
      <c r="M40" s="4" t="s">
        <v>18</v>
      </c>
    </row>
    <row r="41" spans="1:13" x14ac:dyDescent="0.3">
      <c r="A41" t="s">
        <v>31</v>
      </c>
      <c r="B41" s="2">
        <f>SUM(589,18)</f>
        <v>607</v>
      </c>
      <c r="C41" s="2">
        <f>SUM(1356,475,17)</f>
        <v>1848</v>
      </c>
      <c r="D41" s="2">
        <f>SUM(1384,489,14)</f>
        <v>1887</v>
      </c>
      <c r="E41" s="2">
        <f>SUM(453,10)</f>
        <v>463</v>
      </c>
      <c r="F41" s="2">
        <f>SUM(1983,277)</f>
        <v>2260</v>
      </c>
      <c r="G41" s="2">
        <f>SUM(1985,632)</f>
        <v>2617</v>
      </c>
      <c r="H41" s="2">
        <f t="shared" ref="H41" si="6">SUM(1988,633)</f>
        <v>2621</v>
      </c>
      <c r="I41" s="2">
        <f t="shared" ref="I41" si="7">SUM(1991,561,775)</f>
        <v>3327</v>
      </c>
      <c r="J41" s="2">
        <f t="shared" ref="J41" si="8">SUM(5964,634,1375)</f>
        <v>7973</v>
      </c>
      <c r="K41" s="2">
        <f t="shared" ref="K41" si="9">SUM(10946,741,1553)</f>
        <v>13240</v>
      </c>
      <c r="L41" s="2">
        <f>SUM(9703,902,1913)</f>
        <v>12518</v>
      </c>
      <c r="M41" s="2">
        <f>SUM(8459,1119,2541)</f>
        <v>12119</v>
      </c>
    </row>
    <row r="42" spans="1:13" x14ac:dyDescent="0.3">
      <c r="A42" t="s">
        <v>17</v>
      </c>
      <c r="B42" s="2">
        <v>6412</v>
      </c>
      <c r="C42" s="2">
        <v>7250</v>
      </c>
      <c r="D42" s="2">
        <v>7201</v>
      </c>
      <c r="E42" s="2">
        <v>7370</v>
      </c>
      <c r="F42" s="2">
        <v>9841</v>
      </c>
      <c r="G42" s="2">
        <v>11241</v>
      </c>
      <c r="H42" s="2">
        <v>13292</v>
      </c>
      <c r="I42" s="2">
        <v>17315</v>
      </c>
      <c r="J42" s="2">
        <v>28791</v>
      </c>
      <c r="K42" s="2">
        <v>44187</v>
      </c>
      <c r="L42" s="2">
        <v>41182</v>
      </c>
      <c r="M42" s="2">
        <v>65728</v>
      </c>
    </row>
    <row r="43" spans="1:13" x14ac:dyDescent="0.3">
      <c r="A43" t="s">
        <v>30</v>
      </c>
      <c r="B43" s="1">
        <f>(B41/B42)</f>
        <v>9.4666250779787894E-2</v>
      </c>
      <c r="C43" s="1">
        <f t="shared" ref="C43:M43" si="10">(C41/C42)</f>
        <v>0.25489655172413794</v>
      </c>
      <c r="D43" s="1">
        <f t="shared" si="10"/>
        <v>0.26204693792528816</v>
      </c>
      <c r="E43" s="1">
        <f t="shared" si="10"/>
        <v>6.2822252374491183E-2</v>
      </c>
      <c r="F43" s="1">
        <f t="shared" si="10"/>
        <v>0.22965145818514379</v>
      </c>
      <c r="G43" s="1">
        <f t="shared" si="10"/>
        <v>0.23280846899742016</v>
      </c>
      <c r="H43" s="1">
        <f t="shared" si="10"/>
        <v>0.1971862774601264</v>
      </c>
      <c r="I43" s="1">
        <f t="shared" si="10"/>
        <v>0.19214553855038982</v>
      </c>
      <c r="J43" s="1">
        <f t="shared" si="10"/>
        <v>0.27692681740821784</v>
      </c>
      <c r="K43" s="1">
        <f t="shared" si="10"/>
        <v>0.29963563944146471</v>
      </c>
      <c r="L43" s="1">
        <f t="shared" si="10"/>
        <v>0.30396775290175321</v>
      </c>
      <c r="M43" s="1">
        <f t="shared" si="10"/>
        <v>0.18438108568646544</v>
      </c>
    </row>
    <row r="46" spans="1:13" x14ac:dyDescent="0.3">
      <c r="A46" t="s">
        <v>32</v>
      </c>
    </row>
    <row r="47" spans="1:13" x14ac:dyDescent="0.3">
      <c r="A47" t="s">
        <v>0</v>
      </c>
      <c r="B47" s="4" t="s">
        <v>4</v>
      </c>
      <c r="C47" s="4" t="s">
        <v>5</v>
      </c>
      <c r="D47" s="4" t="s">
        <v>6</v>
      </c>
      <c r="E47" s="4" t="s">
        <v>7</v>
      </c>
      <c r="F47" s="4" t="s">
        <v>8</v>
      </c>
      <c r="G47" s="4" t="s">
        <v>9</v>
      </c>
      <c r="H47" s="4" t="s">
        <v>10</v>
      </c>
      <c r="I47" s="4" t="s">
        <v>11</v>
      </c>
      <c r="J47" s="4" t="s">
        <v>12</v>
      </c>
      <c r="K47" s="4" t="s">
        <v>13</v>
      </c>
      <c r="L47" s="4" t="s">
        <v>14</v>
      </c>
      <c r="M47" s="4" t="s">
        <v>18</v>
      </c>
    </row>
    <row r="48" spans="1:13" x14ac:dyDescent="0.3">
      <c r="A48" t="s">
        <v>31</v>
      </c>
      <c r="B48" s="2">
        <f>SUM(589,18)</f>
        <v>607</v>
      </c>
      <c r="C48" s="2">
        <f>SUM(1356,475,17)</f>
        <v>1848</v>
      </c>
      <c r="D48" s="2">
        <f>SUM(1384,489,14)</f>
        <v>1887</v>
      </c>
      <c r="E48" s="2">
        <f>SUM(453,10)</f>
        <v>463</v>
      </c>
      <c r="F48" s="2">
        <f>SUM(1983,277)</f>
        <v>2260</v>
      </c>
      <c r="G48" s="2">
        <f>SUM(1985,632)</f>
        <v>2617</v>
      </c>
      <c r="H48" s="2">
        <v>2621</v>
      </c>
      <c r="I48" s="2">
        <v>3327</v>
      </c>
      <c r="J48" s="2">
        <f t="shared" ref="J48" si="11">SUM(5964,634,1375)</f>
        <v>7973</v>
      </c>
      <c r="K48" s="2">
        <f t="shared" ref="K48" si="12">SUM(10946,741,1553)</f>
        <v>13240</v>
      </c>
      <c r="L48" s="2">
        <f>SUM(9703,902,1913)</f>
        <v>12518</v>
      </c>
      <c r="M48" s="2">
        <f>SUM(8459,1119,2541)</f>
        <v>12119</v>
      </c>
    </row>
    <row r="49" spans="1:13" x14ac:dyDescent="0.3">
      <c r="A49" t="s">
        <v>33</v>
      </c>
      <c r="B49" s="2">
        <v>4827</v>
      </c>
      <c r="C49" s="2">
        <v>4456</v>
      </c>
      <c r="D49" s="2">
        <v>4418</v>
      </c>
      <c r="E49" s="2">
        <v>4469</v>
      </c>
      <c r="F49" s="2">
        <v>5762</v>
      </c>
      <c r="G49" s="2">
        <v>7471</v>
      </c>
      <c r="H49" s="2">
        <v>9342</v>
      </c>
      <c r="I49" s="2">
        <v>12204</v>
      </c>
      <c r="J49" s="2">
        <v>16893</v>
      </c>
      <c r="K49" s="2">
        <v>26612</v>
      </c>
      <c r="L49" s="2">
        <v>22101</v>
      </c>
      <c r="M49" s="2">
        <v>42978</v>
      </c>
    </row>
    <row r="50" spans="1:13" x14ac:dyDescent="0.3">
      <c r="A50" t="s">
        <v>32</v>
      </c>
      <c r="B50" s="1">
        <f>B48/B49</f>
        <v>0.12575098404806298</v>
      </c>
      <c r="C50" s="1">
        <f t="shared" ref="C50:M50" si="13">C48/C49</f>
        <v>0.414721723518851</v>
      </c>
      <c r="D50" s="1">
        <f t="shared" si="13"/>
        <v>0.42711634223630601</v>
      </c>
      <c r="E50" s="1">
        <f t="shared" si="13"/>
        <v>0.10360259565898411</v>
      </c>
      <c r="F50" s="1">
        <f t="shared" si="13"/>
        <v>0.39222492190211733</v>
      </c>
      <c r="G50" s="1">
        <f t="shared" si="13"/>
        <v>0.35028777941373312</v>
      </c>
      <c r="H50" s="1">
        <f t="shared" si="13"/>
        <v>0.28056090772853781</v>
      </c>
      <c r="I50" s="1">
        <f t="shared" si="13"/>
        <v>0.2726155358898722</v>
      </c>
      <c r="J50" s="1">
        <f t="shared" si="13"/>
        <v>0.47197063872609957</v>
      </c>
      <c r="K50" s="1">
        <f t="shared" si="13"/>
        <v>0.49751991582744626</v>
      </c>
      <c r="L50" s="1">
        <f t="shared" si="13"/>
        <v>0.56639971042034298</v>
      </c>
      <c r="M50" s="1">
        <f t="shared" si="13"/>
        <v>0.28198147889617942</v>
      </c>
    </row>
    <row r="54" spans="1:13" x14ac:dyDescent="0.3">
      <c r="A54" t="s">
        <v>0</v>
      </c>
      <c r="B54" s="4" t="s">
        <v>4</v>
      </c>
      <c r="C54" s="4" t="s">
        <v>5</v>
      </c>
      <c r="D54" s="4" t="s">
        <v>6</v>
      </c>
      <c r="E54" s="4" t="s">
        <v>7</v>
      </c>
      <c r="F54" s="4" t="s">
        <v>8</v>
      </c>
      <c r="G54" s="4" t="s">
        <v>9</v>
      </c>
      <c r="H54" s="4" t="s">
        <v>10</v>
      </c>
      <c r="I54" s="4" t="s">
        <v>11</v>
      </c>
      <c r="J54" s="4" t="s">
        <v>12</v>
      </c>
      <c r="K54" s="4" t="s">
        <v>13</v>
      </c>
      <c r="L54" s="4" t="s">
        <v>14</v>
      </c>
      <c r="M54" s="4" t="s">
        <v>18</v>
      </c>
    </row>
    <row r="55" spans="1:13" x14ac:dyDescent="0.3">
      <c r="A55" t="s">
        <v>3</v>
      </c>
      <c r="B55" s="1">
        <v>0.13130841121495326</v>
      </c>
      <c r="C55" s="1">
        <v>0.10653753026634383</v>
      </c>
      <c r="D55" s="1">
        <v>0.13477146518581803</v>
      </c>
      <c r="E55" s="1">
        <v>0.12255489021956088</v>
      </c>
      <c r="F55" s="1">
        <v>0.24109985528219971</v>
      </c>
      <c r="G55" s="1">
        <v>0.3136709903232448</v>
      </c>
      <c r="H55" s="1">
        <v>0.35344827586206895</v>
      </c>
      <c r="I55" s="1">
        <v>0.25609085913170909</v>
      </c>
      <c r="J55" s="1">
        <v>0.25979010494752625</v>
      </c>
      <c r="K55" s="1">
        <v>0.36233930296499961</v>
      </c>
      <c r="L55" s="1">
        <v>0.16193371394676356</v>
      </c>
      <c r="M55" s="1">
        <v>0.4884934834706674</v>
      </c>
    </row>
    <row r="56" spans="1:13" x14ac:dyDescent="0.3">
      <c r="A56" t="s">
        <v>16</v>
      </c>
      <c r="B56" s="1">
        <v>8.7648159700561445E-2</v>
      </c>
      <c r="C56" s="1">
        <v>6.0689655172413794E-2</v>
      </c>
      <c r="D56" s="1">
        <v>8.7626718511317869E-2</v>
      </c>
      <c r="E56" s="1">
        <v>8.3310719131614655E-2</v>
      </c>
      <c r="F56" s="1">
        <v>0.16929173864444672</v>
      </c>
      <c r="G56" s="1">
        <v>0.27106129347922781</v>
      </c>
      <c r="H56" s="1">
        <v>0.31154077640686129</v>
      </c>
      <c r="I56" s="1">
        <v>0.16147848686110308</v>
      </c>
      <c r="J56" s="1">
        <v>0.15046368656871939</v>
      </c>
      <c r="K56" s="1">
        <v>0.22069839545567702</v>
      </c>
      <c r="L56" s="1">
        <v>0.10606575688407557</v>
      </c>
      <c r="M56" s="1">
        <v>0.45277507302823761</v>
      </c>
    </row>
    <row r="57" spans="1:13" x14ac:dyDescent="0.3">
      <c r="A57" t="s">
        <v>19</v>
      </c>
      <c r="B57" s="3">
        <v>38.717289719626166</v>
      </c>
      <c r="C57" s="3">
        <v>37.648910411622275</v>
      </c>
      <c r="D57" s="3">
        <v>36.952157197778725</v>
      </c>
      <c r="E57" s="3">
        <v>36.791417165668662</v>
      </c>
      <c r="F57" s="3">
        <v>43.630969609261946</v>
      </c>
      <c r="G57" s="3">
        <v>47.531912703314802</v>
      </c>
      <c r="H57" s="3">
        <v>44.363263912598157</v>
      </c>
      <c r="I57" s="3">
        <v>55.395218904561276</v>
      </c>
      <c r="J57" s="3">
        <v>53.168515742128932</v>
      </c>
      <c r="K57" s="3">
        <v>63.061975180203611</v>
      </c>
      <c r="L57" s="3">
        <v>51.785237636242307</v>
      </c>
      <c r="M57" s="3">
        <v>59.906683956534579</v>
      </c>
    </row>
    <row r="58" spans="1:13" x14ac:dyDescent="0.3">
      <c r="A58" t="s">
        <v>22</v>
      </c>
      <c r="B58" s="3">
        <v>48.88095238095238</v>
      </c>
      <c r="C58" s="3">
        <v>4.8113695090439279</v>
      </c>
      <c r="D58" s="3">
        <v>4.3126293995859211</v>
      </c>
      <c r="E58" s="3">
        <v>5.2607655502392348</v>
      </c>
      <c r="F58" s="3">
        <v>3.5856423173803527</v>
      </c>
      <c r="G58" s="3">
        <v>4.8894472361809047</v>
      </c>
      <c r="H58" s="3">
        <v>2.8857142857142857</v>
      </c>
      <c r="I58" s="3">
        <v>4.2390194075587333</v>
      </c>
      <c r="J58" s="3">
        <v>3.4386637458926614</v>
      </c>
      <c r="K58" s="3">
        <v>3.6234165067178501</v>
      </c>
      <c r="L58" s="3">
        <v>2.2519868191509982</v>
      </c>
      <c r="M58" s="3">
        <v>3.1467247254827715</v>
      </c>
    </row>
    <row r="59" spans="1:13" x14ac:dyDescent="0.3">
      <c r="A59" t="s">
        <v>25</v>
      </c>
      <c r="B59" s="3">
        <v>4.8924180327868854</v>
      </c>
      <c r="C59" s="3">
        <v>5.9513227513227509</v>
      </c>
      <c r="D59" s="3">
        <v>6.3761160714285712</v>
      </c>
      <c r="E59" s="3">
        <v>2.5746490854955337</v>
      </c>
      <c r="F59" s="3">
        <v>4.775167785234899</v>
      </c>
      <c r="G59" s="3">
        <v>8.0268863833477884</v>
      </c>
      <c r="H59" s="3">
        <v>7.9435665914221216</v>
      </c>
      <c r="I59" s="3">
        <v>7.6737668161434973</v>
      </c>
      <c r="J59" s="3">
        <v>4.0904458598726112</v>
      </c>
      <c r="K59" s="3">
        <v>6.6502883506343711</v>
      </c>
      <c r="L59" s="3">
        <v>3.5156178576870332</v>
      </c>
      <c r="M59" s="3">
        <v>4.1712915059730973</v>
      </c>
    </row>
    <row r="60" spans="1:13" x14ac:dyDescent="0.3">
      <c r="A60" t="s">
        <v>28</v>
      </c>
      <c r="B60" s="3">
        <v>4.8493852459016393</v>
      </c>
      <c r="C60" s="3">
        <v>5.5417989417989419</v>
      </c>
      <c r="D60" s="3">
        <v>5.8370535714285712</v>
      </c>
      <c r="E60" s="3">
        <v>2.3968524032326668</v>
      </c>
      <c r="F60" s="3">
        <v>4.3310961968680086</v>
      </c>
      <c r="G60" s="3">
        <v>7.3365134431916736</v>
      </c>
      <c r="H60" s="3">
        <v>6.758465011286682</v>
      </c>
      <c r="I60" s="3">
        <v>7.125</v>
      </c>
      <c r="J60" s="3">
        <v>3.6252229299363057</v>
      </c>
      <c r="K60" s="3">
        <v>6.0493656286043826</v>
      </c>
      <c r="L60" s="3">
        <v>2.7295444156635686</v>
      </c>
      <c r="M60" s="3">
        <v>3.6744426676700215</v>
      </c>
    </row>
    <row r="61" spans="1:13" x14ac:dyDescent="0.3">
      <c r="A61" t="s">
        <v>30</v>
      </c>
      <c r="B61" s="1">
        <v>9.4666250779787894E-2</v>
      </c>
      <c r="C61" s="1">
        <v>0.25489655172413794</v>
      </c>
      <c r="D61" s="1">
        <v>0.26204693792528816</v>
      </c>
      <c r="E61" s="1">
        <v>6.2822252374491183E-2</v>
      </c>
      <c r="F61" s="1">
        <v>0.22965145818514379</v>
      </c>
      <c r="G61" s="1">
        <v>0.23280846899742016</v>
      </c>
      <c r="H61" s="1">
        <v>0.1971862774601264</v>
      </c>
      <c r="I61" s="1">
        <v>0.19214553855038982</v>
      </c>
      <c r="J61" s="1">
        <v>0.27692681740821784</v>
      </c>
      <c r="K61" s="1">
        <v>0.29963563944146471</v>
      </c>
      <c r="L61" s="1">
        <v>0.30396775290175321</v>
      </c>
      <c r="M61" s="1">
        <v>0.18438108568646544</v>
      </c>
    </row>
    <row r="62" spans="1:13" x14ac:dyDescent="0.3">
      <c r="A62" t="s">
        <v>32</v>
      </c>
      <c r="B62" s="1">
        <v>0.12575098404806298</v>
      </c>
      <c r="C62" s="1">
        <v>0.414721723518851</v>
      </c>
      <c r="D62" s="1">
        <v>0.42711634223630601</v>
      </c>
      <c r="E62" s="1">
        <v>0.10360259565898411</v>
      </c>
      <c r="F62" s="1">
        <v>0.39222492190211733</v>
      </c>
      <c r="G62" s="1">
        <v>0.35028777941373312</v>
      </c>
      <c r="H62" s="1">
        <v>0.28056090772853781</v>
      </c>
      <c r="I62" s="1">
        <v>0.2726155358898722</v>
      </c>
      <c r="J62" s="1">
        <v>0.47197063872609957</v>
      </c>
      <c r="K62" s="1">
        <v>0.49751991582744626</v>
      </c>
      <c r="L62" s="1">
        <v>0.56639971042034298</v>
      </c>
      <c r="M62" s="1">
        <v>0.28198147889617942</v>
      </c>
    </row>
  </sheetData>
  <pageMargins left="0.7" right="0.7" top="0.75" bottom="0.75" header="0.3" footer="0.3"/>
  <ignoredErrors>
    <ignoredError sqref="H42:K43 J49:K50" calculatedColumn="1"/>
  </ignoredErrors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Dhomne</dc:creator>
  <cp:lastModifiedBy>Urvi Dhomne</cp:lastModifiedBy>
  <dcterms:created xsi:type="dcterms:W3CDTF">2024-03-08T19:53:32Z</dcterms:created>
  <dcterms:modified xsi:type="dcterms:W3CDTF">2024-03-09T03:56:01Z</dcterms:modified>
</cp:coreProperties>
</file>