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rvipalvankar\Urvi\Master of Management Analytics\841 - Ops and Supply Chain Analytics\Assignment 2\Q1\"/>
    </mc:Choice>
  </mc:AlternateContent>
  <xr:revisionPtr revIDLastSave="0" documentId="13_ncr:1_{16F9DED1-6628-4BC0-AE3F-679A54FAD1CF}" xr6:coauthVersionLast="45" xr6:coauthVersionMax="45" xr10:uidLastSave="{00000000-0000-0000-0000-000000000000}"/>
  <bookViews>
    <workbookView xWindow="-110" yWindow="-110" windowWidth="19420" windowHeight="10420" firstSheet="2" activeTab="2" xr2:uid="{13D9DB58-C8C1-4596-9BB4-19319B0AE0EB}"/>
  </bookViews>
  <sheets>
    <sheet name="Data" sheetId="1" r:id="rId1"/>
    <sheet name="Pivot Table" sheetId="2" r:id="rId2"/>
    <sheet name="Regression" sheetId="13" r:id="rId3"/>
    <sheet name="_@RISKFitInformation" sheetId="5" state="hidden" r:id="rId4"/>
    <sheet name="Chi Square statistic" sheetId="4" r:id="rId5"/>
    <sheet name="RiskSerializationData" sheetId="9" state="hidden" r:id="rId6"/>
    <sheet name="Economic Model &amp; Optimization" sheetId="6" r:id="rId7"/>
    <sheet name="@RISK Output Results" sheetId="7" r:id="rId8"/>
  </sheets>
  <externalReferences>
    <externalReference r:id="rId9"/>
  </externalReferences>
  <definedNames>
    <definedName name="_AtRisk_FitDataRange_FIT_35370_2A09B" hidden="1">'Chi Square statistic'!#REF!</definedName>
    <definedName name="_AtRisk_FitDataRange_FIT_A4825_93698" hidden="1">'Chi Square statistic'!$C$3:$C$25</definedName>
    <definedName name="_AtRisk_FitDataRange_FIT_E99D4_48952" hidden="1">'Chi Square statistic'!#REF!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12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2</definedName>
    <definedName name="_AtRisk_SimSetting_ReportOptionReportSelection" hidden="1">4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4</definedName>
    <definedName name="_AtRisk_SimSetting_ShowSimulationProgressWindow" hidden="1">TRUE</definedName>
    <definedName name="_AtRisk_SimSetting_SimName001" hidden="1">200</definedName>
    <definedName name="_AtRisk_SimSetting_SimName002" hidden="1">210</definedName>
    <definedName name="_AtRisk_SimSetting_SimName003" hidden="1">220</definedName>
    <definedName name="_AtRisk_SimSetting_SimName004" hidden="1">230</definedName>
    <definedName name="_AtRisk_SimSetting_SimName005" hidden="1">240</definedName>
    <definedName name="_AtRisk_SimSetting_SimName006" hidden="1">250</definedName>
    <definedName name="_AtRisk_SimSetting_SimName007" hidden="1">260</definedName>
    <definedName name="_AtRisk_SimSetting_SimName008" hidden="1">270</definedName>
    <definedName name="_AtRisk_SimSetting_SimName009" hidden="1">280</definedName>
    <definedName name="_AtRisk_SimSetting_SimName010" hidden="1">290</definedName>
    <definedName name="_AtRisk_SimSetting_SimName011" hidden="1">300</definedName>
    <definedName name="_AtRisk_SimSetting_SimName012" hidden="1">310</definedName>
    <definedName name="_AtRisk_SimSetting_SimName013" hidden="1">320</definedName>
    <definedName name="_AtRisk_SimSetting_SimName014" hidden="1">330</definedName>
    <definedName name="_AtRisk_SimSetting_SimName015" hidden="1">340</definedName>
    <definedName name="_AtRisk_SimSetting_SimName016" hidden="1">350</definedName>
    <definedName name="_AtRisk_SimSetting_SimName017" hidden="1">360</definedName>
    <definedName name="_AtRisk_SimSetting_SimName018" hidden="1">370</definedName>
    <definedName name="_AtRisk_SimSetting_SimName019" hidden="1">380</definedName>
    <definedName name="_AtRisk_SimSetting_SimName020" hidden="1">390</definedName>
    <definedName name="_AtRisk_SimSetting_SimName021" hidden="1">400</definedName>
    <definedName name="_AtRisk_SimSetting_SimName022" hidden="1">410</definedName>
    <definedName name="_AtRisk_SimSetting_SimName023" hidden="1">420</definedName>
    <definedName name="_AtRisk_SimSetting_SimName024" hidden="1">430</definedName>
    <definedName name="_AtRisk_SimSetting_SimName025" hidden="1">440</definedName>
    <definedName name="_AtRisk_SimSetting_SimName026" hidden="1">450</definedName>
    <definedName name="_AtRisk_SimSetting_SimName027" hidden="1">460</definedName>
    <definedName name="_AtRisk_SimSetting_SimName028" hidden="1">470</definedName>
    <definedName name="_AtRisk_SimSetting_SimName029" hidden="1">480</definedName>
    <definedName name="_AtRisk_SimSetting_SimName030" hidden="1">490</definedName>
    <definedName name="_AtRisk_SimSetting_SimName031" hidden="1">500</definedName>
    <definedName name="_AtRisk_SimSetting_SimNameCount" hidden="1">31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Data!$A$1:$D$419</definedName>
    <definedName name="Pal_Workbook_GUID" hidden="1">"YZDNJMHXNZY2WX9BL3VGKYT6"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31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"$B$16"</definedName>
    <definedName name="RiskSelectedNameCell1" hidden="1">"$A$16"</definedName>
    <definedName name="RiskSelectedNameCell2" hidden="1">"$H$5"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5" l="1"/>
  <c r="O27" i="13"/>
  <c r="L27" i="13"/>
  <c r="L26" i="13"/>
  <c r="AN4" i="9" l="1"/>
  <c r="AG4" i="9"/>
  <c r="A4" i="9"/>
  <c r="AN3" i="9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" i="6"/>
  <c r="E4" i="6"/>
  <c r="E14" i="6"/>
  <c r="E15" i="6" s="1"/>
  <c r="L8" i="6"/>
  <c r="L10" i="6"/>
  <c r="J4" i="13"/>
  <c r="L9" i="6"/>
  <c r="B2" i="6"/>
  <c r="F40" i="6" s="1"/>
  <c r="F10" i="4"/>
  <c r="I3" i="4" s="1"/>
  <c r="J3" i="4" s="1"/>
  <c r="K3" i="4" s="1"/>
  <c r="I6" i="4"/>
  <c r="J6" i="4" s="1"/>
  <c r="K6" i="4" s="1"/>
  <c r="I4" i="4"/>
  <c r="O26" i="13"/>
  <c r="B3" i="6" s="1"/>
  <c r="F12" i="4"/>
  <c r="I8" i="4"/>
  <c r="J8" i="4" s="1"/>
  <c r="K8" i="4" s="1"/>
  <c r="E5" i="6"/>
  <c r="H5" i="6" s="1"/>
  <c r="I5" i="6" s="1"/>
  <c r="I5" i="4"/>
  <c r="J5" i="4" s="1"/>
  <c r="K5" i="4" s="1"/>
  <c r="E6" i="6"/>
  <c r="E7" i="6" s="1"/>
  <c r="I7" i="4"/>
  <c r="J7" i="4" s="1"/>
  <c r="K7" i="4" s="1"/>
  <c r="A3" i="9"/>
  <c r="AG3" i="9"/>
  <c r="E8" i="6" l="1"/>
  <c r="H7" i="6"/>
  <c r="I7" i="6" s="1"/>
  <c r="H3" i="6"/>
  <c r="I3" i="6" s="1"/>
  <c r="H14" i="6"/>
  <c r="I14" i="6" s="1"/>
  <c r="B5" i="6"/>
  <c r="F43" i="6"/>
  <c r="F45" i="6" s="1"/>
  <c r="H13" i="6"/>
  <c r="I13" i="6" s="1"/>
  <c r="J4" i="4"/>
  <c r="K4" i="4" s="1"/>
  <c r="K10" i="4" s="1"/>
  <c r="K11" i="4" s="1"/>
  <c r="E16" i="6"/>
  <c r="H15" i="6"/>
  <c r="I15" i="6" s="1"/>
  <c r="H4" i="6"/>
  <c r="I4" i="6" s="1"/>
  <c r="H6" i="6"/>
  <c r="I6" i="6" s="1"/>
  <c r="E9" i="6" l="1"/>
  <c r="H8" i="6"/>
  <c r="I8" i="6" s="1"/>
  <c r="L6" i="6"/>
  <c r="F49" i="6"/>
  <c r="H16" i="6"/>
  <c r="I16" i="6" s="1"/>
  <c r="E17" i="6"/>
  <c r="E10" i="6" l="1"/>
  <c r="H9" i="6"/>
  <c r="I9" i="6" s="1"/>
  <c r="H17" i="6"/>
  <c r="I17" i="6" s="1"/>
  <c r="E18" i="6"/>
  <c r="E19" i="6" l="1"/>
  <c r="H18" i="6"/>
  <c r="I18" i="6" s="1"/>
  <c r="E11" i="6"/>
  <c r="H10" i="6"/>
  <c r="I10" i="6" s="1"/>
  <c r="H11" i="6" l="1"/>
  <c r="I11" i="6" s="1"/>
  <c r="E12" i="6"/>
  <c r="H12" i="6" s="1"/>
  <c r="I12" i="6" s="1"/>
  <c r="E20" i="6"/>
  <c r="H19" i="6"/>
  <c r="I19" i="6" s="1"/>
  <c r="E21" i="6" l="1"/>
  <c r="H20" i="6"/>
  <c r="I20" i="6" s="1"/>
  <c r="E22" i="6" l="1"/>
  <c r="H21" i="6"/>
  <c r="I21" i="6" s="1"/>
  <c r="H22" i="6" l="1"/>
  <c r="I22" i="6" s="1"/>
  <c r="L3" i="6"/>
  <c r="E23" i="6"/>
  <c r="F48" i="6"/>
  <c r="F50" i="6" s="1"/>
  <c r="F37" i="6"/>
  <c r="F38" i="6" s="1"/>
  <c r="B17" i="6"/>
  <c r="B16" i="6"/>
  <c r="E24" i="6" l="1"/>
  <c r="H23" i="6"/>
  <c r="I23" i="6" s="1"/>
  <c r="B18" i="6"/>
  <c r="E25" i="6" l="1"/>
  <c r="H24" i="6"/>
  <c r="I24" i="6" s="1"/>
  <c r="H25" i="6" l="1"/>
  <c r="I25" i="6" s="1"/>
  <c r="E26" i="6"/>
  <c r="E27" i="6" l="1"/>
  <c r="H26" i="6"/>
  <c r="I26" i="6" s="1"/>
  <c r="E28" i="6" l="1"/>
  <c r="H27" i="6"/>
  <c r="I27" i="6" s="1"/>
  <c r="E29" i="6" l="1"/>
  <c r="H28" i="6"/>
  <c r="I28" i="6" s="1"/>
  <c r="E30" i="6" l="1"/>
  <c r="H29" i="6"/>
  <c r="I29" i="6" s="1"/>
  <c r="E31" i="6" l="1"/>
  <c r="H30" i="6"/>
  <c r="I30" i="6" s="1"/>
  <c r="E32" i="6" l="1"/>
  <c r="H31" i="6"/>
  <c r="I31" i="6" s="1"/>
  <c r="E33" i="6" l="1"/>
  <c r="H32" i="6"/>
  <c r="I32" i="6" s="1"/>
  <c r="H33" i="6" l="1"/>
  <c r="I33" i="6" s="1"/>
  <c r="B6" i="6"/>
  <c r="B12" i="6" l="1"/>
  <c r="B11" i="6"/>
  <c r="B13" i="6" s="1"/>
  <c r="B14" i="6" s="1"/>
</calcChain>
</file>

<file path=xl/sharedStrings.xml><?xml version="1.0" encoding="utf-8"?>
<sst xmlns="http://schemas.openxmlformats.org/spreadsheetml/2006/main" count="773" uniqueCount="230">
  <si>
    <t>Date</t>
  </si>
  <si>
    <t>LEC ID</t>
  </si>
  <si>
    <t>Units Sold</t>
  </si>
  <si>
    <t>Column Labels</t>
  </si>
  <si>
    <t>Grand Total</t>
  </si>
  <si>
    <t>Sum of Units Sold</t>
  </si>
  <si>
    <t>Count of Units Sold2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</si>
  <si>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</si>
  <si>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</si>
  <si>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</si>
  <si>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</si>
  <si>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</si>
  <si>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</si>
  <si>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</si>
  <si>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</si>
  <si>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</si>
  <si>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</si>
  <si>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</si>
  <si>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</si>
  <si>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</si>
  <si>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</si>
  <si>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</si>
  <si>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</si>
  <si>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</si>
  <si>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</si>
  <si>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</si>
  <si>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</si>
  <si>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</si>
  <si>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</si>
  <si>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</si>
  <si>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</si>
  <si>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</si>
  <si>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</si>
  <si>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</si>
  <si>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</si>
  <si>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Bins</t>
  </si>
  <si>
    <t>Bin</t>
  </si>
  <si>
    <t>Frequency</t>
  </si>
  <si>
    <t>(o-e)^2</t>
  </si>
  <si>
    <t>Chi statistic value</t>
  </si>
  <si>
    <t>p-value</t>
  </si>
  <si>
    <t>Mean</t>
  </si>
  <si>
    <t>Std dev</t>
  </si>
  <si>
    <t>Number</t>
  </si>
  <si>
    <t>Prob</t>
  </si>
  <si>
    <t>Expected Freq</t>
  </si>
  <si>
    <t>Created By Version</t>
  </si>
  <si>
    <t>7.6.1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</si>
  <si>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</si>
  <si>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</si>
  <si>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</si>
  <si>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</si>
  <si>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</si>
  <si>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</si>
  <si>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</si>
  <si>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</si>
  <si>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</si>
  <si>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</si>
  <si>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</si>
  <si>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</si>
  <si>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</si>
  <si>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</si>
  <si>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</si>
  <si>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</si>
  <si>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</si>
  <si>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</si>
  <si>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</si>
  <si>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</si>
  <si>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FIT_A4825_93698</t>
  </si>
  <si>
    <t>F1	0	0	-1E+300	 1E+300	 1	0	0	 0	0	 1	25	BetaGeneral	Binomial	Expon	ExtValue	ExtValueMin	Gamma	Geomet	IntUniform	InvGauss	Kumaraswamy	Laplace	Levy	Logistic	LogLogistic	Lognorm	NegBin	Normal	Pareto	Pearson5	Pearson6	Poisson	Reciprocal	Triang	Uniform	Weibull	0	1	-1	1	 0	 1	0	0	0</t>
  </si>
  <si>
    <t xml:space="preserve"> 0	 8								</t>
  </si>
  <si>
    <t>F1	1	 1000	 .95</t>
  </si>
  <si>
    <t>6.0.0</t>
  </si>
  <si>
    <t>Demand</t>
  </si>
  <si>
    <t>Cost</t>
  </si>
  <si>
    <t>Sales</t>
  </si>
  <si>
    <t>Revenue</t>
  </si>
  <si>
    <t>Cu</t>
  </si>
  <si>
    <t>Co</t>
  </si>
  <si>
    <t>Critical Ratio</t>
  </si>
  <si>
    <t>Optimal Order quantity</t>
  </si>
  <si>
    <t>Target #10 (Perc%)</t>
  </si>
  <si>
    <t>Target #10 (Value)</t>
  </si>
  <si>
    <t>Target #9 (Perc%)</t>
  </si>
  <si>
    <t>Target #9 (Value)</t>
  </si>
  <si>
    <t>Target #8 (Perc%)</t>
  </si>
  <si>
    <t>Target #8 (Value)</t>
  </si>
  <si>
    <t>Target #7 (Perc%)</t>
  </si>
  <si>
    <t>Target #7 (Value)</t>
  </si>
  <si>
    <t>Target #6 (Perc%)</t>
  </si>
  <si>
    <t>Target #6 (Value)</t>
  </si>
  <si>
    <t>Target #5 (Perc%)</t>
  </si>
  <si>
    <t>Target #5 (Value)</t>
  </si>
  <si>
    <t>Target #4 (Perc%)</t>
  </si>
  <si>
    <t>Target #4 (Value)</t>
  </si>
  <si>
    <t>Target #3 (Perc%)</t>
  </si>
  <si>
    <t>Target #3 (Value)</t>
  </si>
  <si>
    <t>Target #2 (Perc%)</t>
  </si>
  <si>
    <t>Target #2 (Value)</t>
  </si>
  <si>
    <t>Target #1 (Perc%)</t>
  </si>
  <si>
    <t>Target #1 (Value)</t>
  </si>
  <si>
    <t># Values Filtered</t>
  </si>
  <si>
    <t>Filter Type</t>
  </si>
  <si>
    <t>Filter Maximum</t>
  </si>
  <si>
    <t>Filter Minimum</t>
  </si>
  <si>
    <t>95% Perc</t>
  </si>
  <si>
    <t>90% Perc</t>
  </si>
  <si>
    <t>85% Perc</t>
  </si>
  <si>
    <t>80% Perc</t>
  </si>
  <si>
    <t>75% Perc</t>
  </si>
  <si>
    <t>70% Perc</t>
  </si>
  <si>
    <t>65% Perc</t>
  </si>
  <si>
    <t>60% Perc</t>
  </si>
  <si>
    <t>55% Perc</t>
  </si>
  <si>
    <t>50% Perc</t>
  </si>
  <si>
    <t>45% Perc</t>
  </si>
  <si>
    <t>40% Perc</t>
  </si>
  <si>
    <t>35% Perc</t>
  </si>
  <si>
    <t>30% Perc</t>
  </si>
  <si>
    <t>25% Perc</t>
  </si>
  <si>
    <t>20% Perc</t>
  </si>
  <si>
    <t>15% Perc</t>
  </si>
  <si>
    <t>10% Perc</t>
  </si>
  <si>
    <t>5% Perc</t>
  </si>
  <si>
    <t>Mode</t>
  </si>
  <si>
    <t>Errors</t>
  </si>
  <si>
    <t>Kurtosis</t>
  </si>
  <si>
    <t>Skewness</t>
  </si>
  <si>
    <t>Variance</t>
  </si>
  <si>
    <t>Std Deviation</t>
  </si>
  <si>
    <t>Maximum</t>
  </si>
  <si>
    <t>Minimum</t>
  </si>
  <si>
    <t xml:space="preserve">Cell  </t>
  </si>
  <si>
    <t xml:space="preserve">Description  </t>
  </si>
  <si>
    <t xml:space="preserve">Name  </t>
  </si>
  <si>
    <r>
      <t>Performed By:</t>
    </r>
    <r>
      <rPr>
        <sz val="8"/>
        <color theme="1"/>
        <rFont val="Tahoma"/>
        <family val="2"/>
      </rPr>
      <t xml:space="preserve"> Urvi Palvankar</t>
    </r>
  </si>
  <si>
    <t>@RISK Detailed Statistics</t>
  </si>
  <si>
    <t>Profit</t>
  </si>
  <si>
    <t>Final Profit</t>
  </si>
  <si>
    <t>Count of days</t>
  </si>
  <si>
    <t>Big Demand Days</t>
  </si>
  <si>
    <t>Sum of Big Demand Days</t>
  </si>
  <si>
    <t>Big Demand Day</t>
  </si>
  <si>
    <t>Mean (big demand day =1)</t>
  </si>
  <si>
    <t>Mean (big demand day =0)</t>
  </si>
  <si>
    <t>Output (400)</t>
  </si>
  <si>
    <t>Output (350)</t>
  </si>
  <si>
    <t>Output (300)</t>
  </si>
  <si>
    <t>&gt;75%</t>
  </si>
  <si>
    <t>&lt;25%</t>
  </si>
  <si>
    <t>&gt;90%</t>
  </si>
  <si>
    <t>Correlation - between sales and count of days</t>
  </si>
  <si>
    <t>Residuals from the regression model (regression with black Friday and boxing day variable, count of days and units sold)</t>
  </si>
  <si>
    <t>ID</t>
  </si>
  <si>
    <t>Output (320)</t>
  </si>
  <si>
    <t>Output (340)</t>
  </si>
  <si>
    <t>Output (360)</t>
  </si>
  <si>
    <t>Output (380)</t>
  </si>
  <si>
    <t>GF1_rK0qDwEAEAC7AQwjACYANAB2AIoAiwCZAKcAlQG3AbEBKgD//wAAAAAAAQQAAAAAAAAAAAEcRml0IENvbXBhcmlzb24gZm9yIFJlc2lkdWFscwEgUmlza05vcm1hbCgtNC45NDI5MWUtMDE1LDExNy42OCkBARAAAgABClN0YXRpc3RpY3MDAQEA/wEBAQEBAAEBAQAEAAAAAQEBAQEAAQEBAAQAAAAKxgAB1QAA5QAA+wAAEQEAJwEAPQEAUwEAaQEAfwEADQAFSW5wdXQAACUBAQIADgAGTm9ybWFsAAEvAQACABQADFVudXNlZCBDdXJ2ZQACTwEAAgAUAAxVbnVzZWQgQ3VydmUAA4wBAAIAFAAMVW51c2VkIEN1cnZlAARMAQACABQADFVudXNlZCBDdXJ2ZQAFOQEAAgAUAAxVbnVzZWQgQ3VydmUABk4BAAIAFAAMVW51c2VkIEN1cnZlAAcjAQACABQADFVudXNlZCBDdXJ2ZQAIKQEAAgAUAAxVbnVzZWQgQ3VydmUACWABAAIAnQGnAQEBAgGamZmZmZmpPwAAZmZmZmZm7j8AAAUAAQEBAAEBAQA=</t>
  </si>
  <si>
    <t>H0</t>
  </si>
  <si>
    <t>The distribution is normal</t>
  </si>
  <si>
    <t>H1</t>
  </si>
  <si>
    <t>The distribution is not normal</t>
  </si>
  <si>
    <t>Since p-value is greater than alpha at 5%</t>
  </si>
  <si>
    <t>We are unable to reject the null</t>
  </si>
  <si>
    <t>Hence the  residulas follow a normal distribution</t>
  </si>
  <si>
    <t>Lost Sales</t>
  </si>
  <si>
    <t>Expected Sales</t>
  </si>
  <si>
    <t>Output (390)</t>
  </si>
  <si>
    <t>Output (370)</t>
  </si>
  <si>
    <t>Output (330)</t>
  </si>
  <si>
    <t>Output (310)</t>
  </si>
  <si>
    <t>Z score</t>
  </si>
  <si>
    <t>Quantity</t>
  </si>
  <si>
    <t>Expected Leftover Inventory</t>
  </si>
  <si>
    <t>Calculation for Lost Sales</t>
  </si>
  <si>
    <t>Loss(0.06)</t>
  </si>
  <si>
    <t>Calculation for Expected Sales</t>
  </si>
  <si>
    <t>Expected Demand</t>
  </si>
  <si>
    <t>Expected Loss Sales</t>
  </si>
  <si>
    <t>Calculation for Expected Leftover Inventory</t>
  </si>
  <si>
    <t>P(Demand&lt;= Q)</t>
  </si>
  <si>
    <t>Type 2 Service Measure - Fill rate</t>
  </si>
  <si>
    <t>Expected Fill Rate</t>
  </si>
  <si>
    <t>Expected Lost Sales</t>
  </si>
  <si>
    <t xml:space="preserve">Type 1 Service Measure-  In stock probability </t>
  </si>
  <si>
    <r>
      <t>Date:</t>
    </r>
    <r>
      <rPr>
        <sz val="8"/>
        <color theme="1"/>
        <rFont val="Tahoma"/>
        <family val="2"/>
      </rPr>
      <t xml:space="preserve"> Saturday, May 23, 2020 11:37:57 AM</t>
    </r>
  </si>
  <si>
    <t>Output (200)</t>
  </si>
  <si>
    <t>@RISK Model_without Black Frida!B14</t>
  </si>
  <si>
    <t>Output (210)</t>
  </si>
  <si>
    <t>Output (220)</t>
  </si>
  <si>
    <t>Output (230)</t>
  </si>
  <si>
    <t>Output (240)</t>
  </si>
  <si>
    <t>Output (250)</t>
  </si>
  <si>
    <t>Output (260)</t>
  </si>
  <si>
    <t>Output (270)</t>
  </si>
  <si>
    <t>Output (280)</t>
  </si>
  <si>
    <t>Output (290)</t>
  </si>
  <si>
    <t>Output (410)</t>
  </si>
  <si>
    <t>Output (420)</t>
  </si>
  <si>
    <t>Output (430)</t>
  </si>
  <si>
    <t>Output (440)</t>
  </si>
  <si>
    <t>Output (450)</t>
  </si>
  <si>
    <t>Output (460)</t>
  </si>
  <si>
    <t>Output (470)</t>
  </si>
  <si>
    <t>Output (480)</t>
  </si>
  <si>
    <t>Output (490)</t>
  </si>
  <si>
    <t>Output (500)</t>
  </si>
  <si>
    <t>@RISK Model_without Black Frida!B16</t>
  </si>
  <si>
    <t>@RISK Model_without Black Frida!B17</t>
  </si>
  <si>
    <t>@RISK Model_without Black Frida!B18</t>
  </si>
  <si>
    <t>Expected Profit as a percentage of Optimal Profit</t>
  </si>
  <si>
    <t>Z Score</t>
  </si>
  <si>
    <t>Confidence Interval %</t>
  </si>
  <si>
    <t>=@RiskNormal(382,123)</t>
  </si>
  <si>
    <t>=@RiskSimtable($E$3:$E$33)</t>
  </si>
  <si>
    <t>=MIN(Demand,Quantity Ordered)</t>
  </si>
  <si>
    <t>Quantity Ordered</t>
  </si>
  <si>
    <t>=65*Quantity Ordered</t>
  </si>
  <si>
    <t>=135*Sales</t>
  </si>
  <si>
    <t>=@RiskOutput()+Revenue - Cost</t>
  </si>
  <si>
    <t>Distribution of Demand</t>
  </si>
  <si>
    <t>Formulae</t>
  </si>
  <si>
    <t>Given</t>
  </si>
  <si>
    <t>Selling Price</t>
  </si>
  <si>
    <t>Total Cost</t>
  </si>
  <si>
    <t>Order Quantity</t>
  </si>
  <si>
    <t>Manual Calculation for metrics</t>
  </si>
  <si>
    <t>GF1_rK0qDwEAEADMAAwjACYAOwBTAGcAaAB2AIQApgDIAMIAKgD//wAAAAAAAQQAAAAAB0dlbmVyYWwAAAABEkZpbmFsIFByb2ZpdCAoMjAwKQEAAQEQAAIAAQpTdGF0aXN0aWNzAwEBAP8BAQEBAQABAQEABAAAAAEBAQEBAAEBAQAEAAAAAYgAAhoAEkZpbmFsIFByb2ZpdCAoMjAwKQAALwEAAgACAK4AuAABAQIBmpmZmZmZqT8AAGZmZmZmZu4/AAAFAAEBAQABAQEA</t>
  </si>
  <si>
    <t>GF1_rK0qDwEAEADRAAwjACYAOwBWAGsAbAB6AIgArQDNAMcAKgD//wAAAAAAAQQAAAAAB0dlbmVyYWwAAAABFUV4cGVjdGVkIFByb2ZpdCAoMjAwKQEAAQERAAEAAQtTdGF0c0xlZ2VuZAMBAQD/AQEBAQEAAQEBAAQAAAABAQEBAQABAQEABAAAAAGMAAIdABVFeHBlY3RlZCBQcm9maXQgKDIwMCkAAC8BAAIAAgC1AL4AAQECAQAAAACAVeHAAQAAAAAA4dlAAQUAAQEBAAEBAQ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</si>
</sst>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&quot;$&quot;* #,##0_);_(&quot;$&quot;* \(#,##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.5"/>
      <name val="Segoe UI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4"/>
      <color theme="1"/>
      <name val="Tahoma"/>
      <family val="2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6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" fillId="0" borderId="0"/>
    <xf numFmtId="0" fontId="19" fillId="0" borderId="0"/>
    <xf numFmtId="0" fontId="2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10" xfId="0" applyFont="1" applyFill="1" applyBorder="1" applyAlignment="1">
      <alignment horizontal="center"/>
    </xf>
    <xf numFmtId="0" fontId="0" fillId="33" borderId="11" xfId="0" applyFill="1" applyBorder="1"/>
    <xf numFmtId="0" fontId="17" fillId="0" borderId="11" xfId="0" applyFont="1" applyFill="1" applyBorder="1" applyAlignment="1">
      <alignment horizontal="center"/>
    </xf>
    <xf numFmtId="0" fontId="0" fillId="0" borderId="11" xfId="0" applyFill="1" applyBorder="1" applyAlignment="1"/>
    <xf numFmtId="164" fontId="0" fillId="0" borderId="11" xfId="0" applyNumberFormat="1" applyBorder="1"/>
    <xf numFmtId="0" fontId="0" fillId="0" borderId="11" xfId="0" applyBorder="1"/>
    <xf numFmtId="0" fontId="0" fillId="0" borderId="0" xfId="0" quotePrefix="1"/>
    <xf numFmtId="0" fontId="0" fillId="34" borderId="11" xfId="0" applyFill="1" applyBorder="1"/>
    <xf numFmtId="0" fontId="0" fillId="0" borderId="0" xfId="0"/>
    <xf numFmtId="0" fontId="21" fillId="0" borderId="12" xfId="1" applyNumberFormat="1" applyFont="1" applyFill="1" applyBorder="1" applyAlignment="1">
      <alignment horizontal="left" vertical="center"/>
    </xf>
    <xf numFmtId="0" fontId="22" fillId="36" borderId="0" xfId="0" applyFont="1" applyFill="1"/>
    <xf numFmtId="0" fontId="23" fillId="36" borderId="0" xfId="0" applyFont="1" applyFill="1"/>
    <xf numFmtId="0" fontId="24" fillId="36" borderId="0" xfId="0" applyFont="1" applyFill="1"/>
    <xf numFmtId="0" fontId="24" fillId="36" borderId="0" xfId="0" quotePrefix="1" applyFont="1" applyFill="1"/>
    <xf numFmtId="0" fontId="0" fillId="37" borderId="11" xfId="0" applyFill="1" applyBorder="1"/>
    <xf numFmtId="0" fontId="0" fillId="38" borderId="11" xfId="0" applyFill="1" applyBorder="1"/>
    <xf numFmtId="14" fontId="0" fillId="0" borderId="11" xfId="0" applyNumberFormat="1" applyBorder="1"/>
    <xf numFmtId="0" fontId="15" fillId="39" borderId="11" xfId="0" applyFont="1" applyFill="1" applyBorder="1"/>
    <xf numFmtId="1" fontId="15" fillId="39" borderId="11" xfId="0" applyNumberFormat="1" applyFont="1" applyFill="1" applyBorder="1"/>
    <xf numFmtId="1" fontId="15" fillId="33" borderId="11" xfId="0" applyNumberFormat="1" applyFont="1" applyFill="1" applyBorder="1"/>
    <xf numFmtId="0" fontId="0" fillId="0" borderId="0" xfId="0" applyFill="1" applyBorder="1" applyAlignment="1"/>
    <xf numFmtId="0" fontId="0" fillId="0" borderId="17" xfId="0" applyFill="1" applyBorder="1" applyAlignment="1"/>
    <xf numFmtId="0" fontId="17" fillId="0" borderId="10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7" xfId="0" applyFill="1" applyBorder="1" applyAlignment="1"/>
    <xf numFmtId="0" fontId="25" fillId="0" borderId="0" xfId="0" applyFont="1" applyFill="1" applyBorder="1" applyAlignment="1"/>
    <xf numFmtId="9" fontId="0" fillId="0" borderId="11" xfId="46" applyFont="1" applyBorder="1"/>
    <xf numFmtId="2" fontId="0" fillId="0" borderId="0" xfId="0" applyNumberFormat="1"/>
    <xf numFmtId="2" fontId="17" fillId="0" borderId="10" xfId="0" applyNumberFormat="1" applyFont="1" applyFill="1" applyBorder="1" applyAlignment="1">
      <alignment horizontal="center"/>
    </xf>
    <xf numFmtId="2" fontId="0" fillId="0" borderId="11" xfId="0" applyNumberFormat="1" applyBorder="1"/>
    <xf numFmtId="1" fontId="0" fillId="0" borderId="0" xfId="0" applyNumberFormat="1"/>
    <xf numFmtId="1" fontId="17" fillId="0" borderId="10" xfId="0" applyNumberFormat="1" applyFont="1" applyFill="1" applyBorder="1" applyAlignment="1">
      <alignment horizontal="center"/>
    </xf>
    <xf numFmtId="1" fontId="0" fillId="0" borderId="11" xfId="0" applyNumberFormat="1" applyBorder="1"/>
    <xf numFmtId="164" fontId="0" fillId="33" borderId="11" xfId="0" applyNumberFormat="1" applyFill="1" applyBorder="1"/>
    <xf numFmtId="0" fontId="0" fillId="40" borderId="11" xfId="0" applyFill="1" applyBorder="1"/>
    <xf numFmtId="165" fontId="0" fillId="39" borderId="11" xfId="47" applyNumberFormat="1" applyFont="1" applyFill="1" applyBorder="1"/>
    <xf numFmtId="165" fontId="0" fillId="33" borderId="11" xfId="47" applyNumberFormat="1" applyFont="1" applyFill="1" applyBorder="1"/>
    <xf numFmtId="0" fontId="15" fillId="0" borderId="11" xfId="0" applyFont="1" applyBorder="1"/>
    <xf numFmtId="0" fontId="0" fillId="0" borderId="0" xfId="0" applyNumberFormat="1" applyFont="1"/>
    <xf numFmtId="0" fontId="26" fillId="0" borderId="11" xfId="0" applyFont="1" applyFill="1" applyBorder="1" applyAlignment="1">
      <alignment horizontal="center"/>
    </xf>
    <xf numFmtId="0" fontId="15" fillId="0" borderId="11" xfId="0" applyFont="1" applyFill="1" applyBorder="1" applyAlignment="1"/>
    <xf numFmtId="0" fontId="15" fillId="33" borderId="11" xfId="0" applyFont="1" applyFill="1" applyBorder="1"/>
    <xf numFmtId="165" fontId="0" fillId="38" borderId="11" xfId="47" applyNumberFormat="1" applyFont="1" applyFill="1" applyBorder="1"/>
    <xf numFmtId="165" fontId="0" fillId="37" borderId="11" xfId="47" applyNumberFormat="1" applyFont="1" applyFill="1" applyBorder="1"/>
    <xf numFmtId="1" fontId="0" fillId="37" borderId="11" xfId="0" applyNumberFormat="1" applyFill="1" applyBorder="1"/>
    <xf numFmtId="1" fontId="21" fillId="0" borderId="12" xfId="1" applyNumberFormat="1" applyFont="1" applyFill="1" applyBorder="1" applyAlignment="1">
      <alignment horizontal="left" vertical="center"/>
    </xf>
    <xf numFmtId="2" fontId="21" fillId="0" borderId="12" xfId="1" applyNumberFormat="1" applyFont="1" applyFill="1" applyBorder="1" applyAlignment="1">
      <alignment horizontal="left" vertical="center"/>
    </xf>
    <xf numFmtId="165" fontId="21" fillId="0" borderId="12" xfId="1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 readingOrder="1"/>
    </xf>
    <xf numFmtId="44" fontId="0" fillId="0" borderId="0" xfId="47" applyFont="1"/>
    <xf numFmtId="0" fontId="0" fillId="0" borderId="11" xfId="0" applyNumberFormat="1" applyBorder="1"/>
    <xf numFmtId="10" fontId="0" fillId="0" borderId="11" xfId="46" applyNumberFormat="1" applyFont="1" applyBorder="1"/>
    <xf numFmtId="0" fontId="0" fillId="0" borderId="16" xfId="0" applyBorder="1" applyAlignment="1">
      <alignment horizontal="center"/>
    </xf>
    <xf numFmtId="0" fontId="0" fillId="0" borderId="11" xfId="0" applyFill="1" applyBorder="1"/>
    <xf numFmtId="1" fontId="0" fillId="33" borderId="11" xfId="0" applyNumberFormat="1" applyFill="1" applyBorder="1"/>
    <xf numFmtId="1" fontId="0" fillId="37" borderId="0" xfId="0" applyNumberFormat="1" applyFill="1"/>
    <xf numFmtId="2" fontId="0" fillId="33" borderId="11" xfId="0" applyNumberFormat="1" applyFill="1" applyBorder="1"/>
    <xf numFmtId="9" fontId="0" fillId="0" borderId="0" xfId="46" applyFont="1"/>
    <xf numFmtId="165" fontId="0" fillId="0" borderId="0" xfId="47" applyNumberFormat="1" applyFont="1"/>
    <xf numFmtId="43" fontId="21" fillId="35" borderId="15" xfId="1" applyFont="1" applyFill="1" applyBorder="1" applyAlignment="1">
      <alignment vertical="top"/>
    </xf>
    <xf numFmtId="43" fontId="21" fillId="35" borderId="14" xfId="1" applyFont="1" applyFill="1" applyBorder="1" applyAlignment="1">
      <alignment vertical="top"/>
    </xf>
    <xf numFmtId="43" fontId="21" fillId="35" borderId="18" xfId="1" applyFont="1" applyFill="1" applyBorder="1" applyAlignment="1">
      <alignment vertical="top"/>
    </xf>
    <xf numFmtId="0" fontId="21" fillId="35" borderId="13" xfId="1" applyNumberFormat="1" applyFont="1" applyFill="1" applyBorder="1" applyAlignment="1">
      <alignment horizontal="left" vertical="center"/>
    </xf>
    <xf numFmtId="0" fontId="21" fillId="35" borderId="12" xfId="1" applyNumberFormat="1" applyFont="1" applyFill="1" applyBorder="1" applyAlignment="1">
      <alignment horizontal="left" vertical="center"/>
    </xf>
    <xf numFmtId="0" fontId="21" fillId="0" borderId="19" xfId="1" applyNumberFormat="1" applyFont="1" applyFill="1" applyBorder="1" applyAlignment="1">
      <alignment horizontal="left" vertical="center"/>
    </xf>
    <xf numFmtId="0" fontId="0" fillId="33" borderId="0" xfId="0" applyFill="1"/>
    <xf numFmtId="10" fontId="0" fillId="33" borderId="0" xfId="46" applyNumberFormat="1" applyFont="1" applyFill="1"/>
    <xf numFmtId="9" fontId="0" fillId="33" borderId="0" xfId="46" applyFont="1" applyFill="1"/>
    <xf numFmtId="2" fontId="0" fillId="0" borderId="11" xfId="46" applyNumberFormat="1" applyFont="1" applyBorder="1"/>
    <xf numFmtId="9" fontId="13" fillId="0" borderId="0" xfId="0" applyNumberFormat="1" applyFont="1"/>
    <xf numFmtId="9" fontId="13" fillId="0" borderId="11" xfId="0" applyNumberFormat="1" applyFont="1" applyFill="1" applyBorder="1"/>
    <xf numFmtId="9" fontId="13" fillId="0" borderId="11" xfId="46" applyNumberFormat="1" applyFont="1" applyBorder="1"/>
    <xf numFmtId="0" fontId="13" fillId="0" borderId="0" xfId="0" applyFont="1"/>
    <xf numFmtId="0" fontId="13" fillId="0" borderId="11" xfId="0" applyFont="1" applyBorder="1"/>
    <xf numFmtId="9" fontId="13" fillId="0" borderId="11" xfId="46" applyFont="1" applyBorder="1"/>
    <xf numFmtId="0" fontId="24" fillId="33" borderId="0" xfId="0" applyFont="1" applyFill="1"/>
    <xf numFmtId="0" fontId="22" fillId="33" borderId="0" xfId="0" applyFont="1" applyFill="1"/>
    <xf numFmtId="43" fontId="21" fillId="33" borderId="14" xfId="1" applyFont="1" applyFill="1" applyBorder="1" applyAlignment="1">
      <alignment vertical="top"/>
    </xf>
    <xf numFmtId="165" fontId="21" fillId="33" borderId="12" xfId="1" applyNumberFormat="1" applyFont="1" applyFill="1" applyBorder="1" applyAlignment="1">
      <alignment horizontal="left" vertical="center"/>
    </xf>
    <xf numFmtId="1" fontId="21" fillId="33" borderId="12" xfId="1" applyNumberFormat="1" applyFont="1" applyFill="1" applyBorder="1" applyAlignment="1">
      <alignment horizontal="left" vertical="center"/>
    </xf>
    <xf numFmtId="0" fontId="21" fillId="33" borderId="12" xfId="1" applyNumberFormat="1" applyFont="1" applyFill="1" applyBorder="1" applyAlignment="1">
      <alignment horizontal="left" vertical="center"/>
    </xf>
    <xf numFmtId="0" fontId="13" fillId="0" borderId="11" xfId="0" quotePrefix="1" applyFont="1" applyBorder="1"/>
    <xf numFmtId="0" fontId="13" fillId="0" borderId="11" xfId="0" quotePrefix="1" applyFont="1" applyFill="1" applyBorder="1"/>
    <xf numFmtId="0" fontId="0" fillId="0" borderId="0" xfId="0" applyNumberFormat="1" applyFill="1"/>
    <xf numFmtId="0" fontId="15" fillId="0" borderId="0" xfId="0" applyNumberFormat="1" applyFont="1" applyFill="1"/>
    <xf numFmtId="0" fontId="0" fillId="0" borderId="16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15" fillId="0" borderId="11" xfId="0" applyFont="1" applyBorder="1" applyAlignment="1">
      <alignment horizontal="center"/>
    </xf>
  </cellXfs>
  <cellStyles count="48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7" xr:uid="{77862EBC-0541-4C28-923E-65C72D1A0247}"/>
    <cellStyle name="60% - Accent2 2" xfId="38" xr:uid="{3839D446-0E27-4545-80C3-B6953E07EF05}"/>
    <cellStyle name="60% - Accent3 2" xfId="39" xr:uid="{7D1C31F0-ADCF-4B47-8C97-7FD039F19E57}"/>
    <cellStyle name="60% - Accent4 2" xfId="40" xr:uid="{9C1D5FDE-5CBC-4239-A235-2883F2274BB1}"/>
    <cellStyle name="60% - Accent5 2" xfId="41" xr:uid="{A7F58BE6-7DEA-4808-B983-762DC3C56182}"/>
    <cellStyle name="60% - Accent6 2" xfId="42" xr:uid="{8F5432E0-C125-41D7-BEAE-B1073FA88FAC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omma" xfId="1" builtinId="3"/>
    <cellStyle name="Currency" xfId="47" builtinId="4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 2" xfId="36" xr:uid="{ACC8AC6D-D875-429D-9179-CE9F6647EB3C}"/>
    <cellStyle name="Normal" xfId="0" builtinId="0"/>
    <cellStyle name="Normal 2" xfId="43" xr:uid="{307A172C-2840-4840-8AF0-AC07431F66CC}"/>
    <cellStyle name="Normal 2 2" xfId="44" xr:uid="{38A95642-A63B-42A3-AC29-863C95D330AB}"/>
    <cellStyle name="Normal 3" xfId="45" xr:uid="{279CCC15-E07C-4E2F-98DD-BF00550A85D0}"/>
    <cellStyle name="Note" xfId="15" builtinId="10" customBuiltin="1"/>
    <cellStyle name="Output" xfId="10" builtinId="21" customBuiltin="1"/>
    <cellStyle name="Percent" xfId="46" builtinId="5"/>
    <cellStyle name="Title" xfId="2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Regression!$C$2:$C$24</c:f>
              <c:numCache>
                <c:formatCode>General</c:formatCode>
                <c:ptCount val="23"/>
                <c:pt idx="0">
                  <c:v>21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26</c:v>
                </c:pt>
                <c:pt idx="13">
                  <c:v>16</c:v>
                </c:pt>
                <c:pt idx="14">
                  <c:v>18</c:v>
                </c:pt>
                <c:pt idx="15">
                  <c:v>14</c:v>
                </c:pt>
                <c:pt idx="16">
                  <c:v>36</c:v>
                </c:pt>
                <c:pt idx="17">
                  <c:v>35</c:v>
                </c:pt>
                <c:pt idx="18">
                  <c:v>28</c:v>
                </c:pt>
                <c:pt idx="19">
                  <c:v>17</c:v>
                </c:pt>
                <c:pt idx="20">
                  <c:v>11</c:v>
                </c:pt>
                <c:pt idx="21">
                  <c:v>14</c:v>
                </c:pt>
                <c:pt idx="22">
                  <c:v>13</c:v>
                </c:pt>
              </c:numCache>
            </c:numRef>
          </c:xVal>
          <c:yVal>
            <c:numRef>
              <c:f>Regression!$I$26:$I$48</c:f>
              <c:numCache>
                <c:formatCode>General</c:formatCode>
                <c:ptCount val="23"/>
                <c:pt idx="0">
                  <c:v>-209.22815164157447</c:v>
                </c:pt>
                <c:pt idx="1">
                  <c:v>-158.7654634500272</c:v>
                </c:pt>
                <c:pt idx="2">
                  <c:v>32.47335389080348</c:v>
                </c:pt>
                <c:pt idx="3">
                  <c:v>-7.4520224922909506</c:v>
                </c:pt>
                <c:pt idx="4">
                  <c:v>128.47335389080348</c:v>
                </c:pt>
                <c:pt idx="5">
                  <c:v>-19.989334300743735</c:v>
                </c:pt>
                <c:pt idx="6">
                  <c:v>34.547977507709049</c:v>
                </c:pt>
                <c:pt idx="7">
                  <c:v>137.77184835842553</c:v>
                </c:pt>
                <c:pt idx="8">
                  <c:v>-25.989334300743735</c:v>
                </c:pt>
                <c:pt idx="9">
                  <c:v>-54.989334300743735</c:v>
                </c:pt>
                <c:pt idx="10">
                  <c:v>-36.989334300743735</c:v>
                </c:pt>
                <c:pt idx="11">
                  <c:v>77.085289316161777</c:v>
                </c:pt>
                <c:pt idx="12">
                  <c:v>-221.54159259931066</c:v>
                </c:pt>
                <c:pt idx="13">
                  <c:v>-111.91471068383822</c:v>
                </c:pt>
                <c:pt idx="14">
                  <c:v>-107.84008706693271</c:v>
                </c:pt>
                <c:pt idx="15">
                  <c:v>8.0106656992562648</c:v>
                </c:pt>
                <c:pt idx="16">
                  <c:v>196.83152548521684</c:v>
                </c:pt>
                <c:pt idx="17">
                  <c:v>98.380591329584831</c:v>
                </c:pt>
                <c:pt idx="18">
                  <c:v>-98.380591329584604</c:v>
                </c:pt>
                <c:pt idx="19">
                  <c:v>18.622601124614505</c:v>
                </c:pt>
                <c:pt idx="20">
                  <c:v>35.398730273898025</c:v>
                </c:pt>
                <c:pt idx="21">
                  <c:v>63.010665699256265</c:v>
                </c:pt>
                <c:pt idx="22">
                  <c:v>222.47335389080348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B-4FFF-8B81-2D242DCB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70496"/>
        <c:axId val="1044503552"/>
      </c:scatterChart>
      <c:valAx>
        <c:axId val="4577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503552"/>
        <c:crosses val="autoZero"/>
        <c:crossBetween val="midCat"/>
      </c:valAx>
      <c:valAx>
        <c:axId val="104450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770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Regression!$I$26:$I$48</c:f>
              <c:numCache>
                <c:formatCode>General</c:formatCode>
                <c:ptCount val="23"/>
                <c:pt idx="0">
                  <c:v>-209.22815164157447</c:v>
                </c:pt>
                <c:pt idx="1">
                  <c:v>-158.7654634500272</c:v>
                </c:pt>
                <c:pt idx="2">
                  <c:v>32.47335389080348</c:v>
                </c:pt>
                <c:pt idx="3">
                  <c:v>-7.4520224922909506</c:v>
                </c:pt>
                <c:pt idx="4">
                  <c:v>128.47335389080348</c:v>
                </c:pt>
                <c:pt idx="5">
                  <c:v>-19.989334300743735</c:v>
                </c:pt>
                <c:pt idx="6">
                  <c:v>34.547977507709049</c:v>
                </c:pt>
                <c:pt idx="7">
                  <c:v>137.77184835842553</c:v>
                </c:pt>
                <c:pt idx="8">
                  <c:v>-25.989334300743735</c:v>
                </c:pt>
                <c:pt idx="9">
                  <c:v>-54.989334300743735</c:v>
                </c:pt>
                <c:pt idx="10">
                  <c:v>-36.989334300743735</c:v>
                </c:pt>
                <c:pt idx="11">
                  <c:v>77.085289316161777</c:v>
                </c:pt>
                <c:pt idx="12">
                  <c:v>-221.54159259931066</c:v>
                </c:pt>
                <c:pt idx="13">
                  <c:v>-111.91471068383822</c:v>
                </c:pt>
                <c:pt idx="14">
                  <c:v>-107.84008706693271</c:v>
                </c:pt>
                <c:pt idx="15">
                  <c:v>8.0106656992562648</c:v>
                </c:pt>
                <c:pt idx="16">
                  <c:v>196.83152548521684</c:v>
                </c:pt>
                <c:pt idx="17">
                  <c:v>98.380591329584831</c:v>
                </c:pt>
                <c:pt idx="18">
                  <c:v>-98.380591329584604</c:v>
                </c:pt>
                <c:pt idx="19">
                  <c:v>18.622601124614505</c:v>
                </c:pt>
                <c:pt idx="20">
                  <c:v>35.398730273898025</c:v>
                </c:pt>
                <c:pt idx="21">
                  <c:v>63.010665699256265</c:v>
                </c:pt>
                <c:pt idx="22">
                  <c:v>222.47335389080348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B-4168-84D3-1CDD9DE7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88496"/>
        <c:axId val="1044493152"/>
      </c:scatterChart>
      <c:valAx>
        <c:axId val="28888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4493152"/>
        <c:crosses val="autoZero"/>
        <c:crossBetween val="midCat"/>
      </c:valAx>
      <c:valAx>
        <c:axId val="104449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888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at Different</a:t>
            </a:r>
            <a:r>
              <a:rPr lang="en-US" baseline="0"/>
              <a:t> Order Quanitites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'Economic Model &amp; Optimization'!$F$2</c:f>
              <c:strCache>
                <c:ptCount val="1"/>
                <c:pt idx="0">
                  <c:v> Profit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'Economic Model &amp; Optimization'!$E$3:$E$33</c:f>
              <c:numCache>
                <c:formatCode>0</c:formatCode>
                <c:ptCount val="3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</c:numCache>
            </c:numRef>
          </c:cat>
          <c:val>
            <c:numRef>
              <c:f>'Economic Model &amp; Optimization'!$F$3:$F$33</c:f>
              <c:numCache>
                <c:formatCode>_("$"* #,##0_);_("$"* \(#,##0\);_("$"* "-"??_);_(@_)</c:formatCode>
                <c:ptCount val="31"/>
                <c:pt idx="0">
                  <c:v>13483.88</c:v>
                </c:pt>
                <c:pt idx="1">
                  <c:v>14081.85</c:v>
                </c:pt>
                <c:pt idx="2">
                  <c:v>14663.34</c:v>
                </c:pt>
                <c:pt idx="3">
                  <c:v>15226.39</c:v>
                </c:pt>
                <c:pt idx="4">
                  <c:v>15769.06</c:v>
                </c:pt>
                <c:pt idx="5">
                  <c:v>16289.4</c:v>
                </c:pt>
                <c:pt idx="6">
                  <c:v>16785</c:v>
                </c:pt>
                <c:pt idx="7">
                  <c:v>17253.84</c:v>
                </c:pt>
                <c:pt idx="8">
                  <c:v>17694.099999999999</c:v>
                </c:pt>
                <c:pt idx="9">
                  <c:v>18103.16</c:v>
                </c:pt>
                <c:pt idx="10">
                  <c:v>18479.13</c:v>
                </c:pt>
                <c:pt idx="11">
                  <c:v>18820.330000000002</c:v>
                </c:pt>
                <c:pt idx="12">
                  <c:v>19124.740000000002</c:v>
                </c:pt>
                <c:pt idx="13">
                  <c:v>19390.689999999999</c:v>
                </c:pt>
                <c:pt idx="14">
                  <c:v>19616.810000000001</c:v>
                </c:pt>
                <c:pt idx="15">
                  <c:v>19801.75</c:v>
                </c:pt>
                <c:pt idx="16">
                  <c:v>19944.59</c:v>
                </c:pt>
                <c:pt idx="17">
                  <c:v>20044.490000000002</c:v>
                </c:pt>
                <c:pt idx="18">
                  <c:v>20100.990000000002</c:v>
                </c:pt>
                <c:pt idx="19">
                  <c:v>20113.89</c:v>
                </c:pt>
                <c:pt idx="20">
                  <c:v>20083.310000000001</c:v>
                </c:pt>
                <c:pt idx="21">
                  <c:v>20009.46</c:v>
                </c:pt>
                <c:pt idx="22">
                  <c:v>19893.14</c:v>
                </c:pt>
                <c:pt idx="23">
                  <c:v>19735.14</c:v>
                </c:pt>
                <c:pt idx="24">
                  <c:v>19536.61</c:v>
                </c:pt>
                <c:pt idx="25">
                  <c:v>19299.11</c:v>
                </c:pt>
                <c:pt idx="26">
                  <c:v>19024.09</c:v>
                </c:pt>
                <c:pt idx="27">
                  <c:v>18713.169999999998</c:v>
                </c:pt>
                <c:pt idx="28">
                  <c:v>18368.59</c:v>
                </c:pt>
                <c:pt idx="29">
                  <c:v>17992.02</c:v>
                </c:pt>
                <c:pt idx="30">
                  <c:v>17585.54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9-418C-AD9A-7C685A53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999200096"/>
        <c:axId val="2000189648"/>
      </c:lineChart>
      <c:catAx>
        <c:axId val="19992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Quanity Ordered</a:t>
                </a:r>
                <a:r>
                  <a:rPr lang="en-US" baseline="0"/>
                  <a:t> (Q)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9648"/>
        <c:crosses val="autoZero"/>
        <c:auto val="1"/>
        <c:lblAlgn val="ctr"/>
        <c:lblOffset val="100"/>
        <c:noMultiLvlLbl val="0"/>
      </c:catAx>
      <c:valAx>
        <c:axId val="20001896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baseline="0">
                <a:effectLst/>
              </a:rPr>
              <a:t>Profit Maximization </a:t>
            </a:r>
            <a:r>
              <a:rPr lang="en-CA" sz="1400" b="1" i="1" u="none" strike="noStrike" baseline="0">
                <a:effectLst/>
              </a:rPr>
              <a:t>versus</a:t>
            </a:r>
            <a:r>
              <a:rPr lang="en-CA" sz="1400" b="1" i="0" u="none" strike="noStrike" baseline="0">
                <a:effectLst/>
              </a:rPr>
              <a:t> Customer Service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'Economic Model &amp; Optimization'!$I$3:$I$33</c:f>
              <c:numCache>
                <c:formatCode>0%</c:formatCode>
                <c:ptCount val="31"/>
                <c:pt idx="0">
                  <c:v>6.990524073143474E-2</c:v>
                </c:pt>
                <c:pt idx="1">
                  <c:v>8.1436701273033263E-2</c:v>
                </c:pt>
                <c:pt idx="2">
                  <c:v>9.4347768054162992E-2</c:v>
                </c:pt>
                <c:pt idx="3">
                  <c:v>0.1087089556692246</c:v>
                </c:pt>
                <c:pt idx="4">
                  <c:v>0.12457866610677823</c:v>
                </c:pt>
                <c:pt idx="5">
                  <c:v>0.14200066844576478</c:v>
                </c:pt>
                <c:pt idx="6">
                  <c:v>0.16100171628274038</c:v>
                </c:pt>
                <c:pt idx="7">
                  <c:v>0.18158939838200411</c:v>
                </c:pt>
                <c:pt idx="8">
                  <c:v>0.20375031779479666</c:v>
                </c:pt>
                <c:pt idx="9">
                  <c:v>0.22744868988545675</c:v>
                </c:pt>
                <c:pt idx="10">
                  <c:v>0.25262544018107014</c:v>
                </c:pt>
                <c:pt idx="11">
                  <c:v>0.27919786885045283</c:v>
                </c:pt>
                <c:pt idx="12">
                  <c:v>0.30705993033059054</c:v>
                </c:pt>
                <c:pt idx="13">
                  <c:v>0.3360831548489821</c:v>
                </c:pt>
                <c:pt idx="14">
                  <c:v>0.3661182142894529</c:v>
                </c:pt>
                <c:pt idx="15">
                  <c:v>0.39699710917558451</c:v>
                </c:pt>
                <c:pt idx="16">
                  <c:v>0.42853592780084193</c:v>
                </c:pt>
                <c:pt idx="17">
                  <c:v>0.46053810408128698</c:v>
                </c:pt>
                <c:pt idx="18">
                  <c:v>0.4927980788839722</c:v>
                </c:pt>
                <c:pt idx="19">
                  <c:v>0.52510525161601296</c:v>
                </c:pt>
                <c:pt idx="20">
                  <c:v>0.55724809577232493</c:v>
                </c:pt>
                <c:pt idx="21">
                  <c:v>0.58901830469106276</c:v>
                </c:pt>
                <c:pt idx="22">
                  <c:v>0.62021483238907282</c:v>
                </c:pt>
                <c:pt idx="23">
                  <c:v>0.65064769912566645</c:v>
                </c:pt>
                <c:pt idx="24">
                  <c:v>0.68014144199283344</c:v>
                </c:pt>
                <c:pt idx="25">
                  <c:v>0.70853810673516315</c:v>
                </c:pt>
                <c:pt idx="26">
                  <c:v>0.73569969724905027</c:v>
                </c:pt>
                <c:pt idx="27">
                  <c:v>0.76151002265233492</c:v>
                </c:pt>
                <c:pt idx="28">
                  <c:v>0.78587590715391642</c:v>
                </c:pt>
                <c:pt idx="29">
                  <c:v>0.80872775382459794</c:v>
                </c:pt>
                <c:pt idx="30">
                  <c:v>0.83001947843624213</c:v>
                </c:pt>
              </c:numCache>
            </c:numRef>
          </c:cat>
          <c:val>
            <c:numRef>
              <c:f>'Economic Model &amp; Optimization'!$G$3:$G$33</c:f>
              <c:numCache>
                <c:formatCode>0%</c:formatCode>
                <c:ptCount val="31"/>
                <c:pt idx="0">
                  <c:v>0.67037654078847997</c:v>
                </c:pt>
                <c:pt idx="1">
                  <c:v>0.70010574781904444</c:v>
                </c:pt>
                <c:pt idx="2">
                  <c:v>0.72901562054878499</c:v>
                </c:pt>
                <c:pt idx="3">
                  <c:v>0.75700871387881707</c:v>
                </c:pt>
                <c:pt idx="4">
                  <c:v>0.78398857704800018</c:v>
                </c:pt>
                <c:pt idx="5">
                  <c:v>0.80985826212632162</c:v>
                </c:pt>
                <c:pt idx="6">
                  <c:v>0.83449795141566352</c:v>
                </c:pt>
                <c:pt idx="7">
                  <c:v>0.85780721680391014</c:v>
                </c:pt>
                <c:pt idx="8">
                  <c:v>0.87969557355638317</c:v>
                </c:pt>
                <c:pt idx="9">
                  <c:v>0.90003276342865557</c:v>
                </c:pt>
                <c:pt idx="10">
                  <c:v>0.91872482150394585</c:v>
                </c:pt>
                <c:pt idx="11">
                  <c:v>0.93568822341178171</c:v>
                </c:pt>
                <c:pt idx="12">
                  <c:v>0.9508225410400476</c:v>
                </c:pt>
                <c:pt idx="13">
                  <c:v>0.96404474718714273</c:v>
                </c:pt>
                <c:pt idx="14">
                  <c:v>0.97528672971762309</c:v>
                </c:pt>
                <c:pt idx="15">
                  <c:v>0.98448137083378706</c:v>
                </c:pt>
                <c:pt idx="16">
                  <c:v>0.99158293099942385</c:v>
                </c:pt>
                <c:pt idx="17">
                  <c:v>0.99654964802929724</c:v>
                </c:pt>
                <c:pt idx="18">
                  <c:v>0.99935865215530173</c:v>
                </c:pt>
                <c:pt idx="19">
                  <c:v>1</c:v>
                </c:pt>
                <c:pt idx="20">
                  <c:v>0.99847965758985469</c:v>
                </c:pt>
                <c:pt idx="21">
                  <c:v>0.9948080654711744</c:v>
                </c:pt>
                <c:pt idx="22">
                  <c:v>0.98902499715370817</c:v>
                </c:pt>
                <c:pt idx="23">
                  <c:v>0.98116972897833288</c:v>
                </c:pt>
                <c:pt idx="24">
                  <c:v>0.97129943536531227</c:v>
                </c:pt>
                <c:pt idx="25">
                  <c:v>0.95949167465865637</c:v>
                </c:pt>
                <c:pt idx="26">
                  <c:v>0.94581853634478463</c:v>
                </c:pt>
                <c:pt idx="27">
                  <c:v>0.9303605617809384</c:v>
                </c:pt>
                <c:pt idx="28">
                  <c:v>0.91322911679441421</c:v>
                </c:pt>
                <c:pt idx="29">
                  <c:v>0.89450722858681242</c:v>
                </c:pt>
                <c:pt idx="30">
                  <c:v>0.87429830828347976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F-4D9D-9FAF-CB60B867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175632"/>
        <c:axId val="2000185904"/>
      </c:lineChart>
      <c:catAx>
        <c:axId val="17551756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5904"/>
        <c:crosses val="autoZero"/>
        <c:auto val="1"/>
        <c:lblAlgn val="ctr"/>
        <c:lblOffset val="100"/>
        <c:noMultiLvlLbl val="0"/>
      </c:catAx>
      <c:valAx>
        <c:axId val="20001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Profit as a Percentage of Optimal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6</xdr:row>
      <xdr:rowOff>41275</xdr:rowOff>
    </xdr:from>
    <xdr:to>
      <xdr:col>21</xdr:col>
      <xdr:colOff>247650</xdr:colOff>
      <xdr:row>16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DE83B-FACB-4024-A073-B4A5FB07B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17</xdr:row>
      <xdr:rowOff>22225</xdr:rowOff>
    </xdr:from>
    <xdr:to>
      <xdr:col>21</xdr:col>
      <xdr:colOff>190500</xdr:colOff>
      <xdr:row>27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A3324-D007-4D8D-8FE6-3B7B398CA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22</xdr:col>
      <xdr:colOff>292100</xdr:colOff>
      <xdr:row>24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C75F0C-DE79-4D24-BC79-076A53E9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5550" y="374650"/>
          <a:ext cx="6388100" cy="406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631824</xdr:colOff>
      <xdr:row>20</xdr:row>
      <xdr:rowOff>22224</xdr:rowOff>
    </xdr:from>
    <xdr:to>
      <xdr:col>21</xdr:col>
      <xdr:colOff>177800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51D87-4B86-43FA-A85A-35B8FE7F8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21</xdr:col>
      <xdr:colOff>552450</xdr:colOff>
      <xdr:row>64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7BF0A-341A-4A37-9751-560824B3B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rvipalvankar/Urvi/Master%20of%20Management%20Analytics/841%20-%20Ops%20and%20Supply%20Chain%20Analytics/Assignment%203/Question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ivot Table"/>
      <sheetName val="Regression"/>
      <sheetName val="_@RISKFitInformation"/>
      <sheetName val="Chi Square statistic"/>
      <sheetName val="RiskSerializationData"/>
      <sheetName val="Economic Model &amp; Optimization"/>
      <sheetName val="@RISK Output 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vi Palvankar" refreshedDate="43973.966149305554" createdVersion="6" refreshedVersion="6" minRefreshableVersion="3" recordCount="418" xr:uid="{7CDC5B92-0B21-4249-A97B-09B7B8DE0E54}">
  <cacheSource type="worksheet">
    <worksheetSource ref="B1:D419" sheet="Data"/>
  </cacheSource>
  <cacheFields count="3">
    <cacheField name="LEC ID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Units Sold" numFmtId="0">
      <sharedItems containsSemiMixedTypes="0" containsString="0" containsNumber="1" containsInteger="1" minValue="1" maxValue="316"/>
    </cacheField>
    <cacheField name="Big Demand Day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n v="40"/>
    <n v="0"/>
  </r>
  <r>
    <x v="0"/>
    <n v="5"/>
    <n v="0"/>
  </r>
  <r>
    <x v="0"/>
    <n v="14"/>
    <n v="0"/>
  </r>
  <r>
    <x v="0"/>
    <n v="8"/>
    <n v="0"/>
  </r>
  <r>
    <x v="0"/>
    <n v="4"/>
    <n v="0"/>
  </r>
  <r>
    <x v="0"/>
    <n v="13"/>
    <n v="0"/>
  </r>
  <r>
    <x v="0"/>
    <n v="9"/>
    <n v="0"/>
  </r>
  <r>
    <x v="0"/>
    <n v="8"/>
    <n v="0"/>
  </r>
  <r>
    <x v="0"/>
    <n v="5"/>
    <n v="0"/>
  </r>
  <r>
    <x v="0"/>
    <n v="5"/>
    <n v="0"/>
  </r>
  <r>
    <x v="0"/>
    <n v="3"/>
    <n v="0"/>
  </r>
  <r>
    <x v="0"/>
    <n v="1"/>
    <n v="0"/>
  </r>
  <r>
    <x v="0"/>
    <n v="7"/>
    <n v="0"/>
  </r>
  <r>
    <x v="0"/>
    <n v="13"/>
    <n v="0"/>
  </r>
  <r>
    <x v="0"/>
    <n v="10"/>
    <n v="0"/>
  </r>
  <r>
    <x v="0"/>
    <n v="9"/>
    <n v="0"/>
  </r>
  <r>
    <x v="0"/>
    <n v="7"/>
    <n v="0"/>
  </r>
  <r>
    <x v="0"/>
    <n v="2"/>
    <n v="0"/>
  </r>
  <r>
    <x v="0"/>
    <n v="3"/>
    <n v="0"/>
  </r>
  <r>
    <x v="0"/>
    <n v="3"/>
    <n v="0"/>
  </r>
  <r>
    <x v="0"/>
    <n v="4"/>
    <n v="0"/>
  </r>
  <r>
    <x v="1"/>
    <n v="32"/>
    <n v="0"/>
  </r>
  <r>
    <x v="1"/>
    <n v="11"/>
    <n v="0"/>
  </r>
  <r>
    <x v="1"/>
    <n v="3"/>
    <n v="0"/>
  </r>
  <r>
    <x v="1"/>
    <n v="15"/>
    <n v="0"/>
  </r>
  <r>
    <x v="1"/>
    <n v="14"/>
    <n v="0"/>
  </r>
  <r>
    <x v="1"/>
    <n v="17"/>
    <n v="0"/>
  </r>
  <r>
    <x v="1"/>
    <n v="16"/>
    <n v="0"/>
  </r>
  <r>
    <x v="1"/>
    <n v="8"/>
    <n v="0"/>
  </r>
  <r>
    <x v="1"/>
    <n v="9"/>
    <n v="0"/>
  </r>
  <r>
    <x v="1"/>
    <n v="10"/>
    <n v="0"/>
  </r>
  <r>
    <x v="1"/>
    <n v="8"/>
    <n v="0"/>
  </r>
  <r>
    <x v="1"/>
    <n v="3"/>
    <n v="0"/>
  </r>
  <r>
    <x v="1"/>
    <n v="3"/>
    <n v="0"/>
  </r>
  <r>
    <x v="1"/>
    <n v="5"/>
    <n v="0"/>
  </r>
  <r>
    <x v="1"/>
    <n v="15"/>
    <n v="0"/>
  </r>
  <r>
    <x v="1"/>
    <n v="8"/>
    <n v="0"/>
  </r>
  <r>
    <x v="1"/>
    <n v="3"/>
    <n v="0"/>
  </r>
  <r>
    <x v="1"/>
    <n v="2"/>
    <n v="0"/>
  </r>
  <r>
    <x v="1"/>
    <n v="5"/>
    <n v="0"/>
  </r>
  <r>
    <x v="1"/>
    <n v="9"/>
    <n v="0"/>
  </r>
  <r>
    <x v="2"/>
    <n v="42"/>
    <n v="0"/>
  </r>
  <r>
    <x v="2"/>
    <n v="20"/>
    <n v="0"/>
  </r>
  <r>
    <x v="2"/>
    <n v="25"/>
    <n v="0"/>
  </r>
  <r>
    <x v="2"/>
    <n v="23"/>
    <n v="0"/>
  </r>
  <r>
    <x v="2"/>
    <n v="22"/>
    <n v="0"/>
  </r>
  <r>
    <x v="2"/>
    <n v="18"/>
    <n v="0"/>
  </r>
  <r>
    <x v="2"/>
    <n v="5"/>
    <n v="0"/>
  </r>
  <r>
    <x v="2"/>
    <n v="9"/>
    <n v="0"/>
  </r>
  <r>
    <x v="2"/>
    <n v="3"/>
    <n v="0"/>
  </r>
  <r>
    <x v="2"/>
    <n v="15"/>
    <n v="0"/>
  </r>
  <r>
    <x v="2"/>
    <n v="6"/>
    <n v="0"/>
  </r>
  <r>
    <x v="2"/>
    <n v="3"/>
    <n v="0"/>
  </r>
  <r>
    <x v="2"/>
    <n v="4"/>
    <n v="0"/>
  </r>
  <r>
    <x v="3"/>
    <n v="7"/>
    <n v="0"/>
  </r>
  <r>
    <x v="3"/>
    <n v="35"/>
    <n v="0"/>
  </r>
  <r>
    <x v="3"/>
    <n v="12"/>
    <n v="0"/>
  </r>
  <r>
    <x v="3"/>
    <n v="19"/>
    <n v="0"/>
  </r>
  <r>
    <x v="3"/>
    <n v="18"/>
    <n v="0"/>
  </r>
  <r>
    <x v="3"/>
    <n v="6"/>
    <n v="0"/>
  </r>
  <r>
    <x v="3"/>
    <n v="6"/>
    <n v="0"/>
  </r>
  <r>
    <x v="3"/>
    <n v="3"/>
    <n v="0"/>
  </r>
  <r>
    <x v="3"/>
    <n v="10"/>
    <n v="0"/>
  </r>
  <r>
    <x v="3"/>
    <n v="9"/>
    <n v="0"/>
  </r>
  <r>
    <x v="3"/>
    <n v="36"/>
    <n v="0"/>
  </r>
  <r>
    <x v="3"/>
    <n v="16"/>
    <n v="0"/>
  </r>
  <r>
    <x v="3"/>
    <n v="5"/>
    <n v="0"/>
  </r>
  <r>
    <x v="3"/>
    <n v="14"/>
    <n v="0"/>
  </r>
  <r>
    <x v="3"/>
    <n v="14"/>
    <n v="0"/>
  </r>
  <r>
    <x v="4"/>
    <n v="58"/>
    <n v="0"/>
  </r>
  <r>
    <x v="4"/>
    <n v="30"/>
    <n v="0"/>
  </r>
  <r>
    <x v="4"/>
    <n v="24"/>
    <n v="0"/>
  </r>
  <r>
    <x v="4"/>
    <n v="30"/>
    <n v="0"/>
  </r>
  <r>
    <x v="4"/>
    <n v="18"/>
    <n v="0"/>
  </r>
  <r>
    <x v="4"/>
    <n v="27"/>
    <n v="0"/>
  </r>
  <r>
    <x v="4"/>
    <n v="21"/>
    <n v="0"/>
  </r>
  <r>
    <x v="4"/>
    <n v="20"/>
    <n v="0"/>
  </r>
  <r>
    <x v="4"/>
    <n v="23"/>
    <n v="0"/>
  </r>
  <r>
    <x v="4"/>
    <n v="15"/>
    <n v="0"/>
  </r>
  <r>
    <x v="4"/>
    <n v="14"/>
    <n v="0"/>
  </r>
  <r>
    <x v="4"/>
    <n v="6"/>
    <n v="0"/>
  </r>
  <r>
    <x v="4"/>
    <n v="5"/>
    <n v="0"/>
  </r>
  <r>
    <x v="5"/>
    <n v="14"/>
    <n v="0"/>
  </r>
  <r>
    <x v="5"/>
    <n v="44"/>
    <n v="0"/>
  </r>
  <r>
    <x v="5"/>
    <n v="12"/>
    <n v="0"/>
  </r>
  <r>
    <x v="5"/>
    <n v="17"/>
    <n v="0"/>
  </r>
  <r>
    <x v="5"/>
    <n v="4"/>
    <n v="0"/>
  </r>
  <r>
    <x v="5"/>
    <n v="1"/>
    <n v="0"/>
  </r>
  <r>
    <x v="5"/>
    <n v="11"/>
    <n v="0"/>
  </r>
  <r>
    <x v="5"/>
    <n v="11"/>
    <n v="0"/>
  </r>
  <r>
    <x v="5"/>
    <n v="16"/>
    <n v="0"/>
  </r>
  <r>
    <x v="5"/>
    <n v="10"/>
    <n v="0"/>
  </r>
  <r>
    <x v="5"/>
    <n v="7"/>
    <n v="0"/>
  </r>
  <r>
    <x v="5"/>
    <n v="13"/>
    <n v="0"/>
  </r>
  <r>
    <x v="5"/>
    <n v="4"/>
    <n v="0"/>
  </r>
  <r>
    <x v="5"/>
    <n v="6"/>
    <n v="0"/>
  </r>
  <r>
    <x v="6"/>
    <n v="17"/>
    <n v="0"/>
  </r>
  <r>
    <x v="6"/>
    <n v="62"/>
    <n v="0"/>
  </r>
  <r>
    <x v="6"/>
    <n v="31"/>
    <n v="0"/>
  </r>
  <r>
    <x v="6"/>
    <n v="19"/>
    <n v="0"/>
  </r>
  <r>
    <x v="6"/>
    <n v="11"/>
    <n v="0"/>
  </r>
  <r>
    <x v="6"/>
    <n v="3"/>
    <n v="0"/>
  </r>
  <r>
    <x v="6"/>
    <n v="20"/>
    <n v="0"/>
  </r>
  <r>
    <x v="6"/>
    <n v="18"/>
    <n v="0"/>
  </r>
  <r>
    <x v="6"/>
    <n v="18"/>
    <n v="0"/>
  </r>
  <r>
    <x v="6"/>
    <n v="13"/>
    <n v="0"/>
  </r>
  <r>
    <x v="6"/>
    <n v="19"/>
    <n v="0"/>
  </r>
  <r>
    <x v="6"/>
    <n v="3"/>
    <n v="0"/>
  </r>
  <r>
    <x v="6"/>
    <n v="7"/>
    <n v="0"/>
  </r>
  <r>
    <x v="6"/>
    <n v="4"/>
    <n v="0"/>
  </r>
  <r>
    <x v="6"/>
    <n v="7"/>
    <n v="0"/>
  </r>
  <r>
    <x v="7"/>
    <n v="104"/>
    <n v="0"/>
  </r>
  <r>
    <x v="7"/>
    <n v="57"/>
    <n v="0"/>
  </r>
  <r>
    <x v="7"/>
    <n v="33"/>
    <n v="0"/>
  </r>
  <r>
    <x v="7"/>
    <n v="11"/>
    <n v="0"/>
  </r>
  <r>
    <x v="7"/>
    <n v="8"/>
    <n v="0"/>
  </r>
  <r>
    <x v="7"/>
    <n v="34"/>
    <n v="0"/>
  </r>
  <r>
    <x v="7"/>
    <n v="25"/>
    <n v="0"/>
  </r>
  <r>
    <x v="7"/>
    <n v="83"/>
    <n v="0"/>
  </r>
  <r>
    <x v="7"/>
    <n v="10"/>
    <n v="0"/>
  </r>
  <r>
    <x v="7"/>
    <n v="13"/>
    <n v="0"/>
  </r>
  <r>
    <x v="7"/>
    <n v="6"/>
    <n v="0"/>
  </r>
  <r>
    <x v="7"/>
    <n v="5"/>
    <n v="0"/>
  </r>
  <r>
    <x v="7"/>
    <n v="4"/>
    <n v="0"/>
  </r>
  <r>
    <x v="7"/>
    <n v="9"/>
    <n v="0"/>
  </r>
  <r>
    <x v="7"/>
    <n v="45"/>
    <n v="0"/>
  </r>
  <r>
    <x v="7"/>
    <n v="12"/>
    <n v="0"/>
  </r>
  <r>
    <x v="7"/>
    <n v="35"/>
    <n v="0"/>
  </r>
  <r>
    <x v="7"/>
    <n v="12"/>
    <n v="0"/>
  </r>
  <r>
    <x v="7"/>
    <n v="9"/>
    <n v="0"/>
  </r>
  <r>
    <x v="7"/>
    <n v="2"/>
    <n v="0"/>
  </r>
  <r>
    <x v="7"/>
    <n v="3"/>
    <n v="0"/>
  </r>
  <r>
    <x v="8"/>
    <n v="33"/>
    <n v="0"/>
  </r>
  <r>
    <x v="8"/>
    <n v="14"/>
    <n v="0"/>
  </r>
  <r>
    <x v="8"/>
    <n v="12"/>
    <n v="0"/>
  </r>
  <r>
    <x v="8"/>
    <n v="9"/>
    <n v="0"/>
  </r>
  <r>
    <x v="8"/>
    <n v="5"/>
    <n v="0"/>
  </r>
  <r>
    <x v="8"/>
    <n v="5"/>
    <n v="0"/>
  </r>
  <r>
    <x v="8"/>
    <n v="5"/>
    <n v="0"/>
  </r>
  <r>
    <x v="8"/>
    <n v="12"/>
    <n v="0"/>
  </r>
  <r>
    <x v="8"/>
    <n v="12"/>
    <n v="0"/>
  </r>
  <r>
    <x v="8"/>
    <n v="13"/>
    <n v="0"/>
  </r>
  <r>
    <x v="8"/>
    <n v="9"/>
    <n v="0"/>
  </r>
  <r>
    <x v="8"/>
    <n v="10"/>
    <n v="0"/>
  </r>
  <r>
    <x v="8"/>
    <n v="10"/>
    <n v="0"/>
  </r>
  <r>
    <x v="8"/>
    <n v="15"/>
    <n v="0"/>
  </r>
  <r>
    <x v="9"/>
    <n v="44"/>
    <n v="0"/>
  </r>
  <r>
    <x v="9"/>
    <n v="16"/>
    <n v="0"/>
  </r>
  <r>
    <x v="9"/>
    <n v="10"/>
    <n v="0"/>
  </r>
  <r>
    <x v="9"/>
    <n v="6"/>
    <n v="0"/>
  </r>
  <r>
    <x v="9"/>
    <n v="2"/>
    <n v="0"/>
  </r>
  <r>
    <x v="9"/>
    <n v="11"/>
    <n v="0"/>
  </r>
  <r>
    <x v="9"/>
    <n v="2"/>
    <n v="0"/>
  </r>
  <r>
    <x v="9"/>
    <n v="5"/>
    <n v="0"/>
  </r>
  <r>
    <x v="9"/>
    <n v="5"/>
    <n v="0"/>
  </r>
  <r>
    <x v="9"/>
    <n v="9"/>
    <n v="0"/>
  </r>
  <r>
    <x v="9"/>
    <n v="6"/>
    <n v="0"/>
  </r>
  <r>
    <x v="9"/>
    <n v="4"/>
    <n v="0"/>
  </r>
  <r>
    <x v="9"/>
    <n v="10"/>
    <n v="0"/>
  </r>
  <r>
    <x v="9"/>
    <n v="5"/>
    <n v="0"/>
  </r>
  <r>
    <x v="10"/>
    <n v="34"/>
    <n v="0"/>
  </r>
  <r>
    <x v="10"/>
    <n v="15"/>
    <n v="0"/>
  </r>
  <r>
    <x v="10"/>
    <n v="2"/>
    <n v="0"/>
  </r>
  <r>
    <x v="10"/>
    <n v="5"/>
    <n v="0"/>
  </r>
  <r>
    <x v="10"/>
    <n v="2"/>
    <n v="0"/>
  </r>
  <r>
    <x v="10"/>
    <n v="12"/>
    <n v="0"/>
  </r>
  <r>
    <x v="10"/>
    <n v="9"/>
    <n v="0"/>
  </r>
  <r>
    <x v="10"/>
    <n v="26"/>
    <n v="0"/>
  </r>
  <r>
    <x v="10"/>
    <n v="6"/>
    <n v="0"/>
  </r>
  <r>
    <x v="10"/>
    <n v="17"/>
    <n v="0"/>
  </r>
  <r>
    <x v="10"/>
    <n v="8"/>
    <n v="0"/>
  </r>
  <r>
    <x v="10"/>
    <n v="10"/>
    <n v="0"/>
  </r>
  <r>
    <x v="10"/>
    <n v="3"/>
    <n v="0"/>
  </r>
  <r>
    <x v="10"/>
    <n v="4"/>
    <n v="0"/>
  </r>
  <r>
    <x v="11"/>
    <n v="24"/>
    <n v="0"/>
  </r>
  <r>
    <x v="11"/>
    <n v="22"/>
    <n v="0"/>
  </r>
  <r>
    <x v="11"/>
    <n v="6"/>
    <n v="0"/>
  </r>
  <r>
    <x v="11"/>
    <n v="20"/>
    <n v="0"/>
  </r>
  <r>
    <x v="11"/>
    <n v="7"/>
    <n v="0"/>
  </r>
  <r>
    <x v="11"/>
    <n v="24"/>
    <n v="0"/>
  </r>
  <r>
    <x v="11"/>
    <n v="13"/>
    <n v="0"/>
  </r>
  <r>
    <x v="11"/>
    <n v="8"/>
    <n v="0"/>
  </r>
  <r>
    <x v="11"/>
    <n v="7"/>
    <n v="0"/>
  </r>
  <r>
    <x v="11"/>
    <n v="26"/>
    <n v="0"/>
  </r>
  <r>
    <x v="11"/>
    <n v="9"/>
    <n v="0"/>
  </r>
  <r>
    <x v="11"/>
    <n v="6"/>
    <n v="0"/>
  </r>
  <r>
    <x v="11"/>
    <n v="6"/>
    <n v="0"/>
  </r>
  <r>
    <x v="11"/>
    <n v="10"/>
    <n v="0"/>
  </r>
  <r>
    <x v="11"/>
    <n v="66"/>
    <n v="0"/>
  </r>
  <r>
    <x v="11"/>
    <n v="68"/>
    <n v="0"/>
  </r>
  <r>
    <x v="12"/>
    <n v="52"/>
    <n v="0"/>
  </r>
  <r>
    <x v="12"/>
    <n v="17"/>
    <n v="0"/>
  </r>
  <r>
    <x v="12"/>
    <n v="4"/>
    <n v="0"/>
  </r>
  <r>
    <x v="12"/>
    <n v="18"/>
    <n v="0"/>
  </r>
  <r>
    <x v="12"/>
    <n v="13"/>
    <n v="0"/>
  </r>
  <r>
    <x v="12"/>
    <n v="12"/>
    <n v="0"/>
  </r>
  <r>
    <x v="12"/>
    <n v="4"/>
    <n v="0"/>
  </r>
  <r>
    <x v="12"/>
    <n v="28"/>
    <n v="0"/>
  </r>
  <r>
    <x v="12"/>
    <n v="5"/>
    <n v="0"/>
  </r>
  <r>
    <x v="12"/>
    <n v="1"/>
    <n v="0"/>
  </r>
  <r>
    <x v="12"/>
    <n v="15"/>
    <n v="0"/>
  </r>
  <r>
    <x v="12"/>
    <n v="9"/>
    <n v="0"/>
  </r>
  <r>
    <x v="12"/>
    <n v="15"/>
    <n v="0"/>
  </r>
  <r>
    <x v="12"/>
    <n v="7"/>
    <n v="0"/>
  </r>
  <r>
    <x v="12"/>
    <n v="7"/>
    <n v="0"/>
  </r>
  <r>
    <x v="12"/>
    <n v="4"/>
    <n v="0"/>
  </r>
  <r>
    <x v="12"/>
    <n v="3"/>
    <n v="0"/>
  </r>
  <r>
    <x v="12"/>
    <n v="18"/>
    <n v="0"/>
  </r>
  <r>
    <x v="12"/>
    <n v="3"/>
    <n v="0"/>
  </r>
  <r>
    <x v="12"/>
    <n v="7"/>
    <n v="0"/>
  </r>
  <r>
    <x v="12"/>
    <n v="2"/>
    <n v="0"/>
  </r>
  <r>
    <x v="12"/>
    <n v="12"/>
    <n v="0"/>
  </r>
  <r>
    <x v="12"/>
    <n v="17"/>
    <n v="0"/>
  </r>
  <r>
    <x v="12"/>
    <n v="15"/>
    <n v="0"/>
  </r>
  <r>
    <x v="12"/>
    <n v="3"/>
    <n v="0"/>
  </r>
  <r>
    <x v="12"/>
    <n v="7"/>
    <n v="0"/>
  </r>
  <r>
    <x v="13"/>
    <n v="14"/>
    <n v="0"/>
  </r>
  <r>
    <x v="13"/>
    <n v="9"/>
    <n v="0"/>
  </r>
  <r>
    <x v="13"/>
    <n v="7"/>
    <n v="0"/>
  </r>
  <r>
    <x v="13"/>
    <n v="6"/>
    <n v="0"/>
  </r>
  <r>
    <x v="13"/>
    <n v="2"/>
    <n v="0"/>
  </r>
  <r>
    <x v="13"/>
    <n v="6"/>
    <n v="0"/>
  </r>
  <r>
    <x v="13"/>
    <n v="5"/>
    <n v="0"/>
  </r>
  <r>
    <x v="13"/>
    <n v="23"/>
    <n v="0"/>
  </r>
  <r>
    <x v="13"/>
    <n v="11"/>
    <n v="0"/>
  </r>
  <r>
    <x v="13"/>
    <n v="11"/>
    <n v="0"/>
  </r>
  <r>
    <x v="13"/>
    <n v="5"/>
    <n v="0"/>
  </r>
  <r>
    <x v="13"/>
    <n v="5"/>
    <n v="0"/>
  </r>
  <r>
    <x v="13"/>
    <n v="16"/>
    <n v="0"/>
  </r>
  <r>
    <x v="13"/>
    <n v="5"/>
    <n v="0"/>
  </r>
  <r>
    <x v="13"/>
    <n v="5"/>
    <n v="0"/>
  </r>
  <r>
    <x v="13"/>
    <n v="3"/>
    <n v="0"/>
  </r>
  <r>
    <x v="14"/>
    <n v="4"/>
    <n v="0"/>
  </r>
  <r>
    <x v="14"/>
    <n v="3"/>
    <n v="0"/>
  </r>
  <r>
    <x v="14"/>
    <n v="38"/>
    <n v="0"/>
  </r>
  <r>
    <x v="14"/>
    <n v="9"/>
    <n v="0"/>
  </r>
  <r>
    <x v="14"/>
    <n v="18"/>
    <n v="0"/>
  </r>
  <r>
    <x v="14"/>
    <n v="23"/>
    <n v="0"/>
  </r>
  <r>
    <x v="14"/>
    <n v="19"/>
    <n v="0"/>
  </r>
  <r>
    <x v="14"/>
    <n v="8"/>
    <n v="0"/>
  </r>
  <r>
    <x v="14"/>
    <n v="6"/>
    <n v="0"/>
  </r>
  <r>
    <x v="14"/>
    <n v="4"/>
    <n v="0"/>
  </r>
  <r>
    <x v="14"/>
    <n v="14"/>
    <n v="0"/>
  </r>
  <r>
    <x v="14"/>
    <n v="6"/>
    <n v="0"/>
  </r>
  <r>
    <x v="14"/>
    <n v="5"/>
    <n v="0"/>
  </r>
  <r>
    <x v="14"/>
    <n v="8"/>
    <n v="0"/>
  </r>
  <r>
    <x v="14"/>
    <n v="9"/>
    <n v="0"/>
  </r>
  <r>
    <x v="14"/>
    <n v="8"/>
    <n v="0"/>
  </r>
  <r>
    <x v="14"/>
    <n v="8"/>
    <n v="0"/>
  </r>
  <r>
    <x v="14"/>
    <n v="2"/>
    <n v="0"/>
  </r>
  <r>
    <x v="15"/>
    <n v="4"/>
    <n v="0"/>
  </r>
  <r>
    <x v="15"/>
    <n v="25"/>
    <n v="0"/>
  </r>
  <r>
    <x v="15"/>
    <n v="13"/>
    <n v="0"/>
  </r>
  <r>
    <x v="15"/>
    <n v="20"/>
    <n v="0"/>
  </r>
  <r>
    <x v="15"/>
    <n v="9"/>
    <n v="0"/>
  </r>
  <r>
    <x v="15"/>
    <n v="4"/>
    <n v="0"/>
  </r>
  <r>
    <x v="15"/>
    <n v="5"/>
    <n v="0"/>
  </r>
  <r>
    <x v="15"/>
    <n v="14"/>
    <n v="0"/>
  </r>
  <r>
    <x v="15"/>
    <n v="16"/>
    <n v="0"/>
  </r>
  <r>
    <x v="15"/>
    <n v="14"/>
    <n v="0"/>
  </r>
  <r>
    <x v="15"/>
    <n v="16"/>
    <n v="0"/>
  </r>
  <r>
    <x v="15"/>
    <n v="15"/>
    <n v="0"/>
  </r>
  <r>
    <x v="15"/>
    <n v="21"/>
    <n v="0"/>
  </r>
  <r>
    <x v="15"/>
    <n v="22"/>
    <n v="0"/>
  </r>
  <r>
    <x v="16"/>
    <n v="34"/>
    <n v="0"/>
  </r>
  <r>
    <x v="16"/>
    <n v="12"/>
    <n v="0"/>
  </r>
  <r>
    <x v="16"/>
    <n v="13"/>
    <n v="0"/>
  </r>
  <r>
    <x v="16"/>
    <n v="22"/>
    <n v="0"/>
  </r>
  <r>
    <x v="16"/>
    <n v="24"/>
    <n v="0"/>
  </r>
  <r>
    <x v="16"/>
    <n v="15"/>
    <n v="0"/>
  </r>
  <r>
    <x v="16"/>
    <n v="16"/>
    <n v="0"/>
  </r>
  <r>
    <x v="16"/>
    <n v="17"/>
    <n v="0"/>
  </r>
  <r>
    <x v="16"/>
    <n v="17"/>
    <n v="0"/>
  </r>
  <r>
    <x v="16"/>
    <n v="27"/>
    <n v="0"/>
  </r>
  <r>
    <x v="16"/>
    <n v="26"/>
    <n v="0"/>
  </r>
  <r>
    <x v="16"/>
    <n v="27"/>
    <n v="0"/>
  </r>
  <r>
    <x v="16"/>
    <n v="25"/>
    <n v="0"/>
  </r>
  <r>
    <x v="16"/>
    <n v="22"/>
    <n v="0"/>
  </r>
  <r>
    <x v="16"/>
    <n v="23"/>
    <n v="0"/>
  </r>
  <r>
    <x v="16"/>
    <n v="29"/>
    <n v="0"/>
  </r>
  <r>
    <x v="16"/>
    <n v="26"/>
    <n v="0"/>
  </r>
  <r>
    <x v="16"/>
    <n v="23"/>
    <n v="0"/>
  </r>
  <r>
    <x v="16"/>
    <n v="38"/>
    <n v="0"/>
  </r>
  <r>
    <x v="16"/>
    <n v="14"/>
    <n v="0"/>
  </r>
  <r>
    <x v="16"/>
    <n v="14"/>
    <n v="0"/>
  </r>
  <r>
    <x v="16"/>
    <n v="49"/>
    <n v="0"/>
  </r>
  <r>
    <x v="16"/>
    <n v="59"/>
    <n v="0"/>
  </r>
  <r>
    <x v="16"/>
    <n v="32"/>
    <n v="0"/>
  </r>
  <r>
    <x v="16"/>
    <n v="27"/>
    <n v="0"/>
  </r>
  <r>
    <x v="16"/>
    <n v="29"/>
    <n v="0"/>
  </r>
  <r>
    <x v="16"/>
    <n v="37"/>
    <n v="0"/>
  </r>
  <r>
    <x v="16"/>
    <n v="22"/>
    <n v="0"/>
  </r>
  <r>
    <x v="16"/>
    <n v="26"/>
    <n v="0"/>
  </r>
  <r>
    <x v="16"/>
    <n v="19"/>
    <n v="0"/>
  </r>
  <r>
    <x v="16"/>
    <n v="79"/>
    <n v="0"/>
  </r>
  <r>
    <x v="16"/>
    <n v="57"/>
    <n v="0"/>
  </r>
  <r>
    <x v="16"/>
    <n v="26"/>
    <n v="0"/>
  </r>
  <r>
    <x v="16"/>
    <n v="16"/>
    <n v="0"/>
  </r>
  <r>
    <x v="16"/>
    <n v="29"/>
    <n v="0"/>
  </r>
  <r>
    <x v="16"/>
    <n v="20"/>
    <n v="0"/>
  </r>
  <r>
    <x v="17"/>
    <n v="55"/>
    <n v="0"/>
  </r>
  <r>
    <x v="17"/>
    <n v="29"/>
    <n v="0"/>
  </r>
  <r>
    <x v="17"/>
    <n v="17"/>
    <n v="0"/>
  </r>
  <r>
    <x v="17"/>
    <n v="22"/>
    <n v="0"/>
  </r>
  <r>
    <x v="17"/>
    <n v="12"/>
    <n v="0"/>
  </r>
  <r>
    <x v="17"/>
    <n v="20"/>
    <n v="0"/>
  </r>
  <r>
    <x v="17"/>
    <n v="13"/>
    <n v="0"/>
  </r>
  <r>
    <x v="17"/>
    <n v="20"/>
    <n v="0"/>
  </r>
  <r>
    <x v="17"/>
    <n v="15"/>
    <n v="0"/>
  </r>
  <r>
    <x v="17"/>
    <n v="30"/>
    <n v="0"/>
  </r>
  <r>
    <x v="17"/>
    <n v="23"/>
    <n v="0"/>
  </r>
  <r>
    <x v="17"/>
    <n v="12"/>
    <n v="0"/>
  </r>
  <r>
    <x v="17"/>
    <n v="13"/>
    <n v="0"/>
  </r>
  <r>
    <x v="17"/>
    <n v="22"/>
    <n v="0"/>
  </r>
  <r>
    <x v="17"/>
    <n v="33"/>
    <n v="0"/>
  </r>
  <r>
    <x v="17"/>
    <n v="29"/>
    <n v="0"/>
  </r>
  <r>
    <x v="17"/>
    <n v="49"/>
    <n v="0"/>
  </r>
  <r>
    <x v="17"/>
    <n v="25"/>
    <n v="0"/>
  </r>
  <r>
    <x v="17"/>
    <n v="21"/>
    <n v="0"/>
  </r>
  <r>
    <x v="17"/>
    <n v="23"/>
    <n v="0"/>
  </r>
  <r>
    <x v="17"/>
    <n v="13"/>
    <n v="0"/>
  </r>
  <r>
    <x v="17"/>
    <n v="64"/>
    <n v="0"/>
  </r>
  <r>
    <x v="17"/>
    <n v="22"/>
    <n v="1"/>
  </r>
  <r>
    <x v="17"/>
    <n v="107"/>
    <n v="0"/>
  </r>
  <r>
    <x v="17"/>
    <n v="316"/>
    <n v="0"/>
  </r>
  <r>
    <x v="17"/>
    <n v="77"/>
    <n v="0"/>
  </r>
  <r>
    <x v="17"/>
    <n v="36"/>
    <n v="0"/>
  </r>
  <r>
    <x v="17"/>
    <n v="58"/>
    <n v="0"/>
  </r>
  <r>
    <x v="17"/>
    <n v="13"/>
    <n v="0"/>
  </r>
  <r>
    <x v="17"/>
    <n v="5"/>
    <n v="0"/>
  </r>
  <r>
    <x v="17"/>
    <n v="6"/>
    <n v="0"/>
  </r>
  <r>
    <x v="17"/>
    <n v="15"/>
    <n v="0"/>
  </r>
  <r>
    <x v="17"/>
    <n v="12"/>
    <n v="0"/>
  </r>
  <r>
    <x v="17"/>
    <n v="7"/>
    <n v="0"/>
  </r>
  <r>
    <x v="17"/>
    <n v="10"/>
    <n v="0"/>
  </r>
  <r>
    <x v="18"/>
    <n v="31"/>
    <n v="0"/>
  </r>
  <r>
    <x v="18"/>
    <n v="23"/>
    <n v="0"/>
  </r>
  <r>
    <x v="18"/>
    <n v="30"/>
    <n v="0"/>
  </r>
  <r>
    <x v="18"/>
    <n v="40"/>
    <n v="0"/>
  </r>
  <r>
    <x v="18"/>
    <n v="41"/>
    <n v="0"/>
  </r>
  <r>
    <x v="18"/>
    <n v="16"/>
    <n v="0"/>
  </r>
  <r>
    <x v="18"/>
    <n v="51"/>
    <n v="0"/>
  </r>
  <r>
    <x v="18"/>
    <n v="15"/>
    <n v="0"/>
  </r>
  <r>
    <x v="18"/>
    <n v="71"/>
    <n v="0"/>
  </r>
  <r>
    <x v="18"/>
    <n v="44"/>
    <n v="0"/>
  </r>
  <r>
    <x v="18"/>
    <n v="19"/>
    <n v="0"/>
  </r>
  <r>
    <x v="18"/>
    <n v="18"/>
    <n v="0"/>
  </r>
  <r>
    <x v="18"/>
    <n v="11"/>
    <n v="0"/>
  </r>
  <r>
    <x v="18"/>
    <n v="30"/>
    <n v="0"/>
  </r>
  <r>
    <x v="18"/>
    <n v="18"/>
    <n v="0"/>
  </r>
  <r>
    <x v="18"/>
    <n v="24"/>
    <n v="0"/>
  </r>
  <r>
    <x v="18"/>
    <n v="130"/>
    <n v="1"/>
  </r>
  <r>
    <x v="18"/>
    <n v="47"/>
    <n v="0"/>
  </r>
  <r>
    <x v="18"/>
    <n v="30"/>
    <n v="0"/>
  </r>
  <r>
    <x v="18"/>
    <n v="13"/>
    <n v="0"/>
  </r>
  <r>
    <x v="18"/>
    <n v="7"/>
    <n v="0"/>
  </r>
  <r>
    <x v="18"/>
    <n v="18"/>
    <n v="0"/>
  </r>
  <r>
    <x v="18"/>
    <n v="21"/>
    <n v="0"/>
  </r>
  <r>
    <x v="18"/>
    <n v="12"/>
    <n v="0"/>
  </r>
  <r>
    <x v="18"/>
    <n v="26"/>
    <n v="0"/>
  </r>
  <r>
    <x v="18"/>
    <n v="13"/>
    <n v="0"/>
  </r>
  <r>
    <x v="18"/>
    <n v="45"/>
    <n v="0"/>
  </r>
  <r>
    <x v="18"/>
    <n v="11"/>
    <n v="0"/>
  </r>
  <r>
    <x v="19"/>
    <n v="50"/>
    <n v="0"/>
  </r>
  <r>
    <x v="19"/>
    <n v="10"/>
    <n v="0"/>
  </r>
  <r>
    <x v="19"/>
    <n v="14"/>
    <n v="0"/>
  </r>
  <r>
    <x v="19"/>
    <n v="108"/>
    <n v="0"/>
  </r>
  <r>
    <x v="19"/>
    <n v="13"/>
    <n v="0"/>
  </r>
  <r>
    <x v="19"/>
    <n v="6"/>
    <n v="0"/>
  </r>
  <r>
    <x v="19"/>
    <n v="5"/>
    <n v="0"/>
  </r>
  <r>
    <x v="19"/>
    <n v="4"/>
    <n v="0"/>
  </r>
  <r>
    <x v="19"/>
    <n v="5"/>
    <n v="0"/>
  </r>
  <r>
    <x v="19"/>
    <n v="9"/>
    <n v="0"/>
  </r>
  <r>
    <x v="19"/>
    <n v="20"/>
    <n v="0"/>
  </r>
  <r>
    <x v="19"/>
    <n v="5"/>
    <n v="0"/>
  </r>
  <r>
    <x v="19"/>
    <n v="3"/>
    <n v="0"/>
  </r>
  <r>
    <x v="19"/>
    <n v="12"/>
    <n v="0"/>
  </r>
  <r>
    <x v="19"/>
    <n v="10"/>
    <n v="0"/>
  </r>
  <r>
    <x v="19"/>
    <n v="11"/>
    <n v="0"/>
  </r>
  <r>
    <x v="19"/>
    <n v="6"/>
    <n v="0"/>
  </r>
  <r>
    <x v="20"/>
    <n v="39"/>
    <n v="0"/>
  </r>
  <r>
    <x v="20"/>
    <n v="13"/>
    <n v="0"/>
  </r>
  <r>
    <x v="20"/>
    <n v="11"/>
    <n v="0"/>
  </r>
  <r>
    <x v="20"/>
    <n v="11"/>
    <n v="0"/>
  </r>
  <r>
    <x v="20"/>
    <n v="20"/>
    <n v="0"/>
  </r>
  <r>
    <x v="20"/>
    <n v="2"/>
    <n v="0"/>
  </r>
  <r>
    <x v="20"/>
    <n v="8"/>
    <n v="0"/>
  </r>
  <r>
    <x v="20"/>
    <n v="6"/>
    <n v="0"/>
  </r>
  <r>
    <x v="20"/>
    <n v="15"/>
    <n v="0"/>
  </r>
  <r>
    <x v="20"/>
    <n v="6"/>
    <n v="0"/>
  </r>
  <r>
    <x v="20"/>
    <n v="12"/>
    <n v="0"/>
  </r>
  <r>
    <x v="21"/>
    <n v="37"/>
    <n v="0"/>
  </r>
  <r>
    <x v="21"/>
    <n v="13"/>
    <n v="0"/>
  </r>
  <r>
    <x v="21"/>
    <n v="2"/>
    <n v="0"/>
  </r>
  <r>
    <x v="21"/>
    <n v="24"/>
    <n v="0"/>
  </r>
  <r>
    <x v="21"/>
    <n v="10"/>
    <n v="0"/>
  </r>
  <r>
    <x v="21"/>
    <n v="11"/>
    <n v="0"/>
  </r>
  <r>
    <x v="21"/>
    <n v="20"/>
    <n v="0"/>
  </r>
  <r>
    <x v="21"/>
    <n v="38"/>
    <n v="0"/>
  </r>
  <r>
    <x v="21"/>
    <n v="25"/>
    <n v="0"/>
  </r>
  <r>
    <x v="21"/>
    <n v="13"/>
    <n v="0"/>
  </r>
  <r>
    <x v="21"/>
    <n v="21"/>
    <n v="0"/>
  </r>
  <r>
    <x v="21"/>
    <n v="11"/>
    <n v="0"/>
  </r>
  <r>
    <x v="21"/>
    <n v="15"/>
    <n v="0"/>
  </r>
  <r>
    <x v="21"/>
    <n v="13"/>
    <n v="0"/>
  </r>
  <r>
    <x v="22"/>
    <n v="27"/>
    <n v="0"/>
  </r>
  <r>
    <x v="22"/>
    <n v="16"/>
    <n v="0"/>
  </r>
  <r>
    <x v="22"/>
    <n v="21"/>
    <n v="0"/>
  </r>
  <r>
    <x v="22"/>
    <n v="47"/>
    <n v="0"/>
  </r>
  <r>
    <x v="22"/>
    <n v="20"/>
    <n v="0"/>
  </r>
  <r>
    <x v="22"/>
    <n v="28"/>
    <n v="0"/>
  </r>
  <r>
    <x v="22"/>
    <n v="12"/>
    <n v="0"/>
  </r>
  <r>
    <x v="22"/>
    <n v="36"/>
    <n v="0"/>
  </r>
  <r>
    <x v="22"/>
    <n v="13"/>
    <n v="0"/>
  </r>
  <r>
    <x v="22"/>
    <n v="23"/>
    <n v="0"/>
  </r>
  <r>
    <x v="22"/>
    <n v="56"/>
    <n v="0"/>
  </r>
  <r>
    <x v="22"/>
    <n v="37"/>
    <n v="0"/>
  </r>
  <r>
    <x v="22"/>
    <n v="4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D25EE-7FB7-4068-8A7C-EAB108FD3813}" name="PivotTable1" cacheId="4" dataOnRows="1" applyNumberFormats="0" applyBorderFormats="0" applyFontFormats="0" applyPatternFormats="0" applyAlignmentFormats="0" applyWidthHeightFormats="1" dataCaption="ID" updatedVersion="6" minRefreshableVersion="3" useAutoFormatting="1" itemPrintTitles="1" createdVersion="6" indent="0" outline="1" outlineData="1" multipleFieldFilters="0">
  <location ref="A3:Y7" firstHeaderRow="1" firstDataRow="2" firstDataCol="1"/>
  <pivotFields count="3"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 countASubtotal="1"/>
    <pivotField dataField="1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3">
    <dataField name="Sum of Big Demand Days" fld="2" baseField="0" baseItem="0"/>
    <dataField name="Sum of Units Sold" fld="1" baseField="0" baseItem="0"/>
    <dataField name="Count of Units Sold2" fld="1" subtotal="count" baseField="1" baseItem="0"/>
  </dataFields>
  <formats count="10">
    <format dxfId="9">
      <pivotArea collapsedLevelsAreSubtotals="1" fieldPosition="0">
        <references count="2">
          <reference field="4294967294" count="1">
            <x v="1"/>
          </reference>
          <reference field="0" count="1" selected="0">
            <x v="7"/>
          </reference>
        </references>
      </pivotArea>
    </format>
    <format dxfId="8">
      <pivotArea collapsedLevelsAreSubtotals="1" fieldPosition="0">
        <references count="2">
          <reference field="4294967294" count="1">
            <x v="1"/>
          </reference>
          <reference field="0" count="2" selected="0">
            <x v="17"/>
            <x v="18"/>
          </reference>
        </references>
      </pivotArea>
    </format>
    <format dxfId="7">
      <pivotArea collapsedLevelsAreSubtotals="1" fieldPosition="0">
        <references count="2">
          <reference field="4294967294" count="1">
            <x v="1"/>
          </reference>
          <reference field="0" count="1" selected="0">
            <x v="16"/>
          </reference>
        </references>
      </pivotArea>
    </format>
    <format dxfId="6">
      <pivotArea collapsedLevelsAreSubtotals="1" fieldPosition="0">
        <references count="2">
          <reference field="4294967294" count="1">
            <x v="1"/>
          </reference>
          <reference field="0" count="1" selected="0">
            <x v="17"/>
          </reference>
        </references>
      </pivotArea>
    </format>
    <format dxfId="5">
      <pivotArea collapsedLevelsAreSubtotals="1" fieldPosition="0">
        <references count="2">
          <reference field="4294967294" count="1">
            <x v="1"/>
          </reference>
          <reference field="0" count="1" selected="0">
            <x v="18"/>
          </reference>
        </references>
      </pivotArea>
    </format>
    <format dxfId="4">
      <pivotArea collapsedLevelsAreSubtotals="1" fieldPosition="0">
        <references count="2">
          <reference field="4294967294" count="1">
            <x v="1"/>
          </reference>
          <reference field="0" count="1" selected="0">
            <x v="5"/>
          </reference>
        </references>
      </pivotArea>
    </format>
    <format dxfId="3">
      <pivotArea collapsedLevelsAreSubtotals="1" fieldPosition="0">
        <references count="2">
          <reference field="4294967294" count="1">
            <x v="2"/>
          </reference>
          <reference field="0" count="1" selected="0">
            <x v="7"/>
          </reference>
        </references>
      </pivotArea>
    </format>
    <format dxfId="2">
      <pivotArea collapsedLevelsAreSubtotals="1" fieldPosition="0">
        <references count="2">
          <reference field="4294967294" count="1">
            <x v="2"/>
          </reference>
          <reference field="0" count="3" selected="0">
            <x v="16"/>
            <x v="17"/>
            <x v="18"/>
          </reference>
        </references>
      </pivotArea>
    </format>
    <format dxfId="1">
      <pivotArea collapsedLevelsAreSubtotals="1" fieldPosition="0">
        <references count="2">
          <reference field="4294967294" count="1">
            <x v="1"/>
          </reference>
          <reference field="0" count="1" selected="0">
            <x v="7"/>
          </reference>
        </references>
      </pivotArea>
    </format>
    <format dxfId="0">
      <pivotArea outline="0" collapsedLevelsAreSubtotals="1" fieldPosition="0">
        <references count="1">
          <reference field="0" count="17" selected="0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8F52-D759-44D6-9225-EAF74DBA686C}">
  <sheetPr codeName="Sheet1"/>
  <dimension ref="A1:D419"/>
  <sheetViews>
    <sheetView workbookViewId="0">
      <selection activeCell="F1" sqref="F1"/>
    </sheetView>
  </sheetViews>
  <sheetFormatPr defaultRowHeight="14.5" x14ac:dyDescent="0.35"/>
  <cols>
    <col min="1" max="1" width="10.453125" bestFit="1" customWidth="1"/>
  </cols>
  <sheetData>
    <row r="1" spans="1:4" x14ac:dyDescent="0.35">
      <c r="A1" s="9" t="s">
        <v>0</v>
      </c>
      <c r="B1" s="9" t="s">
        <v>1</v>
      </c>
      <c r="C1" s="9" t="s">
        <v>2</v>
      </c>
      <c r="D1" s="5" t="s">
        <v>140</v>
      </c>
    </row>
    <row r="2" spans="1:4" x14ac:dyDescent="0.35">
      <c r="A2" s="20">
        <v>41282</v>
      </c>
      <c r="B2" s="9">
        <v>1</v>
      </c>
      <c r="C2" s="9">
        <v>40</v>
      </c>
      <c r="D2" s="9">
        <v>0</v>
      </c>
    </row>
    <row r="3" spans="1:4" x14ac:dyDescent="0.35">
      <c r="A3" s="20">
        <v>41283</v>
      </c>
      <c r="B3" s="9">
        <v>1</v>
      </c>
      <c r="C3" s="9">
        <v>5</v>
      </c>
      <c r="D3" s="9">
        <v>0</v>
      </c>
    </row>
    <row r="4" spans="1:4" x14ac:dyDescent="0.35">
      <c r="A4" s="20">
        <v>41284</v>
      </c>
      <c r="B4" s="9">
        <v>1</v>
      </c>
      <c r="C4" s="9">
        <v>14</v>
      </c>
      <c r="D4" s="9">
        <v>0</v>
      </c>
    </row>
    <row r="5" spans="1:4" x14ac:dyDescent="0.35">
      <c r="A5" s="20">
        <v>41285</v>
      </c>
      <c r="B5" s="9">
        <v>1</v>
      </c>
      <c r="C5" s="9">
        <v>8</v>
      </c>
      <c r="D5" s="9">
        <v>0</v>
      </c>
    </row>
    <row r="6" spans="1:4" x14ac:dyDescent="0.35">
      <c r="A6" s="20">
        <v>41286</v>
      </c>
      <c r="B6" s="9">
        <v>1</v>
      </c>
      <c r="C6" s="9">
        <v>4</v>
      </c>
      <c r="D6" s="9">
        <v>0</v>
      </c>
    </row>
    <row r="7" spans="1:4" x14ac:dyDescent="0.35">
      <c r="A7" s="20">
        <v>41287</v>
      </c>
      <c r="B7" s="9">
        <v>1</v>
      </c>
      <c r="C7" s="9">
        <v>13</v>
      </c>
      <c r="D7" s="9">
        <v>0</v>
      </c>
    </row>
    <row r="8" spans="1:4" x14ac:dyDescent="0.35">
      <c r="A8" s="20">
        <v>41288</v>
      </c>
      <c r="B8" s="9">
        <v>1</v>
      </c>
      <c r="C8" s="9">
        <v>9</v>
      </c>
      <c r="D8" s="9">
        <v>0</v>
      </c>
    </row>
    <row r="9" spans="1:4" x14ac:dyDescent="0.35">
      <c r="A9" s="20">
        <v>41289</v>
      </c>
      <c r="B9" s="9">
        <v>1</v>
      </c>
      <c r="C9" s="9">
        <v>8</v>
      </c>
      <c r="D9" s="9">
        <v>0</v>
      </c>
    </row>
    <row r="10" spans="1:4" x14ac:dyDescent="0.35">
      <c r="A10" s="20">
        <v>41290</v>
      </c>
      <c r="B10" s="9">
        <v>1</v>
      </c>
      <c r="C10" s="9">
        <v>5</v>
      </c>
      <c r="D10" s="9">
        <v>0</v>
      </c>
    </row>
    <row r="11" spans="1:4" x14ac:dyDescent="0.35">
      <c r="A11" s="20">
        <v>41291</v>
      </c>
      <c r="B11" s="9">
        <v>1</v>
      </c>
      <c r="C11" s="9">
        <v>5</v>
      </c>
      <c r="D11" s="9">
        <v>0</v>
      </c>
    </row>
    <row r="12" spans="1:4" x14ac:dyDescent="0.35">
      <c r="A12" s="20">
        <v>41292</v>
      </c>
      <c r="B12" s="9">
        <v>1</v>
      </c>
      <c r="C12" s="9">
        <v>3</v>
      </c>
      <c r="D12" s="9">
        <v>0</v>
      </c>
    </row>
    <row r="13" spans="1:4" x14ac:dyDescent="0.35">
      <c r="A13" s="20">
        <v>41293</v>
      </c>
      <c r="B13" s="9">
        <v>1</v>
      </c>
      <c r="C13" s="9">
        <v>1</v>
      </c>
      <c r="D13" s="9">
        <v>0</v>
      </c>
    </row>
    <row r="14" spans="1:4" x14ac:dyDescent="0.35">
      <c r="A14" s="20">
        <v>41294</v>
      </c>
      <c r="B14" s="9">
        <v>1</v>
      </c>
      <c r="C14" s="9">
        <v>7</v>
      </c>
      <c r="D14" s="9">
        <v>0</v>
      </c>
    </row>
    <row r="15" spans="1:4" x14ac:dyDescent="0.35">
      <c r="A15" s="20">
        <v>41295</v>
      </c>
      <c r="B15" s="9">
        <v>1</v>
      </c>
      <c r="C15" s="9">
        <v>13</v>
      </c>
      <c r="D15" s="9">
        <v>0</v>
      </c>
    </row>
    <row r="16" spans="1:4" x14ac:dyDescent="0.35">
      <c r="A16" s="20">
        <v>41296</v>
      </c>
      <c r="B16" s="9">
        <v>1</v>
      </c>
      <c r="C16" s="9">
        <v>10</v>
      </c>
      <c r="D16" s="9">
        <v>0</v>
      </c>
    </row>
    <row r="17" spans="1:4" x14ac:dyDescent="0.35">
      <c r="A17" s="20">
        <v>41297</v>
      </c>
      <c r="B17" s="9">
        <v>1</v>
      </c>
      <c r="C17" s="9">
        <v>9</v>
      </c>
      <c r="D17" s="9">
        <v>0</v>
      </c>
    </row>
    <row r="18" spans="1:4" x14ac:dyDescent="0.35">
      <c r="A18" s="20">
        <v>41298</v>
      </c>
      <c r="B18" s="9">
        <v>1</v>
      </c>
      <c r="C18" s="9">
        <v>7</v>
      </c>
      <c r="D18" s="9">
        <v>0</v>
      </c>
    </row>
    <row r="19" spans="1:4" x14ac:dyDescent="0.35">
      <c r="A19" s="20">
        <v>41299</v>
      </c>
      <c r="B19" s="9">
        <v>1</v>
      </c>
      <c r="C19" s="9">
        <v>2</v>
      </c>
      <c r="D19" s="9">
        <v>0</v>
      </c>
    </row>
    <row r="20" spans="1:4" x14ac:dyDescent="0.35">
      <c r="A20" s="20">
        <v>41300</v>
      </c>
      <c r="B20" s="9">
        <v>1</v>
      </c>
      <c r="C20" s="9">
        <v>3</v>
      </c>
      <c r="D20" s="9">
        <v>0</v>
      </c>
    </row>
    <row r="21" spans="1:4" x14ac:dyDescent="0.35">
      <c r="A21" s="20">
        <v>41301</v>
      </c>
      <c r="B21" s="9">
        <v>1</v>
      </c>
      <c r="C21" s="9">
        <v>3</v>
      </c>
      <c r="D21" s="9">
        <v>0</v>
      </c>
    </row>
    <row r="22" spans="1:4" x14ac:dyDescent="0.35">
      <c r="A22" s="20">
        <v>41302</v>
      </c>
      <c r="B22" s="9">
        <v>1</v>
      </c>
      <c r="C22" s="9">
        <v>4</v>
      </c>
      <c r="D22" s="9">
        <v>0</v>
      </c>
    </row>
    <row r="23" spans="1:4" x14ac:dyDescent="0.35">
      <c r="A23" s="20">
        <v>41303</v>
      </c>
      <c r="B23" s="9">
        <v>2</v>
      </c>
      <c r="C23" s="9">
        <v>32</v>
      </c>
      <c r="D23" s="9">
        <v>0</v>
      </c>
    </row>
    <row r="24" spans="1:4" x14ac:dyDescent="0.35">
      <c r="A24" s="20">
        <v>41304</v>
      </c>
      <c r="B24" s="9">
        <v>2</v>
      </c>
      <c r="C24" s="9">
        <v>11</v>
      </c>
      <c r="D24" s="9">
        <v>0</v>
      </c>
    </row>
    <row r="25" spans="1:4" x14ac:dyDescent="0.35">
      <c r="A25" s="20">
        <v>41305</v>
      </c>
      <c r="B25" s="9">
        <v>2</v>
      </c>
      <c r="C25" s="9">
        <v>3</v>
      </c>
      <c r="D25" s="9">
        <v>0</v>
      </c>
    </row>
    <row r="26" spans="1:4" x14ac:dyDescent="0.35">
      <c r="A26" s="20">
        <v>41306</v>
      </c>
      <c r="B26" s="9">
        <v>2</v>
      </c>
      <c r="C26" s="9">
        <v>15</v>
      </c>
      <c r="D26" s="9">
        <v>0</v>
      </c>
    </row>
    <row r="27" spans="1:4" x14ac:dyDescent="0.35">
      <c r="A27" s="20">
        <v>41307</v>
      </c>
      <c r="B27" s="9">
        <v>2</v>
      </c>
      <c r="C27" s="9">
        <v>14</v>
      </c>
      <c r="D27" s="9">
        <v>0</v>
      </c>
    </row>
    <row r="28" spans="1:4" x14ac:dyDescent="0.35">
      <c r="A28" s="20">
        <v>41308</v>
      </c>
      <c r="B28" s="9">
        <v>2</v>
      </c>
      <c r="C28" s="9">
        <v>17</v>
      </c>
      <c r="D28" s="9">
        <v>0</v>
      </c>
    </row>
    <row r="29" spans="1:4" x14ac:dyDescent="0.35">
      <c r="A29" s="20">
        <v>41309</v>
      </c>
      <c r="B29" s="9">
        <v>2</v>
      </c>
      <c r="C29" s="9">
        <v>16</v>
      </c>
      <c r="D29" s="9">
        <v>0</v>
      </c>
    </row>
    <row r="30" spans="1:4" x14ac:dyDescent="0.35">
      <c r="A30" s="20">
        <v>41310</v>
      </c>
      <c r="B30" s="9">
        <v>2</v>
      </c>
      <c r="C30" s="9">
        <v>8</v>
      </c>
      <c r="D30" s="9">
        <v>0</v>
      </c>
    </row>
    <row r="31" spans="1:4" x14ac:dyDescent="0.35">
      <c r="A31" s="20">
        <v>41311</v>
      </c>
      <c r="B31" s="9">
        <v>2</v>
      </c>
      <c r="C31" s="9">
        <v>9</v>
      </c>
      <c r="D31" s="9">
        <v>0</v>
      </c>
    </row>
    <row r="32" spans="1:4" x14ac:dyDescent="0.35">
      <c r="A32" s="20">
        <v>41312</v>
      </c>
      <c r="B32" s="9">
        <v>2</v>
      </c>
      <c r="C32" s="9">
        <v>10</v>
      </c>
      <c r="D32" s="9">
        <v>0</v>
      </c>
    </row>
    <row r="33" spans="1:4" x14ac:dyDescent="0.35">
      <c r="A33" s="20">
        <v>41313</v>
      </c>
      <c r="B33" s="9">
        <v>2</v>
      </c>
      <c r="C33" s="9">
        <v>8</v>
      </c>
      <c r="D33" s="9">
        <v>0</v>
      </c>
    </row>
    <row r="34" spans="1:4" x14ac:dyDescent="0.35">
      <c r="A34" s="20">
        <v>41314</v>
      </c>
      <c r="B34" s="9">
        <v>2</v>
      </c>
      <c r="C34" s="9">
        <v>3</v>
      </c>
      <c r="D34" s="9">
        <v>0</v>
      </c>
    </row>
    <row r="35" spans="1:4" x14ac:dyDescent="0.35">
      <c r="A35" s="20">
        <v>41315</v>
      </c>
      <c r="B35" s="9">
        <v>2</v>
      </c>
      <c r="C35" s="9">
        <v>3</v>
      </c>
      <c r="D35" s="9">
        <v>0</v>
      </c>
    </row>
    <row r="36" spans="1:4" x14ac:dyDescent="0.35">
      <c r="A36" s="20">
        <v>41316</v>
      </c>
      <c r="B36" s="9">
        <v>2</v>
      </c>
      <c r="C36" s="9">
        <v>5</v>
      </c>
      <c r="D36" s="9">
        <v>0</v>
      </c>
    </row>
    <row r="37" spans="1:4" x14ac:dyDescent="0.35">
      <c r="A37" s="20">
        <v>41317</v>
      </c>
      <c r="B37" s="9">
        <v>2</v>
      </c>
      <c r="C37" s="9">
        <v>15</v>
      </c>
      <c r="D37" s="9">
        <v>0</v>
      </c>
    </row>
    <row r="38" spans="1:4" x14ac:dyDescent="0.35">
      <c r="A38" s="20">
        <v>41318</v>
      </c>
      <c r="B38" s="9">
        <v>2</v>
      </c>
      <c r="C38" s="9">
        <v>8</v>
      </c>
      <c r="D38" s="9">
        <v>0</v>
      </c>
    </row>
    <row r="39" spans="1:4" x14ac:dyDescent="0.35">
      <c r="A39" s="20">
        <v>41319</v>
      </c>
      <c r="B39" s="9">
        <v>2</v>
      </c>
      <c r="C39" s="9">
        <v>3</v>
      </c>
      <c r="D39" s="9">
        <v>0</v>
      </c>
    </row>
    <row r="40" spans="1:4" x14ac:dyDescent="0.35">
      <c r="A40" s="20">
        <v>41320</v>
      </c>
      <c r="B40" s="9">
        <v>2</v>
      </c>
      <c r="C40" s="9">
        <v>2</v>
      </c>
      <c r="D40" s="9">
        <v>0</v>
      </c>
    </row>
    <row r="41" spans="1:4" x14ac:dyDescent="0.35">
      <c r="A41" s="20">
        <v>41322</v>
      </c>
      <c r="B41" s="9">
        <v>2</v>
      </c>
      <c r="C41" s="9">
        <v>5</v>
      </c>
      <c r="D41" s="9">
        <v>0</v>
      </c>
    </row>
    <row r="42" spans="1:4" x14ac:dyDescent="0.35">
      <c r="A42" s="20">
        <v>41323</v>
      </c>
      <c r="B42" s="9">
        <v>2</v>
      </c>
      <c r="C42" s="9">
        <v>9</v>
      </c>
      <c r="D42" s="9">
        <v>0</v>
      </c>
    </row>
    <row r="43" spans="1:4" x14ac:dyDescent="0.35">
      <c r="A43" s="20">
        <v>41324</v>
      </c>
      <c r="B43" s="9">
        <v>3</v>
      </c>
      <c r="C43" s="9">
        <v>42</v>
      </c>
      <c r="D43" s="9">
        <v>0</v>
      </c>
    </row>
    <row r="44" spans="1:4" x14ac:dyDescent="0.35">
      <c r="A44" s="20">
        <v>41325</v>
      </c>
      <c r="B44" s="9">
        <v>3</v>
      </c>
      <c r="C44" s="9">
        <v>20</v>
      </c>
      <c r="D44" s="9">
        <v>0</v>
      </c>
    </row>
    <row r="45" spans="1:4" x14ac:dyDescent="0.35">
      <c r="A45" s="20">
        <v>41326</v>
      </c>
      <c r="B45" s="9">
        <v>3</v>
      </c>
      <c r="C45" s="9">
        <v>25</v>
      </c>
      <c r="D45" s="9">
        <v>0</v>
      </c>
    </row>
    <row r="46" spans="1:4" x14ac:dyDescent="0.35">
      <c r="A46" s="20">
        <v>41327</v>
      </c>
      <c r="B46" s="9">
        <v>3</v>
      </c>
      <c r="C46" s="9">
        <v>23</v>
      </c>
      <c r="D46" s="9">
        <v>0</v>
      </c>
    </row>
    <row r="47" spans="1:4" x14ac:dyDescent="0.35">
      <c r="A47" s="20">
        <v>41328</v>
      </c>
      <c r="B47" s="9">
        <v>3</v>
      </c>
      <c r="C47" s="9">
        <v>22</v>
      </c>
      <c r="D47" s="9">
        <v>0</v>
      </c>
    </row>
    <row r="48" spans="1:4" x14ac:dyDescent="0.35">
      <c r="A48" s="20">
        <v>41329</v>
      </c>
      <c r="B48" s="9">
        <v>3</v>
      </c>
      <c r="C48" s="9">
        <v>18</v>
      </c>
      <c r="D48" s="9">
        <v>0</v>
      </c>
    </row>
    <row r="49" spans="1:4" x14ac:dyDescent="0.35">
      <c r="A49" s="20">
        <v>41330</v>
      </c>
      <c r="B49" s="9">
        <v>3</v>
      </c>
      <c r="C49" s="9">
        <v>5</v>
      </c>
      <c r="D49" s="9">
        <v>0</v>
      </c>
    </row>
    <row r="50" spans="1:4" x14ac:dyDescent="0.35">
      <c r="A50" s="20">
        <v>41331</v>
      </c>
      <c r="B50" s="9">
        <v>3</v>
      </c>
      <c r="C50" s="9">
        <v>9</v>
      </c>
      <c r="D50" s="9">
        <v>0</v>
      </c>
    </row>
    <row r="51" spans="1:4" x14ac:dyDescent="0.35">
      <c r="A51" s="20">
        <v>41332</v>
      </c>
      <c r="B51" s="9">
        <v>3</v>
      </c>
      <c r="C51" s="9">
        <v>3</v>
      </c>
      <c r="D51" s="9">
        <v>0</v>
      </c>
    </row>
    <row r="52" spans="1:4" x14ac:dyDescent="0.35">
      <c r="A52" s="20">
        <v>41333</v>
      </c>
      <c r="B52" s="9">
        <v>3</v>
      </c>
      <c r="C52" s="9">
        <v>15</v>
      </c>
      <c r="D52" s="9">
        <v>0</v>
      </c>
    </row>
    <row r="53" spans="1:4" x14ac:dyDescent="0.35">
      <c r="A53" s="20">
        <v>41334</v>
      </c>
      <c r="B53" s="9">
        <v>3</v>
      </c>
      <c r="C53" s="9">
        <v>6</v>
      </c>
      <c r="D53" s="9">
        <v>0</v>
      </c>
    </row>
    <row r="54" spans="1:4" x14ac:dyDescent="0.35">
      <c r="A54" s="20">
        <v>41335</v>
      </c>
      <c r="B54" s="9">
        <v>3</v>
      </c>
      <c r="C54" s="9">
        <v>3</v>
      </c>
      <c r="D54" s="9">
        <v>0</v>
      </c>
    </row>
    <row r="55" spans="1:4" x14ac:dyDescent="0.35">
      <c r="A55" s="20">
        <v>41336</v>
      </c>
      <c r="B55" s="9">
        <v>3</v>
      </c>
      <c r="C55" s="9">
        <v>4</v>
      </c>
      <c r="D55" s="9">
        <v>0</v>
      </c>
    </row>
    <row r="56" spans="1:4" x14ac:dyDescent="0.35">
      <c r="A56" s="20">
        <v>41337</v>
      </c>
      <c r="B56" s="9">
        <v>4</v>
      </c>
      <c r="C56" s="9">
        <v>7</v>
      </c>
      <c r="D56" s="9">
        <v>0</v>
      </c>
    </row>
    <row r="57" spans="1:4" x14ac:dyDescent="0.35">
      <c r="A57" s="20">
        <v>41338</v>
      </c>
      <c r="B57" s="9">
        <v>4</v>
      </c>
      <c r="C57" s="9">
        <v>35</v>
      </c>
      <c r="D57" s="9">
        <v>0</v>
      </c>
    </row>
    <row r="58" spans="1:4" x14ac:dyDescent="0.35">
      <c r="A58" s="20">
        <v>41339</v>
      </c>
      <c r="B58" s="9">
        <v>4</v>
      </c>
      <c r="C58" s="9">
        <v>12</v>
      </c>
      <c r="D58" s="9">
        <v>0</v>
      </c>
    </row>
    <row r="59" spans="1:4" x14ac:dyDescent="0.35">
      <c r="A59" s="20">
        <v>41340</v>
      </c>
      <c r="B59" s="9">
        <v>4</v>
      </c>
      <c r="C59" s="9">
        <v>19</v>
      </c>
      <c r="D59" s="9">
        <v>0</v>
      </c>
    </row>
    <row r="60" spans="1:4" x14ac:dyDescent="0.35">
      <c r="A60" s="20">
        <v>41341</v>
      </c>
      <c r="B60" s="9">
        <v>4</v>
      </c>
      <c r="C60" s="9">
        <v>18</v>
      </c>
      <c r="D60" s="9">
        <v>0</v>
      </c>
    </row>
    <row r="61" spans="1:4" x14ac:dyDescent="0.35">
      <c r="A61" s="20">
        <v>41342</v>
      </c>
      <c r="B61" s="9">
        <v>4</v>
      </c>
      <c r="C61" s="9">
        <v>6</v>
      </c>
      <c r="D61" s="9">
        <v>0</v>
      </c>
    </row>
    <row r="62" spans="1:4" x14ac:dyDescent="0.35">
      <c r="A62" s="20">
        <v>41343</v>
      </c>
      <c r="B62" s="9">
        <v>4</v>
      </c>
      <c r="C62" s="9">
        <v>6</v>
      </c>
      <c r="D62" s="9">
        <v>0</v>
      </c>
    </row>
    <row r="63" spans="1:4" x14ac:dyDescent="0.35">
      <c r="A63" s="20">
        <v>41344</v>
      </c>
      <c r="B63" s="9">
        <v>4</v>
      </c>
      <c r="C63" s="9">
        <v>3</v>
      </c>
      <c r="D63" s="9">
        <v>0</v>
      </c>
    </row>
    <row r="64" spans="1:4" x14ac:dyDescent="0.35">
      <c r="A64" s="20">
        <v>41345</v>
      </c>
      <c r="B64" s="9">
        <v>4</v>
      </c>
      <c r="C64" s="9">
        <v>10</v>
      </c>
      <c r="D64" s="9">
        <v>0</v>
      </c>
    </row>
    <row r="65" spans="1:4" x14ac:dyDescent="0.35">
      <c r="A65" s="20">
        <v>41346</v>
      </c>
      <c r="B65" s="9">
        <v>4</v>
      </c>
      <c r="C65" s="9">
        <v>9</v>
      </c>
      <c r="D65" s="9">
        <v>0</v>
      </c>
    </row>
    <row r="66" spans="1:4" x14ac:dyDescent="0.35">
      <c r="A66" s="20">
        <v>41347</v>
      </c>
      <c r="B66" s="9">
        <v>4</v>
      </c>
      <c r="C66" s="9">
        <v>36</v>
      </c>
      <c r="D66" s="9">
        <v>0</v>
      </c>
    </row>
    <row r="67" spans="1:4" x14ac:dyDescent="0.35">
      <c r="A67" s="20">
        <v>41348</v>
      </c>
      <c r="B67" s="9">
        <v>4</v>
      </c>
      <c r="C67" s="9">
        <v>16</v>
      </c>
      <c r="D67" s="9">
        <v>0</v>
      </c>
    </row>
    <row r="68" spans="1:4" x14ac:dyDescent="0.35">
      <c r="A68" s="20">
        <v>41349</v>
      </c>
      <c r="B68" s="9">
        <v>4</v>
      </c>
      <c r="C68" s="9">
        <v>5</v>
      </c>
      <c r="D68" s="9">
        <v>0</v>
      </c>
    </row>
    <row r="69" spans="1:4" x14ac:dyDescent="0.35">
      <c r="A69" s="20">
        <v>41350</v>
      </c>
      <c r="B69" s="9">
        <v>4</v>
      </c>
      <c r="C69" s="9">
        <v>14</v>
      </c>
      <c r="D69" s="9">
        <v>0</v>
      </c>
    </row>
    <row r="70" spans="1:4" x14ac:dyDescent="0.35">
      <c r="A70" s="20">
        <v>41351</v>
      </c>
      <c r="B70" s="9">
        <v>4</v>
      </c>
      <c r="C70" s="9">
        <v>14</v>
      </c>
      <c r="D70" s="9">
        <v>0</v>
      </c>
    </row>
    <row r="71" spans="1:4" x14ac:dyDescent="0.35">
      <c r="A71" s="20">
        <v>41352</v>
      </c>
      <c r="B71" s="9">
        <v>5</v>
      </c>
      <c r="C71" s="9">
        <v>58</v>
      </c>
      <c r="D71" s="9">
        <v>0</v>
      </c>
    </row>
    <row r="72" spans="1:4" x14ac:dyDescent="0.35">
      <c r="A72" s="20">
        <v>41353</v>
      </c>
      <c r="B72" s="9">
        <v>5</v>
      </c>
      <c r="C72" s="9">
        <v>30</v>
      </c>
      <c r="D72" s="9">
        <v>0</v>
      </c>
    </row>
    <row r="73" spans="1:4" x14ac:dyDescent="0.35">
      <c r="A73" s="20">
        <v>41354</v>
      </c>
      <c r="B73" s="9">
        <v>5</v>
      </c>
      <c r="C73" s="9">
        <v>24</v>
      </c>
      <c r="D73" s="9">
        <v>0</v>
      </c>
    </row>
    <row r="74" spans="1:4" x14ac:dyDescent="0.35">
      <c r="A74" s="20">
        <v>41355</v>
      </c>
      <c r="B74" s="9">
        <v>5</v>
      </c>
      <c r="C74" s="9">
        <v>30</v>
      </c>
      <c r="D74" s="9">
        <v>0</v>
      </c>
    </row>
    <row r="75" spans="1:4" x14ac:dyDescent="0.35">
      <c r="A75" s="20">
        <v>41356</v>
      </c>
      <c r="B75" s="9">
        <v>5</v>
      </c>
      <c r="C75" s="9">
        <v>18</v>
      </c>
      <c r="D75" s="9">
        <v>0</v>
      </c>
    </row>
    <row r="76" spans="1:4" x14ac:dyDescent="0.35">
      <c r="A76" s="20">
        <v>41357</v>
      </c>
      <c r="B76" s="9">
        <v>5</v>
      </c>
      <c r="C76" s="9">
        <v>27</v>
      </c>
      <c r="D76" s="9">
        <v>0</v>
      </c>
    </row>
    <row r="77" spans="1:4" x14ac:dyDescent="0.35">
      <c r="A77" s="20">
        <v>41358</v>
      </c>
      <c r="B77" s="9">
        <v>5</v>
      </c>
      <c r="C77" s="9">
        <v>21</v>
      </c>
      <c r="D77" s="9">
        <v>0</v>
      </c>
    </row>
    <row r="78" spans="1:4" x14ac:dyDescent="0.35">
      <c r="A78" s="20">
        <v>41359</v>
      </c>
      <c r="B78" s="9">
        <v>5</v>
      </c>
      <c r="C78" s="9">
        <v>20</v>
      </c>
      <c r="D78" s="9">
        <v>0</v>
      </c>
    </row>
    <row r="79" spans="1:4" x14ac:dyDescent="0.35">
      <c r="A79" s="20">
        <v>41360</v>
      </c>
      <c r="B79" s="9">
        <v>5</v>
      </c>
      <c r="C79" s="9">
        <v>23</v>
      </c>
      <c r="D79" s="9">
        <v>0</v>
      </c>
    </row>
    <row r="80" spans="1:4" x14ac:dyDescent="0.35">
      <c r="A80" s="20">
        <v>41361</v>
      </c>
      <c r="B80" s="9">
        <v>5</v>
      </c>
      <c r="C80" s="9">
        <v>15</v>
      </c>
      <c r="D80" s="9">
        <v>0</v>
      </c>
    </row>
    <row r="81" spans="1:4" x14ac:dyDescent="0.35">
      <c r="A81" s="20">
        <v>41362</v>
      </c>
      <c r="B81" s="9">
        <v>5</v>
      </c>
      <c r="C81" s="9">
        <v>14</v>
      </c>
      <c r="D81" s="9">
        <v>0</v>
      </c>
    </row>
    <row r="82" spans="1:4" x14ac:dyDescent="0.35">
      <c r="A82" s="20">
        <v>41363</v>
      </c>
      <c r="B82" s="9">
        <v>5</v>
      </c>
      <c r="C82" s="9">
        <v>6</v>
      </c>
      <c r="D82" s="9">
        <v>0</v>
      </c>
    </row>
    <row r="83" spans="1:4" x14ac:dyDescent="0.35">
      <c r="A83" s="20">
        <v>41364</v>
      </c>
      <c r="B83" s="9">
        <v>5</v>
      </c>
      <c r="C83" s="9">
        <v>5</v>
      </c>
      <c r="D83" s="9">
        <v>0</v>
      </c>
    </row>
    <row r="84" spans="1:4" x14ac:dyDescent="0.35">
      <c r="A84" s="20">
        <v>41365</v>
      </c>
      <c r="B84" s="9">
        <v>6</v>
      </c>
      <c r="C84" s="9">
        <v>14</v>
      </c>
      <c r="D84" s="9">
        <v>0</v>
      </c>
    </row>
    <row r="85" spans="1:4" x14ac:dyDescent="0.35">
      <c r="A85" s="20">
        <v>41366</v>
      </c>
      <c r="B85" s="9">
        <v>6</v>
      </c>
      <c r="C85" s="9">
        <v>44</v>
      </c>
      <c r="D85" s="9">
        <v>0</v>
      </c>
    </row>
    <row r="86" spans="1:4" x14ac:dyDescent="0.35">
      <c r="A86" s="20">
        <v>41367</v>
      </c>
      <c r="B86" s="9">
        <v>6</v>
      </c>
      <c r="C86" s="9">
        <v>12</v>
      </c>
      <c r="D86" s="9">
        <v>0</v>
      </c>
    </row>
    <row r="87" spans="1:4" x14ac:dyDescent="0.35">
      <c r="A87" s="20">
        <v>41368</v>
      </c>
      <c r="B87" s="9">
        <v>6</v>
      </c>
      <c r="C87" s="9">
        <v>17</v>
      </c>
      <c r="D87" s="9">
        <v>0</v>
      </c>
    </row>
    <row r="88" spans="1:4" x14ac:dyDescent="0.35">
      <c r="A88" s="20">
        <v>41369</v>
      </c>
      <c r="B88" s="9">
        <v>6</v>
      </c>
      <c r="C88" s="9">
        <v>4</v>
      </c>
      <c r="D88" s="9">
        <v>0</v>
      </c>
    </row>
    <row r="89" spans="1:4" x14ac:dyDescent="0.35">
      <c r="A89" s="20">
        <v>41370</v>
      </c>
      <c r="B89" s="9">
        <v>6</v>
      </c>
      <c r="C89" s="9">
        <v>1</v>
      </c>
      <c r="D89" s="9">
        <v>0</v>
      </c>
    </row>
    <row r="90" spans="1:4" x14ac:dyDescent="0.35">
      <c r="A90" s="20">
        <v>41371</v>
      </c>
      <c r="B90" s="9">
        <v>6</v>
      </c>
      <c r="C90" s="9">
        <v>11</v>
      </c>
      <c r="D90" s="9">
        <v>0</v>
      </c>
    </row>
    <row r="91" spans="1:4" x14ac:dyDescent="0.35">
      <c r="A91" s="20">
        <v>41372</v>
      </c>
      <c r="B91" s="9">
        <v>6</v>
      </c>
      <c r="C91" s="9">
        <v>11</v>
      </c>
      <c r="D91" s="9">
        <v>0</v>
      </c>
    </row>
    <row r="92" spans="1:4" x14ac:dyDescent="0.35">
      <c r="A92" s="20">
        <v>41373</v>
      </c>
      <c r="B92" s="9">
        <v>6</v>
      </c>
      <c r="C92" s="9">
        <v>16</v>
      </c>
      <c r="D92" s="9">
        <v>0</v>
      </c>
    </row>
    <row r="93" spans="1:4" x14ac:dyDescent="0.35">
      <c r="A93" s="20">
        <v>41374</v>
      </c>
      <c r="B93" s="9">
        <v>6</v>
      </c>
      <c r="C93" s="9">
        <v>10</v>
      </c>
      <c r="D93" s="9">
        <v>0</v>
      </c>
    </row>
    <row r="94" spans="1:4" x14ac:dyDescent="0.35">
      <c r="A94" s="20">
        <v>41375</v>
      </c>
      <c r="B94" s="9">
        <v>6</v>
      </c>
      <c r="C94" s="9">
        <v>7</v>
      </c>
      <c r="D94" s="9">
        <v>0</v>
      </c>
    </row>
    <row r="95" spans="1:4" x14ac:dyDescent="0.35">
      <c r="A95" s="20">
        <v>41376</v>
      </c>
      <c r="B95" s="9">
        <v>6</v>
      </c>
      <c r="C95" s="9">
        <v>13</v>
      </c>
      <c r="D95" s="9">
        <v>0</v>
      </c>
    </row>
    <row r="96" spans="1:4" x14ac:dyDescent="0.35">
      <c r="A96" s="20">
        <v>41377</v>
      </c>
      <c r="B96" s="9">
        <v>6</v>
      </c>
      <c r="C96" s="9">
        <v>4</v>
      </c>
      <c r="D96" s="9">
        <v>0</v>
      </c>
    </row>
    <row r="97" spans="1:4" x14ac:dyDescent="0.35">
      <c r="A97" s="20">
        <v>41378</v>
      </c>
      <c r="B97" s="9">
        <v>6</v>
      </c>
      <c r="C97" s="9">
        <v>6</v>
      </c>
      <c r="D97" s="9">
        <v>0</v>
      </c>
    </row>
    <row r="98" spans="1:4" x14ac:dyDescent="0.35">
      <c r="A98" s="20">
        <v>41379</v>
      </c>
      <c r="B98" s="9">
        <v>7</v>
      </c>
      <c r="C98" s="9">
        <v>17</v>
      </c>
      <c r="D98" s="9">
        <v>0</v>
      </c>
    </row>
    <row r="99" spans="1:4" x14ac:dyDescent="0.35">
      <c r="A99" s="20">
        <v>41380</v>
      </c>
      <c r="B99" s="9">
        <v>7</v>
      </c>
      <c r="C99" s="9">
        <v>62</v>
      </c>
      <c r="D99" s="9">
        <v>0</v>
      </c>
    </row>
    <row r="100" spans="1:4" x14ac:dyDescent="0.35">
      <c r="A100" s="20">
        <v>41381</v>
      </c>
      <c r="B100" s="9">
        <v>7</v>
      </c>
      <c r="C100" s="9">
        <v>31</v>
      </c>
      <c r="D100" s="9">
        <v>0</v>
      </c>
    </row>
    <row r="101" spans="1:4" x14ac:dyDescent="0.35">
      <c r="A101" s="20">
        <v>41382</v>
      </c>
      <c r="B101" s="9">
        <v>7</v>
      </c>
      <c r="C101" s="9">
        <v>19</v>
      </c>
      <c r="D101" s="9">
        <v>0</v>
      </c>
    </row>
    <row r="102" spans="1:4" x14ac:dyDescent="0.35">
      <c r="A102" s="20">
        <v>41383</v>
      </c>
      <c r="B102" s="9">
        <v>7</v>
      </c>
      <c r="C102" s="9">
        <v>11</v>
      </c>
      <c r="D102" s="9">
        <v>0</v>
      </c>
    </row>
    <row r="103" spans="1:4" x14ac:dyDescent="0.35">
      <c r="A103" s="20">
        <v>41384</v>
      </c>
      <c r="B103" s="9">
        <v>7</v>
      </c>
      <c r="C103" s="9">
        <v>3</v>
      </c>
      <c r="D103" s="9">
        <v>0</v>
      </c>
    </row>
    <row r="104" spans="1:4" x14ac:dyDescent="0.35">
      <c r="A104" s="20">
        <v>41385</v>
      </c>
      <c r="B104" s="9">
        <v>7</v>
      </c>
      <c r="C104" s="9">
        <v>20</v>
      </c>
      <c r="D104" s="9">
        <v>0</v>
      </c>
    </row>
    <row r="105" spans="1:4" x14ac:dyDescent="0.35">
      <c r="A105" s="20">
        <v>41386</v>
      </c>
      <c r="B105" s="9">
        <v>7</v>
      </c>
      <c r="C105" s="9">
        <v>18</v>
      </c>
      <c r="D105" s="9">
        <v>0</v>
      </c>
    </row>
    <row r="106" spans="1:4" x14ac:dyDescent="0.35">
      <c r="A106" s="20">
        <v>41387</v>
      </c>
      <c r="B106" s="9">
        <v>7</v>
      </c>
      <c r="C106" s="9">
        <v>18</v>
      </c>
      <c r="D106" s="9">
        <v>0</v>
      </c>
    </row>
    <row r="107" spans="1:4" x14ac:dyDescent="0.35">
      <c r="A107" s="20">
        <v>41388</v>
      </c>
      <c r="B107" s="9">
        <v>7</v>
      </c>
      <c r="C107" s="9">
        <v>13</v>
      </c>
      <c r="D107" s="9">
        <v>0</v>
      </c>
    </row>
    <row r="108" spans="1:4" x14ac:dyDescent="0.35">
      <c r="A108" s="20">
        <v>41389</v>
      </c>
      <c r="B108" s="9">
        <v>7</v>
      </c>
      <c r="C108" s="9">
        <v>19</v>
      </c>
      <c r="D108" s="9">
        <v>0</v>
      </c>
    </row>
    <row r="109" spans="1:4" x14ac:dyDescent="0.35">
      <c r="A109" s="20">
        <v>41390</v>
      </c>
      <c r="B109" s="9">
        <v>7</v>
      </c>
      <c r="C109" s="9">
        <v>3</v>
      </c>
      <c r="D109" s="9">
        <v>0</v>
      </c>
    </row>
    <row r="110" spans="1:4" x14ac:dyDescent="0.35">
      <c r="A110" s="20">
        <v>41391</v>
      </c>
      <c r="B110" s="9">
        <v>7</v>
      </c>
      <c r="C110" s="9">
        <v>7</v>
      </c>
      <c r="D110" s="9">
        <v>0</v>
      </c>
    </row>
    <row r="111" spans="1:4" x14ac:dyDescent="0.35">
      <c r="A111" s="20">
        <v>41392</v>
      </c>
      <c r="B111" s="9">
        <v>7</v>
      </c>
      <c r="C111" s="9">
        <v>4</v>
      </c>
      <c r="D111" s="9">
        <v>0</v>
      </c>
    </row>
    <row r="112" spans="1:4" x14ac:dyDescent="0.35">
      <c r="A112" s="20">
        <v>41393</v>
      </c>
      <c r="B112" s="9">
        <v>7</v>
      </c>
      <c r="C112" s="9">
        <v>7</v>
      </c>
      <c r="D112" s="9">
        <v>0</v>
      </c>
    </row>
    <row r="113" spans="1:4" x14ac:dyDescent="0.35">
      <c r="A113" s="20">
        <v>41394</v>
      </c>
      <c r="B113" s="9">
        <v>8</v>
      </c>
      <c r="C113" s="9">
        <v>104</v>
      </c>
      <c r="D113" s="9">
        <v>0</v>
      </c>
    </row>
    <row r="114" spans="1:4" x14ac:dyDescent="0.35">
      <c r="A114" s="20">
        <v>41395</v>
      </c>
      <c r="B114" s="9">
        <v>8</v>
      </c>
      <c r="C114" s="9">
        <v>57</v>
      </c>
      <c r="D114" s="9">
        <v>0</v>
      </c>
    </row>
    <row r="115" spans="1:4" x14ac:dyDescent="0.35">
      <c r="A115" s="20">
        <v>41396</v>
      </c>
      <c r="B115" s="9">
        <v>8</v>
      </c>
      <c r="C115" s="9">
        <v>33</v>
      </c>
      <c r="D115" s="9">
        <v>0</v>
      </c>
    </row>
    <row r="116" spans="1:4" x14ac:dyDescent="0.35">
      <c r="A116" s="20">
        <v>41397</v>
      </c>
      <c r="B116" s="9">
        <v>8</v>
      </c>
      <c r="C116" s="9">
        <v>11</v>
      </c>
      <c r="D116" s="9">
        <v>0</v>
      </c>
    </row>
    <row r="117" spans="1:4" x14ac:dyDescent="0.35">
      <c r="A117" s="20">
        <v>41398</v>
      </c>
      <c r="B117" s="9">
        <v>8</v>
      </c>
      <c r="C117" s="9">
        <v>8</v>
      </c>
      <c r="D117" s="9">
        <v>0</v>
      </c>
    </row>
    <row r="118" spans="1:4" x14ac:dyDescent="0.35">
      <c r="A118" s="20">
        <v>41399</v>
      </c>
      <c r="B118" s="9">
        <v>8</v>
      </c>
      <c r="C118" s="9">
        <v>34</v>
      </c>
      <c r="D118" s="9">
        <v>0</v>
      </c>
    </row>
    <row r="119" spans="1:4" x14ac:dyDescent="0.35">
      <c r="A119" s="20">
        <v>41400</v>
      </c>
      <c r="B119" s="9">
        <v>8</v>
      </c>
      <c r="C119" s="9">
        <v>25</v>
      </c>
      <c r="D119" s="9">
        <v>0</v>
      </c>
    </row>
    <row r="120" spans="1:4" x14ac:dyDescent="0.35">
      <c r="A120" s="20">
        <v>41401</v>
      </c>
      <c r="B120" s="9">
        <v>8</v>
      </c>
      <c r="C120" s="9">
        <v>83</v>
      </c>
      <c r="D120" s="9">
        <v>0</v>
      </c>
    </row>
    <row r="121" spans="1:4" x14ac:dyDescent="0.35">
      <c r="A121" s="20">
        <v>41402</v>
      </c>
      <c r="B121" s="9">
        <v>8</v>
      </c>
      <c r="C121" s="9">
        <v>10</v>
      </c>
      <c r="D121" s="9">
        <v>0</v>
      </c>
    </row>
    <row r="122" spans="1:4" x14ac:dyDescent="0.35">
      <c r="A122" s="20">
        <v>41403</v>
      </c>
      <c r="B122" s="9">
        <v>8</v>
      </c>
      <c r="C122" s="9">
        <v>13</v>
      </c>
      <c r="D122" s="9">
        <v>0</v>
      </c>
    </row>
    <row r="123" spans="1:4" x14ac:dyDescent="0.35">
      <c r="A123" s="20">
        <v>41404</v>
      </c>
      <c r="B123" s="9">
        <v>8</v>
      </c>
      <c r="C123" s="9">
        <v>6</v>
      </c>
      <c r="D123" s="9">
        <v>0</v>
      </c>
    </row>
    <row r="124" spans="1:4" x14ac:dyDescent="0.35">
      <c r="A124" s="20">
        <v>41405</v>
      </c>
      <c r="B124" s="9">
        <v>8</v>
      </c>
      <c r="C124" s="9">
        <v>5</v>
      </c>
      <c r="D124" s="9">
        <v>0</v>
      </c>
    </row>
    <row r="125" spans="1:4" x14ac:dyDescent="0.35">
      <c r="A125" s="20">
        <v>41406</v>
      </c>
      <c r="B125" s="9">
        <v>8</v>
      </c>
      <c r="C125" s="9">
        <v>4</v>
      </c>
      <c r="D125" s="9">
        <v>0</v>
      </c>
    </row>
    <row r="126" spans="1:4" x14ac:dyDescent="0.35">
      <c r="A126" s="20">
        <v>41407</v>
      </c>
      <c r="B126" s="9">
        <v>8</v>
      </c>
      <c r="C126" s="9">
        <v>9</v>
      </c>
      <c r="D126" s="9">
        <v>0</v>
      </c>
    </row>
    <row r="127" spans="1:4" x14ac:dyDescent="0.35">
      <c r="A127" s="20">
        <v>41408</v>
      </c>
      <c r="B127" s="9">
        <v>8</v>
      </c>
      <c r="C127" s="9">
        <v>45</v>
      </c>
      <c r="D127" s="9">
        <v>0</v>
      </c>
    </row>
    <row r="128" spans="1:4" x14ac:dyDescent="0.35">
      <c r="A128" s="20">
        <v>41409</v>
      </c>
      <c r="B128" s="9">
        <v>8</v>
      </c>
      <c r="C128" s="9">
        <v>12</v>
      </c>
      <c r="D128" s="9">
        <v>0</v>
      </c>
    </row>
    <row r="129" spans="1:4" x14ac:dyDescent="0.35">
      <c r="A129" s="20">
        <v>41410</v>
      </c>
      <c r="B129" s="9">
        <v>8</v>
      </c>
      <c r="C129" s="9">
        <v>35</v>
      </c>
      <c r="D129" s="9">
        <v>0</v>
      </c>
    </row>
    <row r="130" spans="1:4" x14ac:dyDescent="0.35">
      <c r="A130" s="20">
        <v>41411</v>
      </c>
      <c r="B130" s="9">
        <v>8</v>
      </c>
      <c r="C130" s="9">
        <v>12</v>
      </c>
      <c r="D130" s="9">
        <v>0</v>
      </c>
    </row>
    <row r="131" spans="1:4" x14ac:dyDescent="0.35">
      <c r="A131" s="20">
        <v>41412</v>
      </c>
      <c r="B131" s="9">
        <v>8</v>
      </c>
      <c r="C131" s="9">
        <v>9</v>
      </c>
      <c r="D131" s="9">
        <v>0</v>
      </c>
    </row>
    <row r="132" spans="1:4" x14ac:dyDescent="0.35">
      <c r="A132" s="20">
        <v>41413</v>
      </c>
      <c r="B132" s="9">
        <v>8</v>
      </c>
      <c r="C132" s="9">
        <v>2</v>
      </c>
      <c r="D132" s="9">
        <v>0</v>
      </c>
    </row>
    <row r="133" spans="1:4" x14ac:dyDescent="0.35">
      <c r="A133" s="20">
        <v>41414</v>
      </c>
      <c r="B133" s="9">
        <v>8</v>
      </c>
      <c r="C133" s="9">
        <v>3</v>
      </c>
      <c r="D133" s="9">
        <v>0</v>
      </c>
    </row>
    <row r="134" spans="1:4" x14ac:dyDescent="0.35">
      <c r="A134" s="20">
        <v>41415</v>
      </c>
      <c r="B134" s="9">
        <v>9</v>
      </c>
      <c r="C134" s="9">
        <v>33</v>
      </c>
      <c r="D134" s="9">
        <v>0</v>
      </c>
    </row>
    <row r="135" spans="1:4" x14ac:dyDescent="0.35">
      <c r="A135" s="20">
        <v>41416</v>
      </c>
      <c r="B135" s="9">
        <v>9</v>
      </c>
      <c r="C135" s="9">
        <v>14</v>
      </c>
      <c r="D135" s="9">
        <v>0</v>
      </c>
    </row>
    <row r="136" spans="1:4" x14ac:dyDescent="0.35">
      <c r="A136" s="20">
        <v>41417</v>
      </c>
      <c r="B136" s="9">
        <v>9</v>
      </c>
      <c r="C136" s="9">
        <v>12</v>
      </c>
      <c r="D136" s="9">
        <v>0</v>
      </c>
    </row>
    <row r="137" spans="1:4" x14ac:dyDescent="0.35">
      <c r="A137" s="20">
        <v>41418</v>
      </c>
      <c r="B137" s="9">
        <v>9</v>
      </c>
      <c r="C137" s="9">
        <v>9</v>
      </c>
      <c r="D137" s="9">
        <v>0</v>
      </c>
    </row>
    <row r="138" spans="1:4" x14ac:dyDescent="0.35">
      <c r="A138" s="20">
        <v>41419</v>
      </c>
      <c r="B138" s="9">
        <v>9</v>
      </c>
      <c r="C138" s="9">
        <v>5</v>
      </c>
      <c r="D138" s="9">
        <v>0</v>
      </c>
    </row>
    <row r="139" spans="1:4" x14ac:dyDescent="0.35">
      <c r="A139" s="20">
        <v>41420</v>
      </c>
      <c r="B139" s="9">
        <v>9</v>
      </c>
      <c r="C139" s="9">
        <v>5</v>
      </c>
      <c r="D139" s="9">
        <v>0</v>
      </c>
    </row>
    <row r="140" spans="1:4" x14ac:dyDescent="0.35">
      <c r="A140" s="20">
        <v>41421</v>
      </c>
      <c r="B140" s="9">
        <v>9</v>
      </c>
      <c r="C140" s="9">
        <v>5</v>
      </c>
      <c r="D140" s="9">
        <v>0</v>
      </c>
    </row>
    <row r="141" spans="1:4" x14ac:dyDescent="0.35">
      <c r="A141" s="20">
        <v>41422</v>
      </c>
      <c r="B141" s="9">
        <v>9</v>
      </c>
      <c r="C141" s="9">
        <v>12</v>
      </c>
      <c r="D141" s="9">
        <v>0</v>
      </c>
    </row>
    <row r="142" spans="1:4" x14ac:dyDescent="0.35">
      <c r="A142" s="20">
        <v>41423</v>
      </c>
      <c r="B142" s="9">
        <v>9</v>
      </c>
      <c r="C142" s="9">
        <v>12</v>
      </c>
      <c r="D142" s="9">
        <v>0</v>
      </c>
    </row>
    <row r="143" spans="1:4" x14ac:dyDescent="0.35">
      <c r="A143" s="20">
        <v>41424</v>
      </c>
      <c r="B143" s="9">
        <v>9</v>
      </c>
      <c r="C143" s="9">
        <v>13</v>
      </c>
      <c r="D143" s="9">
        <v>0</v>
      </c>
    </row>
    <row r="144" spans="1:4" x14ac:dyDescent="0.35">
      <c r="A144" s="20">
        <v>41425</v>
      </c>
      <c r="B144" s="9">
        <v>9</v>
      </c>
      <c r="C144" s="9">
        <v>9</v>
      </c>
      <c r="D144" s="9">
        <v>0</v>
      </c>
    </row>
    <row r="145" spans="1:4" x14ac:dyDescent="0.35">
      <c r="A145" s="20">
        <v>41426</v>
      </c>
      <c r="B145" s="9">
        <v>9</v>
      </c>
      <c r="C145" s="9">
        <v>10</v>
      </c>
      <c r="D145" s="9">
        <v>0</v>
      </c>
    </row>
    <row r="146" spans="1:4" x14ac:dyDescent="0.35">
      <c r="A146" s="20">
        <v>41427</v>
      </c>
      <c r="B146" s="9">
        <v>9</v>
      </c>
      <c r="C146" s="9">
        <v>10</v>
      </c>
      <c r="D146" s="9">
        <v>0</v>
      </c>
    </row>
    <row r="147" spans="1:4" x14ac:dyDescent="0.35">
      <c r="A147" s="20">
        <v>41428</v>
      </c>
      <c r="B147" s="9">
        <v>9</v>
      </c>
      <c r="C147" s="9">
        <v>15</v>
      </c>
      <c r="D147" s="9">
        <v>0</v>
      </c>
    </row>
    <row r="148" spans="1:4" x14ac:dyDescent="0.35">
      <c r="A148" s="20">
        <v>41429</v>
      </c>
      <c r="B148" s="9">
        <v>10</v>
      </c>
      <c r="C148" s="9">
        <v>44</v>
      </c>
      <c r="D148" s="9">
        <v>0</v>
      </c>
    </row>
    <row r="149" spans="1:4" x14ac:dyDescent="0.35">
      <c r="A149" s="20">
        <v>41430</v>
      </c>
      <c r="B149" s="9">
        <v>10</v>
      </c>
      <c r="C149" s="9">
        <v>16</v>
      </c>
      <c r="D149" s="9">
        <v>0</v>
      </c>
    </row>
    <row r="150" spans="1:4" x14ac:dyDescent="0.35">
      <c r="A150" s="20">
        <v>41431</v>
      </c>
      <c r="B150" s="9">
        <v>10</v>
      </c>
      <c r="C150" s="9">
        <v>10</v>
      </c>
      <c r="D150" s="9">
        <v>0</v>
      </c>
    </row>
    <row r="151" spans="1:4" x14ac:dyDescent="0.35">
      <c r="A151" s="20">
        <v>41432</v>
      </c>
      <c r="B151" s="9">
        <v>10</v>
      </c>
      <c r="C151" s="9">
        <v>6</v>
      </c>
      <c r="D151" s="9">
        <v>0</v>
      </c>
    </row>
    <row r="152" spans="1:4" x14ac:dyDescent="0.35">
      <c r="A152" s="20">
        <v>41433</v>
      </c>
      <c r="B152" s="9">
        <v>10</v>
      </c>
      <c r="C152" s="9">
        <v>2</v>
      </c>
      <c r="D152" s="9">
        <v>0</v>
      </c>
    </row>
    <row r="153" spans="1:4" x14ac:dyDescent="0.35">
      <c r="A153" s="20">
        <v>41434</v>
      </c>
      <c r="B153" s="9">
        <v>10</v>
      </c>
      <c r="C153" s="9">
        <v>11</v>
      </c>
      <c r="D153" s="9">
        <v>0</v>
      </c>
    </row>
    <row r="154" spans="1:4" x14ac:dyDescent="0.35">
      <c r="A154" s="20">
        <v>41435</v>
      </c>
      <c r="B154" s="9">
        <v>10</v>
      </c>
      <c r="C154" s="9">
        <v>2</v>
      </c>
      <c r="D154" s="9">
        <v>0</v>
      </c>
    </row>
    <row r="155" spans="1:4" x14ac:dyDescent="0.35">
      <c r="A155" s="20">
        <v>41436</v>
      </c>
      <c r="B155" s="9">
        <v>10</v>
      </c>
      <c r="C155" s="9">
        <v>5</v>
      </c>
      <c r="D155" s="9">
        <v>0</v>
      </c>
    </row>
    <row r="156" spans="1:4" x14ac:dyDescent="0.35">
      <c r="A156" s="20">
        <v>41437</v>
      </c>
      <c r="B156" s="9">
        <v>10</v>
      </c>
      <c r="C156" s="9">
        <v>5</v>
      </c>
      <c r="D156" s="9">
        <v>0</v>
      </c>
    </row>
    <row r="157" spans="1:4" x14ac:dyDescent="0.35">
      <c r="A157" s="20">
        <v>41438</v>
      </c>
      <c r="B157" s="9">
        <v>10</v>
      </c>
      <c r="C157" s="9">
        <v>9</v>
      </c>
      <c r="D157" s="9">
        <v>0</v>
      </c>
    </row>
    <row r="158" spans="1:4" x14ac:dyDescent="0.35">
      <c r="A158" s="20">
        <v>41439</v>
      </c>
      <c r="B158" s="9">
        <v>10</v>
      </c>
      <c r="C158" s="9">
        <v>6</v>
      </c>
      <c r="D158" s="9">
        <v>0</v>
      </c>
    </row>
    <row r="159" spans="1:4" x14ac:dyDescent="0.35">
      <c r="A159" s="20">
        <v>41440</v>
      </c>
      <c r="B159" s="9">
        <v>10</v>
      </c>
      <c r="C159" s="9">
        <v>4</v>
      </c>
      <c r="D159" s="9">
        <v>0</v>
      </c>
    </row>
    <row r="160" spans="1:4" x14ac:dyDescent="0.35">
      <c r="A160" s="20">
        <v>41441</v>
      </c>
      <c r="B160" s="9">
        <v>10</v>
      </c>
      <c r="C160" s="9">
        <v>10</v>
      </c>
      <c r="D160" s="9">
        <v>0</v>
      </c>
    </row>
    <row r="161" spans="1:4" x14ac:dyDescent="0.35">
      <c r="A161" s="20">
        <v>41442</v>
      </c>
      <c r="B161" s="9">
        <v>10</v>
      </c>
      <c r="C161" s="9">
        <v>5</v>
      </c>
      <c r="D161" s="9">
        <v>0</v>
      </c>
    </row>
    <row r="162" spans="1:4" x14ac:dyDescent="0.35">
      <c r="A162" s="20">
        <v>41443</v>
      </c>
      <c r="B162" s="9">
        <v>11</v>
      </c>
      <c r="C162" s="9">
        <v>34</v>
      </c>
      <c r="D162" s="9">
        <v>0</v>
      </c>
    </row>
    <row r="163" spans="1:4" x14ac:dyDescent="0.35">
      <c r="A163" s="20">
        <v>41444</v>
      </c>
      <c r="B163" s="9">
        <v>11</v>
      </c>
      <c r="C163" s="9">
        <v>15</v>
      </c>
      <c r="D163" s="9">
        <v>0</v>
      </c>
    </row>
    <row r="164" spans="1:4" x14ac:dyDescent="0.35">
      <c r="A164" s="20">
        <v>41445</v>
      </c>
      <c r="B164" s="9">
        <v>11</v>
      </c>
      <c r="C164" s="9">
        <v>2</v>
      </c>
      <c r="D164" s="9">
        <v>0</v>
      </c>
    </row>
    <row r="165" spans="1:4" x14ac:dyDescent="0.35">
      <c r="A165" s="20">
        <v>41446</v>
      </c>
      <c r="B165" s="9">
        <v>11</v>
      </c>
      <c r="C165" s="9">
        <v>5</v>
      </c>
      <c r="D165" s="9">
        <v>0</v>
      </c>
    </row>
    <row r="166" spans="1:4" x14ac:dyDescent="0.35">
      <c r="A166" s="20">
        <v>41447</v>
      </c>
      <c r="B166" s="9">
        <v>11</v>
      </c>
      <c r="C166" s="9">
        <v>2</v>
      </c>
      <c r="D166" s="9">
        <v>0</v>
      </c>
    </row>
    <row r="167" spans="1:4" x14ac:dyDescent="0.35">
      <c r="A167" s="20">
        <v>41448</v>
      </c>
      <c r="B167" s="9">
        <v>11</v>
      </c>
      <c r="C167" s="9">
        <v>12</v>
      </c>
      <c r="D167" s="9">
        <v>0</v>
      </c>
    </row>
    <row r="168" spans="1:4" x14ac:dyDescent="0.35">
      <c r="A168" s="20">
        <v>41449</v>
      </c>
      <c r="B168" s="9">
        <v>11</v>
      </c>
      <c r="C168" s="9">
        <v>9</v>
      </c>
      <c r="D168" s="9">
        <v>0</v>
      </c>
    </row>
    <row r="169" spans="1:4" x14ac:dyDescent="0.35">
      <c r="A169" s="20">
        <v>41450</v>
      </c>
      <c r="B169" s="9">
        <v>11</v>
      </c>
      <c r="C169" s="9">
        <v>26</v>
      </c>
      <c r="D169" s="9">
        <v>0</v>
      </c>
    </row>
    <row r="170" spans="1:4" x14ac:dyDescent="0.35">
      <c r="A170" s="20">
        <v>41451</v>
      </c>
      <c r="B170" s="9">
        <v>11</v>
      </c>
      <c r="C170" s="9">
        <v>6</v>
      </c>
      <c r="D170" s="9">
        <v>0</v>
      </c>
    </row>
    <row r="171" spans="1:4" x14ac:dyDescent="0.35">
      <c r="A171" s="20">
        <v>41452</v>
      </c>
      <c r="B171" s="9">
        <v>11</v>
      </c>
      <c r="C171" s="9">
        <v>17</v>
      </c>
      <c r="D171" s="9">
        <v>0</v>
      </c>
    </row>
    <row r="172" spans="1:4" x14ac:dyDescent="0.35">
      <c r="A172" s="20">
        <v>41453</v>
      </c>
      <c r="B172" s="9">
        <v>11</v>
      </c>
      <c r="C172" s="9">
        <v>8</v>
      </c>
      <c r="D172" s="9">
        <v>0</v>
      </c>
    </row>
    <row r="173" spans="1:4" x14ac:dyDescent="0.35">
      <c r="A173" s="20">
        <v>41454</v>
      </c>
      <c r="B173" s="9">
        <v>11</v>
      </c>
      <c r="C173" s="9">
        <v>10</v>
      </c>
      <c r="D173" s="9">
        <v>0</v>
      </c>
    </row>
    <row r="174" spans="1:4" x14ac:dyDescent="0.35">
      <c r="A174" s="20">
        <v>41455</v>
      </c>
      <c r="B174" s="9">
        <v>11</v>
      </c>
      <c r="C174" s="9">
        <v>3</v>
      </c>
      <c r="D174" s="9">
        <v>0</v>
      </c>
    </row>
    <row r="175" spans="1:4" x14ac:dyDescent="0.35">
      <c r="A175" s="20">
        <v>41456</v>
      </c>
      <c r="B175" s="9">
        <v>11</v>
      </c>
      <c r="C175" s="9">
        <v>4</v>
      </c>
      <c r="D175" s="9">
        <v>0</v>
      </c>
    </row>
    <row r="176" spans="1:4" x14ac:dyDescent="0.35">
      <c r="A176" s="20">
        <v>41457</v>
      </c>
      <c r="B176" s="9">
        <v>12</v>
      </c>
      <c r="C176" s="9">
        <v>24</v>
      </c>
      <c r="D176" s="9">
        <v>0</v>
      </c>
    </row>
    <row r="177" spans="1:4" x14ac:dyDescent="0.35">
      <c r="A177" s="20">
        <v>41458</v>
      </c>
      <c r="B177" s="9">
        <v>12</v>
      </c>
      <c r="C177" s="9">
        <v>22</v>
      </c>
      <c r="D177" s="9">
        <v>0</v>
      </c>
    </row>
    <row r="178" spans="1:4" x14ac:dyDescent="0.35">
      <c r="A178" s="20">
        <v>41459</v>
      </c>
      <c r="B178" s="9">
        <v>12</v>
      </c>
      <c r="C178" s="9">
        <v>6</v>
      </c>
      <c r="D178" s="9">
        <v>0</v>
      </c>
    </row>
    <row r="179" spans="1:4" x14ac:dyDescent="0.35">
      <c r="A179" s="20">
        <v>41460</v>
      </c>
      <c r="B179" s="9">
        <v>12</v>
      </c>
      <c r="C179" s="9">
        <v>20</v>
      </c>
      <c r="D179" s="9">
        <v>0</v>
      </c>
    </row>
    <row r="180" spans="1:4" x14ac:dyDescent="0.35">
      <c r="A180" s="20">
        <v>41461</v>
      </c>
      <c r="B180" s="9">
        <v>12</v>
      </c>
      <c r="C180" s="9">
        <v>7</v>
      </c>
      <c r="D180" s="9">
        <v>0</v>
      </c>
    </row>
    <row r="181" spans="1:4" x14ac:dyDescent="0.35">
      <c r="A181" s="20">
        <v>41462</v>
      </c>
      <c r="B181" s="9">
        <v>12</v>
      </c>
      <c r="C181" s="9">
        <v>24</v>
      </c>
      <c r="D181" s="9">
        <v>0</v>
      </c>
    </row>
    <row r="182" spans="1:4" x14ac:dyDescent="0.35">
      <c r="A182" s="20">
        <v>41463</v>
      </c>
      <c r="B182" s="9">
        <v>12</v>
      </c>
      <c r="C182" s="9">
        <v>13</v>
      </c>
      <c r="D182" s="9">
        <v>0</v>
      </c>
    </row>
    <row r="183" spans="1:4" x14ac:dyDescent="0.35">
      <c r="A183" s="20">
        <v>41464</v>
      </c>
      <c r="B183" s="9">
        <v>12</v>
      </c>
      <c r="C183" s="9">
        <v>8</v>
      </c>
      <c r="D183" s="9">
        <v>0</v>
      </c>
    </row>
    <row r="184" spans="1:4" x14ac:dyDescent="0.35">
      <c r="A184" s="20">
        <v>41465</v>
      </c>
      <c r="B184" s="9">
        <v>12</v>
      </c>
      <c r="C184" s="9">
        <v>7</v>
      </c>
      <c r="D184" s="9">
        <v>0</v>
      </c>
    </row>
    <row r="185" spans="1:4" x14ac:dyDescent="0.35">
      <c r="A185" s="20">
        <v>41466</v>
      </c>
      <c r="B185" s="9">
        <v>12</v>
      </c>
      <c r="C185" s="9">
        <v>26</v>
      </c>
      <c r="D185" s="9">
        <v>0</v>
      </c>
    </row>
    <row r="186" spans="1:4" x14ac:dyDescent="0.35">
      <c r="A186" s="20">
        <v>41467</v>
      </c>
      <c r="B186" s="9">
        <v>12</v>
      </c>
      <c r="C186" s="9">
        <v>9</v>
      </c>
      <c r="D186" s="9">
        <v>0</v>
      </c>
    </row>
    <row r="187" spans="1:4" x14ac:dyDescent="0.35">
      <c r="A187" s="20">
        <v>41468</v>
      </c>
      <c r="B187" s="9">
        <v>12</v>
      </c>
      <c r="C187" s="9">
        <v>6</v>
      </c>
      <c r="D187" s="9">
        <v>0</v>
      </c>
    </row>
    <row r="188" spans="1:4" x14ac:dyDescent="0.35">
      <c r="A188" s="20">
        <v>41469</v>
      </c>
      <c r="B188" s="9">
        <v>12</v>
      </c>
      <c r="C188" s="9">
        <v>6</v>
      </c>
      <c r="D188" s="9">
        <v>0</v>
      </c>
    </row>
    <row r="189" spans="1:4" x14ac:dyDescent="0.35">
      <c r="A189" s="20">
        <v>41470</v>
      </c>
      <c r="B189" s="9">
        <v>12</v>
      </c>
      <c r="C189" s="9">
        <v>10</v>
      </c>
      <c r="D189" s="9">
        <v>0</v>
      </c>
    </row>
    <row r="190" spans="1:4" x14ac:dyDescent="0.35">
      <c r="A190" s="20">
        <v>41471</v>
      </c>
      <c r="B190" s="9">
        <v>12</v>
      </c>
      <c r="C190" s="9">
        <v>66</v>
      </c>
      <c r="D190" s="9">
        <v>0</v>
      </c>
    </row>
    <row r="191" spans="1:4" x14ac:dyDescent="0.35">
      <c r="A191" s="20">
        <v>41472</v>
      </c>
      <c r="B191" s="9">
        <v>12</v>
      </c>
      <c r="C191" s="9">
        <v>68</v>
      </c>
      <c r="D191" s="9">
        <v>0</v>
      </c>
    </row>
    <row r="192" spans="1:4" x14ac:dyDescent="0.35">
      <c r="A192" s="20">
        <v>41473</v>
      </c>
      <c r="B192" s="9">
        <v>13</v>
      </c>
      <c r="C192" s="9">
        <v>52</v>
      </c>
      <c r="D192" s="9">
        <v>0</v>
      </c>
    </row>
    <row r="193" spans="1:4" x14ac:dyDescent="0.35">
      <c r="A193" s="20">
        <v>41474</v>
      </c>
      <c r="B193" s="9">
        <v>13</v>
      </c>
      <c r="C193" s="9">
        <v>17</v>
      </c>
      <c r="D193" s="9">
        <v>0</v>
      </c>
    </row>
    <row r="194" spans="1:4" x14ac:dyDescent="0.35">
      <c r="A194" s="20">
        <v>41475</v>
      </c>
      <c r="B194" s="9">
        <v>13</v>
      </c>
      <c r="C194" s="9">
        <v>4</v>
      </c>
      <c r="D194" s="9">
        <v>0</v>
      </c>
    </row>
    <row r="195" spans="1:4" x14ac:dyDescent="0.35">
      <c r="A195" s="20">
        <v>41476</v>
      </c>
      <c r="B195" s="9">
        <v>13</v>
      </c>
      <c r="C195" s="9">
        <v>18</v>
      </c>
      <c r="D195" s="9">
        <v>0</v>
      </c>
    </row>
    <row r="196" spans="1:4" x14ac:dyDescent="0.35">
      <c r="A196" s="20">
        <v>41477</v>
      </c>
      <c r="B196" s="9">
        <v>13</v>
      </c>
      <c r="C196" s="9">
        <v>13</v>
      </c>
      <c r="D196" s="9">
        <v>0</v>
      </c>
    </row>
    <row r="197" spans="1:4" x14ac:dyDescent="0.35">
      <c r="A197" s="20">
        <v>41478</v>
      </c>
      <c r="B197" s="9">
        <v>13</v>
      </c>
      <c r="C197" s="9">
        <v>12</v>
      </c>
      <c r="D197" s="9">
        <v>0</v>
      </c>
    </row>
    <row r="198" spans="1:4" x14ac:dyDescent="0.35">
      <c r="A198" s="20">
        <v>41479</v>
      </c>
      <c r="B198" s="9">
        <v>13</v>
      </c>
      <c r="C198" s="9">
        <v>4</v>
      </c>
      <c r="D198" s="9">
        <v>0</v>
      </c>
    </row>
    <row r="199" spans="1:4" x14ac:dyDescent="0.35">
      <c r="A199" s="20">
        <v>41480</v>
      </c>
      <c r="B199" s="9">
        <v>13</v>
      </c>
      <c r="C199" s="9">
        <v>28</v>
      </c>
      <c r="D199" s="9">
        <v>0</v>
      </c>
    </row>
    <row r="200" spans="1:4" x14ac:dyDescent="0.35">
      <c r="A200" s="20">
        <v>41481</v>
      </c>
      <c r="B200" s="9">
        <v>13</v>
      </c>
      <c r="C200" s="9">
        <v>5</v>
      </c>
      <c r="D200" s="9">
        <v>0</v>
      </c>
    </row>
    <row r="201" spans="1:4" x14ac:dyDescent="0.35">
      <c r="A201" s="20">
        <v>41482</v>
      </c>
      <c r="B201" s="9">
        <v>13</v>
      </c>
      <c r="C201" s="9">
        <v>1</v>
      </c>
      <c r="D201" s="9">
        <v>0</v>
      </c>
    </row>
    <row r="202" spans="1:4" x14ac:dyDescent="0.35">
      <c r="A202" s="20">
        <v>41483</v>
      </c>
      <c r="B202" s="9">
        <v>13</v>
      </c>
      <c r="C202" s="9">
        <v>15</v>
      </c>
      <c r="D202" s="9">
        <v>0</v>
      </c>
    </row>
    <row r="203" spans="1:4" x14ac:dyDescent="0.35">
      <c r="A203" s="20">
        <v>41484</v>
      </c>
      <c r="B203" s="9">
        <v>13</v>
      </c>
      <c r="C203" s="9">
        <v>9</v>
      </c>
      <c r="D203" s="9">
        <v>0</v>
      </c>
    </row>
    <row r="204" spans="1:4" x14ac:dyDescent="0.35">
      <c r="A204" s="20">
        <v>41485</v>
      </c>
      <c r="B204" s="9">
        <v>13</v>
      </c>
      <c r="C204" s="9">
        <v>15</v>
      </c>
      <c r="D204" s="9">
        <v>0</v>
      </c>
    </row>
    <row r="205" spans="1:4" x14ac:dyDescent="0.35">
      <c r="A205" s="20">
        <v>41486</v>
      </c>
      <c r="B205" s="9">
        <v>13</v>
      </c>
      <c r="C205" s="9">
        <v>7</v>
      </c>
      <c r="D205" s="9">
        <v>0</v>
      </c>
    </row>
    <row r="206" spans="1:4" x14ac:dyDescent="0.35">
      <c r="A206" s="20">
        <v>41487</v>
      </c>
      <c r="B206" s="9">
        <v>13</v>
      </c>
      <c r="C206" s="9">
        <v>7</v>
      </c>
      <c r="D206" s="9">
        <v>0</v>
      </c>
    </row>
    <row r="207" spans="1:4" x14ac:dyDescent="0.35">
      <c r="A207" s="20">
        <v>41488</v>
      </c>
      <c r="B207" s="9">
        <v>13</v>
      </c>
      <c r="C207" s="9">
        <v>4</v>
      </c>
      <c r="D207" s="9">
        <v>0</v>
      </c>
    </row>
    <row r="208" spans="1:4" x14ac:dyDescent="0.35">
      <c r="A208" s="20">
        <v>41489</v>
      </c>
      <c r="B208" s="9">
        <v>13</v>
      </c>
      <c r="C208" s="9">
        <v>3</v>
      </c>
      <c r="D208" s="9">
        <v>0</v>
      </c>
    </row>
    <row r="209" spans="1:4" x14ac:dyDescent="0.35">
      <c r="A209" s="20">
        <v>41490</v>
      </c>
      <c r="B209" s="9">
        <v>13</v>
      </c>
      <c r="C209" s="9">
        <v>18</v>
      </c>
      <c r="D209" s="9">
        <v>0</v>
      </c>
    </row>
    <row r="210" spans="1:4" x14ac:dyDescent="0.35">
      <c r="A210" s="20">
        <v>41491</v>
      </c>
      <c r="B210" s="9">
        <v>13</v>
      </c>
      <c r="C210" s="9">
        <v>3</v>
      </c>
      <c r="D210" s="9">
        <v>0</v>
      </c>
    </row>
    <row r="211" spans="1:4" x14ac:dyDescent="0.35">
      <c r="A211" s="20">
        <v>41492</v>
      </c>
      <c r="B211" s="9">
        <v>13</v>
      </c>
      <c r="C211" s="9">
        <v>7</v>
      </c>
      <c r="D211" s="9">
        <v>0</v>
      </c>
    </row>
    <row r="212" spans="1:4" x14ac:dyDescent="0.35">
      <c r="A212" s="20">
        <v>41493</v>
      </c>
      <c r="B212" s="9">
        <v>13</v>
      </c>
      <c r="C212" s="9">
        <v>2</v>
      </c>
      <c r="D212" s="9">
        <v>0</v>
      </c>
    </row>
    <row r="213" spans="1:4" x14ac:dyDescent="0.35">
      <c r="A213" s="20">
        <v>41494</v>
      </c>
      <c r="B213" s="9">
        <v>13</v>
      </c>
      <c r="C213" s="9">
        <v>12</v>
      </c>
      <c r="D213" s="9">
        <v>0</v>
      </c>
    </row>
    <row r="214" spans="1:4" x14ac:dyDescent="0.35">
      <c r="A214" s="20">
        <v>41495</v>
      </c>
      <c r="B214" s="9">
        <v>13</v>
      </c>
      <c r="C214" s="9">
        <v>17</v>
      </c>
      <c r="D214" s="9">
        <v>0</v>
      </c>
    </row>
    <row r="215" spans="1:4" x14ac:dyDescent="0.35">
      <c r="A215" s="20">
        <v>41496</v>
      </c>
      <c r="B215" s="9">
        <v>13</v>
      </c>
      <c r="C215" s="9">
        <v>15</v>
      </c>
      <c r="D215" s="9">
        <v>0</v>
      </c>
    </row>
    <row r="216" spans="1:4" x14ac:dyDescent="0.35">
      <c r="A216" s="20">
        <v>41497</v>
      </c>
      <c r="B216" s="9">
        <v>13</v>
      </c>
      <c r="C216" s="9">
        <v>3</v>
      </c>
      <c r="D216" s="9">
        <v>0</v>
      </c>
    </row>
    <row r="217" spans="1:4" x14ac:dyDescent="0.35">
      <c r="A217" s="20">
        <v>41498</v>
      </c>
      <c r="B217" s="9">
        <v>13</v>
      </c>
      <c r="C217" s="9">
        <v>7</v>
      </c>
      <c r="D217" s="9">
        <v>0</v>
      </c>
    </row>
    <row r="218" spans="1:4" x14ac:dyDescent="0.35">
      <c r="A218" s="20">
        <v>41499</v>
      </c>
      <c r="B218" s="9">
        <v>14</v>
      </c>
      <c r="C218" s="9">
        <v>14</v>
      </c>
      <c r="D218" s="9">
        <v>0</v>
      </c>
    </row>
    <row r="219" spans="1:4" x14ac:dyDescent="0.35">
      <c r="A219" s="20">
        <v>41500</v>
      </c>
      <c r="B219" s="9">
        <v>14</v>
      </c>
      <c r="C219" s="9">
        <v>9</v>
      </c>
      <c r="D219" s="9">
        <v>0</v>
      </c>
    </row>
    <row r="220" spans="1:4" x14ac:dyDescent="0.35">
      <c r="A220" s="20">
        <v>41501</v>
      </c>
      <c r="B220" s="9">
        <v>14</v>
      </c>
      <c r="C220" s="9">
        <v>7</v>
      </c>
      <c r="D220" s="9">
        <v>0</v>
      </c>
    </row>
    <row r="221" spans="1:4" x14ac:dyDescent="0.35">
      <c r="A221" s="20">
        <v>41502</v>
      </c>
      <c r="B221" s="9">
        <v>14</v>
      </c>
      <c r="C221" s="9">
        <v>6</v>
      </c>
      <c r="D221" s="9">
        <v>0</v>
      </c>
    </row>
    <row r="222" spans="1:4" x14ac:dyDescent="0.35">
      <c r="A222" s="20">
        <v>41503</v>
      </c>
      <c r="B222" s="9">
        <v>14</v>
      </c>
      <c r="C222" s="9">
        <v>2</v>
      </c>
      <c r="D222" s="9">
        <v>0</v>
      </c>
    </row>
    <row r="223" spans="1:4" x14ac:dyDescent="0.35">
      <c r="A223" s="20">
        <v>41504</v>
      </c>
      <c r="B223" s="9">
        <v>14</v>
      </c>
      <c r="C223" s="9">
        <v>6</v>
      </c>
      <c r="D223" s="9">
        <v>0</v>
      </c>
    </row>
    <row r="224" spans="1:4" x14ac:dyDescent="0.35">
      <c r="A224" s="20">
        <v>41505</v>
      </c>
      <c r="B224" s="9">
        <v>14</v>
      </c>
      <c r="C224" s="9">
        <v>5</v>
      </c>
      <c r="D224" s="9">
        <v>0</v>
      </c>
    </row>
    <row r="225" spans="1:4" x14ac:dyDescent="0.35">
      <c r="A225" s="20">
        <v>41506</v>
      </c>
      <c r="B225" s="9">
        <v>14</v>
      </c>
      <c r="C225" s="9">
        <v>23</v>
      </c>
      <c r="D225" s="9">
        <v>0</v>
      </c>
    </row>
    <row r="226" spans="1:4" x14ac:dyDescent="0.35">
      <c r="A226" s="20">
        <v>41507</v>
      </c>
      <c r="B226" s="9">
        <v>14</v>
      </c>
      <c r="C226" s="9">
        <v>11</v>
      </c>
      <c r="D226" s="9">
        <v>0</v>
      </c>
    </row>
    <row r="227" spans="1:4" x14ac:dyDescent="0.35">
      <c r="A227" s="20">
        <v>41508</v>
      </c>
      <c r="B227" s="9">
        <v>14</v>
      </c>
      <c r="C227" s="9">
        <v>11</v>
      </c>
      <c r="D227" s="9">
        <v>0</v>
      </c>
    </row>
    <row r="228" spans="1:4" x14ac:dyDescent="0.35">
      <c r="A228" s="20">
        <v>41509</v>
      </c>
      <c r="B228" s="9">
        <v>14</v>
      </c>
      <c r="C228" s="9">
        <v>5</v>
      </c>
      <c r="D228" s="9">
        <v>0</v>
      </c>
    </row>
    <row r="229" spans="1:4" x14ac:dyDescent="0.35">
      <c r="A229" s="20">
        <v>41510</v>
      </c>
      <c r="B229" s="9">
        <v>14</v>
      </c>
      <c r="C229" s="9">
        <v>5</v>
      </c>
      <c r="D229" s="9">
        <v>0</v>
      </c>
    </row>
    <row r="230" spans="1:4" x14ac:dyDescent="0.35">
      <c r="A230" s="20">
        <v>41511</v>
      </c>
      <c r="B230" s="9">
        <v>14</v>
      </c>
      <c r="C230" s="9">
        <v>16</v>
      </c>
      <c r="D230" s="9">
        <v>0</v>
      </c>
    </row>
    <row r="231" spans="1:4" x14ac:dyDescent="0.35">
      <c r="A231" s="20">
        <v>41512</v>
      </c>
      <c r="B231" s="9">
        <v>14</v>
      </c>
      <c r="C231" s="9">
        <v>5</v>
      </c>
      <c r="D231" s="9">
        <v>0</v>
      </c>
    </row>
    <row r="232" spans="1:4" x14ac:dyDescent="0.35">
      <c r="A232" s="20">
        <v>41513</v>
      </c>
      <c r="B232" s="9">
        <v>14</v>
      </c>
      <c r="C232" s="9">
        <v>5</v>
      </c>
      <c r="D232" s="9">
        <v>0</v>
      </c>
    </row>
    <row r="233" spans="1:4" x14ac:dyDescent="0.35">
      <c r="A233" s="20">
        <v>41514</v>
      </c>
      <c r="B233" s="9">
        <v>14</v>
      </c>
      <c r="C233" s="9">
        <v>3</v>
      </c>
      <c r="D233" s="9">
        <v>0</v>
      </c>
    </row>
    <row r="234" spans="1:4" x14ac:dyDescent="0.35">
      <c r="A234" s="20">
        <v>41515</v>
      </c>
      <c r="B234" s="9">
        <v>15</v>
      </c>
      <c r="C234" s="9">
        <v>4</v>
      </c>
      <c r="D234" s="9">
        <v>0</v>
      </c>
    </row>
    <row r="235" spans="1:4" x14ac:dyDescent="0.35">
      <c r="A235" s="20">
        <v>41516</v>
      </c>
      <c r="B235" s="9">
        <v>15</v>
      </c>
      <c r="C235" s="9">
        <v>3</v>
      </c>
      <c r="D235" s="9">
        <v>0</v>
      </c>
    </row>
    <row r="236" spans="1:4" x14ac:dyDescent="0.35">
      <c r="A236" s="20">
        <v>41517</v>
      </c>
      <c r="B236" s="9">
        <v>15</v>
      </c>
      <c r="C236" s="9">
        <v>38</v>
      </c>
      <c r="D236" s="9">
        <v>0</v>
      </c>
    </row>
    <row r="237" spans="1:4" x14ac:dyDescent="0.35">
      <c r="A237" s="20">
        <v>41518</v>
      </c>
      <c r="B237" s="9">
        <v>15</v>
      </c>
      <c r="C237" s="9">
        <v>9</v>
      </c>
      <c r="D237" s="9">
        <v>0</v>
      </c>
    </row>
    <row r="238" spans="1:4" x14ac:dyDescent="0.35">
      <c r="A238" s="20">
        <v>41519</v>
      </c>
      <c r="B238" s="9">
        <v>15</v>
      </c>
      <c r="C238" s="9">
        <v>18</v>
      </c>
      <c r="D238" s="9">
        <v>0</v>
      </c>
    </row>
    <row r="239" spans="1:4" x14ac:dyDescent="0.35">
      <c r="A239" s="20">
        <v>41520</v>
      </c>
      <c r="B239" s="9">
        <v>15</v>
      </c>
      <c r="C239" s="9">
        <v>23</v>
      </c>
      <c r="D239" s="9">
        <v>0</v>
      </c>
    </row>
    <row r="240" spans="1:4" x14ac:dyDescent="0.35">
      <c r="A240" s="20">
        <v>41521</v>
      </c>
      <c r="B240" s="9">
        <v>15</v>
      </c>
      <c r="C240" s="9">
        <v>19</v>
      </c>
      <c r="D240" s="9">
        <v>0</v>
      </c>
    </row>
    <row r="241" spans="1:4" x14ac:dyDescent="0.35">
      <c r="A241" s="20">
        <v>41522</v>
      </c>
      <c r="B241" s="9">
        <v>15</v>
      </c>
      <c r="C241" s="9">
        <v>8</v>
      </c>
      <c r="D241" s="9">
        <v>0</v>
      </c>
    </row>
    <row r="242" spans="1:4" x14ac:dyDescent="0.35">
      <c r="A242" s="20">
        <v>41523</v>
      </c>
      <c r="B242" s="9">
        <v>15</v>
      </c>
      <c r="C242" s="9">
        <v>6</v>
      </c>
      <c r="D242" s="9">
        <v>0</v>
      </c>
    </row>
    <row r="243" spans="1:4" x14ac:dyDescent="0.35">
      <c r="A243" s="20">
        <v>41524</v>
      </c>
      <c r="B243" s="9">
        <v>15</v>
      </c>
      <c r="C243" s="9">
        <v>4</v>
      </c>
      <c r="D243" s="9">
        <v>0</v>
      </c>
    </row>
    <row r="244" spans="1:4" x14ac:dyDescent="0.35">
      <c r="A244" s="20">
        <v>41525</v>
      </c>
      <c r="B244" s="9">
        <v>15</v>
      </c>
      <c r="C244" s="9">
        <v>14</v>
      </c>
      <c r="D244" s="9">
        <v>0</v>
      </c>
    </row>
    <row r="245" spans="1:4" x14ac:dyDescent="0.35">
      <c r="A245" s="20">
        <v>41526</v>
      </c>
      <c r="B245" s="9">
        <v>15</v>
      </c>
      <c r="C245" s="9">
        <v>6</v>
      </c>
      <c r="D245" s="9">
        <v>0</v>
      </c>
    </row>
    <row r="246" spans="1:4" x14ac:dyDescent="0.35">
      <c r="A246" s="20">
        <v>41527</v>
      </c>
      <c r="B246" s="9">
        <v>15</v>
      </c>
      <c r="C246" s="9">
        <v>5</v>
      </c>
      <c r="D246" s="9">
        <v>0</v>
      </c>
    </row>
    <row r="247" spans="1:4" x14ac:dyDescent="0.35">
      <c r="A247" s="20">
        <v>41528</v>
      </c>
      <c r="B247" s="9">
        <v>15</v>
      </c>
      <c r="C247" s="9">
        <v>8</v>
      </c>
      <c r="D247" s="9">
        <v>0</v>
      </c>
    </row>
    <row r="248" spans="1:4" x14ac:dyDescent="0.35">
      <c r="A248" s="20">
        <v>41529</v>
      </c>
      <c r="B248" s="9">
        <v>15</v>
      </c>
      <c r="C248" s="9">
        <v>9</v>
      </c>
      <c r="D248" s="9">
        <v>0</v>
      </c>
    </row>
    <row r="249" spans="1:4" x14ac:dyDescent="0.35">
      <c r="A249" s="20">
        <v>41530</v>
      </c>
      <c r="B249" s="9">
        <v>15</v>
      </c>
      <c r="C249" s="9">
        <v>8</v>
      </c>
      <c r="D249" s="9">
        <v>0</v>
      </c>
    </row>
    <row r="250" spans="1:4" x14ac:dyDescent="0.35">
      <c r="A250" s="20">
        <v>41531</v>
      </c>
      <c r="B250" s="9">
        <v>15</v>
      </c>
      <c r="C250" s="9">
        <v>8</v>
      </c>
      <c r="D250" s="9">
        <v>0</v>
      </c>
    </row>
    <row r="251" spans="1:4" x14ac:dyDescent="0.35">
      <c r="A251" s="20">
        <v>41532</v>
      </c>
      <c r="B251" s="9">
        <v>15</v>
      </c>
      <c r="C251" s="9">
        <v>2</v>
      </c>
      <c r="D251" s="9">
        <v>0</v>
      </c>
    </row>
    <row r="252" spans="1:4" x14ac:dyDescent="0.35">
      <c r="A252" s="20">
        <v>41533</v>
      </c>
      <c r="B252" s="9">
        <v>16</v>
      </c>
      <c r="C252" s="9">
        <v>4</v>
      </c>
      <c r="D252" s="9">
        <v>0</v>
      </c>
    </row>
    <row r="253" spans="1:4" x14ac:dyDescent="0.35">
      <c r="A253" s="20">
        <v>41534</v>
      </c>
      <c r="B253" s="9">
        <v>16</v>
      </c>
      <c r="C253" s="9">
        <v>25</v>
      </c>
      <c r="D253" s="9">
        <v>0</v>
      </c>
    </row>
    <row r="254" spans="1:4" x14ac:dyDescent="0.35">
      <c r="A254" s="20">
        <v>41535</v>
      </c>
      <c r="B254" s="9">
        <v>16</v>
      </c>
      <c r="C254" s="9">
        <v>13</v>
      </c>
      <c r="D254" s="9">
        <v>0</v>
      </c>
    </row>
    <row r="255" spans="1:4" x14ac:dyDescent="0.35">
      <c r="A255" s="20">
        <v>41536</v>
      </c>
      <c r="B255" s="9">
        <v>16</v>
      </c>
      <c r="C255" s="9">
        <v>20</v>
      </c>
      <c r="D255" s="9">
        <v>0</v>
      </c>
    </row>
    <row r="256" spans="1:4" x14ac:dyDescent="0.35">
      <c r="A256" s="20">
        <v>41537</v>
      </c>
      <c r="B256" s="9">
        <v>16</v>
      </c>
      <c r="C256" s="9">
        <v>9</v>
      </c>
      <c r="D256" s="9">
        <v>0</v>
      </c>
    </row>
    <row r="257" spans="1:4" x14ac:dyDescent="0.35">
      <c r="A257" s="20">
        <v>41538</v>
      </c>
      <c r="B257" s="9">
        <v>16</v>
      </c>
      <c r="C257" s="9">
        <v>4</v>
      </c>
      <c r="D257" s="9">
        <v>0</v>
      </c>
    </row>
    <row r="258" spans="1:4" x14ac:dyDescent="0.35">
      <c r="A258" s="20">
        <v>41539</v>
      </c>
      <c r="B258" s="9">
        <v>16</v>
      </c>
      <c r="C258" s="9">
        <v>5</v>
      </c>
      <c r="D258" s="9">
        <v>0</v>
      </c>
    </row>
    <row r="259" spans="1:4" x14ac:dyDescent="0.35">
      <c r="A259" s="20">
        <v>41540</v>
      </c>
      <c r="B259" s="9">
        <v>16</v>
      </c>
      <c r="C259" s="9">
        <v>14</v>
      </c>
      <c r="D259" s="9">
        <v>0</v>
      </c>
    </row>
    <row r="260" spans="1:4" x14ac:dyDescent="0.35">
      <c r="A260" s="20">
        <v>41541</v>
      </c>
      <c r="B260" s="9">
        <v>16</v>
      </c>
      <c r="C260" s="9">
        <v>16</v>
      </c>
      <c r="D260" s="9">
        <v>0</v>
      </c>
    </row>
    <row r="261" spans="1:4" x14ac:dyDescent="0.35">
      <c r="A261" s="20">
        <v>41542</v>
      </c>
      <c r="B261" s="9">
        <v>16</v>
      </c>
      <c r="C261" s="9">
        <v>14</v>
      </c>
      <c r="D261" s="9">
        <v>0</v>
      </c>
    </row>
    <row r="262" spans="1:4" x14ac:dyDescent="0.35">
      <c r="A262" s="20">
        <v>41543</v>
      </c>
      <c r="B262" s="9">
        <v>16</v>
      </c>
      <c r="C262" s="9">
        <v>16</v>
      </c>
      <c r="D262" s="9">
        <v>0</v>
      </c>
    </row>
    <row r="263" spans="1:4" x14ac:dyDescent="0.35">
      <c r="A263" s="20">
        <v>41544</v>
      </c>
      <c r="B263" s="9">
        <v>16</v>
      </c>
      <c r="C263" s="9">
        <v>15</v>
      </c>
      <c r="D263" s="9">
        <v>0</v>
      </c>
    </row>
    <row r="264" spans="1:4" x14ac:dyDescent="0.35">
      <c r="A264" s="20">
        <v>41545</v>
      </c>
      <c r="B264" s="9">
        <v>16</v>
      </c>
      <c r="C264" s="9">
        <v>21</v>
      </c>
      <c r="D264" s="9">
        <v>0</v>
      </c>
    </row>
    <row r="265" spans="1:4" x14ac:dyDescent="0.35">
      <c r="A265" s="20">
        <v>41546</v>
      </c>
      <c r="B265" s="9">
        <v>16</v>
      </c>
      <c r="C265" s="9">
        <v>22</v>
      </c>
      <c r="D265" s="9">
        <v>0</v>
      </c>
    </row>
    <row r="266" spans="1:4" x14ac:dyDescent="0.35">
      <c r="A266" s="20">
        <v>41547</v>
      </c>
      <c r="B266" s="9">
        <v>17</v>
      </c>
      <c r="C266" s="9">
        <v>34</v>
      </c>
      <c r="D266" s="9">
        <v>0</v>
      </c>
    </row>
    <row r="267" spans="1:4" x14ac:dyDescent="0.35">
      <c r="A267" s="20">
        <v>41548</v>
      </c>
      <c r="B267" s="9">
        <v>17</v>
      </c>
      <c r="C267" s="9">
        <v>12</v>
      </c>
      <c r="D267" s="9">
        <v>0</v>
      </c>
    </row>
    <row r="268" spans="1:4" x14ac:dyDescent="0.35">
      <c r="A268" s="20">
        <v>41549</v>
      </c>
      <c r="B268" s="9">
        <v>17</v>
      </c>
      <c r="C268" s="9">
        <v>13</v>
      </c>
      <c r="D268" s="9">
        <v>0</v>
      </c>
    </row>
    <row r="269" spans="1:4" x14ac:dyDescent="0.35">
      <c r="A269" s="20">
        <v>41550</v>
      </c>
      <c r="B269" s="9">
        <v>17</v>
      </c>
      <c r="C269" s="9">
        <v>22</v>
      </c>
      <c r="D269" s="9">
        <v>0</v>
      </c>
    </row>
    <row r="270" spans="1:4" x14ac:dyDescent="0.35">
      <c r="A270" s="20">
        <v>41551</v>
      </c>
      <c r="B270" s="9">
        <v>17</v>
      </c>
      <c r="C270" s="9">
        <v>24</v>
      </c>
      <c r="D270" s="9">
        <v>0</v>
      </c>
    </row>
    <row r="271" spans="1:4" x14ac:dyDescent="0.35">
      <c r="A271" s="20">
        <v>41552</v>
      </c>
      <c r="B271" s="9">
        <v>17</v>
      </c>
      <c r="C271" s="9">
        <v>15</v>
      </c>
      <c r="D271" s="9">
        <v>0</v>
      </c>
    </row>
    <row r="272" spans="1:4" x14ac:dyDescent="0.35">
      <c r="A272" s="20">
        <v>41553</v>
      </c>
      <c r="B272" s="9">
        <v>17</v>
      </c>
      <c r="C272" s="9">
        <v>16</v>
      </c>
      <c r="D272" s="9">
        <v>0</v>
      </c>
    </row>
    <row r="273" spans="1:4" x14ac:dyDescent="0.35">
      <c r="A273" s="20">
        <v>41554</v>
      </c>
      <c r="B273" s="9">
        <v>17</v>
      </c>
      <c r="C273" s="9">
        <v>17</v>
      </c>
      <c r="D273" s="9">
        <v>0</v>
      </c>
    </row>
    <row r="274" spans="1:4" x14ac:dyDescent="0.35">
      <c r="A274" s="20">
        <v>41555</v>
      </c>
      <c r="B274" s="9">
        <v>17</v>
      </c>
      <c r="C274" s="9">
        <v>17</v>
      </c>
      <c r="D274" s="9">
        <v>0</v>
      </c>
    </row>
    <row r="275" spans="1:4" x14ac:dyDescent="0.35">
      <c r="A275" s="20">
        <v>41556</v>
      </c>
      <c r="B275" s="9">
        <v>17</v>
      </c>
      <c r="C275" s="9">
        <v>27</v>
      </c>
      <c r="D275" s="9">
        <v>0</v>
      </c>
    </row>
    <row r="276" spans="1:4" x14ac:dyDescent="0.35">
      <c r="A276" s="20">
        <v>41557</v>
      </c>
      <c r="B276" s="9">
        <v>17</v>
      </c>
      <c r="C276" s="9">
        <v>26</v>
      </c>
      <c r="D276" s="9">
        <v>0</v>
      </c>
    </row>
    <row r="277" spans="1:4" x14ac:dyDescent="0.35">
      <c r="A277" s="20">
        <v>41558</v>
      </c>
      <c r="B277" s="9">
        <v>17</v>
      </c>
      <c r="C277" s="9">
        <v>27</v>
      </c>
      <c r="D277" s="9">
        <v>0</v>
      </c>
    </row>
    <row r="278" spans="1:4" x14ac:dyDescent="0.35">
      <c r="A278" s="20">
        <v>41559</v>
      </c>
      <c r="B278" s="9">
        <v>17</v>
      </c>
      <c r="C278" s="9">
        <v>25</v>
      </c>
      <c r="D278" s="9">
        <v>0</v>
      </c>
    </row>
    <row r="279" spans="1:4" x14ac:dyDescent="0.35">
      <c r="A279" s="20">
        <v>41560</v>
      </c>
      <c r="B279" s="9">
        <v>17</v>
      </c>
      <c r="C279" s="9">
        <v>22</v>
      </c>
      <c r="D279" s="9">
        <v>0</v>
      </c>
    </row>
    <row r="280" spans="1:4" x14ac:dyDescent="0.35">
      <c r="A280" s="20">
        <v>41561</v>
      </c>
      <c r="B280" s="9">
        <v>17</v>
      </c>
      <c r="C280" s="9">
        <v>23</v>
      </c>
      <c r="D280" s="9">
        <v>0</v>
      </c>
    </row>
    <row r="281" spans="1:4" x14ac:dyDescent="0.35">
      <c r="A281" s="20">
        <v>41562</v>
      </c>
      <c r="B281" s="9">
        <v>17</v>
      </c>
      <c r="C281" s="9">
        <v>29</v>
      </c>
      <c r="D281" s="9">
        <v>0</v>
      </c>
    </row>
    <row r="282" spans="1:4" x14ac:dyDescent="0.35">
      <c r="A282" s="20">
        <v>41563</v>
      </c>
      <c r="B282" s="9">
        <v>17</v>
      </c>
      <c r="C282" s="9">
        <v>26</v>
      </c>
      <c r="D282" s="9">
        <v>0</v>
      </c>
    </row>
    <row r="283" spans="1:4" x14ac:dyDescent="0.35">
      <c r="A283" s="20">
        <v>41564</v>
      </c>
      <c r="B283" s="9">
        <v>17</v>
      </c>
      <c r="C283" s="9">
        <v>23</v>
      </c>
      <c r="D283" s="9">
        <v>0</v>
      </c>
    </row>
    <row r="284" spans="1:4" x14ac:dyDescent="0.35">
      <c r="A284" s="20">
        <v>41565</v>
      </c>
      <c r="B284" s="9">
        <v>17</v>
      </c>
      <c r="C284" s="9">
        <v>38</v>
      </c>
      <c r="D284" s="9">
        <v>0</v>
      </c>
    </row>
    <row r="285" spans="1:4" x14ac:dyDescent="0.35">
      <c r="A285" s="20">
        <v>41566</v>
      </c>
      <c r="B285" s="9">
        <v>17</v>
      </c>
      <c r="C285" s="9">
        <v>14</v>
      </c>
      <c r="D285" s="9">
        <v>0</v>
      </c>
    </row>
    <row r="286" spans="1:4" x14ac:dyDescent="0.35">
      <c r="A286" s="20">
        <v>41567</v>
      </c>
      <c r="B286" s="9">
        <v>17</v>
      </c>
      <c r="C286" s="9">
        <v>14</v>
      </c>
      <c r="D286" s="9">
        <v>0</v>
      </c>
    </row>
    <row r="287" spans="1:4" x14ac:dyDescent="0.35">
      <c r="A287" s="20">
        <v>41568</v>
      </c>
      <c r="B287" s="9">
        <v>17</v>
      </c>
      <c r="C287" s="9">
        <v>49</v>
      </c>
      <c r="D287" s="9">
        <v>0</v>
      </c>
    </row>
    <row r="288" spans="1:4" x14ac:dyDescent="0.35">
      <c r="A288" s="20">
        <v>41569</v>
      </c>
      <c r="B288" s="9">
        <v>17</v>
      </c>
      <c r="C288" s="9">
        <v>59</v>
      </c>
      <c r="D288" s="9">
        <v>0</v>
      </c>
    </row>
    <row r="289" spans="1:4" x14ac:dyDescent="0.35">
      <c r="A289" s="20">
        <v>41570</v>
      </c>
      <c r="B289" s="9">
        <v>17</v>
      </c>
      <c r="C289" s="9">
        <v>32</v>
      </c>
      <c r="D289" s="9">
        <v>0</v>
      </c>
    </row>
    <row r="290" spans="1:4" x14ac:dyDescent="0.35">
      <c r="A290" s="20">
        <v>41571</v>
      </c>
      <c r="B290" s="9">
        <v>17</v>
      </c>
      <c r="C290" s="9">
        <v>27</v>
      </c>
      <c r="D290" s="9">
        <v>0</v>
      </c>
    </row>
    <row r="291" spans="1:4" x14ac:dyDescent="0.35">
      <c r="A291" s="20">
        <v>41572</v>
      </c>
      <c r="B291" s="9">
        <v>17</v>
      </c>
      <c r="C291" s="9">
        <v>29</v>
      </c>
      <c r="D291" s="9">
        <v>0</v>
      </c>
    </row>
    <row r="292" spans="1:4" x14ac:dyDescent="0.35">
      <c r="A292" s="20">
        <v>41573</v>
      </c>
      <c r="B292" s="9">
        <v>17</v>
      </c>
      <c r="C292" s="9">
        <v>37</v>
      </c>
      <c r="D292" s="9">
        <v>0</v>
      </c>
    </row>
    <row r="293" spans="1:4" x14ac:dyDescent="0.35">
      <c r="A293" s="20">
        <v>41574</v>
      </c>
      <c r="B293" s="9">
        <v>17</v>
      </c>
      <c r="C293" s="9">
        <v>22</v>
      </c>
      <c r="D293" s="9">
        <v>0</v>
      </c>
    </row>
    <row r="294" spans="1:4" x14ac:dyDescent="0.35">
      <c r="A294" s="20">
        <v>41575</v>
      </c>
      <c r="B294" s="9">
        <v>17</v>
      </c>
      <c r="C294" s="9">
        <v>26</v>
      </c>
      <c r="D294" s="9">
        <v>0</v>
      </c>
    </row>
    <row r="295" spans="1:4" x14ac:dyDescent="0.35">
      <c r="A295" s="20">
        <v>41576</v>
      </c>
      <c r="B295" s="9">
        <v>17</v>
      </c>
      <c r="C295" s="9">
        <v>19</v>
      </c>
      <c r="D295" s="9">
        <v>0</v>
      </c>
    </row>
    <row r="296" spans="1:4" x14ac:dyDescent="0.35">
      <c r="A296" s="20">
        <v>41577</v>
      </c>
      <c r="B296" s="9">
        <v>17</v>
      </c>
      <c r="C296" s="9">
        <v>79</v>
      </c>
      <c r="D296" s="9">
        <v>0</v>
      </c>
    </row>
    <row r="297" spans="1:4" x14ac:dyDescent="0.35">
      <c r="A297" s="20">
        <v>41578</v>
      </c>
      <c r="B297" s="9">
        <v>17</v>
      </c>
      <c r="C297" s="9">
        <v>57</v>
      </c>
      <c r="D297" s="9">
        <v>0</v>
      </c>
    </row>
    <row r="298" spans="1:4" x14ac:dyDescent="0.35">
      <c r="A298" s="20">
        <v>41579</v>
      </c>
      <c r="B298" s="9">
        <v>17</v>
      </c>
      <c r="C298" s="9">
        <v>26</v>
      </c>
      <c r="D298" s="9">
        <v>0</v>
      </c>
    </row>
    <row r="299" spans="1:4" x14ac:dyDescent="0.35">
      <c r="A299" s="20">
        <v>41580</v>
      </c>
      <c r="B299" s="9">
        <v>17</v>
      </c>
      <c r="C299" s="9">
        <v>16</v>
      </c>
      <c r="D299" s="9">
        <v>0</v>
      </c>
    </row>
    <row r="300" spans="1:4" x14ac:dyDescent="0.35">
      <c r="A300" s="20">
        <v>41581</v>
      </c>
      <c r="B300" s="9">
        <v>17</v>
      </c>
      <c r="C300" s="9">
        <v>29</v>
      </c>
      <c r="D300" s="9">
        <v>0</v>
      </c>
    </row>
    <row r="301" spans="1:4" x14ac:dyDescent="0.35">
      <c r="A301" s="20">
        <v>41582</v>
      </c>
      <c r="B301" s="9">
        <v>17</v>
      </c>
      <c r="C301" s="9">
        <v>20</v>
      </c>
      <c r="D301" s="9">
        <v>0</v>
      </c>
    </row>
    <row r="302" spans="1:4" x14ac:dyDescent="0.35">
      <c r="A302" s="20">
        <v>41583</v>
      </c>
      <c r="B302" s="9">
        <v>18</v>
      </c>
      <c r="C302" s="9">
        <v>55</v>
      </c>
      <c r="D302" s="9">
        <v>0</v>
      </c>
    </row>
    <row r="303" spans="1:4" x14ac:dyDescent="0.35">
      <c r="A303" s="20">
        <v>41584</v>
      </c>
      <c r="B303" s="9">
        <v>18</v>
      </c>
      <c r="C303" s="9">
        <v>29</v>
      </c>
      <c r="D303" s="9">
        <v>0</v>
      </c>
    </row>
    <row r="304" spans="1:4" x14ac:dyDescent="0.35">
      <c r="A304" s="20">
        <v>41585</v>
      </c>
      <c r="B304" s="9">
        <v>18</v>
      </c>
      <c r="C304" s="9">
        <v>17</v>
      </c>
      <c r="D304" s="9">
        <v>0</v>
      </c>
    </row>
    <row r="305" spans="1:4" x14ac:dyDescent="0.35">
      <c r="A305" s="20">
        <v>41586</v>
      </c>
      <c r="B305" s="9">
        <v>18</v>
      </c>
      <c r="C305" s="9">
        <v>22</v>
      </c>
      <c r="D305" s="9">
        <v>0</v>
      </c>
    </row>
    <row r="306" spans="1:4" x14ac:dyDescent="0.35">
      <c r="A306" s="20">
        <v>41587</v>
      </c>
      <c r="B306" s="9">
        <v>18</v>
      </c>
      <c r="C306" s="9">
        <v>12</v>
      </c>
      <c r="D306" s="9">
        <v>0</v>
      </c>
    </row>
    <row r="307" spans="1:4" x14ac:dyDescent="0.35">
      <c r="A307" s="20">
        <v>41588</v>
      </c>
      <c r="B307" s="9">
        <v>18</v>
      </c>
      <c r="C307" s="9">
        <v>20</v>
      </c>
      <c r="D307" s="9">
        <v>0</v>
      </c>
    </row>
    <row r="308" spans="1:4" x14ac:dyDescent="0.35">
      <c r="A308" s="20">
        <v>41589</v>
      </c>
      <c r="B308" s="9">
        <v>18</v>
      </c>
      <c r="C308" s="9">
        <v>13</v>
      </c>
      <c r="D308" s="9">
        <v>0</v>
      </c>
    </row>
    <row r="309" spans="1:4" x14ac:dyDescent="0.35">
      <c r="A309" s="20">
        <v>41590</v>
      </c>
      <c r="B309" s="9">
        <v>18</v>
      </c>
      <c r="C309" s="9">
        <v>20</v>
      </c>
      <c r="D309" s="9">
        <v>0</v>
      </c>
    </row>
    <row r="310" spans="1:4" x14ac:dyDescent="0.35">
      <c r="A310" s="20">
        <v>41591</v>
      </c>
      <c r="B310" s="9">
        <v>18</v>
      </c>
      <c r="C310" s="9">
        <v>15</v>
      </c>
      <c r="D310" s="9">
        <v>0</v>
      </c>
    </row>
    <row r="311" spans="1:4" x14ac:dyDescent="0.35">
      <c r="A311" s="20">
        <v>41592</v>
      </c>
      <c r="B311" s="9">
        <v>18</v>
      </c>
      <c r="C311" s="9">
        <v>30</v>
      </c>
      <c r="D311" s="9">
        <v>0</v>
      </c>
    </row>
    <row r="312" spans="1:4" x14ac:dyDescent="0.35">
      <c r="A312" s="20">
        <v>41593</v>
      </c>
      <c r="B312" s="9">
        <v>18</v>
      </c>
      <c r="C312" s="9">
        <v>23</v>
      </c>
      <c r="D312" s="9">
        <v>0</v>
      </c>
    </row>
    <row r="313" spans="1:4" x14ac:dyDescent="0.35">
      <c r="A313" s="20">
        <v>41594</v>
      </c>
      <c r="B313" s="9">
        <v>18</v>
      </c>
      <c r="C313" s="9">
        <v>12</v>
      </c>
      <c r="D313" s="9">
        <v>0</v>
      </c>
    </row>
    <row r="314" spans="1:4" x14ac:dyDescent="0.35">
      <c r="A314" s="20">
        <v>41595</v>
      </c>
      <c r="B314" s="9">
        <v>18</v>
      </c>
      <c r="C314" s="9">
        <v>13</v>
      </c>
      <c r="D314" s="9">
        <v>0</v>
      </c>
    </row>
    <row r="315" spans="1:4" x14ac:dyDescent="0.35">
      <c r="A315" s="20">
        <v>41596</v>
      </c>
      <c r="B315" s="9">
        <v>18</v>
      </c>
      <c r="C315" s="9">
        <v>22</v>
      </c>
      <c r="D315" s="9">
        <v>0</v>
      </c>
    </row>
    <row r="316" spans="1:4" x14ac:dyDescent="0.35">
      <c r="A316" s="20">
        <v>41597</v>
      </c>
      <c r="B316" s="9">
        <v>18</v>
      </c>
      <c r="C316" s="9">
        <v>33</v>
      </c>
      <c r="D316" s="9">
        <v>0</v>
      </c>
    </row>
    <row r="317" spans="1:4" x14ac:dyDescent="0.35">
      <c r="A317" s="20">
        <v>41598</v>
      </c>
      <c r="B317" s="9">
        <v>18</v>
      </c>
      <c r="C317" s="9">
        <v>29</v>
      </c>
      <c r="D317" s="9">
        <v>0</v>
      </c>
    </row>
    <row r="318" spans="1:4" x14ac:dyDescent="0.35">
      <c r="A318" s="20">
        <v>41599</v>
      </c>
      <c r="B318" s="9">
        <v>18</v>
      </c>
      <c r="C318" s="9">
        <v>49</v>
      </c>
      <c r="D318" s="9">
        <v>0</v>
      </c>
    </row>
    <row r="319" spans="1:4" x14ac:dyDescent="0.35">
      <c r="A319" s="20">
        <v>41600</v>
      </c>
      <c r="B319" s="9">
        <v>18</v>
      </c>
      <c r="C319" s="9">
        <v>25</v>
      </c>
      <c r="D319" s="9">
        <v>0</v>
      </c>
    </row>
    <row r="320" spans="1:4" x14ac:dyDescent="0.35">
      <c r="A320" s="20">
        <v>41601</v>
      </c>
      <c r="B320" s="9">
        <v>18</v>
      </c>
      <c r="C320" s="9">
        <v>21</v>
      </c>
      <c r="D320" s="9">
        <v>0</v>
      </c>
    </row>
    <row r="321" spans="1:4" x14ac:dyDescent="0.35">
      <c r="A321" s="20">
        <v>41602</v>
      </c>
      <c r="B321" s="9">
        <v>18</v>
      </c>
      <c r="C321" s="9">
        <v>23</v>
      </c>
      <c r="D321" s="9">
        <v>0</v>
      </c>
    </row>
    <row r="322" spans="1:4" x14ac:dyDescent="0.35">
      <c r="A322" s="20">
        <v>41603</v>
      </c>
      <c r="B322" s="9">
        <v>18</v>
      </c>
      <c r="C322" s="9">
        <v>13</v>
      </c>
      <c r="D322" s="9">
        <v>0</v>
      </c>
    </row>
    <row r="323" spans="1:4" x14ac:dyDescent="0.35">
      <c r="A323" s="20">
        <v>41604</v>
      </c>
      <c r="B323" s="9">
        <v>18</v>
      </c>
      <c r="C323" s="9">
        <v>64</v>
      </c>
      <c r="D323" s="9">
        <v>0</v>
      </c>
    </row>
    <row r="324" spans="1:4" x14ac:dyDescent="0.35">
      <c r="A324" s="20">
        <v>41605</v>
      </c>
      <c r="B324" s="9">
        <v>18</v>
      </c>
      <c r="C324" s="9">
        <v>22</v>
      </c>
      <c r="D324" s="41">
        <v>1</v>
      </c>
    </row>
    <row r="325" spans="1:4" x14ac:dyDescent="0.35">
      <c r="A325" s="20">
        <v>41606</v>
      </c>
      <c r="B325" s="9">
        <v>18</v>
      </c>
      <c r="C325" s="9">
        <v>107</v>
      </c>
      <c r="D325" s="9">
        <v>0</v>
      </c>
    </row>
    <row r="326" spans="1:4" x14ac:dyDescent="0.35">
      <c r="A326" s="20">
        <v>41607</v>
      </c>
      <c r="B326" s="9">
        <v>18</v>
      </c>
      <c r="C326" s="9">
        <v>316</v>
      </c>
      <c r="D326" s="9">
        <v>0</v>
      </c>
    </row>
    <row r="327" spans="1:4" x14ac:dyDescent="0.35">
      <c r="A327" s="20">
        <v>41608</v>
      </c>
      <c r="B327" s="9">
        <v>18</v>
      </c>
      <c r="C327" s="9">
        <v>77</v>
      </c>
      <c r="D327" s="9">
        <v>0</v>
      </c>
    </row>
    <row r="328" spans="1:4" x14ac:dyDescent="0.35">
      <c r="A328" s="20">
        <v>41609</v>
      </c>
      <c r="B328" s="9">
        <v>18</v>
      </c>
      <c r="C328" s="9">
        <v>36</v>
      </c>
      <c r="D328" s="9">
        <v>0</v>
      </c>
    </row>
    <row r="329" spans="1:4" x14ac:dyDescent="0.35">
      <c r="A329" s="20">
        <v>41610</v>
      </c>
      <c r="B329" s="9">
        <v>18</v>
      </c>
      <c r="C329" s="9">
        <v>58</v>
      </c>
      <c r="D329" s="9">
        <v>0</v>
      </c>
    </row>
    <row r="330" spans="1:4" x14ac:dyDescent="0.35">
      <c r="A330" s="20">
        <v>41611</v>
      </c>
      <c r="B330" s="9">
        <v>18</v>
      </c>
      <c r="C330" s="9">
        <v>13</v>
      </c>
      <c r="D330" s="9">
        <v>0</v>
      </c>
    </row>
    <row r="331" spans="1:4" x14ac:dyDescent="0.35">
      <c r="A331" s="20">
        <v>41612</v>
      </c>
      <c r="B331" s="9">
        <v>18</v>
      </c>
      <c r="C331" s="9">
        <v>5</v>
      </c>
      <c r="D331" s="9">
        <v>0</v>
      </c>
    </row>
    <row r="332" spans="1:4" x14ac:dyDescent="0.35">
      <c r="A332" s="20">
        <v>41613</v>
      </c>
      <c r="B332" s="9">
        <v>18</v>
      </c>
      <c r="C332" s="9">
        <v>6</v>
      </c>
      <c r="D332" s="9">
        <v>0</v>
      </c>
    </row>
    <row r="333" spans="1:4" x14ac:dyDescent="0.35">
      <c r="A333" s="20">
        <v>41614</v>
      </c>
      <c r="B333" s="9">
        <v>18</v>
      </c>
      <c r="C333" s="9">
        <v>15</v>
      </c>
      <c r="D333" s="9">
        <v>0</v>
      </c>
    </row>
    <row r="334" spans="1:4" x14ac:dyDescent="0.35">
      <c r="A334" s="20">
        <v>41615</v>
      </c>
      <c r="B334" s="9">
        <v>18</v>
      </c>
      <c r="C334" s="9">
        <v>12</v>
      </c>
      <c r="D334" s="9">
        <v>0</v>
      </c>
    </row>
    <row r="335" spans="1:4" x14ac:dyDescent="0.35">
      <c r="A335" s="20">
        <v>41616</v>
      </c>
      <c r="B335" s="9">
        <v>18</v>
      </c>
      <c r="C335" s="9">
        <v>7</v>
      </c>
      <c r="D335" s="9">
        <v>0</v>
      </c>
    </row>
    <row r="336" spans="1:4" x14ac:dyDescent="0.35">
      <c r="A336" s="20">
        <v>41617</v>
      </c>
      <c r="B336" s="9">
        <v>18</v>
      </c>
      <c r="C336" s="9">
        <v>10</v>
      </c>
      <c r="D336" s="9">
        <v>0</v>
      </c>
    </row>
    <row r="337" spans="1:4" x14ac:dyDescent="0.35">
      <c r="A337" s="20">
        <v>41618</v>
      </c>
      <c r="B337" s="9">
        <v>19</v>
      </c>
      <c r="C337" s="9">
        <v>31</v>
      </c>
      <c r="D337" s="9">
        <v>0</v>
      </c>
    </row>
    <row r="338" spans="1:4" x14ac:dyDescent="0.35">
      <c r="A338" s="20">
        <v>41619</v>
      </c>
      <c r="B338" s="9">
        <v>19</v>
      </c>
      <c r="C338" s="9">
        <v>23</v>
      </c>
      <c r="D338" s="9">
        <v>0</v>
      </c>
    </row>
    <row r="339" spans="1:4" x14ac:dyDescent="0.35">
      <c r="A339" s="20">
        <v>41620</v>
      </c>
      <c r="B339" s="9">
        <v>19</v>
      </c>
      <c r="C339" s="9">
        <v>30</v>
      </c>
      <c r="D339" s="9">
        <v>0</v>
      </c>
    </row>
    <row r="340" spans="1:4" x14ac:dyDescent="0.35">
      <c r="A340" s="20">
        <v>41621</v>
      </c>
      <c r="B340" s="9">
        <v>19</v>
      </c>
      <c r="C340" s="9">
        <v>40</v>
      </c>
      <c r="D340" s="9">
        <v>0</v>
      </c>
    </row>
    <row r="341" spans="1:4" x14ac:dyDescent="0.35">
      <c r="A341" s="20">
        <v>41622</v>
      </c>
      <c r="B341" s="9">
        <v>19</v>
      </c>
      <c r="C341" s="9">
        <v>41</v>
      </c>
      <c r="D341" s="9">
        <v>0</v>
      </c>
    </row>
    <row r="342" spans="1:4" x14ac:dyDescent="0.35">
      <c r="A342" s="20">
        <v>41623</v>
      </c>
      <c r="B342" s="9">
        <v>19</v>
      </c>
      <c r="C342" s="9">
        <v>16</v>
      </c>
      <c r="D342" s="9">
        <v>0</v>
      </c>
    </row>
    <row r="343" spans="1:4" x14ac:dyDescent="0.35">
      <c r="A343" s="20">
        <v>41624</v>
      </c>
      <c r="B343" s="9">
        <v>19</v>
      </c>
      <c r="C343" s="9">
        <v>51</v>
      </c>
      <c r="D343" s="9">
        <v>0</v>
      </c>
    </row>
    <row r="344" spans="1:4" x14ac:dyDescent="0.35">
      <c r="A344" s="20">
        <v>41625</v>
      </c>
      <c r="B344" s="9">
        <v>19</v>
      </c>
      <c r="C344" s="9">
        <v>15</v>
      </c>
      <c r="D344" s="9">
        <v>0</v>
      </c>
    </row>
    <row r="345" spans="1:4" x14ac:dyDescent="0.35">
      <c r="A345" s="20">
        <v>41626</v>
      </c>
      <c r="B345" s="9">
        <v>19</v>
      </c>
      <c r="C345" s="9">
        <v>71</v>
      </c>
      <c r="D345" s="9">
        <v>0</v>
      </c>
    </row>
    <row r="346" spans="1:4" x14ac:dyDescent="0.35">
      <c r="A346" s="20">
        <v>41627</v>
      </c>
      <c r="B346" s="9">
        <v>19</v>
      </c>
      <c r="C346" s="9">
        <v>44</v>
      </c>
      <c r="D346" s="9">
        <v>0</v>
      </c>
    </row>
    <row r="347" spans="1:4" x14ac:dyDescent="0.35">
      <c r="A347" s="20">
        <v>41628</v>
      </c>
      <c r="B347" s="9">
        <v>19</v>
      </c>
      <c r="C347" s="9">
        <v>19</v>
      </c>
      <c r="D347" s="9">
        <v>0</v>
      </c>
    </row>
    <row r="348" spans="1:4" x14ac:dyDescent="0.35">
      <c r="A348" s="20">
        <v>41629</v>
      </c>
      <c r="B348" s="9">
        <v>19</v>
      </c>
      <c r="C348" s="9">
        <v>18</v>
      </c>
      <c r="D348" s="9">
        <v>0</v>
      </c>
    </row>
    <row r="349" spans="1:4" x14ac:dyDescent="0.35">
      <c r="A349" s="20">
        <v>41630</v>
      </c>
      <c r="B349" s="9">
        <v>19</v>
      </c>
      <c r="C349" s="9">
        <v>11</v>
      </c>
      <c r="D349" s="9">
        <v>0</v>
      </c>
    </row>
    <row r="350" spans="1:4" x14ac:dyDescent="0.35">
      <c r="A350" s="20">
        <v>41631</v>
      </c>
      <c r="B350" s="9">
        <v>19</v>
      </c>
      <c r="C350" s="9">
        <v>30</v>
      </c>
      <c r="D350" s="9">
        <v>0</v>
      </c>
    </row>
    <row r="351" spans="1:4" x14ac:dyDescent="0.35">
      <c r="A351" s="20">
        <v>41632</v>
      </c>
      <c r="B351" s="9">
        <v>19</v>
      </c>
      <c r="C351" s="9">
        <v>18</v>
      </c>
      <c r="D351" s="9">
        <v>0</v>
      </c>
    </row>
    <row r="352" spans="1:4" x14ac:dyDescent="0.35">
      <c r="A352" s="20">
        <v>41633</v>
      </c>
      <c r="B352" s="9">
        <v>19</v>
      </c>
      <c r="C352" s="9">
        <v>24</v>
      </c>
      <c r="D352" s="9">
        <v>0</v>
      </c>
    </row>
    <row r="353" spans="1:4" x14ac:dyDescent="0.35">
      <c r="A353" s="20">
        <v>41634</v>
      </c>
      <c r="B353" s="9">
        <v>19</v>
      </c>
      <c r="C353" s="9">
        <v>130</v>
      </c>
      <c r="D353" s="9">
        <v>1</v>
      </c>
    </row>
    <row r="354" spans="1:4" x14ac:dyDescent="0.35">
      <c r="A354" s="20">
        <v>41635</v>
      </c>
      <c r="B354" s="9">
        <v>19</v>
      </c>
      <c r="C354" s="9">
        <v>47</v>
      </c>
      <c r="D354" s="9">
        <v>0</v>
      </c>
    </row>
    <row r="355" spans="1:4" x14ac:dyDescent="0.35">
      <c r="A355" s="20">
        <v>41636</v>
      </c>
      <c r="B355" s="9">
        <v>19</v>
      </c>
      <c r="C355" s="9">
        <v>30</v>
      </c>
      <c r="D355" s="9">
        <v>0</v>
      </c>
    </row>
    <row r="356" spans="1:4" x14ac:dyDescent="0.35">
      <c r="A356" s="20">
        <v>41637</v>
      </c>
      <c r="B356" s="9">
        <v>19</v>
      </c>
      <c r="C356" s="9">
        <v>13</v>
      </c>
      <c r="D356" s="9">
        <v>0</v>
      </c>
    </row>
    <row r="357" spans="1:4" x14ac:dyDescent="0.35">
      <c r="A357" s="20">
        <v>41638</v>
      </c>
      <c r="B357" s="9">
        <v>19</v>
      </c>
      <c r="C357" s="9">
        <v>7</v>
      </c>
      <c r="D357" s="9">
        <v>0</v>
      </c>
    </row>
    <row r="358" spans="1:4" x14ac:dyDescent="0.35">
      <c r="A358" s="20">
        <v>41639</v>
      </c>
      <c r="B358" s="9">
        <v>19</v>
      </c>
      <c r="C358" s="9">
        <v>18</v>
      </c>
      <c r="D358" s="9">
        <v>0</v>
      </c>
    </row>
    <row r="359" spans="1:4" x14ac:dyDescent="0.35">
      <c r="A359" s="20">
        <v>41640</v>
      </c>
      <c r="B359" s="9">
        <v>19</v>
      </c>
      <c r="C359" s="9">
        <v>21</v>
      </c>
      <c r="D359" s="9">
        <v>0</v>
      </c>
    </row>
    <row r="360" spans="1:4" x14ac:dyDescent="0.35">
      <c r="A360" s="20">
        <v>41641</v>
      </c>
      <c r="B360" s="9">
        <v>19</v>
      </c>
      <c r="C360" s="9">
        <v>12</v>
      </c>
      <c r="D360" s="9">
        <v>0</v>
      </c>
    </row>
    <row r="361" spans="1:4" x14ac:dyDescent="0.35">
      <c r="A361" s="20">
        <v>41642</v>
      </c>
      <c r="B361" s="9">
        <v>19</v>
      </c>
      <c r="C361" s="9">
        <v>26</v>
      </c>
      <c r="D361" s="9">
        <v>0</v>
      </c>
    </row>
    <row r="362" spans="1:4" x14ac:dyDescent="0.35">
      <c r="A362" s="20">
        <v>41643</v>
      </c>
      <c r="B362" s="9">
        <v>19</v>
      </c>
      <c r="C362" s="9">
        <v>13</v>
      </c>
      <c r="D362" s="9">
        <v>0</v>
      </c>
    </row>
    <row r="363" spans="1:4" x14ac:dyDescent="0.35">
      <c r="A363" s="20">
        <v>41644</v>
      </c>
      <c r="B363" s="9">
        <v>19</v>
      </c>
      <c r="C363" s="9">
        <v>45</v>
      </c>
      <c r="D363" s="9">
        <v>0</v>
      </c>
    </row>
    <row r="364" spans="1:4" x14ac:dyDescent="0.35">
      <c r="A364" s="20">
        <v>41645</v>
      </c>
      <c r="B364" s="9">
        <v>19</v>
      </c>
      <c r="C364" s="9">
        <v>11</v>
      </c>
      <c r="D364" s="9">
        <v>0</v>
      </c>
    </row>
    <row r="365" spans="1:4" x14ac:dyDescent="0.35">
      <c r="A365" s="20">
        <v>41646</v>
      </c>
      <c r="B365" s="9">
        <v>20</v>
      </c>
      <c r="C365" s="9">
        <v>50</v>
      </c>
      <c r="D365" s="9">
        <v>0</v>
      </c>
    </row>
    <row r="366" spans="1:4" x14ac:dyDescent="0.35">
      <c r="A366" s="20">
        <v>41647</v>
      </c>
      <c r="B366" s="9">
        <v>20</v>
      </c>
      <c r="C366" s="9">
        <v>10</v>
      </c>
      <c r="D366" s="9">
        <v>0</v>
      </c>
    </row>
    <row r="367" spans="1:4" x14ac:dyDescent="0.35">
      <c r="A367" s="20">
        <v>41648</v>
      </c>
      <c r="B367" s="9">
        <v>20</v>
      </c>
      <c r="C367" s="9">
        <v>14</v>
      </c>
      <c r="D367" s="9">
        <v>0</v>
      </c>
    </row>
    <row r="368" spans="1:4" x14ac:dyDescent="0.35">
      <c r="A368" s="20">
        <v>41649</v>
      </c>
      <c r="B368" s="9">
        <v>20</v>
      </c>
      <c r="C368" s="9">
        <v>108</v>
      </c>
      <c r="D368" s="9">
        <v>0</v>
      </c>
    </row>
    <row r="369" spans="1:4" x14ac:dyDescent="0.35">
      <c r="A369" s="20">
        <v>41650</v>
      </c>
      <c r="B369" s="9">
        <v>20</v>
      </c>
      <c r="C369" s="9">
        <v>13</v>
      </c>
      <c r="D369" s="9">
        <v>0</v>
      </c>
    </row>
    <row r="370" spans="1:4" x14ac:dyDescent="0.35">
      <c r="A370" s="20">
        <v>41651</v>
      </c>
      <c r="B370" s="9">
        <v>20</v>
      </c>
      <c r="C370" s="9">
        <v>6</v>
      </c>
      <c r="D370" s="9">
        <v>0</v>
      </c>
    </row>
    <row r="371" spans="1:4" x14ac:dyDescent="0.35">
      <c r="A371" s="20">
        <v>41652</v>
      </c>
      <c r="B371" s="9">
        <v>20</v>
      </c>
      <c r="C371" s="9">
        <v>5</v>
      </c>
      <c r="D371" s="9">
        <v>0</v>
      </c>
    </row>
    <row r="372" spans="1:4" x14ac:dyDescent="0.35">
      <c r="A372" s="20">
        <v>41653</v>
      </c>
      <c r="B372" s="9">
        <v>20</v>
      </c>
      <c r="C372" s="9">
        <v>4</v>
      </c>
      <c r="D372" s="9">
        <v>0</v>
      </c>
    </row>
    <row r="373" spans="1:4" x14ac:dyDescent="0.35">
      <c r="A373" s="20">
        <v>41654</v>
      </c>
      <c r="B373" s="9">
        <v>20</v>
      </c>
      <c r="C373" s="9">
        <v>5</v>
      </c>
      <c r="D373" s="9">
        <v>0</v>
      </c>
    </row>
    <row r="374" spans="1:4" x14ac:dyDescent="0.35">
      <c r="A374" s="20">
        <v>41655</v>
      </c>
      <c r="B374" s="9">
        <v>20</v>
      </c>
      <c r="C374" s="9">
        <v>9</v>
      </c>
      <c r="D374" s="9">
        <v>0</v>
      </c>
    </row>
    <row r="375" spans="1:4" x14ac:dyDescent="0.35">
      <c r="A375" s="20">
        <v>41656</v>
      </c>
      <c r="B375" s="9">
        <v>20</v>
      </c>
      <c r="C375" s="9">
        <v>20</v>
      </c>
      <c r="D375" s="9">
        <v>0</v>
      </c>
    </row>
    <row r="376" spans="1:4" x14ac:dyDescent="0.35">
      <c r="A376" s="20">
        <v>41657</v>
      </c>
      <c r="B376" s="9">
        <v>20</v>
      </c>
      <c r="C376" s="9">
        <v>5</v>
      </c>
      <c r="D376" s="9">
        <v>0</v>
      </c>
    </row>
    <row r="377" spans="1:4" x14ac:dyDescent="0.35">
      <c r="A377" s="20">
        <v>41658</v>
      </c>
      <c r="B377" s="9">
        <v>20</v>
      </c>
      <c r="C377" s="9">
        <v>3</v>
      </c>
      <c r="D377" s="9">
        <v>0</v>
      </c>
    </row>
    <row r="378" spans="1:4" x14ac:dyDescent="0.35">
      <c r="A378" s="20">
        <v>41659</v>
      </c>
      <c r="B378" s="9">
        <v>20</v>
      </c>
      <c r="C378" s="9">
        <v>12</v>
      </c>
      <c r="D378" s="9">
        <v>0</v>
      </c>
    </row>
    <row r="379" spans="1:4" x14ac:dyDescent="0.35">
      <c r="A379" s="20">
        <v>41660</v>
      </c>
      <c r="B379" s="9">
        <v>20</v>
      </c>
      <c r="C379" s="9">
        <v>10</v>
      </c>
      <c r="D379" s="9">
        <v>0</v>
      </c>
    </row>
    <row r="380" spans="1:4" x14ac:dyDescent="0.35">
      <c r="A380" s="20">
        <v>41661</v>
      </c>
      <c r="B380" s="9">
        <v>20</v>
      </c>
      <c r="C380" s="9">
        <v>11</v>
      </c>
      <c r="D380" s="9">
        <v>0</v>
      </c>
    </row>
    <row r="381" spans="1:4" x14ac:dyDescent="0.35">
      <c r="A381" s="20">
        <v>41662</v>
      </c>
      <c r="B381" s="9">
        <v>20</v>
      </c>
      <c r="C381" s="9">
        <v>6</v>
      </c>
      <c r="D381" s="9">
        <v>0</v>
      </c>
    </row>
    <row r="382" spans="1:4" x14ac:dyDescent="0.35">
      <c r="A382" s="20">
        <v>41663</v>
      </c>
      <c r="B382" s="9">
        <v>21</v>
      </c>
      <c r="C382" s="9">
        <v>39</v>
      </c>
      <c r="D382" s="9">
        <v>0</v>
      </c>
    </row>
    <row r="383" spans="1:4" x14ac:dyDescent="0.35">
      <c r="A383" s="20">
        <v>41664</v>
      </c>
      <c r="B383" s="9">
        <v>21</v>
      </c>
      <c r="C383" s="9">
        <v>13</v>
      </c>
      <c r="D383" s="9">
        <v>0</v>
      </c>
    </row>
    <row r="384" spans="1:4" x14ac:dyDescent="0.35">
      <c r="A384" s="20">
        <v>41665</v>
      </c>
      <c r="B384" s="9">
        <v>21</v>
      </c>
      <c r="C384" s="9">
        <v>11</v>
      </c>
      <c r="D384" s="9">
        <v>0</v>
      </c>
    </row>
    <row r="385" spans="1:4" x14ac:dyDescent="0.35">
      <c r="A385" s="20">
        <v>41666</v>
      </c>
      <c r="B385" s="9">
        <v>21</v>
      </c>
      <c r="C385" s="9">
        <v>11</v>
      </c>
      <c r="D385" s="9">
        <v>0</v>
      </c>
    </row>
    <row r="386" spans="1:4" x14ac:dyDescent="0.35">
      <c r="A386" s="20">
        <v>41667</v>
      </c>
      <c r="B386" s="9">
        <v>21</v>
      </c>
      <c r="C386" s="9">
        <v>20</v>
      </c>
      <c r="D386" s="9">
        <v>0</v>
      </c>
    </row>
    <row r="387" spans="1:4" x14ac:dyDescent="0.35">
      <c r="A387" s="20">
        <v>41668</v>
      </c>
      <c r="B387" s="9">
        <v>21</v>
      </c>
      <c r="C387" s="9">
        <v>2</v>
      </c>
      <c r="D387" s="9">
        <v>0</v>
      </c>
    </row>
    <row r="388" spans="1:4" x14ac:dyDescent="0.35">
      <c r="A388" s="20">
        <v>41669</v>
      </c>
      <c r="B388" s="9">
        <v>21</v>
      </c>
      <c r="C388" s="9">
        <v>8</v>
      </c>
      <c r="D388" s="9">
        <v>0</v>
      </c>
    </row>
    <row r="389" spans="1:4" x14ac:dyDescent="0.35">
      <c r="A389" s="20">
        <v>41670</v>
      </c>
      <c r="B389" s="9">
        <v>21</v>
      </c>
      <c r="C389" s="9">
        <v>6</v>
      </c>
      <c r="D389" s="9">
        <v>0</v>
      </c>
    </row>
    <row r="390" spans="1:4" x14ac:dyDescent="0.35">
      <c r="A390" s="20">
        <v>41671</v>
      </c>
      <c r="B390" s="9">
        <v>21</v>
      </c>
      <c r="C390" s="9">
        <v>15</v>
      </c>
      <c r="D390" s="9">
        <v>0</v>
      </c>
    </row>
    <row r="391" spans="1:4" x14ac:dyDescent="0.35">
      <c r="A391" s="20">
        <v>41672</v>
      </c>
      <c r="B391" s="9">
        <v>21</v>
      </c>
      <c r="C391" s="9">
        <v>6</v>
      </c>
      <c r="D391" s="9">
        <v>0</v>
      </c>
    </row>
    <row r="392" spans="1:4" x14ac:dyDescent="0.35">
      <c r="A392" s="20">
        <v>41673</v>
      </c>
      <c r="B392" s="9">
        <v>21</v>
      </c>
      <c r="C392" s="9">
        <v>12</v>
      </c>
      <c r="D392" s="9">
        <v>0</v>
      </c>
    </row>
    <row r="393" spans="1:4" x14ac:dyDescent="0.35">
      <c r="A393" s="20">
        <v>41674</v>
      </c>
      <c r="B393" s="9">
        <v>22</v>
      </c>
      <c r="C393" s="9">
        <v>37</v>
      </c>
      <c r="D393" s="9">
        <v>0</v>
      </c>
    </row>
    <row r="394" spans="1:4" x14ac:dyDescent="0.35">
      <c r="A394" s="20">
        <v>41675</v>
      </c>
      <c r="B394" s="9">
        <v>22</v>
      </c>
      <c r="C394" s="9">
        <v>13</v>
      </c>
      <c r="D394" s="9">
        <v>0</v>
      </c>
    </row>
    <row r="395" spans="1:4" x14ac:dyDescent="0.35">
      <c r="A395" s="20">
        <v>41676</v>
      </c>
      <c r="B395" s="9">
        <v>22</v>
      </c>
      <c r="C395" s="9">
        <v>2</v>
      </c>
      <c r="D395" s="9">
        <v>0</v>
      </c>
    </row>
    <row r="396" spans="1:4" x14ac:dyDescent="0.35">
      <c r="A396" s="20">
        <v>41677</v>
      </c>
      <c r="B396" s="9">
        <v>22</v>
      </c>
      <c r="C396" s="9">
        <v>24</v>
      </c>
      <c r="D396" s="9">
        <v>0</v>
      </c>
    </row>
    <row r="397" spans="1:4" x14ac:dyDescent="0.35">
      <c r="A397" s="20">
        <v>41678</v>
      </c>
      <c r="B397" s="9">
        <v>22</v>
      </c>
      <c r="C397" s="9">
        <v>10</v>
      </c>
      <c r="D397" s="9">
        <v>0</v>
      </c>
    </row>
    <row r="398" spans="1:4" x14ac:dyDescent="0.35">
      <c r="A398" s="20">
        <v>41679</v>
      </c>
      <c r="B398" s="9">
        <v>22</v>
      </c>
      <c r="C398" s="9">
        <v>11</v>
      </c>
      <c r="D398" s="9">
        <v>0</v>
      </c>
    </row>
    <row r="399" spans="1:4" x14ac:dyDescent="0.35">
      <c r="A399" s="20">
        <v>41680</v>
      </c>
      <c r="B399" s="9">
        <v>22</v>
      </c>
      <c r="C399" s="9">
        <v>20</v>
      </c>
      <c r="D399" s="9">
        <v>0</v>
      </c>
    </row>
    <row r="400" spans="1:4" x14ac:dyDescent="0.35">
      <c r="A400" s="20">
        <v>41681</v>
      </c>
      <c r="B400" s="9">
        <v>22</v>
      </c>
      <c r="C400" s="9">
        <v>38</v>
      </c>
      <c r="D400" s="9">
        <v>0</v>
      </c>
    </row>
    <row r="401" spans="1:4" x14ac:dyDescent="0.35">
      <c r="A401" s="20">
        <v>41682</v>
      </c>
      <c r="B401" s="9">
        <v>22</v>
      </c>
      <c r="C401" s="9">
        <v>25</v>
      </c>
      <c r="D401" s="9">
        <v>0</v>
      </c>
    </row>
    <row r="402" spans="1:4" x14ac:dyDescent="0.35">
      <c r="A402" s="20">
        <v>41683</v>
      </c>
      <c r="B402" s="9">
        <v>22</v>
      </c>
      <c r="C402" s="9">
        <v>13</v>
      </c>
      <c r="D402" s="9">
        <v>0</v>
      </c>
    </row>
    <row r="403" spans="1:4" x14ac:dyDescent="0.35">
      <c r="A403" s="20">
        <v>41684</v>
      </c>
      <c r="B403" s="9">
        <v>22</v>
      </c>
      <c r="C403" s="9">
        <v>21</v>
      </c>
      <c r="D403" s="9">
        <v>0</v>
      </c>
    </row>
    <row r="404" spans="1:4" x14ac:dyDescent="0.35">
      <c r="A404" s="20">
        <v>41685</v>
      </c>
      <c r="B404" s="9">
        <v>22</v>
      </c>
      <c r="C404" s="9">
        <v>11</v>
      </c>
      <c r="D404" s="9">
        <v>0</v>
      </c>
    </row>
    <row r="405" spans="1:4" x14ac:dyDescent="0.35">
      <c r="A405" s="20">
        <v>41686</v>
      </c>
      <c r="B405" s="9">
        <v>22</v>
      </c>
      <c r="C405" s="9">
        <v>15</v>
      </c>
      <c r="D405" s="9">
        <v>0</v>
      </c>
    </row>
    <row r="406" spans="1:4" x14ac:dyDescent="0.35">
      <c r="A406" s="20">
        <v>41687</v>
      </c>
      <c r="B406" s="9">
        <v>22</v>
      </c>
      <c r="C406" s="9">
        <v>13</v>
      </c>
      <c r="D406" s="9">
        <v>0</v>
      </c>
    </row>
    <row r="407" spans="1:4" x14ac:dyDescent="0.35">
      <c r="A407" s="20">
        <v>41688</v>
      </c>
      <c r="B407" s="9">
        <v>23</v>
      </c>
      <c r="C407" s="9">
        <v>27</v>
      </c>
      <c r="D407" s="9">
        <v>0</v>
      </c>
    </row>
    <row r="408" spans="1:4" x14ac:dyDescent="0.35">
      <c r="A408" s="20">
        <v>41689</v>
      </c>
      <c r="B408" s="9">
        <v>23</v>
      </c>
      <c r="C408" s="9">
        <v>16</v>
      </c>
      <c r="D408" s="9">
        <v>0</v>
      </c>
    </row>
    <row r="409" spans="1:4" x14ac:dyDescent="0.35">
      <c r="A409" s="20">
        <v>41690</v>
      </c>
      <c r="B409" s="9">
        <v>23</v>
      </c>
      <c r="C409" s="9">
        <v>21</v>
      </c>
      <c r="D409" s="9">
        <v>0</v>
      </c>
    </row>
    <row r="410" spans="1:4" x14ac:dyDescent="0.35">
      <c r="A410" s="20">
        <v>41691</v>
      </c>
      <c r="B410" s="9">
        <v>23</v>
      </c>
      <c r="C410" s="9">
        <v>47</v>
      </c>
      <c r="D410" s="9">
        <v>0</v>
      </c>
    </row>
    <row r="411" spans="1:4" x14ac:dyDescent="0.35">
      <c r="A411" s="20">
        <v>41692</v>
      </c>
      <c r="B411" s="9">
        <v>23</v>
      </c>
      <c r="C411" s="9">
        <v>20</v>
      </c>
      <c r="D411" s="9">
        <v>0</v>
      </c>
    </row>
    <row r="412" spans="1:4" x14ac:dyDescent="0.35">
      <c r="A412" s="20">
        <v>41693</v>
      </c>
      <c r="B412" s="9">
        <v>23</v>
      </c>
      <c r="C412" s="9">
        <v>28</v>
      </c>
      <c r="D412" s="9">
        <v>0</v>
      </c>
    </row>
    <row r="413" spans="1:4" x14ac:dyDescent="0.35">
      <c r="A413" s="20">
        <v>41694</v>
      </c>
      <c r="B413" s="9">
        <v>23</v>
      </c>
      <c r="C413" s="9">
        <v>12</v>
      </c>
      <c r="D413" s="9">
        <v>0</v>
      </c>
    </row>
    <row r="414" spans="1:4" x14ac:dyDescent="0.35">
      <c r="A414" s="20">
        <v>41695</v>
      </c>
      <c r="B414" s="9">
        <v>23</v>
      </c>
      <c r="C414" s="9">
        <v>36</v>
      </c>
      <c r="D414" s="9">
        <v>0</v>
      </c>
    </row>
    <row r="415" spans="1:4" x14ac:dyDescent="0.35">
      <c r="A415" s="20">
        <v>41696</v>
      </c>
      <c r="B415" s="9">
        <v>23</v>
      </c>
      <c r="C415" s="9">
        <v>13</v>
      </c>
      <c r="D415" s="9">
        <v>0</v>
      </c>
    </row>
    <row r="416" spans="1:4" x14ac:dyDescent="0.35">
      <c r="A416" s="20">
        <v>41697</v>
      </c>
      <c r="B416" s="9">
        <v>23</v>
      </c>
      <c r="C416" s="9">
        <v>23</v>
      </c>
      <c r="D416" s="9">
        <v>0</v>
      </c>
    </row>
    <row r="417" spans="1:4" x14ac:dyDescent="0.35">
      <c r="A417" s="20">
        <v>41698</v>
      </c>
      <c r="B417" s="9">
        <v>23</v>
      </c>
      <c r="C417" s="9">
        <v>56</v>
      </c>
      <c r="D417" s="9">
        <v>0</v>
      </c>
    </row>
    <row r="418" spans="1:4" x14ac:dyDescent="0.35">
      <c r="A418" s="20">
        <v>41699</v>
      </c>
      <c r="B418" s="9">
        <v>23</v>
      </c>
      <c r="C418" s="9">
        <v>37</v>
      </c>
      <c r="D418" s="9">
        <v>0</v>
      </c>
    </row>
    <row r="419" spans="1:4" x14ac:dyDescent="0.35">
      <c r="A419" s="20">
        <v>41700</v>
      </c>
      <c r="B419" s="9">
        <v>23</v>
      </c>
      <c r="C419" s="9">
        <v>49</v>
      </c>
      <c r="D41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ADF9-549D-4E25-8E74-84307735CBB7}">
  <sheetPr codeName="Sheet2"/>
  <dimension ref="A3:Y7"/>
  <sheetViews>
    <sheetView topLeftCell="A3" workbookViewId="0">
      <selection activeCell="D6" sqref="D6"/>
    </sheetView>
  </sheetViews>
  <sheetFormatPr defaultRowHeight="14.5" x14ac:dyDescent="0.35"/>
  <cols>
    <col min="1" max="1" width="21.81640625" bestFit="1" customWidth="1"/>
    <col min="2" max="2" width="15.26953125" bestFit="1" customWidth="1"/>
    <col min="3" max="18" width="3.81640625" bestFit="1" customWidth="1"/>
    <col min="19" max="19" width="4.81640625" bestFit="1" customWidth="1"/>
    <col min="20" max="24" width="3.81640625" bestFit="1" customWidth="1"/>
    <col min="25" max="25" width="10.7265625" bestFit="1" customWidth="1"/>
    <col min="26" max="28" width="3.81640625" bestFit="1" customWidth="1"/>
    <col min="29" max="29" width="2.81640625" bestFit="1" customWidth="1"/>
    <col min="30" max="31" width="3.81640625" bestFit="1" customWidth="1"/>
    <col min="32" max="34" width="2.81640625" bestFit="1" customWidth="1"/>
    <col min="35" max="35" width="3.81640625" bestFit="1" customWidth="1"/>
    <col min="36" max="36" width="2.81640625" bestFit="1" customWidth="1"/>
    <col min="37" max="39" width="3.81640625" bestFit="1" customWidth="1"/>
    <col min="40" max="43" width="2.81640625" bestFit="1" customWidth="1"/>
    <col min="44" max="44" width="3.81640625" bestFit="1" customWidth="1"/>
    <col min="45" max="46" width="2.81640625" bestFit="1" customWidth="1"/>
    <col min="47" max="47" width="3.81640625" bestFit="1" customWidth="1"/>
    <col min="48" max="52" width="2.81640625" bestFit="1" customWidth="1"/>
    <col min="53" max="54" width="3.81640625" bestFit="1" customWidth="1"/>
    <col min="55" max="63" width="2.81640625" bestFit="1" customWidth="1"/>
    <col min="64" max="68" width="3.81640625" bestFit="1" customWidth="1"/>
    <col min="69" max="69" width="10.7265625" bestFit="1" customWidth="1"/>
    <col min="70" max="418" width="15.26953125" bestFit="1" customWidth="1"/>
    <col min="419" max="419" width="10.7265625" bestFit="1" customWidth="1"/>
  </cols>
  <sheetData>
    <row r="3" spans="1:25" x14ac:dyDescent="0.35">
      <c r="B3" s="1" t="s">
        <v>3</v>
      </c>
    </row>
    <row r="4" spans="1:25" x14ac:dyDescent="0.35">
      <c r="A4" s="1" t="s">
        <v>153</v>
      </c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2">
        <v>6</v>
      </c>
      <c r="H4" s="12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2">
        <v>13</v>
      </c>
      <c r="O4" s="12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2">
        <v>20</v>
      </c>
      <c r="V4" s="12">
        <v>21</v>
      </c>
      <c r="W4" s="12">
        <v>22</v>
      </c>
      <c r="X4" s="12">
        <v>23</v>
      </c>
      <c r="Y4" s="12" t="s">
        <v>4</v>
      </c>
    </row>
    <row r="5" spans="1:25" x14ac:dyDescent="0.35">
      <c r="A5" s="2" t="s">
        <v>141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  <c r="P5" s="87">
        <v>0</v>
      </c>
      <c r="Q5" s="87">
        <v>0</v>
      </c>
      <c r="R5" s="87">
        <v>0</v>
      </c>
      <c r="S5" s="87">
        <v>1</v>
      </c>
      <c r="T5" s="87">
        <v>1</v>
      </c>
      <c r="U5" s="87">
        <v>0</v>
      </c>
      <c r="V5" s="87">
        <v>0</v>
      </c>
      <c r="W5" s="87">
        <v>0</v>
      </c>
      <c r="X5" s="87">
        <v>0</v>
      </c>
      <c r="Y5" s="3">
        <v>2</v>
      </c>
    </row>
    <row r="6" spans="1:25" x14ac:dyDescent="0.35">
      <c r="A6" s="2" t="s">
        <v>5</v>
      </c>
      <c r="B6" s="3">
        <v>173</v>
      </c>
      <c r="C6" s="3">
        <v>196</v>
      </c>
      <c r="D6" s="3">
        <v>195</v>
      </c>
      <c r="E6" s="3">
        <v>210</v>
      </c>
      <c r="F6" s="3">
        <v>291</v>
      </c>
      <c r="G6" s="42">
        <v>170</v>
      </c>
      <c r="H6" s="87">
        <v>252</v>
      </c>
      <c r="I6" s="88">
        <v>520</v>
      </c>
      <c r="J6" s="87">
        <v>164</v>
      </c>
      <c r="K6" s="87">
        <v>135</v>
      </c>
      <c r="L6" s="87">
        <v>153</v>
      </c>
      <c r="M6" s="87">
        <v>322</v>
      </c>
      <c r="N6" s="87">
        <v>298</v>
      </c>
      <c r="O6" s="87">
        <v>133</v>
      </c>
      <c r="P6" s="87">
        <v>192</v>
      </c>
      <c r="Q6" s="87">
        <v>198</v>
      </c>
      <c r="R6" s="87">
        <v>991</v>
      </c>
      <c r="S6" s="88">
        <v>1244</v>
      </c>
      <c r="T6" s="88">
        <v>855</v>
      </c>
      <c r="U6" s="87">
        <v>291</v>
      </c>
      <c r="V6" s="87">
        <v>143</v>
      </c>
      <c r="W6" s="87">
        <v>253</v>
      </c>
      <c r="X6" s="87">
        <v>385</v>
      </c>
      <c r="Y6" s="3">
        <v>7764</v>
      </c>
    </row>
    <row r="7" spans="1:25" x14ac:dyDescent="0.35">
      <c r="A7" s="2" t="s">
        <v>6</v>
      </c>
      <c r="B7" s="3">
        <v>21</v>
      </c>
      <c r="C7" s="3">
        <v>20</v>
      </c>
      <c r="D7" s="3">
        <v>13</v>
      </c>
      <c r="E7" s="3">
        <v>15</v>
      </c>
      <c r="F7" s="3">
        <v>13</v>
      </c>
      <c r="G7" s="3">
        <v>14</v>
      </c>
      <c r="H7" s="87">
        <v>15</v>
      </c>
      <c r="I7" s="88">
        <v>21</v>
      </c>
      <c r="J7" s="87">
        <v>14</v>
      </c>
      <c r="K7" s="87">
        <v>14</v>
      </c>
      <c r="L7" s="87">
        <v>14</v>
      </c>
      <c r="M7" s="87">
        <v>16</v>
      </c>
      <c r="N7" s="87">
        <v>26</v>
      </c>
      <c r="O7" s="87">
        <v>16</v>
      </c>
      <c r="P7" s="87">
        <v>18</v>
      </c>
      <c r="Q7" s="87">
        <v>14</v>
      </c>
      <c r="R7" s="88">
        <v>36</v>
      </c>
      <c r="S7" s="88">
        <v>35</v>
      </c>
      <c r="T7" s="88">
        <v>28</v>
      </c>
      <c r="U7" s="87">
        <v>17</v>
      </c>
      <c r="V7" s="87">
        <v>11</v>
      </c>
      <c r="W7" s="87">
        <v>14</v>
      </c>
      <c r="X7" s="87">
        <v>13</v>
      </c>
      <c r="Y7" s="3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2CB4-C2A2-4595-8690-D1645E13DFFE}">
  <sheetPr codeName="Sheet3"/>
  <dimension ref="A1:O48"/>
  <sheetViews>
    <sheetView tabSelected="1" topLeftCell="D11" workbookViewId="0">
      <selection activeCell="O30" sqref="O30"/>
    </sheetView>
  </sheetViews>
  <sheetFormatPr defaultRowHeight="14.5" x14ac:dyDescent="0.35"/>
  <cols>
    <col min="1" max="1" width="8.7265625" style="12"/>
  </cols>
  <sheetData>
    <row r="1" spans="1:15" x14ac:dyDescent="0.35">
      <c r="A1" s="9" t="s">
        <v>153</v>
      </c>
      <c r="B1" s="9" t="s">
        <v>5</v>
      </c>
      <c r="C1" s="9" t="s">
        <v>139</v>
      </c>
      <c r="D1" s="9" t="s">
        <v>140</v>
      </c>
      <c r="G1" t="s">
        <v>7</v>
      </c>
    </row>
    <row r="2" spans="1:15" ht="15" thickBot="1" x14ac:dyDescent="0.4">
      <c r="A2" s="9">
        <v>1</v>
      </c>
      <c r="B2" s="9">
        <v>173</v>
      </c>
      <c r="C2" s="9">
        <v>21</v>
      </c>
      <c r="D2" s="9">
        <v>0</v>
      </c>
    </row>
    <row r="3" spans="1:15" x14ac:dyDescent="0.35">
      <c r="A3" s="9">
        <v>2</v>
      </c>
      <c r="B3" s="9">
        <v>196</v>
      </c>
      <c r="C3" s="9">
        <v>20</v>
      </c>
      <c r="D3" s="9">
        <v>0</v>
      </c>
      <c r="G3" s="26" t="s">
        <v>8</v>
      </c>
      <c r="H3" s="26"/>
      <c r="J3" s="38" t="s">
        <v>151</v>
      </c>
    </row>
    <row r="4" spans="1:15" x14ac:dyDescent="0.35">
      <c r="A4" s="9">
        <v>3</v>
      </c>
      <c r="B4" s="9">
        <v>195</v>
      </c>
      <c r="C4" s="9">
        <v>13</v>
      </c>
      <c r="D4" s="9">
        <v>0</v>
      </c>
      <c r="G4" s="24" t="s">
        <v>9</v>
      </c>
      <c r="H4" s="24">
        <v>0.9167820570234283</v>
      </c>
      <c r="J4" s="38">
        <f>CORREL(B2:B24,C2:C24)</f>
        <v>0.86850351516264812</v>
      </c>
    </row>
    <row r="5" spans="1:15" x14ac:dyDescent="0.35">
      <c r="A5" s="9">
        <v>4</v>
      </c>
      <c r="B5" s="9">
        <v>210</v>
      </c>
      <c r="C5" s="9">
        <v>15</v>
      </c>
      <c r="D5" s="9">
        <v>0</v>
      </c>
      <c r="G5" s="24" t="s">
        <v>10</v>
      </c>
      <c r="H5" s="24">
        <v>0.84048934008010856</v>
      </c>
    </row>
    <row r="6" spans="1:15" x14ac:dyDescent="0.35">
      <c r="A6" s="9">
        <v>5</v>
      </c>
      <c r="B6" s="9">
        <v>291</v>
      </c>
      <c r="C6" s="9">
        <v>13</v>
      </c>
      <c r="D6" s="9">
        <v>0</v>
      </c>
      <c r="G6" s="24" t="s">
        <v>11</v>
      </c>
      <c r="H6" s="29">
        <v>0.82453827408811942</v>
      </c>
    </row>
    <row r="7" spans="1:15" x14ac:dyDescent="0.35">
      <c r="A7" s="9">
        <v>6</v>
      </c>
      <c r="B7" s="9">
        <v>170</v>
      </c>
      <c r="C7" s="9">
        <v>14</v>
      </c>
      <c r="D7" s="9">
        <v>0</v>
      </c>
      <c r="G7" s="24" t="s">
        <v>12</v>
      </c>
      <c r="H7" s="27">
        <v>123.41923749680065</v>
      </c>
    </row>
    <row r="8" spans="1:15" ht="15" thickBot="1" x14ac:dyDescent="0.4">
      <c r="A8" s="9">
        <v>7</v>
      </c>
      <c r="B8" s="9">
        <v>252</v>
      </c>
      <c r="C8" s="9">
        <v>15</v>
      </c>
      <c r="D8" s="9">
        <v>0</v>
      </c>
      <c r="G8" s="25" t="s">
        <v>13</v>
      </c>
      <c r="H8" s="25">
        <v>23</v>
      </c>
    </row>
    <row r="9" spans="1:15" x14ac:dyDescent="0.35">
      <c r="A9" s="9">
        <v>8</v>
      </c>
      <c r="B9" s="9">
        <v>520</v>
      </c>
      <c r="C9" s="9">
        <v>21</v>
      </c>
      <c r="D9" s="9">
        <v>0</v>
      </c>
    </row>
    <row r="10" spans="1:15" ht="15" thickBot="1" x14ac:dyDescent="0.4">
      <c r="A10" s="9">
        <v>9</v>
      </c>
      <c r="B10" s="9">
        <v>164</v>
      </c>
      <c r="C10" s="9">
        <v>14</v>
      </c>
      <c r="D10" s="9">
        <v>0</v>
      </c>
      <c r="G10" t="s">
        <v>14</v>
      </c>
    </row>
    <row r="11" spans="1:15" x14ac:dyDescent="0.35">
      <c r="A11" s="9">
        <v>10</v>
      </c>
      <c r="B11" s="9">
        <v>135</v>
      </c>
      <c r="C11" s="9">
        <v>14</v>
      </c>
      <c r="D11" s="9">
        <v>0</v>
      </c>
      <c r="G11" s="4"/>
      <c r="H11" s="4" t="s">
        <v>19</v>
      </c>
      <c r="I11" s="4" t="s">
        <v>20</v>
      </c>
      <c r="J11" s="4" t="s">
        <v>21</v>
      </c>
      <c r="K11" s="4" t="s">
        <v>22</v>
      </c>
      <c r="L11" s="4" t="s">
        <v>23</v>
      </c>
    </row>
    <row r="12" spans="1:15" x14ac:dyDescent="0.35">
      <c r="A12" s="9">
        <v>11</v>
      </c>
      <c r="B12" s="9">
        <v>153</v>
      </c>
      <c r="C12" s="9">
        <v>14</v>
      </c>
      <c r="D12" s="9">
        <v>0</v>
      </c>
      <c r="G12" s="24" t="s">
        <v>15</v>
      </c>
      <c r="H12" s="24">
        <v>2</v>
      </c>
      <c r="I12" s="24">
        <v>1605233.4884880795</v>
      </c>
      <c r="J12" s="24">
        <v>802616.74424403976</v>
      </c>
      <c r="K12" s="24">
        <v>52.691734866009227</v>
      </c>
      <c r="L12" s="24">
        <v>1.0663434798458339E-8</v>
      </c>
    </row>
    <row r="13" spans="1:15" x14ac:dyDescent="0.35">
      <c r="A13" s="9">
        <v>12</v>
      </c>
      <c r="B13" s="9">
        <v>322</v>
      </c>
      <c r="C13" s="9">
        <v>16</v>
      </c>
      <c r="D13" s="9">
        <v>0</v>
      </c>
      <c r="G13" s="24" t="s">
        <v>16</v>
      </c>
      <c r="H13" s="24">
        <v>20</v>
      </c>
      <c r="I13" s="24">
        <v>304646.16368583369</v>
      </c>
      <c r="J13" s="24">
        <v>15232.308184291684</v>
      </c>
      <c r="K13" s="24"/>
      <c r="L13" s="24"/>
    </row>
    <row r="14" spans="1:15" ht="15" thickBot="1" x14ac:dyDescent="0.4">
      <c r="A14" s="9">
        <v>13</v>
      </c>
      <c r="B14" s="9">
        <v>298</v>
      </c>
      <c r="C14" s="9">
        <v>26</v>
      </c>
      <c r="D14" s="9">
        <v>0</v>
      </c>
      <c r="G14" s="25" t="s">
        <v>17</v>
      </c>
      <c r="H14" s="25">
        <v>22</v>
      </c>
      <c r="I14" s="25">
        <v>1909879.6521739131</v>
      </c>
      <c r="J14" s="25"/>
      <c r="K14" s="25"/>
      <c r="L14" s="25"/>
    </row>
    <row r="15" spans="1:15" ht="15" thickBot="1" x14ac:dyDescent="0.4">
      <c r="A15" s="9">
        <v>14</v>
      </c>
      <c r="B15" s="9">
        <v>133</v>
      </c>
      <c r="C15" s="9">
        <v>16</v>
      </c>
      <c r="D15" s="9">
        <v>0</v>
      </c>
    </row>
    <row r="16" spans="1:15" x14ac:dyDescent="0.35">
      <c r="A16" s="9">
        <v>15</v>
      </c>
      <c r="B16" s="9">
        <v>192</v>
      </c>
      <c r="C16" s="9">
        <v>18</v>
      </c>
      <c r="D16" s="9">
        <v>0</v>
      </c>
      <c r="G16" s="4"/>
      <c r="H16" s="4" t="s">
        <v>24</v>
      </c>
      <c r="I16" s="4" t="s">
        <v>12</v>
      </c>
      <c r="J16" s="4" t="s">
        <v>25</v>
      </c>
      <c r="K16" s="4" t="s">
        <v>26</v>
      </c>
      <c r="L16" s="4" t="s">
        <v>27</v>
      </c>
      <c r="M16" s="4" t="s">
        <v>28</v>
      </c>
      <c r="N16" s="4" t="s">
        <v>29</v>
      </c>
      <c r="O16" s="4" t="s">
        <v>30</v>
      </c>
    </row>
    <row r="17" spans="1:15" x14ac:dyDescent="0.35">
      <c r="A17" s="9">
        <v>16</v>
      </c>
      <c r="B17" s="9">
        <v>198</v>
      </c>
      <c r="C17" s="9">
        <v>14</v>
      </c>
      <c r="D17" s="9">
        <v>0</v>
      </c>
      <c r="G17" s="24" t="s">
        <v>18</v>
      </c>
      <c r="H17" s="27">
        <v>-194.48830038091768</v>
      </c>
      <c r="I17" s="24">
        <v>85.777709642835561</v>
      </c>
      <c r="J17" s="24">
        <v>-2.2673524531108997</v>
      </c>
      <c r="K17" s="24">
        <v>3.4605758328806753E-2</v>
      </c>
      <c r="L17" s="24">
        <v>-373.41746728605733</v>
      </c>
      <c r="M17" s="24">
        <v>-15.559133475777998</v>
      </c>
      <c r="N17" s="24">
        <v>-373.41746728605733</v>
      </c>
      <c r="O17" s="24">
        <v>-15.559133475777998</v>
      </c>
    </row>
    <row r="18" spans="1:15" x14ac:dyDescent="0.35">
      <c r="A18" s="9">
        <v>17</v>
      </c>
      <c r="B18" s="9">
        <v>991</v>
      </c>
      <c r="C18" s="9">
        <v>36</v>
      </c>
      <c r="D18" s="9">
        <v>0</v>
      </c>
      <c r="F18" s="12"/>
      <c r="G18" s="24" t="s">
        <v>139</v>
      </c>
      <c r="H18" s="27">
        <v>27.462688191547244</v>
      </c>
      <c r="I18" s="24">
        <v>4.817575235871586</v>
      </c>
      <c r="J18" s="24">
        <v>5.7005208734594364</v>
      </c>
      <c r="K18" s="24">
        <v>1.405169953671344E-5</v>
      </c>
      <c r="L18" s="24">
        <v>17.41340234506589</v>
      </c>
      <c r="M18" s="24">
        <v>37.511974038028598</v>
      </c>
      <c r="N18" s="24">
        <v>17.41340234506589</v>
      </c>
      <c r="O18" s="24">
        <v>37.511974038028598</v>
      </c>
    </row>
    <row r="19" spans="1:15" ht="15" thickBot="1" x14ac:dyDescent="0.4">
      <c r="A19" s="9">
        <v>18</v>
      </c>
      <c r="B19" s="9">
        <v>1244</v>
      </c>
      <c r="C19" s="9">
        <v>35</v>
      </c>
      <c r="D19" s="9">
        <v>1</v>
      </c>
      <c r="F19" s="12"/>
      <c r="G19" s="25" t="s">
        <v>140</v>
      </c>
      <c r="H19" s="28">
        <v>378.91362234717946</v>
      </c>
      <c r="I19" s="25">
        <v>115.2627977593599</v>
      </c>
      <c r="J19" s="25">
        <v>3.2873887300415614</v>
      </c>
      <c r="K19" s="25">
        <v>3.6813744772195875E-3</v>
      </c>
      <c r="L19" s="25">
        <v>138.47963939155687</v>
      </c>
      <c r="M19" s="25">
        <v>619.34760530280209</v>
      </c>
      <c r="N19" s="25">
        <v>138.47963939155687</v>
      </c>
      <c r="O19" s="25">
        <v>619.34760530280209</v>
      </c>
    </row>
    <row r="20" spans="1:15" x14ac:dyDescent="0.35">
      <c r="A20" s="9">
        <v>19</v>
      </c>
      <c r="B20" s="9">
        <v>855</v>
      </c>
      <c r="C20" s="9">
        <v>28</v>
      </c>
      <c r="D20" s="9">
        <v>1</v>
      </c>
    </row>
    <row r="21" spans="1:15" x14ac:dyDescent="0.35">
      <c r="A21" s="9">
        <v>20</v>
      </c>
      <c r="B21" s="9">
        <v>291</v>
      </c>
      <c r="C21" s="9">
        <v>17</v>
      </c>
      <c r="D21" s="9">
        <v>0</v>
      </c>
    </row>
    <row r="22" spans="1:15" x14ac:dyDescent="0.35">
      <c r="A22" s="9">
        <v>21</v>
      </c>
      <c r="B22" s="9">
        <v>143</v>
      </c>
      <c r="C22" s="9">
        <v>11</v>
      </c>
      <c r="D22" s="9">
        <v>0</v>
      </c>
    </row>
    <row r="23" spans="1:15" x14ac:dyDescent="0.35">
      <c r="A23" s="9">
        <v>22</v>
      </c>
      <c r="B23" s="9">
        <v>253</v>
      </c>
      <c r="C23" s="9">
        <v>14</v>
      </c>
      <c r="D23" s="9">
        <v>0</v>
      </c>
      <c r="G23" t="s">
        <v>31</v>
      </c>
      <c r="K23" s="9" t="s">
        <v>139</v>
      </c>
      <c r="L23" s="9">
        <v>21</v>
      </c>
      <c r="N23" s="9" t="s">
        <v>139</v>
      </c>
      <c r="O23" s="9">
        <v>21</v>
      </c>
    </row>
    <row r="24" spans="1:15" ht="15" thickBot="1" x14ac:dyDescent="0.4">
      <c r="A24" s="9">
        <v>23</v>
      </c>
      <c r="B24" s="9">
        <v>385</v>
      </c>
      <c r="C24" s="9">
        <v>13</v>
      </c>
      <c r="D24" s="9">
        <v>0</v>
      </c>
      <c r="K24" s="9" t="s">
        <v>142</v>
      </c>
      <c r="L24" s="9">
        <v>1</v>
      </c>
      <c r="N24" s="9" t="s">
        <v>142</v>
      </c>
      <c r="O24" s="9">
        <v>0</v>
      </c>
    </row>
    <row r="25" spans="1:15" x14ac:dyDescent="0.35">
      <c r="A25" s="9" t="s">
        <v>4</v>
      </c>
      <c r="B25" s="9"/>
      <c r="C25" s="9"/>
      <c r="D25" s="9"/>
      <c r="G25" s="4" t="s">
        <v>32</v>
      </c>
      <c r="H25" s="4" t="s">
        <v>33</v>
      </c>
      <c r="I25" s="4" t="s">
        <v>34</v>
      </c>
      <c r="N25" s="12"/>
      <c r="O25" s="12"/>
    </row>
    <row r="26" spans="1:15" x14ac:dyDescent="0.35">
      <c r="G26" s="24">
        <v>1</v>
      </c>
      <c r="H26" s="24">
        <v>382.22815164157447</v>
      </c>
      <c r="I26" s="24">
        <v>-209.22815164157447</v>
      </c>
      <c r="K26" s="5" t="s">
        <v>143</v>
      </c>
      <c r="L26" s="5">
        <f>H17+(L23*H18)+(L24*H19)</f>
        <v>761.14177398875393</v>
      </c>
      <c r="N26" s="5" t="s">
        <v>144</v>
      </c>
      <c r="O26" s="5">
        <f>H17+(O23*H18)+(0*H19)</f>
        <v>382.22815164157447</v>
      </c>
    </row>
    <row r="27" spans="1:15" x14ac:dyDescent="0.35">
      <c r="G27" s="24">
        <v>2</v>
      </c>
      <c r="H27" s="24">
        <v>354.7654634500272</v>
      </c>
      <c r="I27" s="24">
        <v>-158.7654634500272</v>
      </c>
      <c r="L27">
        <f>LOG10(L26)</f>
        <v>2.8814655581192166</v>
      </c>
      <c r="O27" s="12">
        <f>LOG10(O26)</f>
        <v>2.582322670297085</v>
      </c>
    </row>
    <row r="28" spans="1:15" x14ac:dyDescent="0.35">
      <c r="G28" s="24">
        <v>3</v>
      </c>
      <c r="H28" s="24">
        <v>162.52664610919652</v>
      </c>
      <c r="I28" s="24">
        <v>32.47335389080348</v>
      </c>
    </row>
    <row r="29" spans="1:15" x14ac:dyDescent="0.35">
      <c r="G29" s="24">
        <v>4</v>
      </c>
      <c r="H29" s="24">
        <v>217.45202249229095</v>
      </c>
      <c r="I29" s="24">
        <v>-7.4520224922909506</v>
      </c>
    </row>
    <row r="30" spans="1:15" x14ac:dyDescent="0.35">
      <c r="G30" s="24">
        <v>5</v>
      </c>
      <c r="H30" s="24">
        <v>162.52664610919652</v>
      </c>
      <c r="I30" s="24">
        <v>128.47335389080348</v>
      </c>
    </row>
    <row r="31" spans="1:15" x14ac:dyDescent="0.35">
      <c r="G31" s="24">
        <v>6</v>
      </c>
      <c r="H31" s="24">
        <v>189.98933430074374</v>
      </c>
      <c r="I31" s="24">
        <v>-19.989334300743735</v>
      </c>
    </row>
    <row r="32" spans="1:15" x14ac:dyDescent="0.35">
      <c r="G32" s="24">
        <v>7</v>
      </c>
      <c r="H32" s="24">
        <v>217.45202249229095</v>
      </c>
      <c r="I32" s="24">
        <v>34.547977507709049</v>
      </c>
    </row>
    <row r="33" spans="7:9" x14ac:dyDescent="0.35">
      <c r="G33" s="24">
        <v>8</v>
      </c>
      <c r="H33" s="24">
        <v>382.22815164157447</v>
      </c>
      <c r="I33" s="24">
        <v>137.77184835842553</v>
      </c>
    </row>
    <row r="34" spans="7:9" x14ac:dyDescent="0.35">
      <c r="G34" s="24">
        <v>9</v>
      </c>
      <c r="H34" s="24">
        <v>189.98933430074374</v>
      </c>
      <c r="I34" s="24">
        <v>-25.989334300743735</v>
      </c>
    </row>
    <row r="35" spans="7:9" x14ac:dyDescent="0.35">
      <c r="G35" s="24">
        <v>10</v>
      </c>
      <c r="H35" s="24">
        <v>189.98933430074374</v>
      </c>
      <c r="I35" s="24">
        <v>-54.989334300743735</v>
      </c>
    </row>
    <row r="36" spans="7:9" x14ac:dyDescent="0.35">
      <c r="G36" s="24">
        <v>11</v>
      </c>
      <c r="H36" s="24">
        <v>189.98933430074374</v>
      </c>
      <c r="I36" s="24">
        <v>-36.989334300743735</v>
      </c>
    </row>
    <row r="37" spans="7:9" x14ac:dyDescent="0.35">
      <c r="G37" s="24">
        <v>12</v>
      </c>
      <c r="H37" s="24">
        <v>244.91471068383822</v>
      </c>
      <c r="I37" s="24">
        <v>77.085289316161777</v>
      </c>
    </row>
    <row r="38" spans="7:9" x14ac:dyDescent="0.35">
      <c r="G38" s="24">
        <v>13</v>
      </c>
      <c r="H38" s="24">
        <v>519.54159259931066</v>
      </c>
      <c r="I38" s="24">
        <v>-221.54159259931066</v>
      </c>
    </row>
    <row r="39" spans="7:9" x14ac:dyDescent="0.35">
      <c r="G39" s="24">
        <v>14</v>
      </c>
      <c r="H39" s="24">
        <v>244.91471068383822</v>
      </c>
      <c r="I39" s="24">
        <v>-111.91471068383822</v>
      </c>
    </row>
    <row r="40" spans="7:9" x14ac:dyDescent="0.35">
      <c r="G40" s="24">
        <v>15</v>
      </c>
      <c r="H40" s="24">
        <v>299.84008706693271</v>
      </c>
      <c r="I40" s="24">
        <v>-107.84008706693271</v>
      </c>
    </row>
    <row r="41" spans="7:9" x14ac:dyDescent="0.35">
      <c r="G41" s="24">
        <v>16</v>
      </c>
      <c r="H41" s="24">
        <v>189.98933430074374</v>
      </c>
      <c r="I41" s="24">
        <v>8.0106656992562648</v>
      </c>
    </row>
    <row r="42" spans="7:9" x14ac:dyDescent="0.35">
      <c r="G42" s="24">
        <v>17</v>
      </c>
      <c r="H42" s="24">
        <v>794.16847451478316</v>
      </c>
      <c r="I42" s="24">
        <v>196.83152548521684</v>
      </c>
    </row>
    <row r="43" spans="7:9" x14ac:dyDescent="0.35">
      <c r="G43" s="24">
        <v>18</v>
      </c>
      <c r="H43" s="24">
        <v>1145.6194086704152</v>
      </c>
      <c r="I43" s="24">
        <v>98.380591329584831</v>
      </c>
    </row>
    <row r="44" spans="7:9" x14ac:dyDescent="0.35">
      <c r="G44" s="24">
        <v>19</v>
      </c>
      <c r="H44" s="24">
        <v>953.3805913295846</v>
      </c>
      <c r="I44" s="24">
        <v>-98.380591329584604</v>
      </c>
    </row>
    <row r="45" spans="7:9" x14ac:dyDescent="0.35">
      <c r="G45" s="24">
        <v>20</v>
      </c>
      <c r="H45" s="24">
        <v>272.3773988753855</v>
      </c>
      <c r="I45" s="24">
        <v>18.622601124614505</v>
      </c>
    </row>
    <row r="46" spans="7:9" x14ac:dyDescent="0.35">
      <c r="G46" s="24">
        <v>21</v>
      </c>
      <c r="H46" s="24">
        <v>107.60126972610198</v>
      </c>
      <c r="I46" s="24">
        <v>35.398730273898025</v>
      </c>
    </row>
    <row r="47" spans="7:9" x14ac:dyDescent="0.35">
      <c r="G47" s="24">
        <v>22</v>
      </c>
      <c r="H47" s="24">
        <v>189.98933430074374</v>
      </c>
      <c r="I47" s="24">
        <v>63.010665699256265</v>
      </c>
    </row>
    <row r="48" spans="7:9" ht="15" thickBot="1" x14ac:dyDescent="0.4">
      <c r="G48" s="25">
        <v>23</v>
      </c>
      <c r="H48" s="25">
        <v>162.52664610919652</v>
      </c>
      <c r="I48" s="25">
        <v>222.47335389080348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F12A-0E5E-4004-BCEE-3078357437A1}">
  <sheetPr codeName="Sheet4"/>
  <dimension ref="A1:P11"/>
  <sheetViews>
    <sheetView workbookViewId="0"/>
  </sheetViews>
  <sheetFormatPr defaultColWidth="25.6328125" defaultRowHeight="14.5" x14ac:dyDescent="0.35"/>
  <sheetData>
    <row r="1" spans="1:16" x14ac:dyDescent="0.35">
      <c r="A1" t="s">
        <v>46</v>
      </c>
      <c r="B1" t="s">
        <v>47</v>
      </c>
    </row>
    <row r="2" spans="1:16" x14ac:dyDescent="0.35">
      <c r="A2" t="s">
        <v>48</v>
      </c>
      <c r="B2" t="s">
        <v>49</v>
      </c>
    </row>
    <row r="3" spans="1:16" x14ac:dyDescent="0.35">
      <c r="A3" t="s">
        <v>50</v>
      </c>
      <c r="B3" t="s">
        <v>72</v>
      </c>
    </row>
    <row r="4" spans="1:16" x14ac:dyDescent="0.35">
      <c r="A4" t="s">
        <v>51</v>
      </c>
      <c r="B4" t="s">
        <v>47</v>
      </c>
    </row>
    <row r="9" spans="1:16" x14ac:dyDescent="0.35">
      <c r="A9" t="s">
        <v>52</v>
      </c>
      <c r="B9">
        <v>1</v>
      </c>
    </row>
    <row r="10" spans="1:16" x14ac:dyDescent="0.3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60</v>
      </c>
      <c r="I10" t="s">
        <v>61</v>
      </c>
      <c r="J10" t="s">
        <v>62</v>
      </c>
      <c r="K10" t="s">
        <v>63</v>
      </c>
      <c r="L10" t="s">
        <v>64</v>
      </c>
      <c r="M10" t="s">
        <v>65</v>
      </c>
      <c r="N10" t="s">
        <v>66</v>
      </c>
      <c r="O10" t="s">
        <v>67</v>
      </c>
    </row>
    <row r="11" spans="1:16" x14ac:dyDescent="0.35">
      <c r="A11" t="s">
        <v>68</v>
      </c>
      <c r="B11" s="10" t="s">
        <v>34</v>
      </c>
      <c r="C11">
        <f>'Chi Square statistic'!$C$3:$C$25</f>
        <v>-25.989334300743735</v>
      </c>
      <c r="D11">
        <v>0</v>
      </c>
      <c r="E11" s="10" t="s">
        <v>69</v>
      </c>
      <c r="F11" t="s">
        <v>158</v>
      </c>
      <c r="J11" t="s">
        <v>70</v>
      </c>
      <c r="K11" t="s">
        <v>71</v>
      </c>
      <c r="O11">
        <v>0</v>
      </c>
      <c r="P1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29B8-3E62-4986-A344-3F38F9AD3DEC}">
  <sheetPr codeName="Sheet5"/>
  <dimension ref="A1:K25"/>
  <sheetViews>
    <sheetView workbookViewId="0">
      <selection activeCell="J1" sqref="J1"/>
    </sheetView>
  </sheetViews>
  <sheetFormatPr defaultRowHeight="14.5" x14ac:dyDescent="0.35"/>
  <cols>
    <col min="1" max="1" width="12.81640625" customWidth="1"/>
    <col min="2" max="2" width="11.81640625" bestFit="1" customWidth="1"/>
    <col min="3" max="3" width="10.1796875" customWidth="1"/>
    <col min="6" max="6" width="12.453125" bestFit="1" customWidth="1"/>
    <col min="7" max="7" width="8.7265625" style="31"/>
    <col min="8" max="8" width="8.7265625" style="34"/>
    <col min="10" max="10" width="15.1796875" bestFit="1" customWidth="1"/>
  </cols>
  <sheetData>
    <row r="1" spans="1:11" ht="15" thickBot="1" x14ac:dyDescent="0.4">
      <c r="A1" t="s">
        <v>152</v>
      </c>
    </row>
    <row r="2" spans="1:11" x14ac:dyDescent="0.35">
      <c r="A2" s="6" t="s">
        <v>32</v>
      </c>
      <c r="B2" s="6" t="s">
        <v>33</v>
      </c>
      <c r="C2" s="43" t="s">
        <v>34</v>
      </c>
      <c r="E2" s="6" t="s">
        <v>35</v>
      </c>
      <c r="G2" s="32" t="s">
        <v>36</v>
      </c>
      <c r="H2" s="35" t="s">
        <v>37</v>
      </c>
      <c r="I2" s="6" t="s">
        <v>44</v>
      </c>
      <c r="J2" s="6" t="s">
        <v>45</v>
      </c>
      <c r="K2" s="6" t="s">
        <v>38</v>
      </c>
    </row>
    <row r="3" spans="1:11" x14ac:dyDescent="0.35">
      <c r="A3" s="7">
        <v>1</v>
      </c>
      <c r="B3" s="7">
        <v>382.22815164157447</v>
      </c>
      <c r="C3" s="44">
        <v>-209.22815164157447</v>
      </c>
      <c r="E3" s="9">
        <v>-250</v>
      </c>
      <c r="G3" s="33">
        <v>-250</v>
      </c>
      <c r="H3" s="36">
        <v>0</v>
      </c>
      <c r="I3" s="8">
        <f>_xlfn.NORM.DIST(G3,$F$10,$F$11,TRUE)</f>
        <v>2.1402067912669506E-2</v>
      </c>
      <c r="J3" s="8">
        <f>I3*$F$12</f>
        <v>0.49224756199139863</v>
      </c>
      <c r="K3" s="8">
        <f>(H3-J3)^2/J3</f>
        <v>0.49224756199139863</v>
      </c>
    </row>
    <row r="4" spans="1:11" x14ac:dyDescent="0.35">
      <c r="A4" s="7">
        <v>2</v>
      </c>
      <c r="B4" s="7">
        <v>354.7654634500272</v>
      </c>
      <c r="C4" s="44">
        <v>-158.7654634500272</v>
      </c>
      <c r="E4" s="9">
        <v>-99.038300000000007</v>
      </c>
      <c r="G4" s="33">
        <v>-99.038300000000007</v>
      </c>
      <c r="H4" s="36">
        <v>5</v>
      </c>
      <c r="I4" s="8">
        <f t="shared" ref="I4:I8" si="0">_xlfn.NORM.DIST(G4,$F$10,$F$11,TRUE)</f>
        <v>0.21114510177597265</v>
      </c>
      <c r="J4" s="8">
        <f>(I4-I3)*$F$12</f>
        <v>4.3640897788559725</v>
      </c>
      <c r="K4" s="8">
        <f t="shared" ref="K4:K8" si="1">(H4-J4)^2/J4</f>
        <v>9.2661203102346115E-2</v>
      </c>
    </row>
    <row r="5" spans="1:11" x14ac:dyDescent="0.35">
      <c r="A5" s="7">
        <v>3</v>
      </c>
      <c r="B5" s="7">
        <v>162.52664610919652</v>
      </c>
      <c r="C5" s="44">
        <v>32.47335389080348</v>
      </c>
      <c r="E5" s="9">
        <v>-29.812799999999999</v>
      </c>
      <c r="G5" s="33">
        <v>-29.812799999999999</v>
      </c>
      <c r="H5" s="36">
        <v>3</v>
      </c>
      <c r="I5" s="8">
        <f t="shared" si="0"/>
        <v>0.40456166179516806</v>
      </c>
      <c r="J5" s="8">
        <f t="shared" ref="J5:J8" si="2">(I5-I4)*$F$12</f>
        <v>4.4485808804414946</v>
      </c>
      <c r="K5" s="8">
        <f t="shared" si="1"/>
        <v>0.47169796921224083</v>
      </c>
    </row>
    <row r="6" spans="1:11" x14ac:dyDescent="0.35">
      <c r="A6" s="7">
        <v>4</v>
      </c>
      <c r="B6" s="7">
        <v>217.45202249229095</v>
      </c>
      <c r="C6" s="44">
        <v>-7.4520224922909506</v>
      </c>
      <c r="E6" s="9">
        <v>29.812799999999999</v>
      </c>
      <c r="G6" s="33">
        <v>29.812799999999999</v>
      </c>
      <c r="H6" s="36">
        <v>5</v>
      </c>
      <c r="I6" s="8">
        <f t="shared" si="0"/>
        <v>0.59543833820483194</v>
      </c>
      <c r="J6" s="8">
        <f t="shared" si="2"/>
        <v>4.3901635574222695</v>
      </c>
      <c r="K6" s="8">
        <f t="shared" si="1"/>
        <v>8.4712216716186964E-2</v>
      </c>
    </row>
    <row r="7" spans="1:11" x14ac:dyDescent="0.35">
      <c r="A7" s="7">
        <v>5</v>
      </c>
      <c r="B7" s="7">
        <v>162.52664610919652</v>
      </c>
      <c r="C7" s="44">
        <v>128.47335389080348</v>
      </c>
      <c r="E7" s="9">
        <v>99.038300000000007</v>
      </c>
      <c r="G7" s="33">
        <v>99.038300000000007</v>
      </c>
      <c r="H7" s="36">
        <v>6</v>
      </c>
      <c r="I7" s="8">
        <f t="shared" si="0"/>
        <v>0.78885489822402732</v>
      </c>
      <c r="J7" s="8">
        <f t="shared" si="2"/>
        <v>4.4485808804414937</v>
      </c>
      <c r="K7" s="8">
        <f t="shared" si="1"/>
        <v>0.54104923552448059</v>
      </c>
    </row>
    <row r="8" spans="1:11" x14ac:dyDescent="0.35">
      <c r="A8" s="7">
        <v>6</v>
      </c>
      <c r="B8" s="7">
        <v>189.98933430074374</v>
      </c>
      <c r="C8" s="44">
        <v>-19.989334300743735</v>
      </c>
      <c r="E8" s="9">
        <v>250</v>
      </c>
      <c r="G8" s="33">
        <v>250</v>
      </c>
      <c r="H8" s="36">
        <v>4</v>
      </c>
      <c r="I8" s="8">
        <f t="shared" si="0"/>
        <v>0.97859793208733048</v>
      </c>
      <c r="J8" s="8">
        <f t="shared" si="2"/>
        <v>4.3640897788559725</v>
      </c>
      <c r="K8" s="8">
        <f t="shared" si="1"/>
        <v>3.0375490373651601E-2</v>
      </c>
    </row>
    <row r="9" spans="1:11" x14ac:dyDescent="0.35">
      <c r="A9" s="7">
        <v>7</v>
      </c>
      <c r="B9" s="7">
        <v>217.45202249229095</v>
      </c>
      <c r="C9" s="44">
        <v>34.547977507709049</v>
      </c>
    </row>
    <row r="10" spans="1:11" x14ac:dyDescent="0.35">
      <c r="A10" s="7">
        <v>8</v>
      </c>
      <c r="B10" s="7">
        <v>382.22815164157447</v>
      </c>
      <c r="C10" s="44">
        <v>137.77184835842553</v>
      </c>
      <c r="E10" s="9" t="s">
        <v>41</v>
      </c>
      <c r="F10" s="30">
        <f>AVERAGE(C3:C25)</f>
        <v>-1.2357264969740872E-14</v>
      </c>
      <c r="J10" s="5" t="s">
        <v>39</v>
      </c>
      <c r="K10" s="37">
        <f>SUM(K3:K8)</f>
        <v>1.7127436769203046</v>
      </c>
    </row>
    <row r="11" spans="1:11" x14ac:dyDescent="0.35">
      <c r="A11" s="7">
        <v>9</v>
      </c>
      <c r="B11" s="7">
        <v>189.98933430074374</v>
      </c>
      <c r="C11" s="44">
        <v>-25.989334300743735</v>
      </c>
      <c r="E11" s="9" t="s">
        <v>42</v>
      </c>
      <c r="F11" s="9">
        <v>123.41923749680065</v>
      </c>
      <c r="J11" s="5" t="s">
        <v>40</v>
      </c>
      <c r="K11" s="5">
        <f>CHIDIST(K10,5)</f>
        <v>0.88729037783322917</v>
      </c>
    </row>
    <row r="12" spans="1:11" x14ac:dyDescent="0.35">
      <c r="A12" s="7">
        <v>10</v>
      </c>
      <c r="B12" s="7">
        <v>189.98933430074374</v>
      </c>
      <c r="C12" s="44">
        <v>-54.989334300743735</v>
      </c>
      <c r="E12" s="9" t="s">
        <v>43</v>
      </c>
      <c r="F12" s="9">
        <f>COUNT(C3:C25)</f>
        <v>23</v>
      </c>
    </row>
    <row r="13" spans="1:11" x14ac:dyDescent="0.35">
      <c r="A13" s="7">
        <v>11</v>
      </c>
      <c r="B13" s="7">
        <v>189.98933430074374</v>
      </c>
      <c r="C13" s="44">
        <v>-36.989334300743735</v>
      </c>
      <c r="H13" t="s">
        <v>159</v>
      </c>
      <c r="I13" t="s">
        <v>160</v>
      </c>
    </row>
    <row r="14" spans="1:11" x14ac:dyDescent="0.35">
      <c r="A14" s="7">
        <v>12</v>
      </c>
      <c r="B14" s="7">
        <v>244.91471068383822</v>
      </c>
      <c r="C14" s="44">
        <v>77.085289316161777</v>
      </c>
      <c r="H14" t="s">
        <v>161</v>
      </c>
      <c r="I14" s="12" t="s">
        <v>162</v>
      </c>
    </row>
    <row r="15" spans="1:11" x14ac:dyDescent="0.35">
      <c r="A15" s="7">
        <v>13</v>
      </c>
      <c r="B15" s="7">
        <v>519.54159259931066</v>
      </c>
      <c r="C15" s="44">
        <v>-221.54159259931066</v>
      </c>
      <c r="E15" s="12"/>
      <c r="F15" s="12"/>
      <c r="I15" s="12"/>
    </row>
    <row r="16" spans="1:11" x14ac:dyDescent="0.35">
      <c r="A16" s="7">
        <v>14</v>
      </c>
      <c r="B16" s="7">
        <v>244.91471068383822</v>
      </c>
      <c r="C16" s="44">
        <v>-111.91471068383822</v>
      </c>
      <c r="E16" s="12"/>
      <c r="F16" s="12"/>
      <c r="H16" s="34" t="s">
        <v>163</v>
      </c>
      <c r="I16" s="12"/>
    </row>
    <row r="17" spans="1:9" x14ac:dyDescent="0.35">
      <c r="A17" s="7">
        <v>15</v>
      </c>
      <c r="B17" s="7">
        <v>299.84008706693271</v>
      </c>
      <c r="C17" s="44">
        <v>-107.84008706693271</v>
      </c>
      <c r="E17" s="12"/>
      <c r="F17" s="12"/>
      <c r="H17" s="34" t="s">
        <v>164</v>
      </c>
      <c r="I17" s="12"/>
    </row>
    <row r="18" spans="1:9" x14ac:dyDescent="0.35">
      <c r="A18" s="7">
        <v>16</v>
      </c>
      <c r="B18" s="7">
        <v>189.98933430074374</v>
      </c>
      <c r="C18" s="44">
        <v>8.0106656992562648</v>
      </c>
      <c r="E18" s="12"/>
      <c r="F18" s="12"/>
      <c r="H18" s="34" t="s">
        <v>165</v>
      </c>
      <c r="I18" s="12"/>
    </row>
    <row r="19" spans="1:9" x14ac:dyDescent="0.35">
      <c r="A19" s="7">
        <v>17</v>
      </c>
      <c r="B19" s="7">
        <v>794.16847451478316</v>
      </c>
      <c r="C19" s="44">
        <v>196.83152548521684</v>
      </c>
    </row>
    <row r="20" spans="1:9" x14ac:dyDescent="0.35">
      <c r="A20" s="7">
        <v>18</v>
      </c>
      <c r="B20" s="7">
        <v>1145.6194086704152</v>
      </c>
      <c r="C20" s="44">
        <v>98.380591329584831</v>
      </c>
    </row>
    <row r="21" spans="1:9" x14ac:dyDescent="0.35">
      <c r="A21" s="7">
        <v>19</v>
      </c>
      <c r="B21" s="7">
        <v>953.3805913295846</v>
      </c>
      <c r="C21" s="44">
        <v>-98.380591329584604</v>
      </c>
    </row>
    <row r="22" spans="1:9" x14ac:dyDescent="0.35">
      <c r="A22" s="7">
        <v>20</v>
      </c>
      <c r="B22" s="7">
        <v>272.3773988753855</v>
      </c>
      <c r="C22" s="44">
        <v>18.622601124614505</v>
      </c>
    </row>
    <row r="23" spans="1:9" x14ac:dyDescent="0.35">
      <c r="A23" s="7">
        <v>21</v>
      </c>
      <c r="B23" s="7">
        <v>107.60126972610198</v>
      </c>
      <c r="C23" s="44">
        <v>35.398730273898025</v>
      </c>
    </row>
    <row r="24" spans="1:9" x14ac:dyDescent="0.35">
      <c r="A24" s="7">
        <v>22</v>
      </c>
      <c r="B24" s="7">
        <v>189.98933430074374</v>
      </c>
      <c r="C24" s="44">
        <v>63.010665699256265</v>
      </c>
    </row>
    <row r="25" spans="1:9" x14ac:dyDescent="0.35">
      <c r="A25" s="7">
        <v>23</v>
      </c>
      <c r="B25" s="7">
        <v>162.52664610919652</v>
      </c>
      <c r="C25" s="44">
        <v>222.47335389080348</v>
      </c>
    </row>
  </sheetData>
  <sortState xmlns:xlrd2="http://schemas.microsoft.com/office/spreadsheetml/2017/richdata2" ref="G3:G8">
    <sortCondition ref="G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94DB-8EF1-44DA-B7E7-CDB89F5A8386}">
  <sheetPr codeName="Sheet6"/>
  <dimension ref="A1:AGB12"/>
  <sheetViews>
    <sheetView workbookViewId="0"/>
  </sheetViews>
  <sheetFormatPr defaultRowHeight="14.5" x14ac:dyDescent="0.35"/>
  <sheetData>
    <row r="1" spans="1:860" x14ac:dyDescent="0.35">
      <c r="A1">
        <v>2</v>
      </c>
      <c r="B1">
        <v>0</v>
      </c>
    </row>
    <row r="2" spans="1:860" x14ac:dyDescent="0.35">
      <c r="A2">
        <v>0</v>
      </c>
    </row>
    <row r="3" spans="1:860" x14ac:dyDescent="0.35">
      <c r="A3" t="e">
        <f>#REF!</f>
        <v>#REF!</v>
      </c>
      <c r="B3" t="b">
        <v>1</v>
      </c>
      <c r="C3">
        <v>0</v>
      </c>
      <c r="D3">
        <v>31</v>
      </c>
      <c r="E3" t="s">
        <v>228</v>
      </c>
      <c r="F3">
        <v>1</v>
      </c>
      <c r="G3">
        <v>0</v>
      </c>
      <c r="H3">
        <v>0</v>
      </c>
      <c r="J3" t="s">
        <v>148</v>
      </c>
      <c r="K3" t="s">
        <v>149</v>
      </c>
      <c r="L3" t="s">
        <v>150</v>
      </c>
      <c r="AG3" t="e">
        <f>#REF!</f>
        <v>#REF!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  <c r="AP3">
        <v>0</v>
      </c>
      <c r="AQ3">
        <v>0</v>
      </c>
      <c r="AR3">
        <v>0</v>
      </c>
      <c r="AT3" t="s">
        <v>148</v>
      </c>
      <c r="AU3" t="s">
        <v>149</v>
      </c>
      <c r="AV3" t="s">
        <v>150</v>
      </c>
      <c r="BR3">
        <v>0</v>
      </c>
      <c r="BS3">
        <v>0</v>
      </c>
      <c r="BT3">
        <v>0</v>
      </c>
      <c r="BV3" t="s">
        <v>148</v>
      </c>
      <c r="BW3" t="s">
        <v>149</v>
      </c>
      <c r="BX3" t="s">
        <v>150</v>
      </c>
      <c r="CT3">
        <v>0</v>
      </c>
      <c r="CU3">
        <v>0</v>
      </c>
      <c r="CV3">
        <v>0</v>
      </c>
      <c r="CX3" t="s">
        <v>148</v>
      </c>
      <c r="CY3" t="s">
        <v>149</v>
      </c>
      <c r="CZ3" t="s">
        <v>150</v>
      </c>
      <c r="DV3">
        <v>0</v>
      </c>
      <c r="DW3">
        <v>0</v>
      </c>
      <c r="DX3">
        <v>0</v>
      </c>
      <c r="DZ3" t="s">
        <v>148</v>
      </c>
      <c r="EA3" t="s">
        <v>149</v>
      </c>
      <c r="EB3" t="s">
        <v>150</v>
      </c>
      <c r="EX3">
        <v>0</v>
      </c>
      <c r="EY3">
        <v>0</v>
      </c>
      <c r="EZ3">
        <v>0</v>
      </c>
      <c r="FB3" t="s">
        <v>148</v>
      </c>
      <c r="FC3" t="s">
        <v>149</v>
      </c>
      <c r="FD3" t="s">
        <v>150</v>
      </c>
      <c r="FZ3">
        <v>0</v>
      </c>
      <c r="GA3">
        <v>0</v>
      </c>
      <c r="GB3">
        <v>0</v>
      </c>
      <c r="GD3" t="s">
        <v>148</v>
      </c>
      <c r="GE3" t="s">
        <v>149</v>
      </c>
      <c r="GF3" t="s">
        <v>150</v>
      </c>
      <c r="HB3">
        <v>0</v>
      </c>
      <c r="HC3">
        <v>0</v>
      </c>
      <c r="HD3">
        <v>0</v>
      </c>
      <c r="HF3" t="s">
        <v>148</v>
      </c>
      <c r="HG3" t="s">
        <v>149</v>
      </c>
      <c r="HH3" t="s">
        <v>150</v>
      </c>
      <c r="ID3">
        <v>0</v>
      </c>
      <c r="IE3">
        <v>0</v>
      </c>
      <c r="IF3">
        <v>0</v>
      </c>
      <c r="IH3" t="s">
        <v>148</v>
      </c>
      <c r="II3" t="s">
        <v>149</v>
      </c>
      <c r="IJ3" t="s">
        <v>150</v>
      </c>
      <c r="JF3">
        <v>0</v>
      </c>
      <c r="JG3">
        <v>0</v>
      </c>
      <c r="JH3">
        <v>0</v>
      </c>
      <c r="JJ3" t="s">
        <v>148</v>
      </c>
      <c r="JK3" t="s">
        <v>149</v>
      </c>
      <c r="JL3" t="s">
        <v>150</v>
      </c>
      <c r="KH3">
        <v>0</v>
      </c>
      <c r="KI3">
        <v>0</v>
      </c>
      <c r="KJ3">
        <v>0</v>
      </c>
      <c r="KL3" t="s">
        <v>148</v>
      </c>
      <c r="KM3" t="s">
        <v>149</v>
      </c>
      <c r="KN3" t="s">
        <v>150</v>
      </c>
      <c r="LJ3">
        <v>0</v>
      </c>
      <c r="LK3">
        <v>0</v>
      </c>
      <c r="LL3">
        <v>0</v>
      </c>
      <c r="LN3" t="s">
        <v>148</v>
      </c>
      <c r="LO3" t="s">
        <v>149</v>
      </c>
      <c r="LP3" t="s">
        <v>150</v>
      </c>
      <c r="ML3">
        <v>0</v>
      </c>
      <c r="MM3">
        <v>0</v>
      </c>
      <c r="MN3">
        <v>0</v>
      </c>
      <c r="MP3" t="s">
        <v>148</v>
      </c>
      <c r="MQ3" t="s">
        <v>149</v>
      </c>
      <c r="MR3" t="s">
        <v>150</v>
      </c>
      <c r="NN3">
        <v>0</v>
      </c>
      <c r="NO3">
        <v>0</v>
      </c>
      <c r="NP3">
        <v>0</v>
      </c>
      <c r="NR3" t="s">
        <v>148</v>
      </c>
      <c r="NS3" t="s">
        <v>149</v>
      </c>
      <c r="NT3" t="s">
        <v>150</v>
      </c>
      <c r="OP3">
        <v>0</v>
      </c>
      <c r="OQ3">
        <v>0</v>
      </c>
      <c r="OR3">
        <v>0</v>
      </c>
      <c r="OT3" t="s">
        <v>148</v>
      </c>
      <c r="OU3" t="s">
        <v>149</v>
      </c>
      <c r="OV3" t="s">
        <v>150</v>
      </c>
      <c r="PR3">
        <v>0</v>
      </c>
      <c r="PS3">
        <v>0</v>
      </c>
      <c r="PT3">
        <v>0</v>
      </c>
      <c r="PV3" t="s">
        <v>148</v>
      </c>
      <c r="PW3" t="s">
        <v>149</v>
      </c>
      <c r="PX3" t="s">
        <v>150</v>
      </c>
      <c r="QT3">
        <v>0</v>
      </c>
      <c r="QU3">
        <v>0</v>
      </c>
      <c r="QV3">
        <v>0</v>
      </c>
      <c r="QX3" t="s">
        <v>148</v>
      </c>
      <c r="QY3" t="s">
        <v>149</v>
      </c>
      <c r="QZ3" t="s">
        <v>150</v>
      </c>
      <c r="RV3">
        <v>0</v>
      </c>
      <c r="RW3">
        <v>0</v>
      </c>
      <c r="RX3">
        <v>0</v>
      </c>
      <c r="RZ3" t="s">
        <v>148</v>
      </c>
      <c r="SA3" t="s">
        <v>149</v>
      </c>
      <c r="SB3" t="s">
        <v>150</v>
      </c>
      <c r="SX3">
        <v>0</v>
      </c>
      <c r="SY3">
        <v>0</v>
      </c>
      <c r="SZ3">
        <v>0</v>
      </c>
      <c r="TB3" t="s">
        <v>148</v>
      </c>
      <c r="TC3" t="s">
        <v>149</v>
      </c>
      <c r="TD3" t="s">
        <v>150</v>
      </c>
      <c r="TZ3">
        <v>0</v>
      </c>
      <c r="UA3">
        <v>0</v>
      </c>
      <c r="UB3">
        <v>0</v>
      </c>
      <c r="UD3" t="s">
        <v>148</v>
      </c>
      <c r="UE3" t="s">
        <v>149</v>
      </c>
      <c r="UF3" t="s">
        <v>150</v>
      </c>
      <c r="VB3">
        <v>0</v>
      </c>
      <c r="VC3">
        <v>0</v>
      </c>
      <c r="VD3">
        <v>0</v>
      </c>
      <c r="VF3" t="s">
        <v>148</v>
      </c>
      <c r="VG3" t="s">
        <v>149</v>
      </c>
      <c r="VH3" t="s">
        <v>150</v>
      </c>
      <c r="WD3">
        <v>0</v>
      </c>
      <c r="WE3">
        <v>0</v>
      </c>
      <c r="WF3">
        <v>0</v>
      </c>
      <c r="WH3" t="s">
        <v>148</v>
      </c>
      <c r="WI3" t="s">
        <v>149</v>
      </c>
      <c r="WJ3" t="s">
        <v>150</v>
      </c>
      <c r="XF3">
        <v>0</v>
      </c>
      <c r="XG3">
        <v>0</v>
      </c>
      <c r="XH3">
        <v>0</v>
      </c>
      <c r="XJ3" t="s">
        <v>148</v>
      </c>
      <c r="XK3" t="s">
        <v>149</v>
      </c>
      <c r="XL3" t="s">
        <v>150</v>
      </c>
      <c r="YH3">
        <v>0</v>
      </c>
      <c r="YI3">
        <v>0</v>
      </c>
      <c r="YJ3">
        <v>0</v>
      </c>
      <c r="YL3" t="s">
        <v>148</v>
      </c>
      <c r="YM3" t="s">
        <v>149</v>
      </c>
      <c r="YN3" t="s">
        <v>150</v>
      </c>
      <c r="ZJ3">
        <v>0</v>
      </c>
      <c r="ZK3">
        <v>0</v>
      </c>
      <c r="ZL3">
        <v>0</v>
      </c>
      <c r="ZN3" t="s">
        <v>148</v>
      </c>
      <c r="ZO3" t="s">
        <v>149</v>
      </c>
      <c r="ZP3" t="s">
        <v>150</v>
      </c>
      <c r="AAL3">
        <v>0</v>
      </c>
      <c r="AAM3">
        <v>0</v>
      </c>
      <c r="AAN3">
        <v>0</v>
      </c>
      <c r="AAP3" t="s">
        <v>148</v>
      </c>
      <c r="AAQ3" t="s">
        <v>149</v>
      </c>
      <c r="AAR3" t="s">
        <v>150</v>
      </c>
      <c r="ABN3">
        <v>0</v>
      </c>
      <c r="ABO3">
        <v>0</v>
      </c>
      <c r="ABP3">
        <v>0</v>
      </c>
      <c r="ABR3" t="s">
        <v>148</v>
      </c>
      <c r="ABS3" t="s">
        <v>149</v>
      </c>
      <c r="ABT3" t="s">
        <v>150</v>
      </c>
      <c r="ACP3">
        <v>0</v>
      </c>
      <c r="ACQ3">
        <v>0</v>
      </c>
      <c r="ACR3">
        <v>0</v>
      </c>
      <c r="ACT3" t="s">
        <v>148</v>
      </c>
      <c r="ACU3" t="s">
        <v>149</v>
      </c>
      <c r="ACV3" t="s">
        <v>150</v>
      </c>
      <c r="ADR3">
        <v>0</v>
      </c>
      <c r="ADS3">
        <v>0</v>
      </c>
      <c r="ADT3">
        <v>0</v>
      </c>
      <c r="ADV3" t="s">
        <v>148</v>
      </c>
      <c r="ADW3" t="s">
        <v>149</v>
      </c>
      <c r="ADX3" t="s">
        <v>150</v>
      </c>
      <c r="AET3">
        <v>0</v>
      </c>
      <c r="AEU3">
        <v>0</v>
      </c>
      <c r="AEV3">
        <v>0</v>
      </c>
      <c r="AEX3" t="s">
        <v>148</v>
      </c>
      <c r="AEY3" t="s">
        <v>149</v>
      </c>
      <c r="AEZ3" t="s">
        <v>150</v>
      </c>
      <c r="AFV3">
        <v>0</v>
      </c>
      <c r="AFW3">
        <v>0</v>
      </c>
      <c r="AFX3">
        <v>0</v>
      </c>
      <c r="AFZ3" t="s">
        <v>148</v>
      </c>
      <c r="AGA3" t="s">
        <v>149</v>
      </c>
      <c r="AGB3" t="s">
        <v>150</v>
      </c>
    </row>
    <row r="4" spans="1:860" x14ac:dyDescent="0.35">
      <c r="A4" s="34" t="e">
        <f>#REF!</f>
        <v>#REF!</v>
      </c>
      <c r="B4" t="b">
        <v>1</v>
      </c>
      <c r="C4">
        <v>0</v>
      </c>
      <c r="D4">
        <v>31</v>
      </c>
      <c r="E4" t="s">
        <v>229</v>
      </c>
      <c r="F4">
        <v>1</v>
      </c>
      <c r="G4">
        <v>0</v>
      </c>
      <c r="H4">
        <v>0</v>
      </c>
      <c r="J4" t="s">
        <v>148</v>
      </c>
      <c r="K4" t="s">
        <v>149</v>
      </c>
      <c r="L4" t="s">
        <v>150</v>
      </c>
      <c r="AG4" s="34" t="e">
        <f>#REF!</f>
        <v>#REF!</v>
      </c>
      <c r="AH4">
        <v>5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  <c r="AP4">
        <v>0</v>
      </c>
      <c r="AQ4">
        <v>0</v>
      </c>
      <c r="AR4">
        <v>0</v>
      </c>
      <c r="AT4" t="s">
        <v>148</v>
      </c>
      <c r="AU4" t="s">
        <v>149</v>
      </c>
      <c r="AV4" t="s">
        <v>150</v>
      </c>
      <c r="BR4">
        <v>0</v>
      </c>
      <c r="BS4">
        <v>0</v>
      </c>
      <c r="BT4">
        <v>0</v>
      </c>
      <c r="BV4" t="s">
        <v>148</v>
      </c>
      <c r="BW4" t="s">
        <v>149</v>
      </c>
      <c r="BX4" t="s">
        <v>150</v>
      </c>
      <c r="CT4">
        <v>0</v>
      </c>
      <c r="CU4">
        <v>0</v>
      </c>
      <c r="CV4">
        <v>0</v>
      </c>
      <c r="CX4" t="s">
        <v>148</v>
      </c>
      <c r="CY4" t="s">
        <v>149</v>
      </c>
      <c r="CZ4" t="s">
        <v>150</v>
      </c>
      <c r="DV4">
        <v>0</v>
      </c>
      <c r="DW4">
        <v>0</v>
      </c>
      <c r="DX4">
        <v>0</v>
      </c>
      <c r="DZ4" t="s">
        <v>148</v>
      </c>
      <c r="EA4" t="s">
        <v>149</v>
      </c>
      <c r="EB4" t="s">
        <v>150</v>
      </c>
      <c r="EX4">
        <v>0</v>
      </c>
      <c r="EY4">
        <v>0</v>
      </c>
      <c r="EZ4">
        <v>0</v>
      </c>
      <c r="FB4" t="s">
        <v>148</v>
      </c>
      <c r="FC4" t="s">
        <v>149</v>
      </c>
      <c r="FD4" t="s">
        <v>150</v>
      </c>
      <c r="FZ4">
        <v>0</v>
      </c>
      <c r="GA4">
        <v>0</v>
      </c>
      <c r="GB4">
        <v>0</v>
      </c>
      <c r="GD4" t="s">
        <v>148</v>
      </c>
      <c r="GE4" t="s">
        <v>149</v>
      </c>
      <c r="GF4" t="s">
        <v>150</v>
      </c>
      <c r="HB4">
        <v>0</v>
      </c>
      <c r="HC4">
        <v>0</v>
      </c>
      <c r="HD4">
        <v>0</v>
      </c>
      <c r="HF4" t="s">
        <v>148</v>
      </c>
      <c r="HG4" t="s">
        <v>149</v>
      </c>
      <c r="HH4" t="s">
        <v>150</v>
      </c>
      <c r="ID4">
        <v>0</v>
      </c>
      <c r="IE4">
        <v>0</v>
      </c>
      <c r="IF4">
        <v>0</v>
      </c>
      <c r="IH4" t="s">
        <v>148</v>
      </c>
      <c r="II4" t="s">
        <v>149</v>
      </c>
      <c r="IJ4" t="s">
        <v>150</v>
      </c>
      <c r="JF4">
        <v>0</v>
      </c>
      <c r="JG4">
        <v>0</v>
      </c>
      <c r="JH4">
        <v>0</v>
      </c>
      <c r="JJ4" t="s">
        <v>148</v>
      </c>
      <c r="JK4" t="s">
        <v>149</v>
      </c>
      <c r="JL4" t="s">
        <v>150</v>
      </c>
      <c r="KH4">
        <v>0</v>
      </c>
      <c r="KI4">
        <v>0</v>
      </c>
      <c r="KJ4">
        <v>0</v>
      </c>
      <c r="KL4" t="s">
        <v>148</v>
      </c>
      <c r="KM4" t="s">
        <v>149</v>
      </c>
      <c r="KN4" t="s">
        <v>150</v>
      </c>
      <c r="LJ4">
        <v>0</v>
      </c>
      <c r="LK4">
        <v>0</v>
      </c>
      <c r="LL4">
        <v>0</v>
      </c>
      <c r="LN4" t="s">
        <v>148</v>
      </c>
      <c r="LO4" t="s">
        <v>149</v>
      </c>
      <c r="LP4" t="s">
        <v>150</v>
      </c>
      <c r="ML4">
        <v>0</v>
      </c>
      <c r="MM4">
        <v>0</v>
      </c>
      <c r="MN4">
        <v>0</v>
      </c>
      <c r="MP4" t="s">
        <v>148</v>
      </c>
      <c r="MQ4" t="s">
        <v>149</v>
      </c>
      <c r="MR4" t="s">
        <v>150</v>
      </c>
      <c r="NN4">
        <v>0</v>
      </c>
      <c r="NO4">
        <v>0</v>
      </c>
      <c r="NP4">
        <v>0</v>
      </c>
      <c r="NR4" t="s">
        <v>148</v>
      </c>
      <c r="NS4" t="s">
        <v>149</v>
      </c>
      <c r="NT4" t="s">
        <v>150</v>
      </c>
      <c r="OP4">
        <v>0</v>
      </c>
      <c r="OQ4">
        <v>0</v>
      </c>
      <c r="OR4">
        <v>0</v>
      </c>
      <c r="OT4" t="s">
        <v>148</v>
      </c>
      <c r="OU4" t="s">
        <v>149</v>
      </c>
      <c r="OV4" t="s">
        <v>150</v>
      </c>
      <c r="PR4">
        <v>0</v>
      </c>
      <c r="PS4">
        <v>0</v>
      </c>
      <c r="PT4">
        <v>0</v>
      </c>
      <c r="PV4" t="s">
        <v>148</v>
      </c>
      <c r="PW4" t="s">
        <v>149</v>
      </c>
      <c r="PX4" t="s">
        <v>150</v>
      </c>
      <c r="QT4">
        <v>0</v>
      </c>
      <c r="QU4">
        <v>0</v>
      </c>
      <c r="QV4">
        <v>0</v>
      </c>
      <c r="QX4" t="s">
        <v>148</v>
      </c>
      <c r="QY4" t="s">
        <v>149</v>
      </c>
      <c r="QZ4" t="s">
        <v>150</v>
      </c>
      <c r="RV4">
        <v>0</v>
      </c>
      <c r="RW4">
        <v>0</v>
      </c>
      <c r="RX4">
        <v>0</v>
      </c>
      <c r="RZ4" t="s">
        <v>148</v>
      </c>
      <c r="SA4" t="s">
        <v>149</v>
      </c>
      <c r="SB4" t="s">
        <v>150</v>
      </c>
      <c r="SX4">
        <v>0</v>
      </c>
      <c r="SY4">
        <v>0</v>
      </c>
      <c r="SZ4">
        <v>0</v>
      </c>
      <c r="TB4" t="s">
        <v>148</v>
      </c>
      <c r="TC4" t="s">
        <v>149</v>
      </c>
      <c r="TD4" t="s">
        <v>150</v>
      </c>
      <c r="TZ4">
        <v>0</v>
      </c>
      <c r="UA4">
        <v>0</v>
      </c>
      <c r="UB4">
        <v>0</v>
      </c>
      <c r="UD4" t="s">
        <v>148</v>
      </c>
      <c r="UE4" t="s">
        <v>149</v>
      </c>
      <c r="UF4" t="s">
        <v>150</v>
      </c>
      <c r="VB4">
        <v>0</v>
      </c>
      <c r="VC4">
        <v>0</v>
      </c>
      <c r="VD4">
        <v>0</v>
      </c>
      <c r="VF4" t="s">
        <v>148</v>
      </c>
      <c r="VG4" t="s">
        <v>149</v>
      </c>
      <c r="VH4" t="s">
        <v>150</v>
      </c>
      <c r="WD4">
        <v>0</v>
      </c>
      <c r="WE4">
        <v>0</v>
      </c>
      <c r="WF4">
        <v>0</v>
      </c>
      <c r="WH4" t="s">
        <v>148</v>
      </c>
      <c r="WI4" t="s">
        <v>149</v>
      </c>
      <c r="WJ4" t="s">
        <v>150</v>
      </c>
      <c r="XF4">
        <v>0</v>
      </c>
      <c r="XG4">
        <v>0</v>
      </c>
      <c r="XH4">
        <v>0</v>
      </c>
      <c r="XJ4" t="s">
        <v>148</v>
      </c>
      <c r="XK4" t="s">
        <v>149</v>
      </c>
      <c r="XL4" t="s">
        <v>150</v>
      </c>
      <c r="YH4">
        <v>0</v>
      </c>
      <c r="YI4">
        <v>0</v>
      </c>
      <c r="YJ4">
        <v>0</v>
      </c>
      <c r="YL4" t="s">
        <v>148</v>
      </c>
      <c r="YM4" t="s">
        <v>149</v>
      </c>
      <c r="YN4" t="s">
        <v>150</v>
      </c>
      <c r="ZJ4">
        <v>0</v>
      </c>
      <c r="ZK4">
        <v>0</v>
      </c>
      <c r="ZL4">
        <v>0</v>
      </c>
      <c r="ZN4" t="s">
        <v>148</v>
      </c>
      <c r="ZO4" t="s">
        <v>149</v>
      </c>
      <c r="ZP4" t="s">
        <v>150</v>
      </c>
      <c r="AAL4">
        <v>0</v>
      </c>
      <c r="AAM4">
        <v>0</v>
      </c>
      <c r="AAN4">
        <v>0</v>
      </c>
      <c r="AAP4" t="s">
        <v>148</v>
      </c>
      <c r="AAQ4" t="s">
        <v>149</v>
      </c>
      <c r="AAR4" t="s">
        <v>150</v>
      </c>
      <c r="ABN4">
        <v>0</v>
      </c>
      <c r="ABO4">
        <v>0</v>
      </c>
      <c r="ABP4">
        <v>0</v>
      </c>
      <c r="ABR4" t="s">
        <v>148</v>
      </c>
      <c r="ABS4" t="s">
        <v>149</v>
      </c>
      <c r="ABT4" t="s">
        <v>150</v>
      </c>
      <c r="ACP4">
        <v>0</v>
      </c>
      <c r="ACQ4">
        <v>0</v>
      </c>
      <c r="ACR4">
        <v>0</v>
      </c>
      <c r="ACT4" t="s">
        <v>148</v>
      </c>
      <c r="ACU4" t="s">
        <v>149</v>
      </c>
      <c r="ACV4" t="s">
        <v>150</v>
      </c>
      <c r="ADR4">
        <v>0</v>
      </c>
      <c r="ADS4">
        <v>0</v>
      </c>
      <c r="ADT4">
        <v>0</v>
      </c>
      <c r="ADV4" t="s">
        <v>148</v>
      </c>
      <c r="ADW4" t="s">
        <v>149</v>
      </c>
      <c r="ADX4" t="s">
        <v>150</v>
      </c>
      <c r="AET4">
        <v>0</v>
      </c>
      <c r="AEU4">
        <v>0</v>
      </c>
      <c r="AEV4">
        <v>0</v>
      </c>
      <c r="AEX4" t="s">
        <v>148</v>
      </c>
      <c r="AEY4" t="s">
        <v>149</v>
      </c>
      <c r="AEZ4" t="s">
        <v>150</v>
      </c>
      <c r="AFV4">
        <v>0</v>
      </c>
      <c r="AFW4">
        <v>0</v>
      </c>
      <c r="AFX4">
        <v>0</v>
      </c>
      <c r="AFZ4" t="s">
        <v>148</v>
      </c>
      <c r="AGA4" t="s">
        <v>149</v>
      </c>
      <c r="AGB4" t="s">
        <v>150</v>
      </c>
    </row>
    <row r="5" spans="1:860" x14ac:dyDescent="0.35">
      <c r="A5" s="34">
        <v>0</v>
      </c>
      <c r="AG5" s="34"/>
    </row>
    <row r="6" spans="1:860" x14ac:dyDescent="0.35">
      <c r="A6" s="34" t="b">
        <v>0</v>
      </c>
      <c r="B6">
        <v>12600</v>
      </c>
      <c r="C6">
        <v>6356.25</v>
      </c>
      <c r="D6">
        <v>5320</v>
      </c>
      <c r="E6">
        <v>0</v>
      </c>
      <c r="AG6" s="34"/>
    </row>
    <row r="7" spans="1:860" x14ac:dyDescent="0.35">
      <c r="A7" t="b">
        <v>0</v>
      </c>
      <c r="B7">
        <v>12600</v>
      </c>
      <c r="C7">
        <v>6356.25</v>
      </c>
      <c r="D7">
        <v>5320</v>
      </c>
      <c r="E7">
        <v>0</v>
      </c>
    </row>
    <row r="8" spans="1:860" x14ac:dyDescent="0.35">
      <c r="A8" t="b">
        <v>0</v>
      </c>
      <c r="B8">
        <v>12600</v>
      </c>
      <c r="C8">
        <v>6356.25</v>
      </c>
      <c r="D8">
        <v>5320</v>
      </c>
      <c r="E8">
        <v>0</v>
      </c>
    </row>
    <row r="9" spans="1:860" x14ac:dyDescent="0.35">
      <c r="A9" t="b">
        <v>0</v>
      </c>
      <c r="B9">
        <v>12600</v>
      </c>
      <c r="C9">
        <v>6356.25</v>
      </c>
      <c r="D9">
        <v>5320</v>
      </c>
      <c r="E9">
        <v>0</v>
      </c>
    </row>
    <row r="10" spans="1:860" x14ac:dyDescent="0.35">
      <c r="A10" t="b">
        <v>0</v>
      </c>
      <c r="B10">
        <v>12600</v>
      </c>
      <c r="C10">
        <v>6356.25</v>
      </c>
      <c r="D10">
        <v>5320</v>
      </c>
      <c r="E10">
        <v>0</v>
      </c>
    </row>
    <row r="11" spans="1:860" x14ac:dyDescent="0.35">
      <c r="A11">
        <v>0</v>
      </c>
    </row>
    <row r="12" spans="1:860" x14ac:dyDescent="0.35">
      <c r="A12">
        <v>0</v>
      </c>
      <c r="B12" t="b">
        <v>0</v>
      </c>
      <c r="C12" t="b">
        <v>0</v>
      </c>
      <c r="D12">
        <v>10</v>
      </c>
      <c r="E12">
        <v>0.95</v>
      </c>
      <c r="F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93B8-E4AF-4386-871F-D720DC186633}">
  <sheetPr codeName="Sheet7"/>
  <dimension ref="A1:P58"/>
  <sheetViews>
    <sheetView workbookViewId="0">
      <selection activeCell="C19" sqref="C19"/>
    </sheetView>
  </sheetViews>
  <sheetFormatPr defaultRowHeight="14.5" x14ac:dyDescent="0.35"/>
  <cols>
    <col min="1" max="1" width="24.6328125" customWidth="1"/>
    <col min="2" max="2" width="11.08984375" bestFit="1" customWidth="1"/>
    <col min="3" max="3" width="29.26953125" bestFit="1" customWidth="1"/>
    <col min="5" max="5" width="24.90625" customWidth="1"/>
    <col min="6" max="6" width="11.08984375" bestFit="1" customWidth="1"/>
    <col min="7" max="7" width="8.7265625" style="76"/>
    <col min="8" max="8" width="8.7265625" style="12"/>
    <col min="9" max="9" width="8.7265625" style="73"/>
    <col min="10" max="10" width="8.7265625" style="12"/>
    <col min="11" max="11" width="13.90625" bestFit="1" customWidth="1"/>
    <col min="14" max="14" width="11.08984375" bestFit="1" customWidth="1"/>
    <col min="15" max="15" width="12.453125" bestFit="1" customWidth="1"/>
  </cols>
  <sheetData>
    <row r="1" spans="1:16" x14ac:dyDescent="0.35">
      <c r="A1" s="90" t="s">
        <v>221</v>
      </c>
      <c r="B1" s="91"/>
      <c r="C1" s="77" t="s">
        <v>222</v>
      </c>
      <c r="E1" s="89"/>
      <c r="F1" s="89"/>
    </row>
    <row r="2" spans="1:16" x14ac:dyDescent="0.35">
      <c r="A2" s="11" t="s">
        <v>42</v>
      </c>
      <c r="B2" s="11">
        <f>Regression!H7</f>
        <v>123.41923749680065</v>
      </c>
      <c r="E2" s="21" t="s">
        <v>226</v>
      </c>
      <c r="F2" s="39" t="s">
        <v>137</v>
      </c>
      <c r="G2" s="77" t="s">
        <v>211</v>
      </c>
      <c r="H2" s="57" t="s">
        <v>212</v>
      </c>
      <c r="I2" s="74" t="s">
        <v>213</v>
      </c>
      <c r="K2" s="69" t="s">
        <v>185</v>
      </c>
    </row>
    <row r="3" spans="1:16" x14ac:dyDescent="0.35">
      <c r="A3" s="11" t="s">
        <v>41</v>
      </c>
      <c r="B3" s="11">
        <f>Regression!O26</f>
        <v>382.22815164157447</v>
      </c>
      <c r="E3" s="22">
        <v>200</v>
      </c>
      <c r="F3" s="39">
        <v>13483.88</v>
      </c>
      <c r="G3" s="78">
        <f>F3/$F$22</f>
        <v>0.67037654078847997</v>
      </c>
      <c r="H3" s="72">
        <f>(E3-$B$3)/$B$2</f>
        <v>-1.4764971436993224</v>
      </c>
      <c r="I3" s="75">
        <f>_xlfn.NORM.S.DIST(H3,TRUE)</f>
        <v>6.990524073143474E-2</v>
      </c>
      <c r="K3" s="69" t="s">
        <v>181</v>
      </c>
      <c r="L3" s="70">
        <f>NORMDIST((E22-B3)/B2,0,1,1)</f>
        <v>0.52510525161601296</v>
      </c>
    </row>
    <row r="4" spans="1:16" x14ac:dyDescent="0.35">
      <c r="E4" s="22">
        <f>E3+10</f>
        <v>210</v>
      </c>
      <c r="F4" s="39">
        <v>14081.85</v>
      </c>
      <c r="G4" s="78">
        <f t="shared" ref="G4:G33" si="0">F4/$F$22</f>
        <v>0.70010574781904444</v>
      </c>
      <c r="H4" s="72">
        <f t="shared" ref="H4:H33" si="1">(E4-$B$3)/$B$2</f>
        <v>-1.3954724979243134</v>
      </c>
      <c r="I4" s="75">
        <f t="shared" ref="I4:I33" si="2">_xlfn.NORM.S.DIST(H4,TRUE)</f>
        <v>8.1436701273033263E-2</v>
      </c>
      <c r="L4" s="53"/>
    </row>
    <row r="5" spans="1:16" x14ac:dyDescent="0.35">
      <c r="A5" s="19" t="s">
        <v>73</v>
      </c>
      <c r="B5" s="19">
        <f ca="1">_xll.RiskNormal($B$3,$B$2)</f>
        <v>382.22815164157447</v>
      </c>
      <c r="C5" s="85" t="s">
        <v>214</v>
      </c>
      <c r="E5" s="22">
        <f t="shared" ref="E5:E12" si="3">E4+10</f>
        <v>220</v>
      </c>
      <c r="F5" s="39">
        <v>14663.34</v>
      </c>
      <c r="G5" s="78">
        <f t="shared" si="0"/>
        <v>0.72901562054878499</v>
      </c>
      <c r="H5" s="72">
        <f t="shared" si="1"/>
        <v>-1.3144478521493042</v>
      </c>
      <c r="I5" s="75">
        <f t="shared" si="2"/>
        <v>9.4347768054162992E-2</v>
      </c>
      <c r="K5" s="69" t="s">
        <v>182</v>
      </c>
    </row>
    <row r="6" spans="1:16" x14ac:dyDescent="0.35">
      <c r="A6" s="19" t="s">
        <v>217</v>
      </c>
      <c r="B6" s="19">
        <f ca="1">_xll.RiskSimtable($E$3:$E$33)</f>
        <v>200</v>
      </c>
      <c r="C6" s="85" t="s">
        <v>215</v>
      </c>
      <c r="E6" s="22">
        <f t="shared" si="3"/>
        <v>230</v>
      </c>
      <c r="F6" s="39">
        <v>15226.39</v>
      </c>
      <c r="G6" s="78">
        <f t="shared" si="0"/>
        <v>0.75700871387881707</v>
      </c>
      <c r="H6" s="72">
        <f t="shared" si="1"/>
        <v>-1.2334232063742949</v>
      </c>
      <c r="I6" s="75">
        <f t="shared" si="2"/>
        <v>0.1087089556692246</v>
      </c>
      <c r="K6" s="69" t="s">
        <v>183</v>
      </c>
      <c r="L6" s="71">
        <f ca="1">F45/B5</f>
        <v>0.88114428567103309</v>
      </c>
    </row>
    <row r="7" spans="1:16" x14ac:dyDescent="0.35">
      <c r="A7" s="12"/>
      <c r="B7" s="12"/>
      <c r="C7" s="76"/>
      <c r="E7" s="22">
        <f t="shared" si="3"/>
        <v>240</v>
      </c>
      <c r="F7" s="39">
        <v>15769.06</v>
      </c>
      <c r="G7" s="78">
        <f t="shared" si="0"/>
        <v>0.78398857704800018</v>
      </c>
      <c r="H7" s="72">
        <f t="shared" si="1"/>
        <v>-1.1523985605992859</v>
      </c>
      <c r="I7" s="75">
        <f t="shared" si="2"/>
        <v>0.12457866610677823</v>
      </c>
    </row>
    <row r="8" spans="1:16" x14ac:dyDescent="0.35">
      <c r="A8" s="19" t="s">
        <v>224</v>
      </c>
      <c r="B8" s="46">
        <v>135</v>
      </c>
      <c r="C8" s="77" t="s">
        <v>223</v>
      </c>
      <c r="E8" s="22">
        <f t="shared" si="3"/>
        <v>250</v>
      </c>
      <c r="F8" s="39">
        <v>16289.4</v>
      </c>
      <c r="G8" s="78">
        <f t="shared" si="0"/>
        <v>0.80985826212632162</v>
      </c>
      <c r="H8" s="72">
        <f t="shared" si="1"/>
        <v>-1.0713739148242767</v>
      </c>
      <c r="I8" s="75">
        <f t="shared" si="2"/>
        <v>0.14200066844576478</v>
      </c>
      <c r="K8" s="9" t="s">
        <v>78</v>
      </c>
      <c r="L8" s="9">
        <f>B9</f>
        <v>65</v>
      </c>
    </row>
    <row r="9" spans="1:16" x14ac:dyDescent="0.35">
      <c r="A9" s="19" t="s">
        <v>74</v>
      </c>
      <c r="B9" s="46">
        <v>65</v>
      </c>
      <c r="C9" s="77" t="s">
        <v>223</v>
      </c>
      <c r="E9" s="22">
        <f t="shared" si="3"/>
        <v>260</v>
      </c>
      <c r="F9" s="39">
        <v>16785</v>
      </c>
      <c r="G9" s="78">
        <f t="shared" si="0"/>
        <v>0.83449795141566352</v>
      </c>
      <c r="H9" s="72">
        <f t="shared" si="1"/>
        <v>-0.99034926904926757</v>
      </c>
      <c r="I9" s="75">
        <f t="shared" si="2"/>
        <v>0.16100171628274038</v>
      </c>
      <c r="K9" s="9" t="s">
        <v>77</v>
      </c>
      <c r="L9" s="9">
        <f>B8-B9</f>
        <v>70</v>
      </c>
      <c r="N9" s="62"/>
      <c r="O9" s="62"/>
      <c r="P9" s="61"/>
    </row>
    <row r="10" spans="1:16" x14ac:dyDescent="0.35">
      <c r="C10" s="76"/>
      <c r="E10" s="22">
        <f t="shared" si="3"/>
        <v>270</v>
      </c>
      <c r="F10" s="39">
        <v>17253.84</v>
      </c>
      <c r="G10" s="78">
        <f t="shared" si="0"/>
        <v>0.85780721680391014</v>
      </c>
      <c r="H10" s="72">
        <f t="shared" si="1"/>
        <v>-0.90932462327425834</v>
      </c>
      <c r="I10" s="75">
        <f t="shared" si="2"/>
        <v>0.18158939838200411</v>
      </c>
      <c r="K10" s="9" t="s">
        <v>79</v>
      </c>
      <c r="L10" s="30">
        <f>L9/(L8+L9)</f>
        <v>0.51851851851851849</v>
      </c>
      <c r="M10" s="12"/>
      <c r="N10" s="62"/>
      <c r="O10" s="62"/>
      <c r="P10" s="61"/>
    </row>
    <row r="11" spans="1:16" x14ac:dyDescent="0.35">
      <c r="A11" s="19" t="s">
        <v>75</v>
      </c>
      <c r="B11" s="19">
        <f ca="1">MIN(B5,B6)</f>
        <v>200</v>
      </c>
      <c r="C11" s="85" t="s">
        <v>216</v>
      </c>
      <c r="E11" s="22">
        <f t="shared" si="3"/>
        <v>280</v>
      </c>
      <c r="F11" s="39">
        <v>17694.099999999999</v>
      </c>
      <c r="G11" s="78">
        <f t="shared" si="0"/>
        <v>0.87969557355638317</v>
      </c>
      <c r="H11" s="72">
        <f t="shared" si="1"/>
        <v>-0.82829997749924922</v>
      </c>
      <c r="I11" s="75">
        <f t="shared" si="2"/>
        <v>0.20375031779479666</v>
      </c>
      <c r="K11" s="45" t="s">
        <v>80</v>
      </c>
      <c r="L11" s="45">
        <v>388</v>
      </c>
      <c r="M11" s="12"/>
      <c r="N11" s="62"/>
      <c r="O11" s="62"/>
      <c r="P11" s="61"/>
    </row>
    <row r="12" spans="1:16" x14ac:dyDescent="0.35">
      <c r="A12" s="19" t="s">
        <v>225</v>
      </c>
      <c r="B12" s="46">
        <f ca="1">B9*B6</f>
        <v>13000</v>
      </c>
      <c r="C12" s="85" t="s">
        <v>218</v>
      </c>
      <c r="E12" s="22">
        <f t="shared" si="3"/>
        <v>290</v>
      </c>
      <c r="F12" s="39">
        <v>18103.16</v>
      </c>
      <c r="G12" s="78">
        <f t="shared" si="0"/>
        <v>0.90003276342865557</v>
      </c>
      <c r="H12" s="72">
        <f t="shared" si="1"/>
        <v>-0.7472753317242401</v>
      </c>
      <c r="I12" s="75">
        <f t="shared" si="2"/>
        <v>0.22744868988545675</v>
      </c>
      <c r="M12" s="12"/>
      <c r="N12" s="62"/>
      <c r="O12" s="62"/>
      <c r="P12" s="61"/>
    </row>
    <row r="13" spans="1:16" x14ac:dyDescent="0.35">
      <c r="A13" s="19" t="s">
        <v>76</v>
      </c>
      <c r="B13" s="46">
        <f ca="1">B8*B11</f>
        <v>27000</v>
      </c>
      <c r="C13" s="85" t="s">
        <v>219</v>
      </c>
      <c r="E13" s="22">
        <v>300</v>
      </c>
      <c r="F13" s="39">
        <v>18479.13</v>
      </c>
      <c r="G13" s="78">
        <f t="shared" si="0"/>
        <v>0.91872482150394585</v>
      </c>
      <c r="H13" s="72">
        <f t="shared" si="1"/>
        <v>-0.66625068594923087</v>
      </c>
      <c r="I13" s="75">
        <f t="shared" si="2"/>
        <v>0.25262544018107014</v>
      </c>
      <c r="M13" s="12"/>
      <c r="N13" s="62"/>
      <c r="O13" s="62"/>
      <c r="P13" s="61"/>
    </row>
    <row r="14" spans="1:16" s="12" customFormat="1" x14ac:dyDescent="0.35">
      <c r="A14" s="18" t="s">
        <v>138</v>
      </c>
      <c r="B14" s="47">
        <f ca="1">_xll.RiskOutput()+B13-B12</f>
        <v>14000</v>
      </c>
      <c r="C14" s="86" t="s">
        <v>220</v>
      </c>
      <c r="E14" s="22">
        <f>E13+10</f>
        <v>310</v>
      </c>
      <c r="F14" s="39">
        <v>18820.330000000002</v>
      </c>
      <c r="G14" s="78">
        <f t="shared" si="0"/>
        <v>0.93568822341178171</v>
      </c>
      <c r="H14" s="72">
        <f t="shared" si="1"/>
        <v>-0.58522604017422175</v>
      </c>
      <c r="I14" s="75">
        <f t="shared" si="2"/>
        <v>0.27919786885045283</v>
      </c>
      <c r="N14" s="62"/>
      <c r="O14" s="62"/>
      <c r="P14" s="61"/>
    </row>
    <row r="15" spans="1:16" x14ac:dyDescent="0.35">
      <c r="E15" s="22">
        <f t="shared" ref="E15:E23" si="4">E14+10</f>
        <v>320</v>
      </c>
      <c r="F15" s="39">
        <v>19124.740000000002</v>
      </c>
      <c r="G15" s="78">
        <f t="shared" si="0"/>
        <v>0.9508225410400476</v>
      </c>
      <c r="H15" s="72">
        <f t="shared" si="1"/>
        <v>-0.50420139439921263</v>
      </c>
      <c r="I15" s="75">
        <f t="shared" si="2"/>
        <v>0.30705993033059054</v>
      </c>
      <c r="M15" s="12"/>
      <c r="N15" s="62"/>
      <c r="O15" s="62"/>
      <c r="P15" s="61"/>
    </row>
    <row r="16" spans="1:16" x14ac:dyDescent="0.35">
      <c r="A16" s="18" t="s">
        <v>184</v>
      </c>
      <c r="B16" s="48">
        <f ca="1">_xll.RiskOutput()+MAX(B5-E22,0)</f>
        <v>0</v>
      </c>
      <c r="D16" s="34"/>
      <c r="E16" s="22">
        <f t="shared" si="4"/>
        <v>330</v>
      </c>
      <c r="F16" s="39">
        <v>19390.689999999999</v>
      </c>
      <c r="G16" s="78">
        <f t="shared" si="0"/>
        <v>0.96404474718714273</v>
      </c>
      <c r="H16" s="72">
        <f t="shared" si="1"/>
        <v>-0.42317674862420346</v>
      </c>
      <c r="I16" s="75">
        <f t="shared" si="2"/>
        <v>0.3360831548489821</v>
      </c>
      <c r="M16" s="12"/>
      <c r="N16" s="62"/>
      <c r="O16" s="62"/>
      <c r="P16" s="61"/>
    </row>
    <row r="17" spans="1:16" x14ac:dyDescent="0.35">
      <c r="A17" s="18" t="s">
        <v>167</v>
      </c>
      <c r="B17" s="59">
        <f ca="1">_xll.RiskOutput()+B5-MAX(B5-E22,0)</f>
        <v>382.22815164157447</v>
      </c>
      <c r="D17" s="12"/>
      <c r="E17" s="22">
        <f t="shared" si="4"/>
        <v>340</v>
      </c>
      <c r="F17" s="39">
        <v>19616.810000000001</v>
      </c>
      <c r="G17" s="78">
        <f t="shared" si="0"/>
        <v>0.97528672971762309</v>
      </c>
      <c r="H17" s="72">
        <f t="shared" si="1"/>
        <v>-0.34215210284919428</v>
      </c>
      <c r="I17" s="75">
        <f t="shared" si="2"/>
        <v>0.3661182142894529</v>
      </c>
      <c r="M17" s="12"/>
      <c r="N17" s="62"/>
      <c r="O17" s="62"/>
      <c r="P17" s="61"/>
    </row>
    <row r="18" spans="1:16" x14ac:dyDescent="0.35">
      <c r="A18" s="18" t="s">
        <v>174</v>
      </c>
      <c r="B18" s="48">
        <f ca="1">_xll.RiskOutput()+E22-B17</f>
        <v>7.7718483584255296</v>
      </c>
      <c r="C18" s="34"/>
      <c r="E18" s="22">
        <f t="shared" si="4"/>
        <v>350</v>
      </c>
      <c r="F18" s="39">
        <v>19801.75</v>
      </c>
      <c r="G18" s="78">
        <f t="shared" si="0"/>
        <v>0.98448137083378706</v>
      </c>
      <c r="H18" s="72">
        <f t="shared" si="1"/>
        <v>-0.26112745707418511</v>
      </c>
      <c r="I18" s="75">
        <f t="shared" si="2"/>
        <v>0.39699710917558451</v>
      </c>
      <c r="M18" s="12"/>
      <c r="N18" s="62"/>
      <c r="O18" s="62"/>
      <c r="P18" s="61"/>
    </row>
    <row r="19" spans="1:16" ht="21" x14ac:dyDescent="0.35">
      <c r="A19" s="12"/>
      <c r="B19" s="12"/>
      <c r="C19" s="10"/>
      <c r="D19" s="52"/>
      <c r="E19" s="22">
        <f t="shared" si="4"/>
        <v>360</v>
      </c>
      <c r="F19" s="39">
        <v>19944.59</v>
      </c>
      <c r="G19" s="78">
        <f t="shared" si="0"/>
        <v>0.99158293099942385</v>
      </c>
      <c r="H19" s="72">
        <f t="shared" si="1"/>
        <v>-0.18010281129917596</v>
      </c>
      <c r="I19" s="75">
        <f t="shared" si="2"/>
        <v>0.42853592780084193</v>
      </c>
      <c r="M19" s="12"/>
      <c r="N19" s="62"/>
      <c r="O19" s="62"/>
      <c r="P19" s="61"/>
    </row>
    <row r="20" spans="1:16" x14ac:dyDescent="0.35">
      <c r="A20" s="12"/>
      <c r="B20" s="12"/>
      <c r="E20" s="22">
        <f t="shared" si="4"/>
        <v>370</v>
      </c>
      <c r="F20" s="39">
        <v>20044.490000000002</v>
      </c>
      <c r="G20" s="78">
        <f t="shared" si="0"/>
        <v>0.99654964802929724</v>
      </c>
      <c r="H20" s="72">
        <f t="shared" si="1"/>
        <v>-9.9078165524166817E-2</v>
      </c>
      <c r="I20" s="75">
        <f t="shared" si="2"/>
        <v>0.46053810408128698</v>
      </c>
    </row>
    <row r="21" spans="1:16" x14ac:dyDescent="0.35">
      <c r="A21" s="12"/>
      <c r="B21" s="12"/>
      <c r="E21" s="22">
        <f t="shared" si="4"/>
        <v>380</v>
      </c>
      <c r="F21" s="39">
        <v>20100.990000000002</v>
      </c>
      <c r="G21" s="78">
        <f t="shared" si="0"/>
        <v>0.99935865215530173</v>
      </c>
      <c r="H21" s="72">
        <f t="shared" si="1"/>
        <v>-1.8053519749157663E-2</v>
      </c>
      <c r="I21" s="75">
        <f t="shared" si="2"/>
        <v>0.4927980788839722</v>
      </c>
    </row>
    <row r="22" spans="1:16" x14ac:dyDescent="0.35">
      <c r="A22" s="12"/>
      <c r="B22" s="12"/>
      <c r="E22" s="23">
        <f t="shared" si="4"/>
        <v>390</v>
      </c>
      <c r="F22" s="40">
        <v>20113.89</v>
      </c>
      <c r="G22" s="78">
        <f t="shared" si="0"/>
        <v>1</v>
      </c>
      <c r="H22" s="72">
        <f t="shared" si="1"/>
        <v>6.297112602585149E-2</v>
      </c>
      <c r="I22" s="75">
        <f t="shared" si="2"/>
        <v>0.52510525161601296</v>
      </c>
    </row>
    <row r="23" spans="1:16" x14ac:dyDescent="0.35">
      <c r="E23" s="22">
        <f t="shared" si="4"/>
        <v>400</v>
      </c>
      <c r="F23" s="39">
        <v>20083.310000000001</v>
      </c>
      <c r="G23" s="78">
        <f t="shared" si="0"/>
        <v>0.99847965758985469</v>
      </c>
      <c r="H23" s="72">
        <f t="shared" si="1"/>
        <v>0.14399577180086065</v>
      </c>
      <c r="I23" s="75">
        <f t="shared" si="2"/>
        <v>0.55724809577232493</v>
      </c>
    </row>
    <row r="24" spans="1:16" x14ac:dyDescent="0.35">
      <c r="E24" s="22">
        <f>E23+10</f>
        <v>410</v>
      </c>
      <c r="F24" s="39">
        <v>20009.46</v>
      </c>
      <c r="G24" s="78">
        <f t="shared" si="0"/>
        <v>0.9948080654711744</v>
      </c>
      <c r="H24" s="72">
        <f t="shared" si="1"/>
        <v>0.2250204175758698</v>
      </c>
      <c r="I24" s="75">
        <f t="shared" si="2"/>
        <v>0.58901830469106276</v>
      </c>
    </row>
    <row r="25" spans="1:16" x14ac:dyDescent="0.35">
      <c r="E25" s="22">
        <f t="shared" ref="E25:E33" si="5">E24+10</f>
        <v>420</v>
      </c>
      <c r="F25" s="39">
        <v>19893.14</v>
      </c>
      <c r="G25" s="78">
        <f t="shared" si="0"/>
        <v>0.98902499715370817</v>
      </c>
      <c r="H25" s="72">
        <f t="shared" si="1"/>
        <v>0.30604506335087894</v>
      </c>
      <c r="I25" s="75">
        <f t="shared" si="2"/>
        <v>0.62021483238907282</v>
      </c>
    </row>
    <row r="26" spans="1:16" x14ac:dyDescent="0.35">
      <c r="E26" s="22">
        <f t="shared" si="5"/>
        <v>430</v>
      </c>
      <c r="F26" s="39">
        <v>19735.14</v>
      </c>
      <c r="G26" s="78">
        <f t="shared" si="0"/>
        <v>0.98116972897833288</v>
      </c>
      <c r="H26" s="72">
        <f t="shared" si="1"/>
        <v>0.38706970912588812</v>
      </c>
      <c r="I26" s="75">
        <f t="shared" si="2"/>
        <v>0.65064769912566645</v>
      </c>
    </row>
    <row r="27" spans="1:16" x14ac:dyDescent="0.35">
      <c r="E27" s="22">
        <f t="shared" si="5"/>
        <v>440</v>
      </c>
      <c r="F27" s="39">
        <v>19536.61</v>
      </c>
      <c r="G27" s="78">
        <f t="shared" si="0"/>
        <v>0.97129943536531227</v>
      </c>
      <c r="H27" s="72">
        <f t="shared" si="1"/>
        <v>0.46809435490089729</v>
      </c>
      <c r="I27" s="75">
        <f t="shared" si="2"/>
        <v>0.68014144199283344</v>
      </c>
    </row>
    <row r="28" spans="1:16" x14ac:dyDescent="0.35">
      <c r="E28" s="22">
        <f t="shared" si="5"/>
        <v>450</v>
      </c>
      <c r="F28" s="39">
        <v>19299.11</v>
      </c>
      <c r="G28" s="78">
        <f t="shared" si="0"/>
        <v>0.95949167465865637</v>
      </c>
      <c r="H28" s="72">
        <f t="shared" si="1"/>
        <v>0.54911900067590647</v>
      </c>
      <c r="I28" s="75">
        <f t="shared" si="2"/>
        <v>0.70853810673516315</v>
      </c>
    </row>
    <row r="29" spans="1:16" x14ac:dyDescent="0.35">
      <c r="E29" s="22">
        <f t="shared" si="5"/>
        <v>460</v>
      </c>
      <c r="F29" s="39">
        <v>19024.09</v>
      </c>
      <c r="G29" s="78">
        <f t="shared" si="0"/>
        <v>0.94581853634478463</v>
      </c>
      <c r="H29" s="72">
        <f t="shared" si="1"/>
        <v>0.63014364645091558</v>
      </c>
      <c r="I29" s="75">
        <f t="shared" si="2"/>
        <v>0.73569969724905027</v>
      </c>
    </row>
    <row r="30" spans="1:16" x14ac:dyDescent="0.35">
      <c r="E30" s="22">
        <f t="shared" si="5"/>
        <v>470</v>
      </c>
      <c r="F30" s="39">
        <v>18713.169999999998</v>
      </c>
      <c r="G30" s="78">
        <f t="shared" si="0"/>
        <v>0.9303605617809384</v>
      </c>
      <c r="H30" s="72">
        <f t="shared" si="1"/>
        <v>0.7111682922259247</v>
      </c>
      <c r="I30" s="75">
        <f t="shared" si="2"/>
        <v>0.76151002265233492</v>
      </c>
    </row>
    <row r="31" spans="1:16" x14ac:dyDescent="0.35">
      <c r="E31" s="22">
        <f t="shared" si="5"/>
        <v>480</v>
      </c>
      <c r="F31" s="39">
        <v>18368.59</v>
      </c>
      <c r="G31" s="78">
        <f t="shared" si="0"/>
        <v>0.91322911679441421</v>
      </c>
      <c r="H31" s="72">
        <f t="shared" si="1"/>
        <v>0.79219293800093393</v>
      </c>
      <c r="I31" s="75">
        <f t="shared" si="2"/>
        <v>0.78587590715391642</v>
      </c>
    </row>
    <row r="32" spans="1:16" x14ac:dyDescent="0.35">
      <c r="E32" s="22">
        <f t="shared" si="5"/>
        <v>490</v>
      </c>
      <c r="F32" s="39">
        <v>17992.02</v>
      </c>
      <c r="G32" s="78">
        <f t="shared" si="0"/>
        <v>0.89450722858681242</v>
      </c>
      <c r="H32" s="72">
        <f t="shared" si="1"/>
        <v>0.87321758377594305</v>
      </c>
      <c r="I32" s="75">
        <f t="shared" si="2"/>
        <v>0.80872775382459794</v>
      </c>
    </row>
    <row r="33" spans="5:9" x14ac:dyDescent="0.35">
      <c r="E33" s="22">
        <f t="shared" si="5"/>
        <v>500</v>
      </c>
      <c r="F33" s="39">
        <v>17585.54</v>
      </c>
      <c r="G33" s="78">
        <f t="shared" si="0"/>
        <v>0.87429830828347976</v>
      </c>
      <c r="H33" s="72">
        <f t="shared" si="1"/>
        <v>0.95424222955095217</v>
      </c>
      <c r="I33" s="75">
        <f t="shared" si="2"/>
        <v>0.83001947843624213</v>
      </c>
    </row>
    <row r="35" spans="5:9" x14ac:dyDescent="0.35">
      <c r="E35" s="92" t="s">
        <v>227</v>
      </c>
      <c r="F35" s="92"/>
    </row>
    <row r="36" spans="5:9" x14ac:dyDescent="0.35">
      <c r="E36" t="s">
        <v>175</v>
      </c>
    </row>
    <row r="37" spans="5:9" x14ac:dyDescent="0.35">
      <c r="E37" s="33" t="s">
        <v>173</v>
      </c>
      <c r="F37" s="54">
        <f>E22</f>
        <v>390</v>
      </c>
    </row>
    <row r="38" spans="5:9" x14ac:dyDescent="0.35">
      <c r="E38" s="9" t="s">
        <v>172</v>
      </c>
      <c r="F38" s="9">
        <f>(F37-B3)/B2</f>
        <v>6.297112602585149E-2</v>
      </c>
    </row>
    <row r="39" spans="5:9" x14ac:dyDescent="0.35">
      <c r="E39" s="55" t="s">
        <v>176</v>
      </c>
      <c r="F39" s="33">
        <v>0.36809496575586659</v>
      </c>
    </row>
    <row r="40" spans="5:9" x14ac:dyDescent="0.35">
      <c r="E40" s="5" t="s">
        <v>184</v>
      </c>
      <c r="F40" s="60">
        <f>_xll.RiskOutput()+F39*B2</f>
        <v>45.43</v>
      </c>
    </row>
    <row r="41" spans="5:9" x14ac:dyDescent="0.35">
      <c r="E41" s="12"/>
      <c r="F41" s="12"/>
    </row>
    <row r="42" spans="5:9" x14ac:dyDescent="0.35">
      <c r="E42" s="56" t="s">
        <v>177</v>
      </c>
      <c r="F42" s="56"/>
    </row>
    <row r="43" spans="5:9" x14ac:dyDescent="0.35">
      <c r="E43" s="57" t="s">
        <v>178</v>
      </c>
      <c r="F43" s="9">
        <f>B3</f>
        <v>382.22815164157447</v>
      </c>
    </row>
    <row r="44" spans="5:9" x14ac:dyDescent="0.35">
      <c r="E44" s="57" t="s">
        <v>179</v>
      </c>
      <c r="F44" s="36">
        <v>45.43</v>
      </c>
    </row>
    <row r="45" spans="5:9" x14ac:dyDescent="0.35">
      <c r="E45" s="5" t="s">
        <v>167</v>
      </c>
      <c r="F45" s="60">
        <f>F43-F44</f>
        <v>336.79815164157446</v>
      </c>
    </row>
    <row r="46" spans="5:9" x14ac:dyDescent="0.35">
      <c r="E46" s="12"/>
      <c r="F46" s="12"/>
    </row>
    <row r="47" spans="5:9" x14ac:dyDescent="0.35">
      <c r="E47" s="12" t="s">
        <v>180</v>
      </c>
      <c r="F47" s="12"/>
    </row>
    <row r="48" spans="5:9" x14ac:dyDescent="0.35">
      <c r="E48" s="9" t="s">
        <v>173</v>
      </c>
      <c r="F48" s="36">
        <f>E22</f>
        <v>390</v>
      </c>
    </row>
    <row r="49" spans="5:6" x14ac:dyDescent="0.35">
      <c r="E49" s="9" t="s">
        <v>167</v>
      </c>
      <c r="F49" s="36">
        <f>F45</f>
        <v>336.79815164157446</v>
      </c>
    </row>
    <row r="50" spans="5:6" x14ac:dyDescent="0.35">
      <c r="E50" s="5" t="s">
        <v>174</v>
      </c>
      <c r="F50" s="58">
        <f>F48-F49</f>
        <v>53.201848358425536</v>
      </c>
    </row>
    <row r="51" spans="5:6" x14ac:dyDescent="0.35">
      <c r="E51" s="12"/>
      <c r="F51" s="12"/>
    </row>
    <row r="52" spans="5:6" x14ac:dyDescent="0.35">
      <c r="E52" s="12"/>
      <c r="F52" s="12"/>
    </row>
    <row r="53" spans="5:6" x14ac:dyDescent="0.35">
      <c r="E53" s="12"/>
      <c r="F53" s="12"/>
    </row>
    <row r="54" spans="5:6" x14ac:dyDescent="0.35">
      <c r="E54" s="12"/>
      <c r="F54" s="12"/>
    </row>
    <row r="55" spans="5:6" x14ac:dyDescent="0.35">
      <c r="E55" s="12"/>
      <c r="F55" s="12"/>
    </row>
    <row r="56" spans="5:6" x14ac:dyDescent="0.35">
      <c r="E56" s="12"/>
      <c r="F56" s="12"/>
    </row>
    <row r="57" spans="5:6" x14ac:dyDescent="0.35">
      <c r="E57" s="12"/>
      <c r="F57" s="12"/>
    </row>
    <row r="58" spans="5:6" x14ac:dyDescent="0.35">
      <c r="E58" s="12"/>
      <c r="F58" s="12"/>
    </row>
  </sheetData>
  <mergeCells count="3">
    <mergeCell ref="E1:F1"/>
    <mergeCell ref="A1:B1"/>
    <mergeCell ref="E35:F3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5153-2D45-4516-9115-40AF23A1C297}">
  <sheetPr codeName="Sheet9"/>
  <dimension ref="B1:BD346"/>
  <sheetViews>
    <sheetView workbookViewId="0">
      <selection activeCell="G12" sqref="G12"/>
    </sheetView>
  </sheetViews>
  <sheetFormatPr defaultColWidth="9.08984375" defaultRowHeight="14.5" x14ac:dyDescent="0.35"/>
  <cols>
    <col min="1" max="1" width="0.26953125" style="12" customWidth="1"/>
    <col min="2" max="3" width="20" style="12" customWidth="1"/>
    <col min="4" max="6" width="15" style="12" customWidth="1"/>
    <col min="7" max="7" width="15" style="69" customWidth="1"/>
    <col min="8" max="56" width="15" style="12" customWidth="1"/>
    <col min="57" max="16384" width="9.08984375" style="12"/>
  </cols>
  <sheetData>
    <row r="1" spans="2:56" s="16" customFormat="1" ht="17.5" x14ac:dyDescent="0.35">
      <c r="B1" s="17" t="s">
        <v>136</v>
      </c>
      <c r="G1" s="79"/>
    </row>
    <row r="2" spans="2:56" s="14" customFormat="1" ht="10" x14ac:dyDescent="0.2">
      <c r="B2" s="15" t="s">
        <v>135</v>
      </c>
      <c r="G2" s="80"/>
    </row>
    <row r="3" spans="2:56" s="14" customFormat="1" ht="10" x14ac:dyDescent="0.2">
      <c r="B3" s="15" t="s">
        <v>186</v>
      </c>
      <c r="G3" s="80"/>
    </row>
    <row r="5" spans="2:56" x14ac:dyDescent="0.35">
      <c r="B5" s="63" t="s">
        <v>134</v>
      </c>
      <c r="C5" s="64" t="s">
        <v>133</v>
      </c>
      <c r="D5" s="64" t="s">
        <v>132</v>
      </c>
      <c r="E5" s="64" t="s">
        <v>131</v>
      </c>
      <c r="F5" s="64" t="s">
        <v>130</v>
      </c>
      <c r="G5" s="81" t="s">
        <v>41</v>
      </c>
      <c r="H5" s="64" t="s">
        <v>129</v>
      </c>
      <c r="I5" s="64" t="s">
        <v>128</v>
      </c>
      <c r="J5" s="64" t="s">
        <v>127</v>
      </c>
      <c r="K5" s="64" t="s">
        <v>126</v>
      </c>
      <c r="L5" s="64" t="s">
        <v>125</v>
      </c>
      <c r="M5" s="64" t="s">
        <v>124</v>
      </c>
      <c r="N5" s="64" t="s">
        <v>123</v>
      </c>
      <c r="O5" s="64" t="s">
        <v>122</v>
      </c>
      <c r="P5" s="64" t="s">
        <v>121</v>
      </c>
      <c r="Q5" s="64" t="s">
        <v>120</v>
      </c>
      <c r="R5" s="64" t="s">
        <v>119</v>
      </c>
      <c r="S5" s="64" t="s">
        <v>118</v>
      </c>
      <c r="T5" s="64" t="s">
        <v>117</v>
      </c>
      <c r="U5" s="64" t="s">
        <v>116</v>
      </c>
      <c r="V5" s="64" t="s">
        <v>115</v>
      </c>
      <c r="W5" s="64" t="s">
        <v>114</v>
      </c>
      <c r="X5" s="64" t="s">
        <v>113</v>
      </c>
      <c r="Y5" s="64" t="s">
        <v>112</v>
      </c>
      <c r="Z5" s="64" t="s">
        <v>111</v>
      </c>
      <c r="AA5" s="64" t="s">
        <v>110</v>
      </c>
      <c r="AB5" s="64" t="s">
        <v>109</v>
      </c>
      <c r="AC5" s="64" t="s">
        <v>108</v>
      </c>
      <c r="AD5" s="64" t="s">
        <v>107</v>
      </c>
      <c r="AE5" s="64" t="s">
        <v>106</v>
      </c>
      <c r="AF5" s="64" t="s">
        <v>105</v>
      </c>
      <c r="AG5" s="64" t="s">
        <v>104</v>
      </c>
      <c r="AH5" s="64" t="s">
        <v>103</v>
      </c>
      <c r="AI5" s="64" t="s">
        <v>102</v>
      </c>
      <c r="AJ5" s="64" t="s">
        <v>101</v>
      </c>
      <c r="AK5" s="64" t="s">
        <v>100</v>
      </c>
      <c r="AL5" s="64" t="s">
        <v>99</v>
      </c>
      <c r="AM5" s="64" t="s">
        <v>98</v>
      </c>
      <c r="AN5" s="64" t="s">
        <v>97</v>
      </c>
      <c r="AO5" s="64" t="s">
        <v>96</v>
      </c>
      <c r="AP5" s="64" t="s">
        <v>95</v>
      </c>
      <c r="AQ5" s="64" t="s">
        <v>94</v>
      </c>
      <c r="AR5" s="64" t="s">
        <v>93</v>
      </c>
      <c r="AS5" s="64" t="s">
        <v>92</v>
      </c>
      <c r="AT5" s="64" t="s">
        <v>91</v>
      </c>
      <c r="AU5" s="64" t="s">
        <v>90</v>
      </c>
      <c r="AV5" s="64" t="s">
        <v>89</v>
      </c>
      <c r="AW5" s="64" t="s">
        <v>88</v>
      </c>
      <c r="AX5" s="64" t="s">
        <v>87</v>
      </c>
      <c r="AY5" s="64" t="s">
        <v>86</v>
      </c>
      <c r="AZ5" s="64" t="s">
        <v>85</v>
      </c>
      <c r="BA5" s="64" t="s">
        <v>84</v>
      </c>
      <c r="BB5" s="64" t="s">
        <v>83</v>
      </c>
      <c r="BC5" s="64" t="s">
        <v>82</v>
      </c>
      <c r="BD5" s="65" t="s">
        <v>81</v>
      </c>
    </row>
    <row r="6" spans="2:56" x14ac:dyDescent="0.35">
      <c r="B6" s="66" t="s">
        <v>138</v>
      </c>
      <c r="C6" s="67" t="s">
        <v>187</v>
      </c>
      <c r="D6" s="67" t="s">
        <v>188</v>
      </c>
      <c r="E6" s="51">
        <v>-20207.61</v>
      </c>
      <c r="F6" s="51">
        <v>14000</v>
      </c>
      <c r="G6" s="82">
        <v>13483.88</v>
      </c>
      <c r="H6" s="51">
        <v>2556.69</v>
      </c>
      <c r="I6" s="13">
        <v>6536679</v>
      </c>
      <c r="J6" s="13">
        <v>-6.8084449999999999</v>
      </c>
      <c r="K6" s="13">
        <v>60.153179999999999</v>
      </c>
      <c r="L6" s="13">
        <v>0</v>
      </c>
      <c r="M6" s="51">
        <v>14000</v>
      </c>
      <c r="N6" s="51">
        <v>11068.04</v>
      </c>
      <c r="O6" s="51">
        <v>14000</v>
      </c>
      <c r="P6" s="51">
        <v>14000</v>
      </c>
      <c r="Q6" s="51">
        <v>14000</v>
      </c>
      <c r="R6" s="51">
        <v>14000</v>
      </c>
      <c r="S6" s="51">
        <v>14000</v>
      </c>
      <c r="T6" s="51">
        <v>14000</v>
      </c>
      <c r="U6" s="51">
        <v>14000</v>
      </c>
      <c r="V6" s="51">
        <v>14000</v>
      </c>
      <c r="W6" s="51">
        <v>14000</v>
      </c>
      <c r="X6" s="51">
        <v>14000</v>
      </c>
      <c r="Y6" s="51">
        <v>14000</v>
      </c>
      <c r="Z6" s="51">
        <v>14000</v>
      </c>
      <c r="AA6" s="51">
        <v>14000</v>
      </c>
      <c r="AB6" s="51">
        <v>14000</v>
      </c>
      <c r="AC6" s="51">
        <v>14000</v>
      </c>
      <c r="AD6" s="51">
        <v>14000</v>
      </c>
      <c r="AE6" s="51">
        <v>14000</v>
      </c>
      <c r="AF6" s="51">
        <v>14000</v>
      </c>
      <c r="AG6" s="13"/>
      <c r="AH6" s="13"/>
      <c r="AI6" s="13"/>
      <c r="AJ6" s="13">
        <v>0</v>
      </c>
      <c r="AK6" s="51"/>
      <c r="AL6" s="13"/>
      <c r="AM6" s="51"/>
      <c r="AN6" s="13"/>
      <c r="AO6" s="51"/>
      <c r="AP6" s="13"/>
      <c r="AQ6" s="51"/>
      <c r="AR6" s="13"/>
      <c r="AS6" s="51"/>
      <c r="AT6" s="13"/>
      <c r="AU6" s="51"/>
      <c r="AV6" s="13"/>
      <c r="AW6" s="51"/>
      <c r="AX6" s="13"/>
      <c r="AY6" s="51"/>
      <c r="AZ6" s="13"/>
      <c r="BA6" s="51"/>
      <c r="BB6" s="13"/>
      <c r="BC6" s="51"/>
      <c r="BD6" s="68"/>
    </row>
    <row r="7" spans="2:56" x14ac:dyDescent="0.35">
      <c r="B7" s="66" t="s">
        <v>138</v>
      </c>
      <c r="C7" s="67" t="s">
        <v>189</v>
      </c>
      <c r="D7" s="67" t="s">
        <v>188</v>
      </c>
      <c r="E7" s="51">
        <v>-20857.61</v>
      </c>
      <c r="F7" s="51">
        <v>14700</v>
      </c>
      <c r="G7" s="82">
        <v>14081.85</v>
      </c>
      <c r="H7" s="51">
        <v>2819.59</v>
      </c>
      <c r="I7" s="13">
        <v>7950097</v>
      </c>
      <c r="J7" s="13">
        <v>-6.2309369999999999</v>
      </c>
      <c r="K7" s="13">
        <v>50.694360000000003</v>
      </c>
      <c r="L7" s="13">
        <v>0</v>
      </c>
      <c r="M7" s="51">
        <v>14700</v>
      </c>
      <c r="N7" s="51">
        <v>10418.040000000001</v>
      </c>
      <c r="O7" s="51">
        <v>14700</v>
      </c>
      <c r="P7" s="51">
        <v>14700</v>
      </c>
      <c r="Q7" s="51">
        <v>14700</v>
      </c>
      <c r="R7" s="51">
        <v>14700</v>
      </c>
      <c r="S7" s="51">
        <v>14700</v>
      </c>
      <c r="T7" s="51">
        <v>14700</v>
      </c>
      <c r="U7" s="51">
        <v>14700</v>
      </c>
      <c r="V7" s="51">
        <v>14700</v>
      </c>
      <c r="W7" s="51">
        <v>14700</v>
      </c>
      <c r="X7" s="51">
        <v>14700</v>
      </c>
      <c r="Y7" s="51">
        <v>14700</v>
      </c>
      <c r="Z7" s="51">
        <v>14700</v>
      </c>
      <c r="AA7" s="51">
        <v>14700</v>
      </c>
      <c r="AB7" s="51">
        <v>14700</v>
      </c>
      <c r="AC7" s="51">
        <v>14700</v>
      </c>
      <c r="AD7" s="51">
        <v>14700</v>
      </c>
      <c r="AE7" s="51">
        <v>14700</v>
      </c>
      <c r="AF7" s="51">
        <v>14700</v>
      </c>
      <c r="AG7" s="13"/>
      <c r="AH7" s="13"/>
      <c r="AI7" s="13"/>
      <c r="AJ7" s="13">
        <v>0</v>
      </c>
      <c r="AK7" s="51"/>
      <c r="AL7" s="13"/>
      <c r="AM7" s="51"/>
      <c r="AN7" s="13"/>
      <c r="AO7" s="51"/>
      <c r="AP7" s="13"/>
      <c r="AQ7" s="51"/>
      <c r="AR7" s="13"/>
      <c r="AS7" s="51"/>
      <c r="AT7" s="13"/>
      <c r="AU7" s="51"/>
      <c r="AV7" s="13"/>
      <c r="AW7" s="51"/>
      <c r="AX7" s="13"/>
      <c r="AY7" s="51"/>
      <c r="AZ7" s="13"/>
      <c r="BA7" s="51"/>
      <c r="BB7" s="13"/>
      <c r="BC7" s="51"/>
      <c r="BD7" s="68"/>
    </row>
    <row r="8" spans="2:56" x14ac:dyDescent="0.35">
      <c r="B8" s="66" t="s">
        <v>138</v>
      </c>
      <c r="C8" s="67" t="s">
        <v>190</v>
      </c>
      <c r="D8" s="67" t="s">
        <v>188</v>
      </c>
      <c r="E8" s="51">
        <v>-21507.61</v>
      </c>
      <c r="F8" s="51">
        <v>15400</v>
      </c>
      <c r="G8" s="82">
        <v>14663.34</v>
      </c>
      <c r="H8" s="51">
        <v>3101</v>
      </c>
      <c r="I8" s="13">
        <v>9616171</v>
      </c>
      <c r="J8" s="13">
        <v>-5.7143509999999997</v>
      </c>
      <c r="K8" s="13">
        <v>42.930729999999997</v>
      </c>
      <c r="L8" s="13">
        <v>0</v>
      </c>
      <c r="M8" s="51">
        <v>15400</v>
      </c>
      <c r="N8" s="51">
        <v>9768.0400000000009</v>
      </c>
      <c r="O8" s="51">
        <v>15400</v>
      </c>
      <c r="P8" s="51">
        <v>15400</v>
      </c>
      <c r="Q8" s="51">
        <v>15400</v>
      </c>
      <c r="R8" s="51">
        <v>15400</v>
      </c>
      <c r="S8" s="51">
        <v>15400</v>
      </c>
      <c r="T8" s="51">
        <v>15400</v>
      </c>
      <c r="U8" s="51">
        <v>15400</v>
      </c>
      <c r="V8" s="51">
        <v>15400</v>
      </c>
      <c r="W8" s="51">
        <v>15400</v>
      </c>
      <c r="X8" s="51">
        <v>15400</v>
      </c>
      <c r="Y8" s="51">
        <v>15400</v>
      </c>
      <c r="Z8" s="51">
        <v>15400</v>
      </c>
      <c r="AA8" s="51">
        <v>15400</v>
      </c>
      <c r="AB8" s="51">
        <v>15400</v>
      </c>
      <c r="AC8" s="51">
        <v>15400</v>
      </c>
      <c r="AD8" s="51">
        <v>15400</v>
      </c>
      <c r="AE8" s="51">
        <v>15400</v>
      </c>
      <c r="AF8" s="51">
        <v>15400</v>
      </c>
      <c r="AG8" s="13"/>
      <c r="AH8" s="13"/>
      <c r="AI8" s="13"/>
      <c r="AJ8" s="13">
        <v>0</v>
      </c>
      <c r="AK8" s="51"/>
      <c r="AL8" s="13"/>
      <c r="AM8" s="51"/>
      <c r="AN8" s="13"/>
      <c r="AO8" s="51"/>
      <c r="AP8" s="13"/>
      <c r="AQ8" s="51"/>
      <c r="AR8" s="13"/>
      <c r="AS8" s="51"/>
      <c r="AT8" s="13"/>
      <c r="AU8" s="51"/>
      <c r="AV8" s="13"/>
      <c r="AW8" s="51"/>
      <c r="AX8" s="13"/>
      <c r="AY8" s="51"/>
      <c r="AZ8" s="13"/>
      <c r="BA8" s="51"/>
      <c r="BB8" s="13"/>
      <c r="BC8" s="51"/>
      <c r="BD8" s="68"/>
    </row>
    <row r="9" spans="2:56" x14ac:dyDescent="0.35">
      <c r="B9" s="66" t="s">
        <v>138</v>
      </c>
      <c r="C9" s="67" t="s">
        <v>191</v>
      </c>
      <c r="D9" s="67" t="s">
        <v>188</v>
      </c>
      <c r="E9" s="51">
        <v>-22157.61</v>
      </c>
      <c r="F9" s="51">
        <v>16100</v>
      </c>
      <c r="G9" s="82">
        <v>15226.39</v>
      </c>
      <c r="H9" s="51">
        <v>3401.05</v>
      </c>
      <c r="I9" s="13">
        <v>11567110</v>
      </c>
      <c r="J9" s="13">
        <v>-5.2505920000000001</v>
      </c>
      <c r="K9" s="13">
        <v>36.530169999999998</v>
      </c>
      <c r="L9" s="13">
        <v>0</v>
      </c>
      <c r="M9" s="51">
        <v>16100</v>
      </c>
      <c r="N9" s="51">
        <v>9118.0400000000009</v>
      </c>
      <c r="O9" s="51">
        <v>15269.79</v>
      </c>
      <c r="P9" s="51">
        <v>16100</v>
      </c>
      <c r="Q9" s="51">
        <v>16100</v>
      </c>
      <c r="R9" s="51">
        <v>16100</v>
      </c>
      <c r="S9" s="51">
        <v>16100</v>
      </c>
      <c r="T9" s="51">
        <v>16100</v>
      </c>
      <c r="U9" s="51">
        <v>16100</v>
      </c>
      <c r="V9" s="51">
        <v>16100</v>
      </c>
      <c r="W9" s="51">
        <v>16100</v>
      </c>
      <c r="X9" s="51">
        <v>16100</v>
      </c>
      <c r="Y9" s="51">
        <v>16100</v>
      </c>
      <c r="Z9" s="51">
        <v>16100</v>
      </c>
      <c r="AA9" s="51">
        <v>16100</v>
      </c>
      <c r="AB9" s="51">
        <v>16100</v>
      </c>
      <c r="AC9" s="51">
        <v>16100</v>
      </c>
      <c r="AD9" s="51">
        <v>16100</v>
      </c>
      <c r="AE9" s="51">
        <v>16100</v>
      </c>
      <c r="AF9" s="51">
        <v>16100</v>
      </c>
      <c r="AG9" s="13"/>
      <c r="AH9" s="13"/>
      <c r="AI9" s="13"/>
      <c r="AJ9" s="13">
        <v>0</v>
      </c>
      <c r="AK9" s="51"/>
      <c r="AL9" s="13"/>
      <c r="AM9" s="51"/>
      <c r="AN9" s="13"/>
      <c r="AO9" s="51"/>
      <c r="AP9" s="13"/>
      <c r="AQ9" s="51"/>
      <c r="AR9" s="13"/>
      <c r="AS9" s="51"/>
      <c r="AT9" s="13"/>
      <c r="AU9" s="51"/>
      <c r="AV9" s="13"/>
      <c r="AW9" s="51"/>
      <c r="AX9" s="13"/>
      <c r="AY9" s="51"/>
      <c r="AZ9" s="13"/>
      <c r="BA9" s="51"/>
      <c r="BB9" s="13"/>
      <c r="BC9" s="51"/>
      <c r="BD9" s="68"/>
    </row>
    <row r="10" spans="2:56" x14ac:dyDescent="0.35">
      <c r="B10" s="66" t="s">
        <v>138</v>
      </c>
      <c r="C10" s="67" t="s">
        <v>192</v>
      </c>
      <c r="D10" s="67" t="s">
        <v>188</v>
      </c>
      <c r="E10" s="51">
        <v>-22807.61</v>
      </c>
      <c r="F10" s="51">
        <v>16800</v>
      </c>
      <c r="G10" s="82">
        <v>15769.06</v>
      </c>
      <c r="H10" s="51">
        <v>3719.69</v>
      </c>
      <c r="I10" s="13">
        <v>13836070</v>
      </c>
      <c r="J10" s="13">
        <v>-4.8330489999999999</v>
      </c>
      <c r="K10" s="13">
        <v>31.231570000000001</v>
      </c>
      <c r="L10" s="13">
        <v>0</v>
      </c>
      <c r="M10" s="51">
        <v>16800</v>
      </c>
      <c r="N10" s="51">
        <v>8468.0400000000009</v>
      </c>
      <c r="O10" s="51">
        <v>14619.79</v>
      </c>
      <c r="P10" s="51">
        <v>16800</v>
      </c>
      <c r="Q10" s="51">
        <v>16800</v>
      </c>
      <c r="R10" s="51">
        <v>16800</v>
      </c>
      <c r="S10" s="51">
        <v>16800</v>
      </c>
      <c r="T10" s="51">
        <v>16800</v>
      </c>
      <c r="U10" s="51">
        <v>16800</v>
      </c>
      <c r="V10" s="51">
        <v>16800</v>
      </c>
      <c r="W10" s="51">
        <v>16800</v>
      </c>
      <c r="X10" s="51">
        <v>16800</v>
      </c>
      <c r="Y10" s="51">
        <v>16800</v>
      </c>
      <c r="Z10" s="51">
        <v>16800</v>
      </c>
      <c r="AA10" s="51">
        <v>16800</v>
      </c>
      <c r="AB10" s="51">
        <v>16800</v>
      </c>
      <c r="AC10" s="51">
        <v>16800</v>
      </c>
      <c r="AD10" s="51">
        <v>16800</v>
      </c>
      <c r="AE10" s="51">
        <v>16800</v>
      </c>
      <c r="AF10" s="51">
        <v>16800</v>
      </c>
      <c r="AG10" s="13"/>
      <c r="AH10" s="13"/>
      <c r="AI10" s="13"/>
      <c r="AJ10" s="13">
        <v>0</v>
      </c>
      <c r="AK10" s="51"/>
      <c r="AL10" s="13"/>
      <c r="AM10" s="51"/>
      <c r="AN10" s="13"/>
      <c r="AO10" s="51"/>
      <c r="AP10" s="13"/>
      <c r="AQ10" s="51"/>
      <c r="AR10" s="13"/>
      <c r="AS10" s="51"/>
      <c r="AT10" s="13"/>
      <c r="AU10" s="51"/>
      <c r="AV10" s="13"/>
      <c r="AW10" s="51"/>
      <c r="AX10" s="13"/>
      <c r="AY10" s="51"/>
      <c r="AZ10" s="13"/>
      <c r="BA10" s="51"/>
      <c r="BB10" s="13"/>
      <c r="BC10" s="51"/>
      <c r="BD10" s="68"/>
    </row>
    <row r="11" spans="2:56" x14ac:dyDescent="0.35">
      <c r="B11" s="66" t="s">
        <v>138</v>
      </c>
      <c r="C11" s="67" t="s">
        <v>193</v>
      </c>
      <c r="D11" s="67" t="s">
        <v>188</v>
      </c>
      <c r="E11" s="51">
        <v>-23457.61</v>
      </c>
      <c r="F11" s="51">
        <v>17500</v>
      </c>
      <c r="G11" s="82">
        <v>16289.4</v>
      </c>
      <c r="H11" s="51">
        <v>4056.7</v>
      </c>
      <c r="I11" s="13">
        <v>16456800</v>
      </c>
      <c r="J11" s="13">
        <v>-4.4560089999999999</v>
      </c>
      <c r="K11" s="13">
        <v>26.826809999999998</v>
      </c>
      <c r="L11" s="13">
        <v>0</v>
      </c>
      <c r="M11" s="51">
        <v>17500</v>
      </c>
      <c r="N11" s="51">
        <v>7818.04</v>
      </c>
      <c r="O11" s="51">
        <v>13969.79</v>
      </c>
      <c r="P11" s="51">
        <v>17500</v>
      </c>
      <c r="Q11" s="51">
        <v>17500</v>
      </c>
      <c r="R11" s="51">
        <v>17500</v>
      </c>
      <c r="S11" s="51">
        <v>17500</v>
      </c>
      <c r="T11" s="51">
        <v>17500</v>
      </c>
      <c r="U11" s="51">
        <v>17500</v>
      </c>
      <c r="V11" s="51">
        <v>17500</v>
      </c>
      <c r="W11" s="51">
        <v>17500</v>
      </c>
      <c r="X11" s="51">
        <v>17500</v>
      </c>
      <c r="Y11" s="51">
        <v>17500</v>
      </c>
      <c r="Z11" s="51">
        <v>17500</v>
      </c>
      <c r="AA11" s="51">
        <v>17500</v>
      </c>
      <c r="AB11" s="51">
        <v>17500</v>
      </c>
      <c r="AC11" s="51">
        <v>17500</v>
      </c>
      <c r="AD11" s="51">
        <v>17500</v>
      </c>
      <c r="AE11" s="51">
        <v>17500</v>
      </c>
      <c r="AF11" s="51">
        <v>17500</v>
      </c>
      <c r="AG11" s="13"/>
      <c r="AH11" s="13"/>
      <c r="AI11" s="13"/>
      <c r="AJ11" s="13">
        <v>0</v>
      </c>
      <c r="AK11" s="51"/>
      <c r="AL11" s="13"/>
      <c r="AM11" s="51"/>
      <c r="AN11" s="13"/>
      <c r="AO11" s="51"/>
      <c r="AP11" s="13"/>
      <c r="AQ11" s="51"/>
      <c r="AR11" s="13"/>
      <c r="AS11" s="51"/>
      <c r="AT11" s="13"/>
      <c r="AU11" s="51"/>
      <c r="AV11" s="13"/>
      <c r="AW11" s="51"/>
      <c r="AX11" s="13"/>
      <c r="AY11" s="51"/>
      <c r="AZ11" s="13"/>
      <c r="BA11" s="51"/>
      <c r="BB11" s="13"/>
      <c r="BC11" s="51"/>
      <c r="BD11" s="68"/>
    </row>
    <row r="12" spans="2:56" x14ac:dyDescent="0.35">
      <c r="B12" s="66" t="s">
        <v>138</v>
      </c>
      <c r="C12" s="67" t="s">
        <v>194</v>
      </c>
      <c r="D12" s="67" t="s">
        <v>188</v>
      </c>
      <c r="E12" s="51">
        <v>-24107.61</v>
      </c>
      <c r="F12" s="51">
        <v>18200</v>
      </c>
      <c r="G12" s="82">
        <v>16785</v>
      </c>
      <c r="H12" s="51">
        <v>4411.5600000000004</v>
      </c>
      <c r="I12" s="13">
        <v>19461850</v>
      </c>
      <c r="J12" s="13">
        <v>-4.1145800000000001</v>
      </c>
      <c r="K12" s="13">
        <v>23.150549999999999</v>
      </c>
      <c r="L12" s="13">
        <v>0</v>
      </c>
      <c r="M12" s="51">
        <v>18200</v>
      </c>
      <c r="N12" s="51">
        <v>7168.04</v>
      </c>
      <c r="O12" s="51">
        <v>13319.79</v>
      </c>
      <c r="P12" s="51">
        <v>17362.43</v>
      </c>
      <c r="Q12" s="51">
        <v>18200</v>
      </c>
      <c r="R12" s="51">
        <v>18200</v>
      </c>
      <c r="S12" s="51">
        <v>18200</v>
      </c>
      <c r="T12" s="51">
        <v>18200</v>
      </c>
      <c r="U12" s="51">
        <v>18200</v>
      </c>
      <c r="V12" s="51">
        <v>18200</v>
      </c>
      <c r="W12" s="51">
        <v>18200</v>
      </c>
      <c r="X12" s="51">
        <v>18200</v>
      </c>
      <c r="Y12" s="51">
        <v>18200</v>
      </c>
      <c r="Z12" s="51">
        <v>18200</v>
      </c>
      <c r="AA12" s="51">
        <v>18200</v>
      </c>
      <c r="AB12" s="51">
        <v>18200</v>
      </c>
      <c r="AC12" s="51">
        <v>18200</v>
      </c>
      <c r="AD12" s="51">
        <v>18200</v>
      </c>
      <c r="AE12" s="51">
        <v>18200</v>
      </c>
      <c r="AF12" s="51">
        <v>18200</v>
      </c>
      <c r="AG12" s="13"/>
      <c r="AH12" s="13"/>
      <c r="AI12" s="13"/>
      <c r="AJ12" s="13">
        <v>0</v>
      </c>
      <c r="AK12" s="51"/>
      <c r="AL12" s="13"/>
      <c r="AM12" s="51"/>
      <c r="AN12" s="13"/>
      <c r="AO12" s="51"/>
      <c r="AP12" s="13"/>
      <c r="AQ12" s="51"/>
      <c r="AR12" s="13"/>
      <c r="AS12" s="51"/>
      <c r="AT12" s="13"/>
      <c r="AU12" s="51"/>
      <c r="AV12" s="13"/>
      <c r="AW12" s="51"/>
      <c r="AX12" s="13"/>
      <c r="AY12" s="51"/>
      <c r="AZ12" s="13"/>
      <c r="BA12" s="51"/>
      <c r="BB12" s="13"/>
      <c r="BC12" s="51"/>
      <c r="BD12" s="68"/>
    </row>
    <row r="13" spans="2:56" x14ac:dyDescent="0.35">
      <c r="B13" s="66" t="s">
        <v>138</v>
      </c>
      <c r="C13" s="67" t="s">
        <v>195</v>
      </c>
      <c r="D13" s="67" t="s">
        <v>188</v>
      </c>
      <c r="E13" s="51">
        <v>-24757.61</v>
      </c>
      <c r="F13" s="51">
        <v>18900</v>
      </c>
      <c r="G13" s="82">
        <v>17253.84</v>
      </c>
      <c r="H13" s="51">
        <v>4783.72</v>
      </c>
      <c r="I13" s="13">
        <v>22883960</v>
      </c>
      <c r="J13" s="13">
        <v>-3.8042919999999998</v>
      </c>
      <c r="K13" s="13">
        <v>20.068390000000001</v>
      </c>
      <c r="L13" s="13">
        <v>0</v>
      </c>
      <c r="M13" s="51">
        <v>18900</v>
      </c>
      <c r="N13" s="51">
        <v>6518.04</v>
      </c>
      <c r="O13" s="51">
        <v>12669.79</v>
      </c>
      <c r="P13" s="51">
        <v>16712.43</v>
      </c>
      <c r="Q13" s="51">
        <v>18900</v>
      </c>
      <c r="R13" s="51">
        <v>18900</v>
      </c>
      <c r="S13" s="51">
        <v>18900</v>
      </c>
      <c r="T13" s="51">
        <v>18900</v>
      </c>
      <c r="U13" s="51">
        <v>18900</v>
      </c>
      <c r="V13" s="51">
        <v>18900</v>
      </c>
      <c r="W13" s="51">
        <v>18900</v>
      </c>
      <c r="X13" s="51">
        <v>18900</v>
      </c>
      <c r="Y13" s="51">
        <v>18900</v>
      </c>
      <c r="Z13" s="51">
        <v>18900</v>
      </c>
      <c r="AA13" s="51">
        <v>18900</v>
      </c>
      <c r="AB13" s="51">
        <v>18900</v>
      </c>
      <c r="AC13" s="51">
        <v>18900</v>
      </c>
      <c r="AD13" s="51">
        <v>18900</v>
      </c>
      <c r="AE13" s="51">
        <v>18900</v>
      </c>
      <c r="AF13" s="51">
        <v>18900</v>
      </c>
      <c r="AG13" s="13"/>
      <c r="AH13" s="13"/>
      <c r="AI13" s="13"/>
      <c r="AJ13" s="13">
        <v>0</v>
      </c>
      <c r="AK13" s="51"/>
      <c r="AL13" s="13"/>
      <c r="AM13" s="51"/>
      <c r="AN13" s="13"/>
      <c r="AO13" s="51"/>
      <c r="AP13" s="13"/>
      <c r="AQ13" s="51"/>
      <c r="AR13" s="13"/>
      <c r="AS13" s="51"/>
      <c r="AT13" s="13"/>
      <c r="AU13" s="51"/>
      <c r="AV13" s="13"/>
      <c r="AW13" s="51"/>
      <c r="AX13" s="13"/>
      <c r="AY13" s="51"/>
      <c r="AZ13" s="13"/>
      <c r="BA13" s="51"/>
      <c r="BB13" s="13"/>
      <c r="BC13" s="51"/>
      <c r="BD13" s="68"/>
    </row>
    <row r="14" spans="2:56" x14ac:dyDescent="0.35">
      <c r="B14" s="66" t="s">
        <v>138</v>
      </c>
      <c r="C14" s="67" t="s">
        <v>196</v>
      </c>
      <c r="D14" s="67" t="s">
        <v>188</v>
      </c>
      <c r="E14" s="51">
        <v>-25407.61</v>
      </c>
      <c r="F14" s="51">
        <v>19600</v>
      </c>
      <c r="G14" s="82">
        <v>17694.099999999999</v>
      </c>
      <c r="H14" s="51">
        <v>5172.3999999999996</v>
      </c>
      <c r="I14" s="13">
        <v>26753770</v>
      </c>
      <c r="J14" s="13">
        <v>-3.521515</v>
      </c>
      <c r="K14" s="13">
        <v>17.47401</v>
      </c>
      <c r="L14" s="13">
        <v>0</v>
      </c>
      <c r="M14" s="51">
        <v>19600</v>
      </c>
      <c r="N14" s="51">
        <v>5868.04</v>
      </c>
      <c r="O14" s="51">
        <v>12019.79</v>
      </c>
      <c r="P14" s="51">
        <v>16062.43</v>
      </c>
      <c r="Q14" s="51">
        <v>19371.8</v>
      </c>
      <c r="R14" s="51">
        <v>19600</v>
      </c>
      <c r="S14" s="51">
        <v>19600</v>
      </c>
      <c r="T14" s="51">
        <v>19600</v>
      </c>
      <c r="U14" s="51">
        <v>19600</v>
      </c>
      <c r="V14" s="51">
        <v>19600</v>
      </c>
      <c r="W14" s="51">
        <v>19600</v>
      </c>
      <c r="X14" s="51">
        <v>19600</v>
      </c>
      <c r="Y14" s="51">
        <v>19600</v>
      </c>
      <c r="Z14" s="51">
        <v>19600</v>
      </c>
      <c r="AA14" s="51">
        <v>19600</v>
      </c>
      <c r="AB14" s="51">
        <v>19600</v>
      </c>
      <c r="AC14" s="51">
        <v>19600</v>
      </c>
      <c r="AD14" s="51">
        <v>19600</v>
      </c>
      <c r="AE14" s="51">
        <v>19600</v>
      </c>
      <c r="AF14" s="51">
        <v>19600</v>
      </c>
      <c r="AG14" s="13"/>
      <c r="AH14" s="13"/>
      <c r="AI14" s="13"/>
      <c r="AJ14" s="13">
        <v>0</v>
      </c>
      <c r="AK14" s="51"/>
      <c r="AL14" s="13"/>
      <c r="AM14" s="51"/>
      <c r="AN14" s="13"/>
      <c r="AO14" s="51"/>
      <c r="AP14" s="13"/>
      <c r="AQ14" s="51"/>
      <c r="AR14" s="13"/>
      <c r="AS14" s="51"/>
      <c r="AT14" s="13"/>
      <c r="AU14" s="51"/>
      <c r="AV14" s="13"/>
      <c r="AW14" s="51"/>
      <c r="AX14" s="13"/>
      <c r="AY14" s="51"/>
      <c r="AZ14" s="13"/>
      <c r="BA14" s="51"/>
      <c r="BB14" s="13"/>
      <c r="BC14" s="51"/>
      <c r="BD14" s="68"/>
    </row>
    <row r="15" spans="2:56" x14ac:dyDescent="0.35">
      <c r="B15" s="66" t="s">
        <v>138</v>
      </c>
      <c r="C15" s="67" t="s">
        <v>197</v>
      </c>
      <c r="D15" s="67" t="s">
        <v>188</v>
      </c>
      <c r="E15" s="51">
        <v>-26057.61</v>
      </c>
      <c r="F15" s="51">
        <v>20300</v>
      </c>
      <c r="G15" s="82">
        <v>18103.16</v>
      </c>
      <c r="H15" s="51">
        <v>5576.38</v>
      </c>
      <c r="I15" s="13">
        <v>31095970</v>
      </c>
      <c r="J15" s="13">
        <v>-3.2631749999999999</v>
      </c>
      <c r="K15" s="13">
        <v>15.28289</v>
      </c>
      <c r="L15" s="13">
        <v>0</v>
      </c>
      <c r="M15" s="51">
        <v>20300</v>
      </c>
      <c r="N15" s="51">
        <v>5218.04</v>
      </c>
      <c r="O15" s="51">
        <v>11369.79</v>
      </c>
      <c r="P15" s="51">
        <v>15412.43</v>
      </c>
      <c r="Q15" s="51">
        <v>18721.8</v>
      </c>
      <c r="R15" s="51">
        <v>20300</v>
      </c>
      <c r="S15" s="51">
        <v>20300</v>
      </c>
      <c r="T15" s="51">
        <v>20300</v>
      </c>
      <c r="U15" s="51">
        <v>20300</v>
      </c>
      <c r="V15" s="51">
        <v>20300</v>
      </c>
      <c r="W15" s="51">
        <v>20300</v>
      </c>
      <c r="X15" s="51">
        <v>20300</v>
      </c>
      <c r="Y15" s="51">
        <v>20300</v>
      </c>
      <c r="Z15" s="51">
        <v>20300</v>
      </c>
      <c r="AA15" s="51">
        <v>20300</v>
      </c>
      <c r="AB15" s="51">
        <v>20300</v>
      </c>
      <c r="AC15" s="51">
        <v>20300</v>
      </c>
      <c r="AD15" s="51">
        <v>20300</v>
      </c>
      <c r="AE15" s="51">
        <v>20300</v>
      </c>
      <c r="AF15" s="51">
        <v>20300</v>
      </c>
      <c r="AG15" s="13"/>
      <c r="AH15" s="13"/>
      <c r="AI15" s="13"/>
      <c r="AJ15" s="13">
        <v>0</v>
      </c>
      <c r="AK15" s="51"/>
      <c r="AL15" s="13"/>
      <c r="AM15" s="51"/>
      <c r="AN15" s="13"/>
      <c r="AO15" s="51"/>
      <c r="AP15" s="13"/>
      <c r="AQ15" s="51"/>
      <c r="AR15" s="13"/>
      <c r="AS15" s="51"/>
      <c r="AT15" s="13"/>
      <c r="AU15" s="51"/>
      <c r="AV15" s="13"/>
      <c r="AW15" s="51"/>
      <c r="AX15" s="13"/>
      <c r="AY15" s="51"/>
      <c r="AZ15" s="13"/>
      <c r="BA15" s="51"/>
      <c r="BB15" s="13"/>
      <c r="BC15" s="51"/>
      <c r="BD15" s="68"/>
    </row>
    <row r="16" spans="2:56" x14ac:dyDescent="0.35">
      <c r="B16" s="66" t="s">
        <v>138</v>
      </c>
      <c r="C16" s="67" t="s">
        <v>147</v>
      </c>
      <c r="D16" s="67" t="s">
        <v>188</v>
      </c>
      <c r="E16" s="51">
        <v>-26707.61</v>
      </c>
      <c r="F16" s="51">
        <v>21000</v>
      </c>
      <c r="G16" s="82">
        <v>18479.13</v>
      </c>
      <c r="H16" s="51">
        <v>5994.44</v>
      </c>
      <c r="I16" s="13">
        <v>35933320</v>
      </c>
      <c r="J16" s="13">
        <v>-3.0263900000000001</v>
      </c>
      <c r="K16" s="13">
        <v>13.42506</v>
      </c>
      <c r="L16" s="13">
        <v>0</v>
      </c>
      <c r="M16" s="51">
        <v>21000</v>
      </c>
      <c r="N16" s="51">
        <v>4568.04</v>
      </c>
      <c r="O16" s="51">
        <v>10719.79</v>
      </c>
      <c r="P16" s="51">
        <v>14762.43</v>
      </c>
      <c r="Q16" s="51">
        <v>18071.8</v>
      </c>
      <c r="R16" s="51">
        <v>20831.349999999999</v>
      </c>
      <c r="S16" s="51">
        <v>21000</v>
      </c>
      <c r="T16" s="51">
        <v>21000</v>
      </c>
      <c r="U16" s="51">
        <v>21000</v>
      </c>
      <c r="V16" s="51">
        <v>21000</v>
      </c>
      <c r="W16" s="51">
        <v>21000</v>
      </c>
      <c r="X16" s="51">
        <v>21000</v>
      </c>
      <c r="Y16" s="51">
        <v>21000</v>
      </c>
      <c r="Z16" s="51">
        <v>21000</v>
      </c>
      <c r="AA16" s="51">
        <v>21000</v>
      </c>
      <c r="AB16" s="51">
        <v>21000</v>
      </c>
      <c r="AC16" s="51">
        <v>21000</v>
      </c>
      <c r="AD16" s="51">
        <v>21000</v>
      </c>
      <c r="AE16" s="51">
        <v>21000</v>
      </c>
      <c r="AF16" s="51">
        <v>21000</v>
      </c>
      <c r="AG16" s="13"/>
      <c r="AH16" s="13"/>
      <c r="AI16" s="13"/>
      <c r="AJ16" s="13">
        <v>0</v>
      </c>
      <c r="AK16" s="51"/>
      <c r="AL16" s="13"/>
      <c r="AM16" s="51"/>
      <c r="AN16" s="13"/>
      <c r="AO16" s="51"/>
      <c r="AP16" s="13"/>
      <c r="AQ16" s="51"/>
      <c r="AR16" s="13"/>
      <c r="AS16" s="51"/>
      <c r="AT16" s="13"/>
      <c r="AU16" s="51"/>
      <c r="AV16" s="13"/>
      <c r="AW16" s="51"/>
      <c r="AX16" s="13"/>
      <c r="AY16" s="51"/>
      <c r="AZ16" s="13"/>
      <c r="BA16" s="51"/>
      <c r="BB16" s="13"/>
      <c r="BC16" s="51"/>
      <c r="BD16" s="68"/>
    </row>
    <row r="17" spans="2:56" x14ac:dyDescent="0.35">
      <c r="B17" s="66" t="s">
        <v>138</v>
      </c>
      <c r="C17" s="67" t="s">
        <v>171</v>
      </c>
      <c r="D17" s="67" t="s">
        <v>188</v>
      </c>
      <c r="E17" s="51">
        <v>-27357.61</v>
      </c>
      <c r="F17" s="51">
        <v>21700</v>
      </c>
      <c r="G17" s="82">
        <v>18820.330000000002</v>
      </c>
      <c r="H17" s="51">
        <v>6425.23</v>
      </c>
      <c r="I17" s="13">
        <v>41283620</v>
      </c>
      <c r="J17" s="13">
        <v>-2.8087170000000001</v>
      </c>
      <c r="K17" s="13">
        <v>11.844110000000001</v>
      </c>
      <c r="L17" s="13">
        <v>0</v>
      </c>
      <c r="M17" s="51">
        <v>21700</v>
      </c>
      <c r="N17" s="51">
        <v>3918.04</v>
      </c>
      <c r="O17" s="51">
        <v>10069.790000000001</v>
      </c>
      <c r="P17" s="51">
        <v>14112.43</v>
      </c>
      <c r="Q17" s="51">
        <v>17421.8</v>
      </c>
      <c r="R17" s="51">
        <v>20181.349999999999</v>
      </c>
      <c r="S17" s="51">
        <v>21700</v>
      </c>
      <c r="T17" s="51">
        <v>21700</v>
      </c>
      <c r="U17" s="51">
        <v>21700</v>
      </c>
      <c r="V17" s="51">
        <v>21700</v>
      </c>
      <c r="W17" s="51">
        <v>21700</v>
      </c>
      <c r="X17" s="51">
        <v>21700</v>
      </c>
      <c r="Y17" s="51">
        <v>21700</v>
      </c>
      <c r="Z17" s="51">
        <v>21700</v>
      </c>
      <c r="AA17" s="51">
        <v>21700</v>
      </c>
      <c r="AB17" s="51">
        <v>21700</v>
      </c>
      <c r="AC17" s="51">
        <v>21700</v>
      </c>
      <c r="AD17" s="51">
        <v>21700</v>
      </c>
      <c r="AE17" s="51">
        <v>21700</v>
      </c>
      <c r="AF17" s="51">
        <v>21700</v>
      </c>
      <c r="AG17" s="13"/>
      <c r="AH17" s="13"/>
      <c r="AI17" s="13"/>
      <c r="AJ17" s="13">
        <v>0</v>
      </c>
      <c r="AK17" s="51"/>
      <c r="AL17" s="13"/>
      <c r="AM17" s="51"/>
      <c r="AN17" s="13"/>
      <c r="AO17" s="51"/>
      <c r="AP17" s="13"/>
      <c r="AQ17" s="51"/>
      <c r="AR17" s="13"/>
      <c r="AS17" s="51"/>
      <c r="AT17" s="13"/>
      <c r="AU17" s="51"/>
      <c r="AV17" s="13"/>
      <c r="AW17" s="51"/>
      <c r="AX17" s="13"/>
      <c r="AY17" s="51"/>
      <c r="AZ17" s="13"/>
      <c r="BA17" s="51"/>
      <c r="BB17" s="13"/>
      <c r="BC17" s="51"/>
      <c r="BD17" s="68"/>
    </row>
    <row r="18" spans="2:56" x14ac:dyDescent="0.35">
      <c r="B18" s="66" t="s">
        <v>138</v>
      </c>
      <c r="C18" s="67" t="s">
        <v>154</v>
      </c>
      <c r="D18" s="67" t="s">
        <v>188</v>
      </c>
      <c r="E18" s="51">
        <v>-28007.61</v>
      </c>
      <c r="F18" s="51">
        <v>22400</v>
      </c>
      <c r="G18" s="82">
        <v>19124.740000000002</v>
      </c>
      <c r="H18" s="51">
        <v>6866.97</v>
      </c>
      <c r="I18" s="13">
        <v>47155260</v>
      </c>
      <c r="J18" s="13">
        <v>-2.6081560000000001</v>
      </c>
      <c r="K18" s="13">
        <v>10.49502</v>
      </c>
      <c r="L18" s="13">
        <v>0</v>
      </c>
      <c r="M18" s="51">
        <v>22400</v>
      </c>
      <c r="N18" s="51">
        <v>3268.04</v>
      </c>
      <c r="O18" s="51">
        <v>9419.7900000000009</v>
      </c>
      <c r="P18" s="51">
        <v>13462.43</v>
      </c>
      <c r="Q18" s="51">
        <v>16771.8</v>
      </c>
      <c r="R18" s="51">
        <v>19531.349999999999</v>
      </c>
      <c r="S18" s="51">
        <v>22049.73</v>
      </c>
      <c r="T18" s="51">
        <v>22400</v>
      </c>
      <c r="U18" s="51">
        <v>22400</v>
      </c>
      <c r="V18" s="51">
        <v>22400</v>
      </c>
      <c r="W18" s="51">
        <v>22400</v>
      </c>
      <c r="X18" s="51">
        <v>22400</v>
      </c>
      <c r="Y18" s="51">
        <v>22400</v>
      </c>
      <c r="Z18" s="51">
        <v>22400</v>
      </c>
      <c r="AA18" s="51">
        <v>22400</v>
      </c>
      <c r="AB18" s="51">
        <v>22400</v>
      </c>
      <c r="AC18" s="51">
        <v>22400</v>
      </c>
      <c r="AD18" s="51">
        <v>22400</v>
      </c>
      <c r="AE18" s="51">
        <v>22400</v>
      </c>
      <c r="AF18" s="51">
        <v>22400</v>
      </c>
      <c r="AG18" s="13"/>
      <c r="AH18" s="13"/>
      <c r="AI18" s="13"/>
      <c r="AJ18" s="13">
        <v>0</v>
      </c>
      <c r="AK18" s="51"/>
      <c r="AL18" s="13"/>
      <c r="AM18" s="51"/>
      <c r="AN18" s="13"/>
      <c r="AO18" s="51"/>
      <c r="AP18" s="13"/>
      <c r="AQ18" s="51"/>
      <c r="AR18" s="13"/>
      <c r="AS18" s="51"/>
      <c r="AT18" s="13"/>
      <c r="AU18" s="51"/>
      <c r="AV18" s="13"/>
      <c r="AW18" s="51"/>
      <c r="AX18" s="13"/>
      <c r="AY18" s="51"/>
      <c r="AZ18" s="13"/>
      <c r="BA18" s="51"/>
      <c r="BB18" s="13"/>
      <c r="BC18" s="51"/>
      <c r="BD18" s="68"/>
    </row>
    <row r="19" spans="2:56" x14ac:dyDescent="0.35">
      <c r="B19" s="66" t="s">
        <v>138</v>
      </c>
      <c r="C19" s="67" t="s">
        <v>170</v>
      </c>
      <c r="D19" s="67" t="s">
        <v>188</v>
      </c>
      <c r="E19" s="51">
        <v>-28657.61</v>
      </c>
      <c r="F19" s="51">
        <v>23100</v>
      </c>
      <c r="G19" s="82">
        <v>19390.689999999999</v>
      </c>
      <c r="H19" s="51">
        <v>7317.82</v>
      </c>
      <c r="I19" s="13">
        <v>53550430</v>
      </c>
      <c r="J19" s="13">
        <v>-2.422857</v>
      </c>
      <c r="K19" s="13">
        <v>9.3404190000000007</v>
      </c>
      <c r="L19" s="13">
        <v>0</v>
      </c>
      <c r="M19" s="51">
        <v>23100</v>
      </c>
      <c r="N19" s="51">
        <v>2618.04</v>
      </c>
      <c r="O19" s="51">
        <v>8769.7900000000009</v>
      </c>
      <c r="P19" s="51">
        <v>12812.43</v>
      </c>
      <c r="Q19" s="51">
        <v>16121.8</v>
      </c>
      <c r="R19" s="51">
        <v>18881.349999999999</v>
      </c>
      <c r="S19" s="51">
        <v>21399.73</v>
      </c>
      <c r="T19" s="51">
        <v>23100</v>
      </c>
      <c r="U19" s="51">
        <v>23100</v>
      </c>
      <c r="V19" s="51">
        <v>23100</v>
      </c>
      <c r="W19" s="51">
        <v>23100</v>
      </c>
      <c r="X19" s="51">
        <v>23100</v>
      </c>
      <c r="Y19" s="51">
        <v>23100</v>
      </c>
      <c r="Z19" s="51">
        <v>23100</v>
      </c>
      <c r="AA19" s="51">
        <v>23100</v>
      </c>
      <c r="AB19" s="51">
        <v>23100</v>
      </c>
      <c r="AC19" s="51">
        <v>23100</v>
      </c>
      <c r="AD19" s="51">
        <v>23100</v>
      </c>
      <c r="AE19" s="51">
        <v>23100</v>
      </c>
      <c r="AF19" s="51">
        <v>23100</v>
      </c>
      <c r="AG19" s="13"/>
      <c r="AH19" s="13"/>
      <c r="AI19" s="13"/>
      <c r="AJ19" s="13">
        <v>0</v>
      </c>
      <c r="AK19" s="51"/>
      <c r="AL19" s="13"/>
      <c r="AM19" s="51"/>
      <c r="AN19" s="13"/>
      <c r="AO19" s="51"/>
      <c r="AP19" s="13"/>
      <c r="AQ19" s="51"/>
      <c r="AR19" s="13"/>
      <c r="AS19" s="51"/>
      <c r="AT19" s="13"/>
      <c r="AU19" s="51"/>
      <c r="AV19" s="13"/>
      <c r="AW19" s="51"/>
      <c r="AX19" s="13"/>
      <c r="AY19" s="51"/>
      <c r="AZ19" s="13"/>
      <c r="BA19" s="51"/>
      <c r="BB19" s="13"/>
      <c r="BC19" s="51"/>
      <c r="BD19" s="68"/>
    </row>
    <row r="20" spans="2:56" x14ac:dyDescent="0.35">
      <c r="B20" s="66" t="s">
        <v>138</v>
      </c>
      <c r="C20" s="67" t="s">
        <v>155</v>
      </c>
      <c r="D20" s="67" t="s">
        <v>188</v>
      </c>
      <c r="E20" s="51">
        <v>-29307.61</v>
      </c>
      <c r="F20" s="51">
        <v>23800</v>
      </c>
      <c r="G20" s="82">
        <v>19616.810000000001</v>
      </c>
      <c r="H20" s="51">
        <v>7775.8</v>
      </c>
      <c r="I20" s="13">
        <v>60463000</v>
      </c>
      <c r="J20" s="13">
        <v>-2.2512189999999999</v>
      </c>
      <c r="K20" s="13">
        <v>8.3497020000000006</v>
      </c>
      <c r="L20" s="13">
        <v>0</v>
      </c>
      <c r="M20" s="51">
        <v>23800</v>
      </c>
      <c r="N20" s="51">
        <v>1968.04</v>
      </c>
      <c r="O20" s="51">
        <v>8119.79</v>
      </c>
      <c r="P20" s="51">
        <v>12162.43</v>
      </c>
      <c r="Q20" s="51">
        <v>15471.8</v>
      </c>
      <c r="R20" s="51">
        <v>18231.349999999999</v>
      </c>
      <c r="S20" s="51">
        <v>20749.73</v>
      </c>
      <c r="T20" s="51">
        <v>23051.87</v>
      </c>
      <c r="U20" s="51">
        <v>23800</v>
      </c>
      <c r="V20" s="51">
        <v>23800</v>
      </c>
      <c r="W20" s="51">
        <v>23800</v>
      </c>
      <c r="X20" s="51">
        <v>23800</v>
      </c>
      <c r="Y20" s="51">
        <v>23800</v>
      </c>
      <c r="Z20" s="51">
        <v>23800</v>
      </c>
      <c r="AA20" s="51">
        <v>23800</v>
      </c>
      <c r="AB20" s="51">
        <v>23800</v>
      </c>
      <c r="AC20" s="51">
        <v>23800</v>
      </c>
      <c r="AD20" s="51">
        <v>23800</v>
      </c>
      <c r="AE20" s="51">
        <v>23800</v>
      </c>
      <c r="AF20" s="51">
        <v>23800</v>
      </c>
      <c r="AG20" s="13"/>
      <c r="AH20" s="13"/>
      <c r="AI20" s="13"/>
      <c r="AJ20" s="13">
        <v>0</v>
      </c>
      <c r="AK20" s="51"/>
      <c r="AL20" s="13"/>
      <c r="AM20" s="51"/>
      <c r="AN20" s="13"/>
      <c r="AO20" s="51"/>
      <c r="AP20" s="13"/>
      <c r="AQ20" s="51"/>
      <c r="AR20" s="13"/>
      <c r="AS20" s="51"/>
      <c r="AT20" s="13"/>
      <c r="AU20" s="51"/>
      <c r="AV20" s="13"/>
      <c r="AW20" s="51"/>
      <c r="AX20" s="13"/>
      <c r="AY20" s="51"/>
      <c r="AZ20" s="13"/>
      <c r="BA20" s="51"/>
      <c r="BB20" s="13"/>
      <c r="BC20" s="51"/>
      <c r="BD20" s="68"/>
    </row>
    <row r="21" spans="2:56" x14ac:dyDescent="0.35">
      <c r="B21" s="66" t="s">
        <v>138</v>
      </c>
      <c r="C21" s="67" t="s">
        <v>146</v>
      </c>
      <c r="D21" s="67" t="s">
        <v>188</v>
      </c>
      <c r="E21" s="51">
        <v>-29957.61</v>
      </c>
      <c r="F21" s="51">
        <v>24500</v>
      </c>
      <c r="G21" s="82">
        <v>19801.75</v>
      </c>
      <c r="H21" s="51">
        <v>8238.7199999999993</v>
      </c>
      <c r="I21" s="13">
        <v>67876480</v>
      </c>
      <c r="J21" s="13">
        <v>-2.0918749999999999</v>
      </c>
      <c r="K21" s="13">
        <v>7.4978490000000004</v>
      </c>
      <c r="L21" s="13">
        <v>0</v>
      </c>
      <c r="M21" s="51">
        <v>24500</v>
      </c>
      <c r="N21" s="51">
        <v>1318.04</v>
      </c>
      <c r="O21" s="51">
        <v>7469.79</v>
      </c>
      <c r="P21" s="51">
        <v>11512.43</v>
      </c>
      <c r="Q21" s="51">
        <v>14821.8</v>
      </c>
      <c r="R21" s="51">
        <v>17581.349999999999</v>
      </c>
      <c r="S21" s="51">
        <v>20099.73</v>
      </c>
      <c r="T21" s="51">
        <v>22401.87</v>
      </c>
      <c r="U21" s="51">
        <v>24500</v>
      </c>
      <c r="V21" s="51">
        <v>24500</v>
      </c>
      <c r="W21" s="51">
        <v>24500</v>
      </c>
      <c r="X21" s="51">
        <v>24500</v>
      </c>
      <c r="Y21" s="51">
        <v>24500</v>
      </c>
      <c r="Z21" s="51">
        <v>24500</v>
      </c>
      <c r="AA21" s="51">
        <v>24500</v>
      </c>
      <c r="AB21" s="51">
        <v>24500</v>
      </c>
      <c r="AC21" s="51">
        <v>24500</v>
      </c>
      <c r="AD21" s="51">
        <v>24500</v>
      </c>
      <c r="AE21" s="51">
        <v>24500</v>
      </c>
      <c r="AF21" s="51">
        <v>24500</v>
      </c>
      <c r="AG21" s="13"/>
      <c r="AH21" s="13"/>
      <c r="AI21" s="13"/>
      <c r="AJ21" s="13">
        <v>0</v>
      </c>
      <c r="AK21" s="51"/>
      <c r="AL21" s="13"/>
      <c r="AM21" s="51"/>
      <c r="AN21" s="13"/>
      <c r="AO21" s="51"/>
      <c r="AP21" s="13"/>
      <c r="AQ21" s="51"/>
      <c r="AR21" s="13"/>
      <c r="AS21" s="51"/>
      <c r="AT21" s="13"/>
      <c r="AU21" s="51"/>
      <c r="AV21" s="13"/>
      <c r="AW21" s="51"/>
      <c r="AX21" s="13"/>
      <c r="AY21" s="51"/>
      <c r="AZ21" s="13"/>
      <c r="BA21" s="51"/>
      <c r="BB21" s="13"/>
      <c r="BC21" s="51"/>
      <c r="BD21" s="68"/>
    </row>
    <row r="22" spans="2:56" x14ac:dyDescent="0.35">
      <c r="B22" s="66" t="s">
        <v>138</v>
      </c>
      <c r="C22" s="67" t="s">
        <v>156</v>
      </c>
      <c r="D22" s="67" t="s">
        <v>188</v>
      </c>
      <c r="E22" s="51">
        <v>-30607.61</v>
      </c>
      <c r="F22" s="51">
        <v>25200</v>
      </c>
      <c r="G22" s="82">
        <v>19944.59</v>
      </c>
      <c r="H22" s="51">
        <v>8704.39</v>
      </c>
      <c r="I22" s="13">
        <v>75766450</v>
      </c>
      <c r="J22" s="13">
        <v>-1.943586</v>
      </c>
      <c r="K22" s="13">
        <v>6.7639899999999997</v>
      </c>
      <c r="L22" s="13">
        <v>0</v>
      </c>
      <c r="M22" s="51">
        <v>25200</v>
      </c>
      <c r="N22" s="51">
        <v>668.04</v>
      </c>
      <c r="O22" s="51">
        <v>6819.79</v>
      </c>
      <c r="P22" s="51">
        <v>10862.43</v>
      </c>
      <c r="Q22" s="51">
        <v>14171.8</v>
      </c>
      <c r="R22" s="51">
        <v>16931.349999999999</v>
      </c>
      <c r="S22" s="51">
        <v>19449.73</v>
      </c>
      <c r="T22" s="51">
        <v>21751.87</v>
      </c>
      <c r="U22" s="51">
        <v>23956.82</v>
      </c>
      <c r="V22" s="51">
        <v>25200</v>
      </c>
      <c r="W22" s="51">
        <v>25200</v>
      </c>
      <c r="X22" s="51">
        <v>25200</v>
      </c>
      <c r="Y22" s="51">
        <v>25200</v>
      </c>
      <c r="Z22" s="51">
        <v>25200</v>
      </c>
      <c r="AA22" s="51">
        <v>25200</v>
      </c>
      <c r="AB22" s="51">
        <v>25200</v>
      </c>
      <c r="AC22" s="51">
        <v>25200</v>
      </c>
      <c r="AD22" s="51">
        <v>25200</v>
      </c>
      <c r="AE22" s="51">
        <v>25200</v>
      </c>
      <c r="AF22" s="51">
        <v>25200</v>
      </c>
      <c r="AG22" s="13"/>
      <c r="AH22" s="13"/>
      <c r="AI22" s="13"/>
      <c r="AJ22" s="13">
        <v>0</v>
      </c>
      <c r="AK22" s="51"/>
      <c r="AL22" s="13"/>
      <c r="AM22" s="51"/>
      <c r="AN22" s="13"/>
      <c r="AO22" s="51"/>
      <c r="AP22" s="13"/>
      <c r="AQ22" s="51"/>
      <c r="AR22" s="13"/>
      <c r="AS22" s="51"/>
      <c r="AT22" s="13"/>
      <c r="AU22" s="51"/>
      <c r="AV22" s="13"/>
      <c r="AW22" s="51"/>
      <c r="AX22" s="13"/>
      <c r="AY22" s="51"/>
      <c r="AZ22" s="13"/>
      <c r="BA22" s="51"/>
      <c r="BB22" s="13"/>
      <c r="BC22" s="51"/>
      <c r="BD22" s="68"/>
    </row>
    <row r="23" spans="2:56" x14ac:dyDescent="0.35">
      <c r="B23" s="66" t="s">
        <v>138</v>
      </c>
      <c r="C23" s="67" t="s">
        <v>169</v>
      </c>
      <c r="D23" s="67" t="s">
        <v>188</v>
      </c>
      <c r="E23" s="51">
        <v>-31257.61</v>
      </c>
      <c r="F23" s="51">
        <v>25900</v>
      </c>
      <c r="G23" s="82">
        <v>20044.490000000002</v>
      </c>
      <c r="H23" s="51">
        <v>9170.44</v>
      </c>
      <c r="I23" s="13">
        <v>84097020</v>
      </c>
      <c r="J23" s="13">
        <v>-1.805304</v>
      </c>
      <c r="K23" s="13">
        <v>6.1309969999999998</v>
      </c>
      <c r="L23" s="13">
        <v>0</v>
      </c>
      <c r="M23" s="51">
        <v>25900</v>
      </c>
      <c r="N23" s="51">
        <v>18.04</v>
      </c>
      <c r="O23" s="51">
        <v>6169.79</v>
      </c>
      <c r="P23" s="51">
        <v>10212.43</v>
      </c>
      <c r="Q23" s="51">
        <v>13521.8</v>
      </c>
      <c r="R23" s="51">
        <v>16281.35</v>
      </c>
      <c r="S23" s="51">
        <v>18799.73</v>
      </c>
      <c r="T23" s="51">
        <v>21101.87</v>
      </c>
      <c r="U23" s="51">
        <v>23306.82</v>
      </c>
      <c r="V23" s="51">
        <v>25427.64</v>
      </c>
      <c r="W23" s="51">
        <v>25900</v>
      </c>
      <c r="X23" s="51">
        <v>25900</v>
      </c>
      <c r="Y23" s="51">
        <v>25900</v>
      </c>
      <c r="Z23" s="51">
        <v>25900</v>
      </c>
      <c r="AA23" s="51">
        <v>25900</v>
      </c>
      <c r="AB23" s="51">
        <v>25900</v>
      </c>
      <c r="AC23" s="51">
        <v>25900</v>
      </c>
      <c r="AD23" s="51">
        <v>25900</v>
      </c>
      <c r="AE23" s="51">
        <v>25900</v>
      </c>
      <c r="AF23" s="51">
        <v>25900</v>
      </c>
      <c r="AG23" s="13"/>
      <c r="AH23" s="13"/>
      <c r="AI23" s="13"/>
      <c r="AJ23" s="13">
        <v>0</v>
      </c>
      <c r="AK23" s="51"/>
      <c r="AL23" s="13"/>
      <c r="AM23" s="51"/>
      <c r="AN23" s="13"/>
      <c r="AO23" s="51"/>
      <c r="AP23" s="13"/>
      <c r="AQ23" s="51"/>
      <c r="AR23" s="13"/>
      <c r="AS23" s="51"/>
      <c r="AT23" s="13"/>
      <c r="AU23" s="51"/>
      <c r="AV23" s="13"/>
      <c r="AW23" s="51"/>
      <c r="AX23" s="13"/>
      <c r="AY23" s="51"/>
      <c r="AZ23" s="13"/>
      <c r="BA23" s="51"/>
      <c r="BB23" s="13"/>
      <c r="BC23" s="51"/>
      <c r="BD23" s="68"/>
    </row>
    <row r="24" spans="2:56" x14ac:dyDescent="0.35">
      <c r="B24" s="66" t="s">
        <v>138</v>
      </c>
      <c r="C24" s="67" t="s">
        <v>157</v>
      </c>
      <c r="D24" s="67" t="s">
        <v>188</v>
      </c>
      <c r="E24" s="51">
        <v>-31907.61</v>
      </c>
      <c r="F24" s="51">
        <v>26600</v>
      </c>
      <c r="G24" s="82">
        <v>20100.990000000002</v>
      </c>
      <c r="H24" s="51">
        <v>9634.5499999999993</v>
      </c>
      <c r="I24" s="13">
        <v>92824510</v>
      </c>
      <c r="J24" s="13">
        <v>-1.6760809999999999</v>
      </c>
      <c r="K24" s="13">
        <v>5.584479</v>
      </c>
      <c r="L24" s="13">
        <v>0</v>
      </c>
      <c r="M24" s="51">
        <v>26600</v>
      </c>
      <c r="N24" s="51">
        <v>-631.96</v>
      </c>
      <c r="O24" s="51">
        <v>5519.79</v>
      </c>
      <c r="P24" s="51">
        <v>9562.43</v>
      </c>
      <c r="Q24" s="51">
        <v>12871.8</v>
      </c>
      <c r="R24" s="51">
        <v>15631.35</v>
      </c>
      <c r="S24" s="51">
        <v>18149.73</v>
      </c>
      <c r="T24" s="51">
        <v>20451.87</v>
      </c>
      <c r="U24" s="51">
        <v>22656.82</v>
      </c>
      <c r="V24" s="51">
        <v>24777.64</v>
      </c>
      <c r="W24" s="51">
        <v>26600</v>
      </c>
      <c r="X24" s="51">
        <v>26600</v>
      </c>
      <c r="Y24" s="51">
        <v>26600</v>
      </c>
      <c r="Z24" s="51">
        <v>26600</v>
      </c>
      <c r="AA24" s="51">
        <v>26600</v>
      </c>
      <c r="AB24" s="51">
        <v>26600</v>
      </c>
      <c r="AC24" s="51">
        <v>26600</v>
      </c>
      <c r="AD24" s="51">
        <v>26600</v>
      </c>
      <c r="AE24" s="51">
        <v>26600</v>
      </c>
      <c r="AF24" s="51">
        <v>26600</v>
      </c>
      <c r="AG24" s="13"/>
      <c r="AH24" s="13"/>
      <c r="AI24" s="13"/>
      <c r="AJ24" s="13">
        <v>0</v>
      </c>
      <c r="AK24" s="51"/>
      <c r="AL24" s="13"/>
      <c r="AM24" s="51"/>
      <c r="AN24" s="13"/>
      <c r="AO24" s="51"/>
      <c r="AP24" s="13"/>
      <c r="AQ24" s="51"/>
      <c r="AR24" s="13"/>
      <c r="AS24" s="51"/>
      <c r="AT24" s="13"/>
      <c r="AU24" s="51"/>
      <c r="AV24" s="13"/>
      <c r="AW24" s="51"/>
      <c r="AX24" s="13"/>
      <c r="AY24" s="51"/>
      <c r="AZ24" s="13"/>
      <c r="BA24" s="51"/>
      <c r="BB24" s="13"/>
      <c r="BC24" s="51"/>
      <c r="BD24" s="68"/>
    </row>
    <row r="25" spans="2:56" x14ac:dyDescent="0.35">
      <c r="B25" s="66" t="s">
        <v>138</v>
      </c>
      <c r="C25" s="67" t="s">
        <v>168</v>
      </c>
      <c r="D25" s="67" t="s">
        <v>188</v>
      </c>
      <c r="E25" s="51">
        <v>-32557.61</v>
      </c>
      <c r="F25" s="51">
        <v>27300</v>
      </c>
      <c r="G25" s="82">
        <v>20113.89</v>
      </c>
      <c r="H25" s="51">
        <v>10094.34</v>
      </c>
      <c r="I25" s="13">
        <v>101895700</v>
      </c>
      <c r="J25" s="13">
        <v>-1.555115</v>
      </c>
      <c r="K25" s="13">
        <v>5.1124869999999998</v>
      </c>
      <c r="L25" s="13">
        <v>0</v>
      </c>
      <c r="M25" s="51">
        <v>27300</v>
      </c>
      <c r="N25" s="51">
        <v>-1281.96</v>
      </c>
      <c r="O25" s="51">
        <v>4869.79</v>
      </c>
      <c r="P25" s="51">
        <v>8912.43</v>
      </c>
      <c r="Q25" s="51">
        <v>12221.8</v>
      </c>
      <c r="R25" s="51">
        <v>14981.35</v>
      </c>
      <c r="S25" s="51">
        <v>17499.73</v>
      </c>
      <c r="T25" s="51">
        <v>19801.87</v>
      </c>
      <c r="U25" s="51">
        <v>22006.82</v>
      </c>
      <c r="V25" s="51">
        <v>24127.64</v>
      </c>
      <c r="W25" s="51">
        <v>26241.58</v>
      </c>
      <c r="X25" s="51">
        <v>27300</v>
      </c>
      <c r="Y25" s="51">
        <v>27300</v>
      </c>
      <c r="Z25" s="51">
        <v>27300</v>
      </c>
      <c r="AA25" s="51">
        <v>27300</v>
      </c>
      <c r="AB25" s="51">
        <v>27300</v>
      </c>
      <c r="AC25" s="51">
        <v>27300</v>
      </c>
      <c r="AD25" s="51">
        <v>27300</v>
      </c>
      <c r="AE25" s="51">
        <v>27300</v>
      </c>
      <c r="AF25" s="51">
        <v>27300</v>
      </c>
      <c r="AG25" s="13"/>
      <c r="AH25" s="13"/>
      <c r="AI25" s="13"/>
      <c r="AJ25" s="13">
        <v>0</v>
      </c>
      <c r="AK25" s="51"/>
      <c r="AL25" s="13"/>
      <c r="AM25" s="51"/>
      <c r="AN25" s="13"/>
      <c r="AO25" s="51"/>
      <c r="AP25" s="13"/>
      <c r="AQ25" s="51"/>
      <c r="AR25" s="13"/>
      <c r="AS25" s="51"/>
      <c r="AT25" s="13"/>
      <c r="AU25" s="51"/>
      <c r="AV25" s="13"/>
      <c r="AW25" s="51"/>
      <c r="AX25" s="13"/>
      <c r="AY25" s="51"/>
      <c r="AZ25" s="13"/>
      <c r="BA25" s="51"/>
      <c r="BB25" s="13"/>
      <c r="BC25" s="51"/>
      <c r="BD25" s="68"/>
    </row>
    <row r="26" spans="2:56" x14ac:dyDescent="0.35">
      <c r="B26" s="66" t="s">
        <v>138</v>
      </c>
      <c r="C26" s="67" t="s">
        <v>145</v>
      </c>
      <c r="D26" s="67" t="s">
        <v>188</v>
      </c>
      <c r="E26" s="51">
        <v>-33207.61</v>
      </c>
      <c r="F26" s="51">
        <v>28000</v>
      </c>
      <c r="G26" s="82">
        <v>20083.310000000001</v>
      </c>
      <c r="H26" s="51">
        <v>10547.52</v>
      </c>
      <c r="I26" s="13">
        <v>111250300</v>
      </c>
      <c r="J26" s="13">
        <v>-1.4416869999999999</v>
      </c>
      <c r="K26" s="13">
        <v>4.7049580000000004</v>
      </c>
      <c r="L26" s="13">
        <v>0</v>
      </c>
      <c r="M26" s="51">
        <v>28000</v>
      </c>
      <c r="N26" s="51">
        <v>-1931.96</v>
      </c>
      <c r="O26" s="51">
        <v>4219.79</v>
      </c>
      <c r="P26" s="51">
        <v>8262.43</v>
      </c>
      <c r="Q26" s="51">
        <v>11571.8</v>
      </c>
      <c r="R26" s="51">
        <v>14331.35</v>
      </c>
      <c r="S26" s="51">
        <v>16849.73</v>
      </c>
      <c r="T26" s="51">
        <v>19151.87</v>
      </c>
      <c r="U26" s="51">
        <v>21356.82</v>
      </c>
      <c r="V26" s="51">
        <v>23477.64</v>
      </c>
      <c r="W26" s="51">
        <v>25591.58</v>
      </c>
      <c r="X26" s="51">
        <v>27683.11</v>
      </c>
      <c r="Y26" s="51">
        <v>28000</v>
      </c>
      <c r="Z26" s="51">
        <v>28000</v>
      </c>
      <c r="AA26" s="51">
        <v>28000</v>
      </c>
      <c r="AB26" s="51">
        <v>28000</v>
      </c>
      <c r="AC26" s="51">
        <v>28000</v>
      </c>
      <c r="AD26" s="51">
        <v>28000</v>
      </c>
      <c r="AE26" s="51">
        <v>28000</v>
      </c>
      <c r="AF26" s="51">
        <v>28000</v>
      </c>
      <c r="AG26" s="13"/>
      <c r="AH26" s="13"/>
      <c r="AI26" s="13"/>
      <c r="AJ26" s="13">
        <v>0</v>
      </c>
      <c r="AK26" s="51"/>
      <c r="AL26" s="13"/>
      <c r="AM26" s="51"/>
      <c r="AN26" s="13"/>
      <c r="AO26" s="51"/>
      <c r="AP26" s="13"/>
      <c r="AQ26" s="51"/>
      <c r="AR26" s="13"/>
      <c r="AS26" s="51"/>
      <c r="AT26" s="13"/>
      <c r="AU26" s="51"/>
      <c r="AV26" s="13"/>
      <c r="AW26" s="51"/>
      <c r="AX26" s="13"/>
      <c r="AY26" s="51"/>
      <c r="AZ26" s="13"/>
      <c r="BA26" s="51"/>
      <c r="BB26" s="13"/>
      <c r="BC26" s="51"/>
      <c r="BD26" s="68"/>
    </row>
    <row r="27" spans="2:56" x14ac:dyDescent="0.35">
      <c r="B27" s="66" t="s">
        <v>138</v>
      </c>
      <c r="C27" s="67" t="s">
        <v>198</v>
      </c>
      <c r="D27" s="67" t="s">
        <v>188</v>
      </c>
      <c r="E27" s="51">
        <v>-33857.61</v>
      </c>
      <c r="F27" s="51">
        <v>28700</v>
      </c>
      <c r="G27" s="82">
        <v>20009.46</v>
      </c>
      <c r="H27" s="51">
        <v>10991.75</v>
      </c>
      <c r="I27" s="13">
        <v>120818500</v>
      </c>
      <c r="J27" s="13">
        <v>-1.3351980000000001</v>
      </c>
      <c r="K27" s="13">
        <v>4.3535170000000001</v>
      </c>
      <c r="L27" s="13">
        <v>0</v>
      </c>
      <c r="M27" s="51">
        <v>28700</v>
      </c>
      <c r="N27" s="51">
        <v>-2581.96</v>
      </c>
      <c r="O27" s="51">
        <v>3569.79</v>
      </c>
      <c r="P27" s="51">
        <v>7612.43</v>
      </c>
      <c r="Q27" s="51">
        <v>10921.8</v>
      </c>
      <c r="R27" s="51">
        <v>13681.35</v>
      </c>
      <c r="S27" s="51">
        <v>16199.73</v>
      </c>
      <c r="T27" s="51">
        <v>18501.87</v>
      </c>
      <c r="U27" s="51">
        <v>20706.82</v>
      </c>
      <c r="V27" s="51">
        <v>22827.64</v>
      </c>
      <c r="W27" s="51">
        <v>24941.58</v>
      </c>
      <c r="X27" s="51">
        <v>27033.11</v>
      </c>
      <c r="Y27" s="51">
        <v>28700</v>
      </c>
      <c r="Z27" s="51">
        <v>28700</v>
      </c>
      <c r="AA27" s="51">
        <v>28700</v>
      </c>
      <c r="AB27" s="51">
        <v>28700</v>
      </c>
      <c r="AC27" s="51">
        <v>28700</v>
      </c>
      <c r="AD27" s="51">
        <v>28700</v>
      </c>
      <c r="AE27" s="51">
        <v>28700</v>
      </c>
      <c r="AF27" s="51">
        <v>28700</v>
      </c>
      <c r="AG27" s="13"/>
      <c r="AH27" s="13"/>
      <c r="AI27" s="13"/>
      <c r="AJ27" s="13">
        <v>0</v>
      </c>
      <c r="AK27" s="51"/>
      <c r="AL27" s="13"/>
      <c r="AM27" s="51"/>
      <c r="AN27" s="13"/>
      <c r="AO27" s="51"/>
      <c r="AP27" s="13"/>
      <c r="AQ27" s="51"/>
      <c r="AR27" s="13"/>
      <c r="AS27" s="51"/>
      <c r="AT27" s="13"/>
      <c r="AU27" s="51"/>
      <c r="AV27" s="13"/>
      <c r="AW27" s="51"/>
      <c r="AX27" s="13"/>
      <c r="AY27" s="51"/>
      <c r="AZ27" s="13"/>
      <c r="BA27" s="51"/>
      <c r="BB27" s="13"/>
      <c r="BC27" s="51"/>
      <c r="BD27" s="68"/>
    </row>
    <row r="28" spans="2:56" x14ac:dyDescent="0.35">
      <c r="B28" s="66" t="s">
        <v>138</v>
      </c>
      <c r="C28" s="67" t="s">
        <v>199</v>
      </c>
      <c r="D28" s="67" t="s">
        <v>188</v>
      </c>
      <c r="E28" s="51">
        <v>-34507.61</v>
      </c>
      <c r="F28" s="51">
        <v>29400</v>
      </c>
      <c r="G28" s="82">
        <v>19893.14</v>
      </c>
      <c r="H28" s="51">
        <v>11424.98</v>
      </c>
      <c r="I28" s="13">
        <v>130530200</v>
      </c>
      <c r="J28" s="13">
        <v>-1.2350749999999999</v>
      </c>
      <c r="K28" s="13">
        <v>4.05091</v>
      </c>
      <c r="L28" s="13">
        <v>0</v>
      </c>
      <c r="M28" s="51">
        <v>29400</v>
      </c>
      <c r="N28" s="51">
        <v>-3231.96</v>
      </c>
      <c r="O28" s="51">
        <v>2919.79</v>
      </c>
      <c r="P28" s="51">
        <v>6962.43</v>
      </c>
      <c r="Q28" s="51">
        <v>10271.799999999999</v>
      </c>
      <c r="R28" s="51">
        <v>13031.35</v>
      </c>
      <c r="S28" s="51">
        <v>15549.73</v>
      </c>
      <c r="T28" s="51">
        <v>17851.87</v>
      </c>
      <c r="U28" s="51">
        <v>20056.82</v>
      </c>
      <c r="V28" s="51">
        <v>22177.64</v>
      </c>
      <c r="W28" s="51">
        <v>24291.58</v>
      </c>
      <c r="X28" s="51">
        <v>26383.11</v>
      </c>
      <c r="Y28" s="51">
        <v>28508.95</v>
      </c>
      <c r="Z28" s="51">
        <v>29400</v>
      </c>
      <c r="AA28" s="51">
        <v>29400</v>
      </c>
      <c r="AB28" s="51">
        <v>29400</v>
      </c>
      <c r="AC28" s="51">
        <v>29400</v>
      </c>
      <c r="AD28" s="51">
        <v>29400</v>
      </c>
      <c r="AE28" s="51">
        <v>29400</v>
      </c>
      <c r="AF28" s="51">
        <v>29400</v>
      </c>
      <c r="AG28" s="13"/>
      <c r="AH28" s="13"/>
      <c r="AI28" s="13"/>
      <c r="AJ28" s="13">
        <v>0</v>
      </c>
      <c r="AK28" s="51"/>
      <c r="AL28" s="13"/>
      <c r="AM28" s="51"/>
      <c r="AN28" s="13"/>
      <c r="AO28" s="51"/>
      <c r="AP28" s="13"/>
      <c r="AQ28" s="51"/>
      <c r="AR28" s="13"/>
      <c r="AS28" s="51"/>
      <c r="AT28" s="13"/>
      <c r="AU28" s="51"/>
      <c r="AV28" s="13"/>
      <c r="AW28" s="51"/>
      <c r="AX28" s="13"/>
      <c r="AY28" s="51"/>
      <c r="AZ28" s="13"/>
      <c r="BA28" s="51"/>
      <c r="BB28" s="13"/>
      <c r="BC28" s="51"/>
      <c r="BD28" s="68"/>
    </row>
    <row r="29" spans="2:56" x14ac:dyDescent="0.35">
      <c r="B29" s="66" t="s">
        <v>138</v>
      </c>
      <c r="C29" s="67" t="s">
        <v>200</v>
      </c>
      <c r="D29" s="67" t="s">
        <v>188</v>
      </c>
      <c r="E29" s="51">
        <v>-35157.61</v>
      </c>
      <c r="F29" s="51">
        <v>30100</v>
      </c>
      <c r="G29" s="82">
        <v>19735.14</v>
      </c>
      <c r="H29" s="51">
        <v>11845.16</v>
      </c>
      <c r="I29" s="13">
        <v>140307800</v>
      </c>
      <c r="J29" s="13">
        <v>-1.140865</v>
      </c>
      <c r="K29" s="13">
        <v>3.7911100000000002</v>
      </c>
      <c r="L29" s="13">
        <v>0</v>
      </c>
      <c r="M29" s="51">
        <v>30100</v>
      </c>
      <c r="N29" s="51">
        <v>-3881.96</v>
      </c>
      <c r="O29" s="51">
        <v>2269.79</v>
      </c>
      <c r="P29" s="51">
        <v>6312.43</v>
      </c>
      <c r="Q29" s="51">
        <v>9621.7999999999993</v>
      </c>
      <c r="R29" s="51">
        <v>12381.35</v>
      </c>
      <c r="S29" s="51">
        <v>14899.73</v>
      </c>
      <c r="T29" s="51">
        <v>17201.87</v>
      </c>
      <c r="U29" s="51">
        <v>19406.82</v>
      </c>
      <c r="V29" s="51">
        <v>21527.64</v>
      </c>
      <c r="W29" s="51">
        <v>23641.58</v>
      </c>
      <c r="X29" s="51">
        <v>25733.11</v>
      </c>
      <c r="Y29" s="51">
        <v>27858.95</v>
      </c>
      <c r="Z29" s="51">
        <v>30070.42</v>
      </c>
      <c r="AA29" s="51">
        <v>30100</v>
      </c>
      <c r="AB29" s="51">
        <v>30100</v>
      </c>
      <c r="AC29" s="51">
        <v>30100</v>
      </c>
      <c r="AD29" s="51">
        <v>30100</v>
      </c>
      <c r="AE29" s="51">
        <v>30100</v>
      </c>
      <c r="AF29" s="51">
        <v>30100</v>
      </c>
      <c r="AG29" s="13"/>
      <c r="AH29" s="13"/>
      <c r="AI29" s="13"/>
      <c r="AJ29" s="13">
        <v>0</v>
      </c>
      <c r="AK29" s="51"/>
      <c r="AL29" s="13"/>
      <c r="AM29" s="51"/>
      <c r="AN29" s="13"/>
      <c r="AO29" s="51"/>
      <c r="AP29" s="13"/>
      <c r="AQ29" s="51"/>
      <c r="AR29" s="13"/>
      <c r="AS29" s="51"/>
      <c r="AT29" s="13"/>
      <c r="AU29" s="51"/>
      <c r="AV29" s="13"/>
      <c r="AW29" s="51"/>
      <c r="AX29" s="13"/>
      <c r="AY29" s="51"/>
      <c r="AZ29" s="13"/>
      <c r="BA29" s="51"/>
      <c r="BB29" s="13"/>
      <c r="BC29" s="51"/>
      <c r="BD29" s="68"/>
    </row>
    <row r="30" spans="2:56" x14ac:dyDescent="0.35">
      <c r="B30" s="66" t="s">
        <v>138</v>
      </c>
      <c r="C30" s="67" t="s">
        <v>201</v>
      </c>
      <c r="D30" s="67" t="s">
        <v>188</v>
      </c>
      <c r="E30" s="51">
        <v>-35807.61</v>
      </c>
      <c r="F30" s="51">
        <v>30800</v>
      </c>
      <c r="G30" s="82">
        <v>19536.61</v>
      </c>
      <c r="H30" s="51">
        <v>12250.43</v>
      </c>
      <c r="I30" s="13">
        <v>150073100</v>
      </c>
      <c r="J30" s="13">
        <v>-1.0521640000000001</v>
      </c>
      <c r="K30" s="13">
        <v>3.5689340000000001</v>
      </c>
      <c r="L30" s="13">
        <v>0</v>
      </c>
      <c r="M30" s="51">
        <v>30800</v>
      </c>
      <c r="N30" s="51">
        <v>-4531.96</v>
      </c>
      <c r="O30" s="51">
        <v>1619.79</v>
      </c>
      <c r="P30" s="51">
        <v>5662.43</v>
      </c>
      <c r="Q30" s="51">
        <v>8971.7999999999993</v>
      </c>
      <c r="R30" s="51">
        <v>11731.35</v>
      </c>
      <c r="S30" s="51">
        <v>14249.73</v>
      </c>
      <c r="T30" s="51">
        <v>16551.87</v>
      </c>
      <c r="U30" s="51">
        <v>18756.82</v>
      </c>
      <c r="V30" s="51">
        <v>20877.64</v>
      </c>
      <c r="W30" s="51">
        <v>22991.58</v>
      </c>
      <c r="X30" s="51">
        <v>25083.11</v>
      </c>
      <c r="Y30" s="51">
        <v>27208.95</v>
      </c>
      <c r="Z30" s="51">
        <v>29420.42</v>
      </c>
      <c r="AA30" s="51">
        <v>30800</v>
      </c>
      <c r="AB30" s="51">
        <v>30800</v>
      </c>
      <c r="AC30" s="51">
        <v>30800</v>
      </c>
      <c r="AD30" s="51">
        <v>30800</v>
      </c>
      <c r="AE30" s="51">
        <v>30800</v>
      </c>
      <c r="AF30" s="51">
        <v>30800</v>
      </c>
      <c r="AG30" s="13"/>
      <c r="AH30" s="13"/>
      <c r="AI30" s="13"/>
      <c r="AJ30" s="13">
        <v>0</v>
      </c>
      <c r="AK30" s="51"/>
      <c r="AL30" s="13"/>
      <c r="AM30" s="51"/>
      <c r="AN30" s="13"/>
      <c r="AO30" s="51"/>
      <c r="AP30" s="13"/>
      <c r="AQ30" s="51"/>
      <c r="AR30" s="13"/>
      <c r="AS30" s="51"/>
      <c r="AT30" s="13"/>
      <c r="AU30" s="51"/>
      <c r="AV30" s="13"/>
      <c r="AW30" s="51"/>
      <c r="AX30" s="13"/>
      <c r="AY30" s="51"/>
      <c r="AZ30" s="13"/>
      <c r="BA30" s="51"/>
      <c r="BB30" s="13"/>
      <c r="BC30" s="51"/>
      <c r="BD30" s="68"/>
    </row>
    <row r="31" spans="2:56" x14ac:dyDescent="0.35">
      <c r="B31" s="66" t="s">
        <v>138</v>
      </c>
      <c r="C31" s="67" t="s">
        <v>202</v>
      </c>
      <c r="D31" s="67" t="s">
        <v>188</v>
      </c>
      <c r="E31" s="51">
        <v>-36457.61</v>
      </c>
      <c r="F31" s="51">
        <v>31500</v>
      </c>
      <c r="G31" s="82">
        <v>19299.11</v>
      </c>
      <c r="H31" s="51">
        <v>12639.35</v>
      </c>
      <c r="I31" s="13">
        <v>159753200</v>
      </c>
      <c r="J31" s="13">
        <v>-0.96858080000000002</v>
      </c>
      <c r="K31" s="13">
        <v>3.379829</v>
      </c>
      <c r="L31" s="13">
        <v>0</v>
      </c>
      <c r="M31" s="51">
        <v>31500</v>
      </c>
      <c r="N31" s="51">
        <v>-5181.96</v>
      </c>
      <c r="O31" s="51">
        <v>969.79</v>
      </c>
      <c r="P31" s="51">
        <v>5012.43</v>
      </c>
      <c r="Q31" s="51">
        <v>8321.7999999999993</v>
      </c>
      <c r="R31" s="51">
        <v>11081.35</v>
      </c>
      <c r="S31" s="51">
        <v>13599.73</v>
      </c>
      <c r="T31" s="51">
        <v>15901.87</v>
      </c>
      <c r="U31" s="51">
        <v>18106.82</v>
      </c>
      <c r="V31" s="51">
        <v>20227.64</v>
      </c>
      <c r="W31" s="51">
        <v>22341.58</v>
      </c>
      <c r="X31" s="51">
        <v>24433.11</v>
      </c>
      <c r="Y31" s="51">
        <v>26558.95</v>
      </c>
      <c r="Z31" s="51">
        <v>28770.42</v>
      </c>
      <c r="AA31" s="51">
        <v>31058.97</v>
      </c>
      <c r="AB31" s="51">
        <v>31500</v>
      </c>
      <c r="AC31" s="51">
        <v>31500</v>
      </c>
      <c r="AD31" s="51">
        <v>31500</v>
      </c>
      <c r="AE31" s="51">
        <v>31500</v>
      </c>
      <c r="AF31" s="51">
        <v>31500</v>
      </c>
      <c r="AG31" s="13"/>
      <c r="AH31" s="13"/>
      <c r="AI31" s="13"/>
      <c r="AJ31" s="13">
        <v>0</v>
      </c>
      <c r="AK31" s="51"/>
      <c r="AL31" s="13"/>
      <c r="AM31" s="51"/>
      <c r="AN31" s="13"/>
      <c r="AO31" s="51"/>
      <c r="AP31" s="13"/>
      <c r="AQ31" s="51"/>
      <c r="AR31" s="13"/>
      <c r="AS31" s="51"/>
      <c r="AT31" s="13"/>
      <c r="AU31" s="51"/>
      <c r="AV31" s="13"/>
      <c r="AW31" s="51"/>
      <c r="AX31" s="13"/>
      <c r="AY31" s="51"/>
      <c r="AZ31" s="13"/>
      <c r="BA31" s="51"/>
      <c r="BB31" s="13"/>
      <c r="BC31" s="51"/>
      <c r="BD31" s="68"/>
    </row>
    <row r="32" spans="2:56" x14ac:dyDescent="0.35">
      <c r="B32" s="66" t="s">
        <v>138</v>
      </c>
      <c r="C32" s="67" t="s">
        <v>203</v>
      </c>
      <c r="D32" s="67" t="s">
        <v>188</v>
      </c>
      <c r="E32" s="51">
        <v>-37107.61</v>
      </c>
      <c r="F32" s="51">
        <v>32200</v>
      </c>
      <c r="G32" s="82">
        <v>19024.09</v>
      </c>
      <c r="H32" s="51">
        <v>13010.38</v>
      </c>
      <c r="I32" s="13">
        <v>169270100</v>
      </c>
      <c r="J32" s="13">
        <v>-0.88984419999999997</v>
      </c>
      <c r="K32" s="13">
        <v>3.2200099999999998</v>
      </c>
      <c r="L32" s="13">
        <v>0</v>
      </c>
      <c r="M32" s="51">
        <v>32200</v>
      </c>
      <c r="N32" s="51">
        <v>-5831.96</v>
      </c>
      <c r="O32" s="51">
        <v>319.79000000000002</v>
      </c>
      <c r="P32" s="51">
        <v>4362.43</v>
      </c>
      <c r="Q32" s="51">
        <v>7671.8</v>
      </c>
      <c r="R32" s="51">
        <v>10431.35</v>
      </c>
      <c r="S32" s="51">
        <v>12949.73</v>
      </c>
      <c r="T32" s="51">
        <v>15251.87</v>
      </c>
      <c r="U32" s="51">
        <v>17456.82</v>
      </c>
      <c r="V32" s="51">
        <v>19577.64</v>
      </c>
      <c r="W32" s="51">
        <v>21691.58</v>
      </c>
      <c r="X32" s="51">
        <v>23783.11</v>
      </c>
      <c r="Y32" s="51">
        <v>25908.95</v>
      </c>
      <c r="Z32" s="51">
        <v>28120.42</v>
      </c>
      <c r="AA32" s="51">
        <v>30408.97</v>
      </c>
      <c r="AB32" s="51">
        <v>32200</v>
      </c>
      <c r="AC32" s="51">
        <v>32200</v>
      </c>
      <c r="AD32" s="51">
        <v>32200</v>
      </c>
      <c r="AE32" s="51">
        <v>32200</v>
      </c>
      <c r="AF32" s="51">
        <v>32200</v>
      </c>
      <c r="AG32" s="13"/>
      <c r="AH32" s="13"/>
      <c r="AI32" s="13"/>
      <c r="AJ32" s="13">
        <v>0</v>
      </c>
      <c r="AK32" s="51"/>
      <c r="AL32" s="13"/>
      <c r="AM32" s="51"/>
      <c r="AN32" s="13"/>
      <c r="AO32" s="51"/>
      <c r="AP32" s="13"/>
      <c r="AQ32" s="51"/>
      <c r="AR32" s="13"/>
      <c r="AS32" s="51"/>
      <c r="AT32" s="13"/>
      <c r="AU32" s="51"/>
      <c r="AV32" s="13"/>
      <c r="AW32" s="51"/>
      <c r="AX32" s="13"/>
      <c r="AY32" s="51"/>
      <c r="AZ32" s="13"/>
      <c r="BA32" s="51"/>
      <c r="BB32" s="13"/>
      <c r="BC32" s="51"/>
      <c r="BD32" s="68"/>
    </row>
    <row r="33" spans="2:56" x14ac:dyDescent="0.35">
      <c r="B33" s="66" t="s">
        <v>138</v>
      </c>
      <c r="C33" s="67" t="s">
        <v>204</v>
      </c>
      <c r="D33" s="67" t="s">
        <v>188</v>
      </c>
      <c r="E33" s="51">
        <v>-37757.61</v>
      </c>
      <c r="F33" s="51">
        <v>32900</v>
      </c>
      <c r="G33" s="82">
        <v>18713.169999999998</v>
      </c>
      <c r="H33" s="51">
        <v>13362.25</v>
      </c>
      <c r="I33" s="13">
        <v>178549800</v>
      </c>
      <c r="J33" s="13">
        <v>-0.81570860000000001</v>
      </c>
      <c r="K33" s="13">
        <v>3.0861649999999998</v>
      </c>
      <c r="L33" s="13">
        <v>0</v>
      </c>
      <c r="M33" s="51">
        <v>32900</v>
      </c>
      <c r="N33" s="51">
        <v>-6481.96</v>
      </c>
      <c r="O33" s="51">
        <v>-330.21</v>
      </c>
      <c r="P33" s="51">
        <v>3712.43</v>
      </c>
      <c r="Q33" s="51">
        <v>7021.8</v>
      </c>
      <c r="R33" s="51">
        <v>9781.35</v>
      </c>
      <c r="S33" s="51">
        <v>12299.73</v>
      </c>
      <c r="T33" s="51">
        <v>14601.87</v>
      </c>
      <c r="U33" s="51">
        <v>16806.82</v>
      </c>
      <c r="V33" s="51">
        <v>18927.64</v>
      </c>
      <c r="W33" s="51">
        <v>21041.58</v>
      </c>
      <c r="X33" s="51">
        <v>23133.11</v>
      </c>
      <c r="Y33" s="51">
        <v>25258.95</v>
      </c>
      <c r="Z33" s="51">
        <v>27470.42</v>
      </c>
      <c r="AA33" s="51">
        <v>29758.97</v>
      </c>
      <c r="AB33" s="51">
        <v>32284.69</v>
      </c>
      <c r="AC33" s="51">
        <v>32900</v>
      </c>
      <c r="AD33" s="51">
        <v>32900</v>
      </c>
      <c r="AE33" s="51">
        <v>32900</v>
      </c>
      <c r="AF33" s="51">
        <v>32900</v>
      </c>
      <c r="AG33" s="13"/>
      <c r="AH33" s="13"/>
      <c r="AI33" s="13"/>
      <c r="AJ33" s="13">
        <v>0</v>
      </c>
      <c r="AK33" s="51"/>
      <c r="AL33" s="13"/>
      <c r="AM33" s="51"/>
      <c r="AN33" s="13"/>
      <c r="AO33" s="51"/>
      <c r="AP33" s="13"/>
      <c r="AQ33" s="51"/>
      <c r="AR33" s="13"/>
      <c r="AS33" s="51"/>
      <c r="AT33" s="13"/>
      <c r="AU33" s="51"/>
      <c r="AV33" s="13"/>
      <c r="AW33" s="51"/>
      <c r="AX33" s="13"/>
      <c r="AY33" s="51"/>
      <c r="AZ33" s="13"/>
      <c r="BA33" s="51"/>
      <c r="BB33" s="13"/>
      <c r="BC33" s="51"/>
      <c r="BD33" s="68"/>
    </row>
    <row r="34" spans="2:56" x14ac:dyDescent="0.35">
      <c r="B34" s="66" t="s">
        <v>138</v>
      </c>
      <c r="C34" s="67" t="s">
        <v>205</v>
      </c>
      <c r="D34" s="67" t="s">
        <v>188</v>
      </c>
      <c r="E34" s="51">
        <v>-38407.61</v>
      </c>
      <c r="F34" s="51">
        <v>33600</v>
      </c>
      <c r="G34" s="82">
        <v>18368.59</v>
      </c>
      <c r="H34" s="51">
        <v>13694.4</v>
      </c>
      <c r="I34" s="13">
        <v>187536500</v>
      </c>
      <c r="J34" s="13">
        <v>-0.74587060000000005</v>
      </c>
      <c r="K34" s="13">
        <v>2.9752230000000002</v>
      </c>
      <c r="L34" s="13">
        <v>0</v>
      </c>
      <c r="M34" s="51">
        <v>33600</v>
      </c>
      <c r="N34" s="51">
        <v>-7131.96</v>
      </c>
      <c r="O34" s="51">
        <v>-980.21</v>
      </c>
      <c r="P34" s="51">
        <v>3062.43</v>
      </c>
      <c r="Q34" s="51">
        <v>6371.8</v>
      </c>
      <c r="R34" s="51">
        <v>9131.35</v>
      </c>
      <c r="S34" s="51">
        <v>11649.73</v>
      </c>
      <c r="T34" s="51">
        <v>13951.87</v>
      </c>
      <c r="U34" s="51">
        <v>16156.82</v>
      </c>
      <c r="V34" s="51">
        <v>18277.64</v>
      </c>
      <c r="W34" s="51">
        <v>20391.580000000002</v>
      </c>
      <c r="X34" s="51">
        <v>22483.11</v>
      </c>
      <c r="Y34" s="51">
        <v>24608.95</v>
      </c>
      <c r="Z34" s="51">
        <v>26820.42</v>
      </c>
      <c r="AA34" s="51">
        <v>29108.97</v>
      </c>
      <c r="AB34" s="51">
        <v>31634.69</v>
      </c>
      <c r="AC34" s="51">
        <v>33600</v>
      </c>
      <c r="AD34" s="51">
        <v>33600</v>
      </c>
      <c r="AE34" s="51">
        <v>33600</v>
      </c>
      <c r="AF34" s="51">
        <v>33600</v>
      </c>
      <c r="AG34" s="13"/>
      <c r="AH34" s="13"/>
      <c r="AI34" s="13"/>
      <c r="AJ34" s="13">
        <v>0</v>
      </c>
      <c r="AK34" s="51"/>
      <c r="AL34" s="13"/>
      <c r="AM34" s="51"/>
      <c r="AN34" s="13"/>
      <c r="AO34" s="51"/>
      <c r="AP34" s="13"/>
      <c r="AQ34" s="51"/>
      <c r="AR34" s="13"/>
      <c r="AS34" s="51"/>
      <c r="AT34" s="13"/>
      <c r="AU34" s="51"/>
      <c r="AV34" s="13"/>
      <c r="AW34" s="51"/>
      <c r="AX34" s="13"/>
      <c r="AY34" s="51"/>
      <c r="AZ34" s="13"/>
      <c r="BA34" s="51"/>
      <c r="BB34" s="13"/>
      <c r="BC34" s="51"/>
      <c r="BD34" s="68"/>
    </row>
    <row r="35" spans="2:56" x14ac:dyDescent="0.35">
      <c r="B35" s="66" t="s">
        <v>138</v>
      </c>
      <c r="C35" s="67" t="s">
        <v>206</v>
      </c>
      <c r="D35" s="67" t="s">
        <v>188</v>
      </c>
      <c r="E35" s="51">
        <v>-39057.61</v>
      </c>
      <c r="F35" s="51">
        <v>34300</v>
      </c>
      <c r="G35" s="82">
        <v>17992.02</v>
      </c>
      <c r="H35" s="51">
        <v>14005.78</v>
      </c>
      <c r="I35" s="13">
        <v>196161800</v>
      </c>
      <c r="J35" s="13">
        <v>-0.68022009999999999</v>
      </c>
      <c r="K35" s="13">
        <v>2.8847109999999998</v>
      </c>
      <c r="L35" s="13">
        <v>0</v>
      </c>
      <c r="M35" s="51">
        <v>34300</v>
      </c>
      <c r="N35" s="51">
        <v>-7781.96</v>
      </c>
      <c r="O35" s="51">
        <v>-1630.21</v>
      </c>
      <c r="P35" s="51">
        <v>2412.4299999999998</v>
      </c>
      <c r="Q35" s="51">
        <v>5721.8</v>
      </c>
      <c r="R35" s="51">
        <v>8481.35</v>
      </c>
      <c r="S35" s="51">
        <v>10999.73</v>
      </c>
      <c r="T35" s="51">
        <v>13301.87</v>
      </c>
      <c r="U35" s="51">
        <v>15506.82</v>
      </c>
      <c r="V35" s="51">
        <v>17627.64</v>
      </c>
      <c r="W35" s="51">
        <v>19741.580000000002</v>
      </c>
      <c r="X35" s="51">
        <v>21833.11</v>
      </c>
      <c r="Y35" s="51">
        <v>23958.95</v>
      </c>
      <c r="Z35" s="51">
        <v>26170.42</v>
      </c>
      <c r="AA35" s="51">
        <v>28458.97</v>
      </c>
      <c r="AB35" s="51">
        <v>30984.69</v>
      </c>
      <c r="AC35" s="51">
        <v>33752.17</v>
      </c>
      <c r="AD35" s="51">
        <v>34300</v>
      </c>
      <c r="AE35" s="51">
        <v>34300</v>
      </c>
      <c r="AF35" s="51">
        <v>34300</v>
      </c>
      <c r="AG35" s="13"/>
      <c r="AH35" s="13"/>
      <c r="AI35" s="13"/>
      <c r="AJ35" s="13">
        <v>0</v>
      </c>
      <c r="AK35" s="51"/>
      <c r="AL35" s="13"/>
      <c r="AM35" s="51"/>
      <c r="AN35" s="13"/>
      <c r="AO35" s="51"/>
      <c r="AP35" s="13"/>
      <c r="AQ35" s="51"/>
      <c r="AR35" s="13"/>
      <c r="AS35" s="51"/>
      <c r="AT35" s="13"/>
      <c r="AU35" s="51"/>
      <c r="AV35" s="13"/>
      <c r="AW35" s="51"/>
      <c r="AX35" s="13"/>
      <c r="AY35" s="51"/>
      <c r="AZ35" s="13"/>
      <c r="BA35" s="51"/>
      <c r="BB35" s="13"/>
      <c r="BC35" s="51"/>
      <c r="BD35" s="68"/>
    </row>
    <row r="36" spans="2:56" x14ac:dyDescent="0.35">
      <c r="B36" s="66" t="s">
        <v>138</v>
      </c>
      <c r="C36" s="67" t="s">
        <v>207</v>
      </c>
      <c r="D36" s="67" t="s">
        <v>188</v>
      </c>
      <c r="E36" s="51">
        <v>-39707.61</v>
      </c>
      <c r="F36" s="51">
        <v>35000</v>
      </c>
      <c r="G36" s="82">
        <v>17585.54</v>
      </c>
      <c r="H36" s="51">
        <v>14296.01</v>
      </c>
      <c r="I36" s="13">
        <v>204375800</v>
      </c>
      <c r="J36" s="13">
        <v>-0.61857720000000005</v>
      </c>
      <c r="K36" s="13">
        <v>2.8122950000000002</v>
      </c>
      <c r="L36" s="13">
        <v>0</v>
      </c>
      <c r="M36" s="51">
        <v>35000</v>
      </c>
      <c r="N36" s="51">
        <v>-8431.9599999999991</v>
      </c>
      <c r="O36" s="51">
        <v>-2280.21</v>
      </c>
      <c r="P36" s="51">
        <v>1762.43</v>
      </c>
      <c r="Q36" s="51">
        <v>5071.8</v>
      </c>
      <c r="R36" s="51">
        <v>7831.35</v>
      </c>
      <c r="S36" s="51">
        <v>10349.73</v>
      </c>
      <c r="T36" s="51">
        <v>12651.87</v>
      </c>
      <c r="U36" s="51">
        <v>14856.82</v>
      </c>
      <c r="V36" s="51">
        <v>16977.64</v>
      </c>
      <c r="W36" s="51">
        <v>19091.580000000002</v>
      </c>
      <c r="X36" s="51">
        <v>21183.11</v>
      </c>
      <c r="Y36" s="51">
        <v>23308.95</v>
      </c>
      <c r="Z36" s="51">
        <v>25520.42</v>
      </c>
      <c r="AA36" s="51">
        <v>27808.97</v>
      </c>
      <c r="AB36" s="51">
        <v>30334.69</v>
      </c>
      <c r="AC36" s="51">
        <v>33102.17</v>
      </c>
      <c r="AD36" s="51">
        <v>35000</v>
      </c>
      <c r="AE36" s="51">
        <v>35000</v>
      </c>
      <c r="AF36" s="51">
        <v>35000</v>
      </c>
      <c r="AG36" s="13"/>
      <c r="AH36" s="13"/>
      <c r="AI36" s="13"/>
      <c r="AJ36" s="13">
        <v>0</v>
      </c>
      <c r="AK36" s="51"/>
      <c r="AL36" s="13"/>
      <c r="AM36" s="51"/>
      <c r="AN36" s="13"/>
      <c r="AO36" s="51"/>
      <c r="AP36" s="13"/>
      <c r="AQ36" s="51"/>
      <c r="AR36" s="13"/>
      <c r="AS36" s="51"/>
      <c r="AT36" s="13"/>
      <c r="AU36" s="51"/>
      <c r="AV36" s="13"/>
      <c r="AW36" s="51"/>
      <c r="AX36" s="13"/>
      <c r="AY36" s="51"/>
      <c r="AZ36" s="13"/>
      <c r="BA36" s="51"/>
      <c r="BB36" s="13"/>
      <c r="BC36" s="51"/>
      <c r="BD36" s="68"/>
    </row>
    <row r="37" spans="2:56" x14ac:dyDescent="0.35">
      <c r="B37" s="66" t="s">
        <v>166</v>
      </c>
      <c r="C37" s="67" t="s">
        <v>187</v>
      </c>
      <c r="D37" s="67" t="s">
        <v>208</v>
      </c>
      <c r="E37" s="49">
        <v>0</v>
      </c>
      <c r="F37" s="49">
        <v>408.86450000000002</v>
      </c>
      <c r="G37" s="83">
        <v>45.451450000000001</v>
      </c>
      <c r="H37" s="49">
        <v>69.455070000000006</v>
      </c>
      <c r="I37" s="13">
        <v>4824.0069999999996</v>
      </c>
      <c r="J37" s="13">
        <v>1.743838</v>
      </c>
      <c r="K37" s="13">
        <v>5.8362499999999997</v>
      </c>
      <c r="L37" s="13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7.6526399999999999</v>
      </c>
      <c r="Y37" s="49">
        <v>23.399619999999999</v>
      </c>
      <c r="Z37" s="49">
        <v>39.780900000000003</v>
      </c>
      <c r="AA37" s="49">
        <v>56.733110000000003</v>
      </c>
      <c r="AB37" s="49">
        <v>75.442120000000003</v>
      </c>
      <c r="AC37" s="49">
        <v>95.942019999999999</v>
      </c>
      <c r="AD37" s="49">
        <v>119.9644</v>
      </c>
      <c r="AE37" s="49">
        <v>149.96029999999999</v>
      </c>
      <c r="AF37" s="49">
        <v>194.44220000000001</v>
      </c>
      <c r="AG37" s="13"/>
      <c r="AH37" s="13"/>
      <c r="AI37" s="13"/>
      <c r="AJ37" s="13">
        <v>0</v>
      </c>
      <c r="AK37" s="49"/>
      <c r="AL37" s="13"/>
      <c r="AM37" s="49"/>
      <c r="AN37" s="13"/>
      <c r="AO37" s="49"/>
      <c r="AP37" s="13"/>
      <c r="AQ37" s="49"/>
      <c r="AR37" s="13"/>
      <c r="AS37" s="49"/>
      <c r="AT37" s="13"/>
      <c r="AU37" s="49"/>
      <c r="AV37" s="13"/>
      <c r="AW37" s="49"/>
      <c r="AX37" s="13"/>
      <c r="AY37" s="49"/>
      <c r="AZ37" s="13"/>
      <c r="BA37" s="49"/>
      <c r="BB37" s="13"/>
      <c r="BC37" s="49"/>
      <c r="BD37" s="68"/>
    </row>
    <row r="38" spans="2:56" x14ac:dyDescent="0.35">
      <c r="B38" s="66" t="s">
        <v>166</v>
      </c>
      <c r="C38" s="67" t="s">
        <v>189</v>
      </c>
      <c r="D38" s="67" t="s">
        <v>208</v>
      </c>
      <c r="E38" s="49">
        <v>0</v>
      </c>
      <c r="F38" s="49">
        <v>408.86450000000002</v>
      </c>
      <c r="G38" s="83">
        <v>45.451450000000001</v>
      </c>
      <c r="H38" s="49">
        <v>69.455070000000006</v>
      </c>
      <c r="I38" s="13">
        <v>4824.0069999999996</v>
      </c>
      <c r="J38" s="13">
        <v>1.743838</v>
      </c>
      <c r="K38" s="13">
        <v>5.8362499999999997</v>
      </c>
      <c r="L38" s="13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7.6526399999999999</v>
      </c>
      <c r="Y38" s="49">
        <v>23.399619999999999</v>
      </c>
      <c r="Z38" s="49">
        <v>39.780900000000003</v>
      </c>
      <c r="AA38" s="49">
        <v>56.733110000000003</v>
      </c>
      <c r="AB38" s="49">
        <v>75.442120000000003</v>
      </c>
      <c r="AC38" s="49">
        <v>95.942019999999999</v>
      </c>
      <c r="AD38" s="49">
        <v>119.9644</v>
      </c>
      <c r="AE38" s="49">
        <v>149.96029999999999</v>
      </c>
      <c r="AF38" s="49">
        <v>194.44220000000001</v>
      </c>
      <c r="AG38" s="13"/>
      <c r="AH38" s="13"/>
      <c r="AI38" s="13"/>
      <c r="AJ38" s="13">
        <v>0</v>
      </c>
      <c r="AK38" s="49"/>
      <c r="AL38" s="13"/>
      <c r="AM38" s="49"/>
      <c r="AN38" s="13"/>
      <c r="AO38" s="49"/>
      <c r="AP38" s="13"/>
      <c r="AQ38" s="49"/>
      <c r="AR38" s="13"/>
      <c r="AS38" s="49"/>
      <c r="AT38" s="13"/>
      <c r="AU38" s="49"/>
      <c r="AV38" s="13"/>
      <c r="AW38" s="49"/>
      <c r="AX38" s="13"/>
      <c r="AY38" s="49"/>
      <c r="AZ38" s="13"/>
      <c r="BA38" s="49"/>
      <c r="BB38" s="13"/>
      <c r="BC38" s="49"/>
      <c r="BD38" s="68"/>
    </row>
    <row r="39" spans="2:56" x14ac:dyDescent="0.35">
      <c r="B39" s="66" t="s">
        <v>166</v>
      </c>
      <c r="C39" s="67" t="s">
        <v>190</v>
      </c>
      <c r="D39" s="67" t="s">
        <v>208</v>
      </c>
      <c r="E39" s="49">
        <v>0</v>
      </c>
      <c r="F39" s="49">
        <v>408.86450000000002</v>
      </c>
      <c r="G39" s="83">
        <v>45.451450000000001</v>
      </c>
      <c r="H39" s="49">
        <v>69.455070000000006</v>
      </c>
      <c r="I39" s="13">
        <v>4824.0069999999996</v>
      </c>
      <c r="J39" s="13">
        <v>1.743838</v>
      </c>
      <c r="K39" s="13">
        <v>5.8362499999999997</v>
      </c>
      <c r="L39" s="13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7.6526399999999999</v>
      </c>
      <c r="Y39" s="49">
        <v>23.399619999999999</v>
      </c>
      <c r="Z39" s="49">
        <v>39.780900000000003</v>
      </c>
      <c r="AA39" s="49">
        <v>56.733110000000003</v>
      </c>
      <c r="AB39" s="49">
        <v>75.442120000000003</v>
      </c>
      <c r="AC39" s="49">
        <v>95.942019999999999</v>
      </c>
      <c r="AD39" s="49">
        <v>119.9644</v>
      </c>
      <c r="AE39" s="49">
        <v>149.96029999999999</v>
      </c>
      <c r="AF39" s="49">
        <v>194.44220000000001</v>
      </c>
      <c r="AG39" s="13"/>
      <c r="AH39" s="13"/>
      <c r="AI39" s="13"/>
      <c r="AJ39" s="13">
        <v>0</v>
      </c>
      <c r="AK39" s="49"/>
      <c r="AL39" s="13"/>
      <c r="AM39" s="49"/>
      <c r="AN39" s="13"/>
      <c r="AO39" s="49"/>
      <c r="AP39" s="13"/>
      <c r="AQ39" s="49"/>
      <c r="AR39" s="13"/>
      <c r="AS39" s="49"/>
      <c r="AT39" s="13"/>
      <c r="AU39" s="49"/>
      <c r="AV39" s="13"/>
      <c r="AW39" s="49"/>
      <c r="AX39" s="13"/>
      <c r="AY39" s="49"/>
      <c r="AZ39" s="13"/>
      <c r="BA39" s="49"/>
      <c r="BB39" s="13"/>
      <c r="BC39" s="49"/>
      <c r="BD39" s="68"/>
    </row>
    <row r="40" spans="2:56" x14ac:dyDescent="0.35">
      <c r="B40" s="66" t="s">
        <v>166</v>
      </c>
      <c r="C40" s="67" t="s">
        <v>191</v>
      </c>
      <c r="D40" s="67" t="s">
        <v>208</v>
      </c>
      <c r="E40" s="49">
        <v>0</v>
      </c>
      <c r="F40" s="49">
        <v>408.86450000000002</v>
      </c>
      <c r="G40" s="83">
        <v>45.451450000000001</v>
      </c>
      <c r="H40" s="49">
        <v>69.455070000000006</v>
      </c>
      <c r="I40" s="13">
        <v>4824.0069999999996</v>
      </c>
      <c r="J40" s="13">
        <v>1.743838</v>
      </c>
      <c r="K40" s="13">
        <v>5.8362499999999997</v>
      </c>
      <c r="L40" s="13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7.6526399999999999</v>
      </c>
      <c r="Y40" s="49">
        <v>23.399619999999999</v>
      </c>
      <c r="Z40" s="49">
        <v>39.780900000000003</v>
      </c>
      <c r="AA40" s="49">
        <v>56.733110000000003</v>
      </c>
      <c r="AB40" s="49">
        <v>75.442120000000003</v>
      </c>
      <c r="AC40" s="49">
        <v>95.942019999999999</v>
      </c>
      <c r="AD40" s="49">
        <v>119.9644</v>
      </c>
      <c r="AE40" s="49">
        <v>149.96029999999999</v>
      </c>
      <c r="AF40" s="49">
        <v>194.44220000000001</v>
      </c>
      <c r="AG40" s="13"/>
      <c r="AH40" s="13"/>
      <c r="AI40" s="13"/>
      <c r="AJ40" s="13">
        <v>0</v>
      </c>
      <c r="AK40" s="49"/>
      <c r="AL40" s="13"/>
      <c r="AM40" s="49"/>
      <c r="AN40" s="13"/>
      <c r="AO40" s="49"/>
      <c r="AP40" s="13"/>
      <c r="AQ40" s="49"/>
      <c r="AR40" s="13"/>
      <c r="AS40" s="49"/>
      <c r="AT40" s="13"/>
      <c r="AU40" s="49"/>
      <c r="AV40" s="13"/>
      <c r="AW40" s="49"/>
      <c r="AX40" s="13"/>
      <c r="AY40" s="49"/>
      <c r="AZ40" s="13"/>
      <c r="BA40" s="49"/>
      <c r="BB40" s="13"/>
      <c r="BC40" s="49"/>
      <c r="BD40" s="68"/>
    </row>
    <row r="41" spans="2:56" x14ac:dyDescent="0.35">
      <c r="B41" s="66" t="s">
        <v>166</v>
      </c>
      <c r="C41" s="67" t="s">
        <v>192</v>
      </c>
      <c r="D41" s="67" t="s">
        <v>208</v>
      </c>
      <c r="E41" s="49">
        <v>0</v>
      </c>
      <c r="F41" s="49">
        <v>408.86450000000002</v>
      </c>
      <c r="G41" s="83">
        <v>45.451450000000001</v>
      </c>
      <c r="H41" s="49">
        <v>69.455070000000006</v>
      </c>
      <c r="I41" s="13">
        <v>4824.0069999999996</v>
      </c>
      <c r="J41" s="13">
        <v>1.743838</v>
      </c>
      <c r="K41" s="13">
        <v>5.8362499999999997</v>
      </c>
      <c r="L41" s="13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7.6526399999999999</v>
      </c>
      <c r="Y41" s="49">
        <v>23.399619999999999</v>
      </c>
      <c r="Z41" s="49">
        <v>39.780900000000003</v>
      </c>
      <c r="AA41" s="49">
        <v>56.733110000000003</v>
      </c>
      <c r="AB41" s="49">
        <v>75.442120000000003</v>
      </c>
      <c r="AC41" s="49">
        <v>95.942019999999999</v>
      </c>
      <c r="AD41" s="49">
        <v>119.9644</v>
      </c>
      <c r="AE41" s="49">
        <v>149.96029999999999</v>
      </c>
      <c r="AF41" s="49">
        <v>194.44220000000001</v>
      </c>
      <c r="AG41" s="13"/>
      <c r="AH41" s="13"/>
      <c r="AI41" s="13"/>
      <c r="AJ41" s="13">
        <v>0</v>
      </c>
      <c r="AK41" s="49"/>
      <c r="AL41" s="13"/>
      <c r="AM41" s="49"/>
      <c r="AN41" s="13"/>
      <c r="AO41" s="49"/>
      <c r="AP41" s="13"/>
      <c r="AQ41" s="49"/>
      <c r="AR41" s="13"/>
      <c r="AS41" s="49"/>
      <c r="AT41" s="13"/>
      <c r="AU41" s="49"/>
      <c r="AV41" s="13"/>
      <c r="AW41" s="49"/>
      <c r="AX41" s="13"/>
      <c r="AY41" s="49"/>
      <c r="AZ41" s="13"/>
      <c r="BA41" s="49"/>
      <c r="BB41" s="13"/>
      <c r="BC41" s="49"/>
      <c r="BD41" s="68"/>
    </row>
    <row r="42" spans="2:56" x14ac:dyDescent="0.35">
      <c r="B42" s="66" t="s">
        <v>166</v>
      </c>
      <c r="C42" s="67" t="s">
        <v>193</v>
      </c>
      <c r="D42" s="67" t="s">
        <v>208</v>
      </c>
      <c r="E42" s="49">
        <v>0</v>
      </c>
      <c r="F42" s="49">
        <v>408.86450000000002</v>
      </c>
      <c r="G42" s="83">
        <v>45.451450000000001</v>
      </c>
      <c r="H42" s="49">
        <v>69.455070000000006</v>
      </c>
      <c r="I42" s="13">
        <v>4824.0069999999996</v>
      </c>
      <c r="J42" s="13">
        <v>1.743838</v>
      </c>
      <c r="K42" s="13">
        <v>5.8362499999999997</v>
      </c>
      <c r="L42" s="13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7.6526399999999999</v>
      </c>
      <c r="Y42" s="49">
        <v>23.399619999999999</v>
      </c>
      <c r="Z42" s="49">
        <v>39.780900000000003</v>
      </c>
      <c r="AA42" s="49">
        <v>56.733110000000003</v>
      </c>
      <c r="AB42" s="49">
        <v>75.442120000000003</v>
      </c>
      <c r="AC42" s="49">
        <v>95.942019999999999</v>
      </c>
      <c r="AD42" s="49">
        <v>119.9644</v>
      </c>
      <c r="AE42" s="49">
        <v>149.96029999999999</v>
      </c>
      <c r="AF42" s="49">
        <v>194.44220000000001</v>
      </c>
      <c r="AG42" s="13"/>
      <c r="AH42" s="13"/>
      <c r="AI42" s="13"/>
      <c r="AJ42" s="13">
        <v>0</v>
      </c>
      <c r="AK42" s="49"/>
      <c r="AL42" s="13"/>
      <c r="AM42" s="49"/>
      <c r="AN42" s="13"/>
      <c r="AO42" s="49"/>
      <c r="AP42" s="13"/>
      <c r="AQ42" s="49"/>
      <c r="AR42" s="13"/>
      <c r="AS42" s="49"/>
      <c r="AT42" s="13"/>
      <c r="AU42" s="49"/>
      <c r="AV42" s="13"/>
      <c r="AW42" s="49"/>
      <c r="AX42" s="13"/>
      <c r="AY42" s="49"/>
      <c r="AZ42" s="13"/>
      <c r="BA42" s="49"/>
      <c r="BB42" s="13"/>
      <c r="BC42" s="49"/>
      <c r="BD42" s="68"/>
    </row>
    <row r="43" spans="2:56" x14ac:dyDescent="0.35">
      <c r="B43" s="66" t="s">
        <v>166</v>
      </c>
      <c r="C43" s="67" t="s">
        <v>194</v>
      </c>
      <c r="D43" s="67" t="s">
        <v>208</v>
      </c>
      <c r="E43" s="49">
        <v>0</v>
      </c>
      <c r="F43" s="49">
        <v>408.86450000000002</v>
      </c>
      <c r="G43" s="83">
        <v>45.451450000000001</v>
      </c>
      <c r="H43" s="49">
        <v>69.455070000000006</v>
      </c>
      <c r="I43" s="13">
        <v>4824.0069999999996</v>
      </c>
      <c r="J43" s="13">
        <v>1.743838</v>
      </c>
      <c r="K43" s="13">
        <v>5.8362499999999997</v>
      </c>
      <c r="L43" s="13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7.6526399999999999</v>
      </c>
      <c r="Y43" s="49">
        <v>23.399619999999999</v>
      </c>
      <c r="Z43" s="49">
        <v>39.780900000000003</v>
      </c>
      <c r="AA43" s="49">
        <v>56.733110000000003</v>
      </c>
      <c r="AB43" s="49">
        <v>75.442120000000003</v>
      </c>
      <c r="AC43" s="49">
        <v>95.942019999999999</v>
      </c>
      <c r="AD43" s="49">
        <v>119.9644</v>
      </c>
      <c r="AE43" s="49">
        <v>149.96029999999999</v>
      </c>
      <c r="AF43" s="49">
        <v>194.44220000000001</v>
      </c>
      <c r="AG43" s="13"/>
      <c r="AH43" s="13"/>
      <c r="AI43" s="13"/>
      <c r="AJ43" s="13">
        <v>0</v>
      </c>
      <c r="AK43" s="49"/>
      <c r="AL43" s="13"/>
      <c r="AM43" s="49"/>
      <c r="AN43" s="13"/>
      <c r="AO43" s="49"/>
      <c r="AP43" s="13"/>
      <c r="AQ43" s="49"/>
      <c r="AR43" s="13"/>
      <c r="AS43" s="49"/>
      <c r="AT43" s="13"/>
      <c r="AU43" s="49"/>
      <c r="AV43" s="13"/>
      <c r="AW43" s="49"/>
      <c r="AX43" s="13"/>
      <c r="AY43" s="49"/>
      <c r="AZ43" s="13"/>
      <c r="BA43" s="49"/>
      <c r="BB43" s="13"/>
      <c r="BC43" s="49"/>
      <c r="BD43" s="68"/>
    </row>
    <row r="44" spans="2:56" x14ac:dyDescent="0.35">
      <c r="B44" s="66" t="s">
        <v>166</v>
      </c>
      <c r="C44" s="67" t="s">
        <v>195</v>
      </c>
      <c r="D44" s="67" t="s">
        <v>208</v>
      </c>
      <c r="E44" s="49">
        <v>0</v>
      </c>
      <c r="F44" s="49">
        <v>408.86450000000002</v>
      </c>
      <c r="G44" s="83">
        <v>45.451450000000001</v>
      </c>
      <c r="H44" s="49">
        <v>69.455070000000006</v>
      </c>
      <c r="I44" s="13">
        <v>4824.0069999999996</v>
      </c>
      <c r="J44" s="13">
        <v>1.743838</v>
      </c>
      <c r="K44" s="13">
        <v>5.8362499999999997</v>
      </c>
      <c r="L44" s="13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7.6526399999999999</v>
      </c>
      <c r="Y44" s="49">
        <v>23.399619999999999</v>
      </c>
      <c r="Z44" s="49">
        <v>39.780900000000003</v>
      </c>
      <c r="AA44" s="49">
        <v>56.733110000000003</v>
      </c>
      <c r="AB44" s="49">
        <v>75.442120000000003</v>
      </c>
      <c r="AC44" s="49">
        <v>95.942019999999999</v>
      </c>
      <c r="AD44" s="49">
        <v>119.9644</v>
      </c>
      <c r="AE44" s="49">
        <v>149.96029999999999</v>
      </c>
      <c r="AF44" s="49">
        <v>194.44220000000001</v>
      </c>
      <c r="AG44" s="13"/>
      <c r="AH44" s="13"/>
      <c r="AI44" s="13"/>
      <c r="AJ44" s="13">
        <v>0</v>
      </c>
      <c r="AK44" s="49"/>
      <c r="AL44" s="13"/>
      <c r="AM44" s="49"/>
      <c r="AN44" s="13"/>
      <c r="AO44" s="49"/>
      <c r="AP44" s="13"/>
      <c r="AQ44" s="49"/>
      <c r="AR44" s="13"/>
      <c r="AS44" s="49"/>
      <c r="AT44" s="13"/>
      <c r="AU44" s="49"/>
      <c r="AV44" s="13"/>
      <c r="AW44" s="49"/>
      <c r="AX44" s="13"/>
      <c r="AY44" s="49"/>
      <c r="AZ44" s="13"/>
      <c r="BA44" s="49"/>
      <c r="BB44" s="13"/>
      <c r="BC44" s="49"/>
      <c r="BD44" s="68"/>
    </row>
    <row r="45" spans="2:56" x14ac:dyDescent="0.35">
      <c r="B45" s="66" t="s">
        <v>166</v>
      </c>
      <c r="C45" s="67" t="s">
        <v>196</v>
      </c>
      <c r="D45" s="67" t="s">
        <v>208</v>
      </c>
      <c r="E45" s="49">
        <v>0</v>
      </c>
      <c r="F45" s="49">
        <v>408.86450000000002</v>
      </c>
      <c r="G45" s="83">
        <v>45.451450000000001</v>
      </c>
      <c r="H45" s="49">
        <v>69.455070000000006</v>
      </c>
      <c r="I45" s="13">
        <v>4824.0069999999996</v>
      </c>
      <c r="J45" s="13">
        <v>1.743838</v>
      </c>
      <c r="K45" s="13">
        <v>5.8362499999999997</v>
      </c>
      <c r="L45" s="13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7.6526399999999999</v>
      </c>
      <c r="Y45" s="49">
        <v>23.399619999999999</v>
      </c>
      <c r="Z45" s="49">
        <v>39.780900000000003</v>
      </c>
      <c r="AA45" s="49">
        <v>56.733110000000003</v>
      </c>
      <c r="AB45" s="49">
        <v>75.442120000000003</v>
      </c>
      <c r="AC45" s="49">
        <v>95.942019999999999</v>
      </c>
      <c r="AD45" s="49">
        <v>119.9644</v>
      </c>
      <c r="AE45" s="49">
        <v>149.96029999999999</v>
      </c>
      <c r="AF45" s="49">
        <v>194.44220000000001</v>
      </c>
      <c r="AG45" s="13"/>
      <c r="AH45" s="13"/>
      <c r="AI45" s="13"/>
      <c r="AJ45" s="13">
        <v>0</v>
      </c>
      <c r="AK45" s="49"/>
      <c r="AL45" s="13"/>
      <c r="AM45" s="49"/>
      <c r="AN45" s="13"/>
      <c r="AO45" s="49"/>
      <c r="AP45" s="13"/>
      <c r="AQ45" s="49"/>
      <c r="AR45" s="13"/>
      <c r="AS45" s="49"/>
      <c r="AT45" s="13"/>
      <c r="AU45" s="49"/>
      <c r="AV45" s="13"/>
      <c r="AW45" s="49"/>
      <c r="AX45" s="13"/>
      <c r="AY45" s="49"/>
      <c r="AZ45" s="13"/>
      <c r="BA45" s="49"/>
      <c r="BB45" s="13"/>
      <c r="BC45" s="49"/>
      <c r="BD45" s="68"/>
    </row>
    <row r="46" spans="2:56" x14ac:dyDescent="0.35">
      <c r="B46" s="66" t="s">
        <v>166</v>
      </c>
      <c r="C46" s="67" t="s">
        <v>197</v>
      </c>
      <c r="D46" s="67" t="s">
        <v>208</v>
      </c>
      <c r="E46" s="49">
        <v>0</v>
      </c>
      <c r="F46" s="49">
        <v>408.86450000000002</v>
      </c>
      <c r="G46" s="83">
        <v>45.451450000000001</v>
      </c>
      <c r="H46" s="49">
        <v>69.455070000000006</v>
      </c>
      <c r="I46" s="13">
        <v>4824.0069999999996</v>
      </c>
      <c r="J46" s="13">
        <v>1.743838</v>
      </c>
      <c r="K46" s="13">
        <v>5.8362499999999997</v>
      </c>
      <c r="L46" s="13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7.6526399999999999</v>
      </c>
      <c r="Y46" s="49">
        <v>23.399619999999999</v>
      </c>
      <c r="Z46" s="49">
        <v>39.780900000000003</v>
      </c>
      <c r="AA46" s="49">
        <v>56.733110000000003</v>
      </c>
      <c r="AB46" s="49">
        <v>75.442120000000003</v>
      </c>
      <c r="AC46" s="49">
        <v>95.942019999999999</v>
      </c>
      <c r="AD46" s="49">
        <v>119.9644</v>
      </c>
      <c r="AE46" s="49">
        <v>149.96029999999999</v>
      </c>
      <c r="AF46" s="49">
        <v>194.44220000000001</v>
      </c>
      <c r="AG46" s="13"/>
      <c r="AH46" s="13"/>
      <c r="AI46" s="13"/>
      <c r="AJ46" s="13">
        <v>0</v>
      </c>
      <c r="AK46" s="49"/>
      <c r="AL46" s="13"/>
      <c r="AM46" s="49"/>
      <c r="AN46" s="13"/>
      <c r="AO46" s="49"/>
      <c r="AP46" s="13"/>
      <c r="AQ46" s="49"/>
      <c r="AR46" s="13"/>
      <c r="AS46" s="49"/>
      <c r="AT46" s="13"/>
      <c r="AU46" s="49"/>
      <c r="AV46" s="13"/>
      <c r="AW46" s="49"/>
      <c r="AX46" s="13"/>
      <c r="AY46" s="49"/>
      <c r="AZ46" s="13"/>
      <c r="BA46" s="49"/>
      <c r="BB46" s="13"/>
      <c r="BC46" s="49"/>
      <c r="BD46" s="68"/>
    </row>
    <row r="47" spans="2:56" x14ac:dyDescent="0.35">
      <c r="B47" s="66" t="s">
        <v>166</v>
      </c>
      <c r="C47" s="67" t="s">
        <v>147</v>
      </c>
      <c r="D47" s="67" t="s">
        <v>208</v>
      </c>
      <c r="E47" s="49">
        <v>0</v>
      </c>
      <c r="F47" s="49">
        <v>408.86450000000002</v>
      </c>
      <c r="G47" s="83">
        <v>45.451450000000001</v>
      </c>
      <c r="H47" s="49">
        <v>69.455070000000006</v>
      </c>
      <c r="I47" s="13">
        <v>4824.0069999999996</v>
      </c>
      <c r="J47" s="13">
        <v>1.743838</v>
      </c>
      <c r="K47" s="13">
        <v>5.8362499999999997</v>
      </c>
      <c r="L47" s="13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7.6526399999999999</v>
      </c>
      <c r="Y47" s="49">
        <v>23.399619999999999</v>
      </c>
      <c r="Z47" s="49">
        <v>39.780900000000003</v>
      </c>
      <c r="AA47" s="49">
        <v>56.733110000000003</v>
      </c>
      <c r="AB47" s="49">
        <v>75.442120000000003</v>
      </c>
      <c r="AC47" s="49">
        <v>95.942019999999999</v>
      </c>
      <c r="AD47" s="49">
        <v>119.9644</v>
      </c>
      <c r="AE47" s="49">
        <v>149.96029999999999</v>
      </c>
      <c r="AF47" s="49">
        <v>194.44220000000001</v>
      </c>
      <c r="AG47" s="13"/>
      <c r="AH47" s="13"/>
      <c r="AI47" s="13"/>
      <c r="AJ47" s="13">
        <v>0</v>
      </c>
      <c r="AK47" s="49"/>
      <c r="AL47" s="13"/>
      <c r="AM47" s="49"/>
      <c r="AN47" s="13"/>
      <c r="AO47" s="49"/>
      <c r="AP47" s="13"/>
      <c r="AQ47" s="49"/>
      <c r="AR47" s="13"/>
      <c r="AS47" s="49"/>
      <c r="AT47" s="13"/>
      <c r="AU47" s="49"/>
      <c r="AV47" s="13"/>
      <c r="AW47" s="49"/>
      <c r="AX47" s="13"/>
      <c r="AY47" s="49"/>
      <c r="AZ47" s="13"/>
      <c r="BA47" s="49"/>
      <c r="BB47" s="13"/>
      <c r="BC47" s="49"/>
      <c r="BD47" s="68"/>
    </row>
    <row r="48" spans="2:56" x14ac:dyDescent="0.35">
      <c r="B48" s="66" t="s">
        <v>166</v>
      </c>
      <c r="C48" s="67" t="s">
        <v>171</v>
      </c>
      <c r="D48" s="67" t="s">
        <v>208</v>
      </c>
      <c r="E48" s="49">
        <v>0</v>
      </c>
      <c r="F48" s="49">
        <v>408.86450000000002</v>
      </c>
      <c r="G48" s="83">
        <v>45.451450000000001</v>
      </c>
      <c r="H48" s="49">
        <v>69.455070000000006</v>
      </c>
      <c r="I48" s="13">
        <v>4824.0069999999996</v>
      </c>
      <c r="J48" s="13">
        <v>1.743838</v>
      </c>
      <c r="K48" s="13">
        <v>5.8362499999999997</v>
      </c>
      <c r="L48" s="13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7.6526399999999999</v>
      </c>
      <c r="Y48" s="49">
        <v>23.399619999999999</v>
      </c>
      <c r="Z48" s="49">
        <v>39.780900000000003</v>
      </c>
      <c r="AA48" s="49">
        <v>56.733110000000003</v>
      </c>
      <c r="AB48" s="49">
        <v>75.442120000000003</v>
      </c>
      <c r="AC48" s="49">
        <v>95.942019999999999</v>
      </c>
      <c r="AD48" s="49">
        <v>119.9644</v>
      </c>
      <c r="AE48" s="49">
        <v>149.96029999999999</v>
      </c>
      <c r="AF48" s="49">
        <v>194.44220000000001</v>
      </c>
      <c r="AG48" s="13"/>
      <c r="AH48" s="13"/>
      <c r="AI48" s="13"/>
      <c r="AJ48" s="13">
        <v>0</v>
      </c>
      <c r="AK48" s="49"/>
      <c r="AL48" s="13"/>
      <c r="AM48" s="49"/>
      <c r="AN48" s="13"/>
      <c r="AO48" s="49"/>
      <c r="AP48" s="13"/>
      <c r="AQ48" s="49"/>
      <c r="AR48" s="13"/>
      <c r="AS48" s="49"/>
      <c r="AT48" s="13"/>
      <c r="AU48" s="49"/>
      <c r="AV48" s="13"/>
      <c r="AW48" s="49"/>
      <c r="AX48" s="13"/>
      <c r="AY48" s="49"/>
      <c r="AZ48" s="13"/>
      <c r="BA48" s="49"/>
      <c r="BB48" s="13"/>
      <c r="BC48" s="49"/>
      <c r="BD48" s="68"/>
    </row>
    <row r="49" spans="2:56" x14ac:dyDescent="0.35">
      <c r="B49" s="66" t="s">
        <v>166</v>
      </c>
      <c r="C49" s="67" t="s">
        <v>154</v>
      </c>
      <c r="D49" s="67" t="s">
        <v>208</v>
      </c>
      <c r="E49" s="49">
        <v>0</v>
      </c>
      <c r="F49" s="49">
        <v>408.86450000000002</v>
      </c>
      <c r="G49" s="83">
        <v>45.451450000000001</v>
      </c>
      <c r="H49" s="49">
        <v>69.455070000000006</v>
      </c>
      <c r="I49" s="13">
        <v>4824.0069999999996</v>
      </c>
      <c r="J49" s="13">
        <v>1.743838</v>
      </c>
      <c r="K49" s="13">
        <v>5.8362499999999997</v>
      </c>
      <c r="L49" s="13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7.6526399999999999</v>
      </c>
      <c r="Y49" s="49">
        <v>23.399619999999999</v>
      </c>
      <c r="Z49" s="49">
        <v>39.780900000000003</v>
      </c>
      <c r="AA49" s="49">
        <v>56.733110000000003</v>
      </c>
      <c r="AB49" s="49">
        <v>75.442120000000003</v>
      </c>
      <c r="AC49" s="49">
        <v>95.942019999999999</v>
      </c>
      <c r="AD49" s="49">
        <v>119.9644</v>
      </c>
      <c r="AE49" s="49">
        <v>149.96029999999999</v>
      </c>
      <c r="AF49" s="49">
        <v>194.44220000000001</v>
      </c>
      <c r="AG49" s="13"/>
      <c r="AH49" s="13"/>
      <c r="AI49" s="13"/>
      <c r="AJ49" s="13">
        <v>0</v>
      </c>
      <c r="AK49" s="49"/>
      <c r="AL49" s="13"/>
      <c r="AM49" s="49"/>
      <c r="AN49" s="13"/>
      <c r="AO49" s="49"/>
      <c r="AP49" s="13"/>
      <c r="AQ49" s="49"/>
      <c r="AR49" s="13"/>
      <c r="AS49" s="49"/>
      <c r="AT49" s="13"/>
      <c r="AU49" s="49"/>
      <c r="AV49" s="13"/>
      <c r="AW49" s="49"/>
      <c r="AX49" s="13"/>
      <c r="AY49" s="49"/>
      <c r="AZ49" s="13"/>
      <c r="BA49" s="49"/>
      <c r="BB49" s="13"/>
      <c r="BC49" s="49"/>
      <c r="BD49" s="68"/>
    </row>
    <row r="50" spans="2:56" x14ac:dyDescent="0.35">
      <c r="B50" s="66" t="s">
        <v>166</v>
      </c>
      <c r="C50" s="67" t="s">
        <v>170</v>
      </c>
      <c r="D50" s="67" t="s">
        <v>208</v>
      </c>
      <c r="E50" s="49">
        <v>0</v>
      </c>
      <c r="F50" s="49">
        <v>408.86450000000002</v>
      </c>
      <c r="G50" s="83">
        <v>45.451450000000001</v>
      </c>
      <c r="H50" s="49">
        <v>69.455070000000006</v>
      </c>
      <c r="I50" s="13">
        <v>4824.0069999999996</v>
      </c>
      <c r="J50" s="13">
        <v>1.743838</v>
      </c>
      <c r="K50" s="13">
        <v>5.8362499999999997</v>
      </c>
      <c r="L50" s="13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7.6526399999999999</v>
      </c>
      <c r="Y50" s="49">
        <v>23.399619999999999</v>
      </c>
      <c r="Z50" s="49">
        <v>39.780900000000003</v>
      </c>
      <c r="AA50" s="49">
        <v>56.733110000000003</v>
      </c>
      <c r="AB50" s="49">
        <v>75.442120000000003</v>
      </c>
      <c r="AC50" s="49">
        <v>95.942019999999999</v>
      </c>
      <c r="AD50" s="49">
        <v>119.9644</v>
      </c>
      <c r="AE50" s="49">
        <v>149.96029999999999</v>
      </c>
      <c r="AF50" s="49">
        <v>194.44220000000001</v>
      </c>
      <c r="AG50" s="13"/>
      <c r="AH50" s="13"/>
      <c r="AI50" s="13"/>
      <c r="AJ50" s="13">
        <v>0</v>
      </c>
      <c r="AK50" s="49"/>
      <c r="AL50" s="13"/>
      <c r="AM50" s="49"/>
      <c r="AN50" s="13"/>
      <c r="AO50" s="49"/>
      <c r="AP50" s="13"/>
      <c r="AQ50" s="49"/>
      <c r="AR50" s="13"/>
      <c r="AS50" s="49"/>
      <c r="AT50" s="13"/>
      <c r="AU50" s="49"/>
      <c r="AV50" s="13"/>
      <c r="AW50" s="49"/>
      <c r="AX50" s="13"/>
      <c r="AY50" s="49"/>
      <c r="AZ50" s="13"/>
      <c r="BA50" s="49"/>
      <c r="BB50" s="13"/>
      <c r="BC50" s="49"/>
      <c r="BD50" s="68"/>
    </row>
    <row r="51" spans="2:56" x14ac:dyDescent="0.35">
      <c r="B51" s="66" t="s">
        <v>166</v>
      </c>
      <c r="C51" s="67" t="s">
        <v>155</v>
      </c>
      <c r="D51" s="67" t="s">
        <v>208</v>
      </c>
      <c r="E51" s="49">
        <v>0</v>
      </c>
      <c r="F51" s="49">
        <v>408.86450000000002</v>
      </c>
      <c r="G51" s="83">
        <v>45.451450000000001</v>
      </c>
      <c r="H51" s="49">
        <v>69.455070000000006</v>
      </c>
      <c r="I51" s="13">
        <v>4824.0069999999996</v>
      </c>
      <c r="J51" s="13">
        <v>1.743838</v>
      </c>
      <c r="K51" s="13">
        <v>5.8362499999999997</v>
      </c>
      <c r="L51" s="13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7.6526399999999999</v>
      </c>
      <c r="Y51" s="49">
        <v>23.399619999999999</v>
      </c>
      <c r="Z51" s="49">
        <v>39.780900000000003</v>
      </c>
      <c r="AA51" s="49">
        <v>56.733110000000003</v>
      </c>
      <c r="AB51" s="49">
        <v>75.442120000000003</v>
      </c>
      <c r="AC51" s="49">
        <v>95.942019999999999</v>
      </c>
      <c r="AD51" s="49">
        <v>119.9644</v>
      </c>
      <c r="AE51" s="49">
        <v>149.96029999999999</v>
      </c>
      <c r="AF51" s="49">
        <v>194.44220000000001</v>
      </c>
      <c r="AG51" s="13"/>
      <c r="AH51" s="13"/>
      <c r="AI51" s="13"/>
      <c r="AJ51" s="13">
        <v>0</v>
      </c>
      <c r="AK51" s="49"/>
      <c r="AL51" s="13"/>
      <c r="AM51" s="49"/>
      <c r="AN51" s="13"/>
      <c r="AO51" s="49"/>
      <c r="AP51" s="13"/>
      <c r="AQ51" s="49"/>
      <c r="AR51" s="13"/>
      <c r="AS51" s="49"/>
      <c r="AT51" s="13"/>
      <c r="AU51" s="49"/>
      <c r="AV51" s="13"/>
      <c r="AW51" s="49"/>
      <c r="AX51" s="13"/>
      <c r="AY51" s="49"/>
      <c r="AZ51" s="13"/>
      <c r="BA51" s="49"/>
      <c r="BB51" s="13"/>
      <c r="BC51" s="49"/>
      <c r="BD51" s="68"/>
    </row>
    <row r="52" spans="2:56" x14ac:dyDescent="0.35">
      <c r="B52" s="66" t="s">
        <v>166</v>
      </c>
      <c r="C52" s="67" t="s">
        <v>146</v>
      </c>
      <c r="D52" s="67" t="s">
        <v>208</v>
      </c>
      <c r="E52" s="49">
        <v>0</v>
      </c>
      <c r="F52" s="49">
        <v>408.86450000000002</v>
      </c>
      <c r="G52" s="83">
        <v>45.451450000000001</v>
      </c>
      <c r="H52" s="49">
        <v>69.455070000000006</v>
      </c>
      <c r="I52" s="13">
        <v>4824.0069999999996</v>
      </c>
      <c r="J52" s="13">
        <v>1.743838</v>
      </c>
      <c r="K52" s="13">
        <v>5.8362499999999997</v>
      </c>
      <c r="L52" s="13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7.6526399999999999</v>
      </c>
      <c r="Y52" s="49">
        <v>23.399619999999999</v>
      </c>
      <c r="Z52" s="49">
        <v>39.780900000000003</v>
      </c>
      <c r="AA52" s="49">
        <v>56.733110000000003</v>
      </c>
      <c r="AB52" s="49">
        <v>75.442120000000003</v>
      </c>
      <c r="AC52" s="49">
        <v>95.942019999999999</v>
      </c>
      <c r="AD52" s="49">
        <v>119.9644</v>
      </c>
      <c r="AE52" s="49">
        <v>149.96029999999999</v>
      </c>
      <c r="AF52" s="49">
        <v>194.44220000000001</v>
      </c>
      <c r="AG52" s="13"/>
      <c r="AH52" s="13"/>
      <c r="AI52" s="13"/>
      <c r="AJ52" s="13">
        <v>0</v>
      </c>
      <c r="AK52" s="49"/>
      <c r="AL52" s="13"/>
      <c r="AM52" s="49"/>
      <c r="AN52" s="13"/>
      <c r="AO52" s="49"/>
      <c r="AP52" s="13"/>
      <c r="AQ52" s="49"/>
      <c r="AR52" s="13"/>
      <c r="AS52" s="49"/>
      <c r="AT52" s="13"/>
      <c r="AU52" s="49"/>
      <c r="AV52" s="13"/>
      <c r="AW52" s="49"/>
      <c r="AX52" s="13"/>
      <c r="AY52" s="49"/>
      <c r="AZ52" s="13"/>
      <c r="BA52" s="49"/>
      <c r="BB52" s="13"/>
      <c r="BC52" s="49"/>
      <c r="BD52" s="68"/>
    </row>
    <row r="53" spans="2:56" x14ac:dyDescent="0.35">
      <c r="B53" s="66" t="s">
        <v>166</v>
      </c>
      <c r="C53" s="67" t="s">
        <v>156</v>
      </c>
      <c r="D53" s="67" t="s">
        <v>208</v>
      </c>
      <c r="E53" s="49">
        <v>0</v>
      </c>
      <c r="F53" s="49">
        <v>408.86450000000002</v>
      </c>
      <c r="G53" s="83">
        <v>45.451450000000001</v>
      </c>
      <c r="H53" s="49">
        <v>69.455070000000006</v>
      </c>
      <c r="I53" s="13">
        <v>4824.0069999999996</v>
      </c>
      <c r="J53" s="13">
        <v>1.743838</v>
      </c>
      <c r="K53" s="13">
        <v>5.8362499999999997</v>
      </c>
      <c r="L53" s="13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7.6526399999999999</v>
      </c>
      <c r="Y53" s="49">
        <v>23.399619999999999</v>
      </c>
      <c r="Z53" s="49">
        <v>39.780900000000003</v>
      </c>
      <c r="AA53" s="49">
        <v>56.733110000000003</v>
      </c>
      <c r="AB53" s="49">
        <v>75.442120000000003</v>
      </c>
      <c r="AC53" s="49">
        <v>95.942019999999999</v>
      </c>
      <c r="AD53" s="49">
        <v>119.9644</v>
      </c>
      <c r="AE53" s="49">
        <v>149.96029999999999</v>
      </c>
      <c r="AF53" s="49">
        <v>194.44220000000001</v>
      </c>
      <c r="AG53" s="13"/>
      <c r="AH53" s="13"/>
      <c r="AI53" s="13"/>
      <c r="AJ53" s="13">
        <v>0</v>
      </c>
      <c r="AK53" s="49"/>
      <c r="AL53" s="13"/>
      <c r="AM53" s="49"/>
      <c r="AN53" s="13"/>
      <c r="AO53" s="49"/>
      <c r="AP53" s="13"/>
      <c r="AQ53" s="49"/>
      <c r="AR53" s="13"/>
      <c r="AS53" s="49"/>
      <c r="AT53" s="13"/>
      <c r="AU53" s="49"/>
      <c r="AV53" s="13"/>
      <c r="AW53" s="49"/>
      <c r="AX53" s="13"/>
      <c r="AY53" s="49"/>
      <c r="AZ53" s="13"/>
      <c r="BA53" s="49"/>
      <c r="BB53" s="13"/>
      <c r="BC53" s="49"/>
      <c r="BD53" s="68"/>
    </row>
    <row r="54" spans="2:56" x14ac:dyDescent="0.35">
      <c r="B54" s="66" t="s">
        <v>166</v>
      </c>
      <c r="C54" s="67" t="s">
        <v>169</v>
      </c>
      <c r="D54" s="67" t="s">
        <v>208</v>
      </c>
      <c r="E54" s="49">
        <v>0</v>
      </c>
      <c r="F54" s="49">
        <v>408.86450000000002</v>
      </c>
      <c r="G54" s="83">
        <v>45.451450000000001</v>
      </c>
      <c r="H54" s="49">
        <v>69.455070000000006</v>
      </c>
      <c r="I54" s="13">
        <v>4824.0069999999996</v>
      </c>
      <c r="J54" s="13">
        <v>1.743838</v>
      </c>
      <c r="K54" s="13">
        <v>5.8362499999999997</v>
      </c>
      <c r="L54" s="13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7.6526399999999999</v>
      </c>
      <c r="Y54" s="49">
        <v>23.399619999999999</v>
      </c>
      <c r="Z54" s="49">
        <v>39.780900000000003</v>
      </c>
      <c r="AA54" s="49">
        <v>56.733110000000003</v>
      </c>
      <c r="AB54" s="49">
        <v>75.442120000000003</v>
      </c>
      <c r="AC54" s="49">
        <v>95.942019999999999</v>
      </c>
      <c r="AD54" s="49">
        <v>119.9644</v>
      </c>
      <c r="AE54" s="49">
        <v>149.96029999999999</v>
      </c>
      <c r="AF54" s="49">
        <v>194.44220000000001</v>
      </c>
      <c r="AG54" s="13"/>
      <c r="AH54" s="13"/>
      <c r="AI54" s="13"/>
      <c r="AJ54" s="13">
        <v>0</v>
      </c>
      <c r="AK54" s="49"/>
      <c r="AL54" s="13"/>
      <c r="AM54" s="49"/>
      <c r="AN54" s="13"/>
      <c r="AO54" s="49"/>
      <c r="AP54" s="13"/>
      <c r="AQ54" s="49"/>
      <c r="AR54" s="13"/>
      <c r="AS54" s="49"/>
      <c r="AT54" s="13"/>
      <c r="AU54" s="49"/>
      <c r="AV54" s="13"/>
      <c r="AW54" s="49"/>
      <c r="AX54" s="13"/>
      <c r="AY54" s="49"/>
      <c r="AZ54" s="13"/>
      <c r="BA54" s="49"/>
      <c r="BB54" s="13"/>
      <c r="BC54" s="49"/>
      <c r="BD54" s="68"/>
    </row>
    <row r="55" spans="2:56" x14ac:dyDescent="0.35">
      <c r="B55" s="66" t="s">
        <v>166</v>
      </c>
      <c r="C55" s="67" t="s">
        <v>157</v>
      </c>
      <c r="D55" s="67" t="s">
        <v>208</v>
      </c>
      <c r="E55" s="49">
        <v>0</v>
      </c>
      <c r="F55" s="49">
        <v>408.86450000000002</v>
      </c>
      <c r="G55" s="83">
        <v>45.451450000000001</v>
      </c>
      <c r="H55" s="49">
        <v>69.455070000000006</v>
      </c>
      <c r="I55" s="13">
        <v>4824.0069999999996</v>
      </c>
      <c r="J55" s="13">
        <v>1.743838</v>
      </c>
      <c r="K55" s="13">
        <v>5.8362499999999997</v>
      </c>
      <c r="L55" s="13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7.6526399999999999</v>
      </c>
      <c r="Y55" s="49">
        <v>23.399619999999999</v>
      </c>
      <c r="Z55" s="49">
        <v>39.780900000000003</v>
      </c>
      <c r="AA55" s="49">
        <v>56.733110000000003</v>
      </c>
      <c r="AB55" s="49">
        <v>75.442120000000003</v>
      </c>
      <c r="AC55" s="49">
        <v>95.942019999999999</v>
      </c>
      <c r="AD55" s="49">
        <v>119.9644</v>
      </c>
      <c r="AE55" s="49">
        <v>149.96029999999999</v>
      </c>
      <c r="AF55" s="49">
        <v>194.44220000000001</v>
      </c>
      <c r="AG55" s="13"/>
      <c r="AH55" s="13"/>
      <c r="AI55" s="13"/>
      <c r="AJ55" s="13">
        <v>0</v>
      </c>
      <c r="AK55" s="49"/>
      <c r="AL55" s="13"/>
      <c r="AM55" s="49"/>
      <c r="AN55" s="13"/>
      <c r="AO55" s="49"/>
      <c r="AP55" s="13"/>
      <c r="AQ55" s="49"/>
      <c r="AR55" s="13"/>
      <c r="AS55" s="49"/>
      <c r="AT55" s="13"/>
      <c r="AU55" s="49"/>
      <c r="AV55" s="13"/>
      <c r="AW55" s="49"/>
      <c r="AX55" s="13"/>
      <c r="AY55" s="49"/>
      <c r="AZ55" s="13"/>
      <c r="BA55" s="49"/>
      <c r="BB55" s="13"/>
      <c r="BC55" s="49"/>
      <c r="BD55" s="68"/>
    </row>
    <row r="56" spans="2:56" x14ac:dyDescent="0.35">
      <c r="B56" s="66" t="s">
        <v>166</v>
      </c>
      <c r="C56" s="67" t="s">
        <v>168</v>
      </c>
      <c r="D56" s="67" t="s">
        <v>208</v>
      </c>
      <c r="E56" s="49">
        <v>0</v>
      </c>
      <c r="F56" s="49">
        <v>408.86450000000002</v>
      </c>
      <c r="G56" s="83">
        <v>45.451450000000001</v>
      </c>
      <c r="H56" s="49">
        <v>69.455070000000006</v>
      </c>
      <c r="I56" s="13">
        <v>4824.0069999999996</v>
      </c>
      <c r="J56" s="13">
        <v>1.743838</v>
      </c>
      <c r="K56" s="13">
        <v>5.8362499999999997</v>
      </c>
      <c r="L56" s="13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7.6526399999999999</v>
      </c>
      <c r="Y56" s="49">
        <v>23.399619999999999</v>
      </c>
      <c r="Z56" s="49">
        <v>39.780900000000003</v>
      </c>
      <c r="AA56" s="49">
        <v>56.733110000000003</v>
      </c>
      <c r="AB56" s="49">
        <v>75.442120000000003</v>
      </c>
      <c r="AC56" s="49">
        <v>95.942019999999999</v>
      </c>
      <c r="AD56" s="49">
        <v>119.9644</v>
      </c>
      <c r="AE56" s="49">
        <v>149.96029999999999</v>
      </c>
      <c r="AF56" s="49">
        <v>194.44220000000001</v>
      </c>
      <c r="AG56" s="13"/>
      <c r="AH56" s="13"/>
      <c r="AI56" s="13"/>
      <c r="AJ56" s="13">
        <v>0</v>
      </c>
      <c r="AK56" s="49"/>
      <c r="AL56" s="13"/>
      <c r="AM56" s="49"/>
      <c r="AN56" s="13"/>
      <c r="AO56" s="49"/>
      <c r="AP56" s="13"/>
      <c r="AQ56" s="49"/>
      <c r="AR56" s="13"/>
      <c r="AS56" s="49"/>
      <c r="AT56" s="13"/>
      <c r="AU56" s="49"/>
      <c r="AV56" s="13"/>
      <c r="AW56" s="49"/>
      <c r="AX56" s="13"/>
      <c r="AY56" s="49"/>
      <c r="AZ56" s="13"/>
      <c r="BA56" s="49"/>
      <c r="BB56" s="13"/>
      <c r="BC56" s="49"/>
      <c r="BD56" s="68"/>
    </row>
    <row r="57" spans="2:56" x14ac:dyDescent="0.35">
      <c r="B57" s="66" t="s">
        <v>166</v>
      </c>
      <c r="C57" s="67" t="s">
        <v>145</v>
      </c>
      <c r="D57" s="67" t="s">
        <v>208</v>
      </c>
      <c r="E57" s="49">
        <v>0</v>
      </c>
      <c r="F57" s="49">
        <v>408.86450000000002</v>
      </c>
      <c r="G57" s="83">
        <v>45.451450000000001</v>
      </c>
      <c r="H57" s="49">
        <v>69.455070000000006</v>
      </c>
      <c r="I57" s="13">
        <v>4824.0069999999996</v>
      </c>
      <c r="J57" s="13">
        <v>1.743838</v>
      </c>
      <c r="K57" s="13">
        <v>5.8362499999999997</v>
      </c>
      <c r="L57" s="13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7.6526399999999999</v>
      </c>
      <c r="Y57" s="49">
        <v>23.399619999999999</v>
      </c>
      <c r="Z57" s="49">
        <v>39.780900000000003</v>
      </c>
      <c r="AA57" s="49">
        <v>56.733110000000003</v>
      </c>
      <c r="AB57" s="49">
        <v>75.442120000000003</v>
      </c>
      <c r="AC57" s="49">
        <v>95.942019999999999</v>
      </c>
      <c r="AD57" s="49">
        <v>119.9644</v>
      </c>
      <c r="AE57" s="49">
        <v>149.96029999999999</v>
      </c>
      <c r="AF57" s="49">
        <v>194.44220000000001</v>
      </c>
      <c r="AG57" s="13"/>
      <c r="AH57" s="13"/>
      <c r="AI57" s="13"/>
      <c r="AJ57" s="13">
        <v>0</v>
      </c>
      <c r="AK57" s="49"/>
      <c r="AL57" s="13"/>
      <c r="AM57" s="49"/>
      <c r="AN57" s="13"/>
      <c r="AO57" s="49"/>
      <c r="AP57" s="13"/>
      <c r="AQ57" s="49"/>
      <c r="AR57" s="13"/>
      <c r="AS57" s="49"/>
      <c r="AT57" s="13"/>
      <c r="AU57" s="49"/>
      <c r="AV57" s="13"/>
      <c r="AW57" s="49"/>
      <c r="AX57" s="13"/>
      <c r="AY57" s="49"/>
      <c r="AZ57" s="13"/>
      <c r="BA57" s="49"/>
      <c r="BB57" s="13"/>
      <c r="BC57" s="49"/>
      <c r="BD57" s="68"/>
    </row>
    <row r="58" spans="2:56" x14ac:dyDescent="0.35">
      <c r="B58" s="66" t="s">
        <v>166</v>
      </c>
      <c r="C58" s="67" t="s">
        <v>198</v>
      </c>
      <c r="D58" s="67" t="s">
        <v>208</v>
      </c>
      <c r="E58" s="49">
        <v>0</v>
      </c>
      <c r="F58" s="49">
        <v>408.86450000000002</v>
      </c>
      <c r="G58" s="83">
        <v>45.451450000000001</v>
      </c>
      <c r="H58" s="49">
        <v>69.455070000000006</v>
      </c>
      <c r="I58" s="13">
        <v>4824.0069999999996</v>
      </c>
      <c r="J58" s="13">
        <v>1.743838</v>
      </c>
      <c r="K58" s="13">
        <v>5.8362499999999997</v>
      </c>
      <c r="L58" s="13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7.6526399999999999</v>
      </c>
      <c r="Y58" s="49">
        <v>23.399619999999999</v>
      </c>
      <c r="Z58" s="49">
        <v>39.780900000000003</v>
      </c>
      <c r="AA58" s="49">
        <v>56.733110000000003</v>
      </c>
      <c r="AB58" s="49">
        <v>75.442120000000003</v>
      </c>
      <c r="AC58" s="49">
        <v>95.942019999999999</v>
      </c>
      <c r="AD58" s="49">
        <v>119.9644</v>
      </c>
      <c r="AE58" s="49">
        <v>149.96029999999999</v>
      </c>
      <c r="AF58" s="49">
        <v>194.44220000000001</v>
      </c>
      <c r="AG58" s="13"/>
      <c r="AH58" s="13"/>
      <c r="AI58" s="13"/>
      <c r="AJ58" s="13">
        <v>0</v>
      </c>
      <c r="AK58" s="49"/>
      <c r="AL58" s="13"/>
      <c r="AM58" s="49"/>
      <c r="AN58" s="13"/>
      <c r="AO58" s="49"/>
      <c r="AP58" s="13"/>
      <c r="AQ58" s="49"/>
      <c r="AR58" s="13"/>
      <c r="AS58" s="49"/>
      <c r="AT58" s="13"/>
      <c r="AU58" s="49"/>
      <c r="AV58" s="13"/>
      <c r="AW58" s="49"/>
      <c r="AX58" s="13"/>
      <c r="AY58" s="49"/>
      <c r="AZ58" s="13"/>
      <c r="BA58" s="49"/>
      <c r="BB58" s="13"/>
      <c r="BC58" s="49"/>
      <c r="BD58" s="68"/>
    </row>
    <row r="59" spans="2:56" x14ac:dyDescent="0.35">
      <c r="B59" s="66" t="s">
        <v>166</v>
      </c>
      <c r="C59" s="67" t="s">
        <v>199</v>
      </c>
      <c r="D59" s="67" t="s">
        <v>208</v>
      </c>
      <c r="E59" s="49">
        <v>0</v>
      </c>
      <c r="F59" s="49">
        <v>408.86450000000002</v>
      </c>
      <c r="G59" s="83">
        <v>45.451450000000001</v>
      </c>
      <c r="H59" s="49">
        <v>69.455070000000006</v>
      </c>
      <c r="I59" s="13">
        <v>4824.0069999999996</v>
      </c>
      <c r="J59" s="13">
        <v>1.743838</v>
      </c>
      <c r="K59" s="13">
        <v>5.8362499999999997</v>
      </c>
      <c r="L59" s="13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7.6526399999999999</v>
      </c>
      <c r="Y59" s="49">
        <v>23.399619999999999</v>
      </c>
      <c r="Z59" s="49">
        <v>39.780900000000003</v>
      </c>
      <c r="AA59" s="49">
        <v>56.733110000000003</v>
      </c>
      <c r="AB59" s="49">
        <v>75.442120000000003</v>
      </c>
      <c r="AC59" s="49">
        <v>95.942019999999999</v>
      </c>
      <c r="AD59" s="49">
        <v>119.9644</v>
      </c>
      <c r="AE59" s="49">
        <v>149.96029999999999</v>
      </c>
      <c r="AF59" s="49">
        <v>194.44220000000001</v>
      </c>
      <c r="AG59" s="13"/>
      <c r="AH59" s="13"/>
      <c r="AI59" s="13"/>
      <c r="AJ59" s="13">
        <v>0</v>
      </c>
      <c r="AK59" s="49"/>
      <c r="AL59" s="13"/>
      <c r="AM59" s="49"/>
      <c r="AN59" s="13"/>
      <c r="AO59" s="49"/>
      <c r="AP59" s="13"/>
      <c r="AQ59" s="49"/>
      <c r="AR59" s="13"/>
      <c r="AS59" s="49"/>
      <c r="AT59" s="13"/>
      <c r="AU59" s="49"/>
      <c r="AV59" s="13"/>
      <c r="AW59" s="49"/>
      <c r="AX59" s="13"/>
      <c r="AY59" s="49"/>
      <c r="AZ59" s="13"/>
      <c r="BA59" s="49"/>
      <c r="BB59" s="13"/>
      <c r="BC59" s="49"/>
      <c r="BD59" s="68"/>
    </row>
    <row r="60" spans="2:56" x14ac:dyDescent="0.35">
      <c r="B60" s="66" t="s">
        <v>166</v>
      </c>
      <c r="C60" s="67" t="s">
        <v>200</v>
      </c>
      <c r="D60" s="67" t="s">
        <v>208</v>
      </c>
      <c r="E60" s="49">
        <v>0</v>
      </c>
      <c r="F60" s="49">
        <v>408.86450000000002</v>
      </c>
      <c r="G60" s="83">
        <v>45.451450000000001</v>
      </c>
      <c r="H60" s="49">
        <v>69.455070000000006</v>
      </c>
      <c r="I60" s="13">
        <v>4824.0069999999996</v>
      </c>
      <c r="J60" s="13">
        <v>1.743838</v>
      </c>
      <c r="K60" s="13">
        <v>5.8362499999999997</v>
      </c>
      <c r="L60" s="13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7.6526399999999999</v>
      </c>
      <c r="Y60" s="49">
        <v>23.399619999999999</v>
      </c>
      <c r="Z60" s="49">
        <v>39.780900000000003</v>
      </c>
      <c r="AA60" s="49">
        <v>56.733110000000003</v>
      </c>
      <c r="AB60" s="49">
        <v>75.442120000000003</v>
      </c>
      <c r="AC60" s="49">
        <v>95.942019999999999</v>
      </c>
      <c r="AD60" s="49">
        <v>119.9644</v>
      </c>
      <c r="AE60" s="49">
        <v>149.96029999999999</v>
      </c>
      <c r="AF60" s="49">
        <v>194.44220000000001</v>
      </c>
      <c r="AG60" s="13"/>
      <c r="AH60" s="13"/>
      <c r="AI60" s="13"/>
      <c r="AJ60" s="13">
        <v>0</v>
      </c>
      <c r="AK60" s="49"/>
      <c r="AL60" s="13"/>
      <c r="AM60" s="49"/>
      <c r="AN60" s="13"/>
      <c r="AO60" s="49"/>
      <c r="AP60" s="13"/>
      <c r="AQ60" s="49"/>
      <c r="AR60" s="13"/>
      <c r="AS60" s="49"/>
      <c r="AT60" s="13"/>
      <c r="AU60" s="49"/>
      <c r="AV60" s="13"/>
      <c r="AW60" s="49"/>
      <c r="AX60" s="13"/>
      <c r="AY60" s="49"/>
      <c r="AZ60" s="13"/>
      <c r="BA60" s="49"/>
      <c r="BB60" s="13"/>
      <c r="BC60" s="49"/>
      <c r="BD60" s="68"/>
    </row>
    <row r="61" spans="2:56" x14ac:dyDescent="0.35">
      <c r="B61" s="66" t="s">
        <v>166</v>
      </c>
      <c r="C61" s="67" t="s">
        <v>201</v>
      </c>
      <c r="D61" s="67" t="s">
        <v>208</v>
      </c>
      <c r="E61" s="49">
        <v>0</v>
      </c>
      <c r="F61" s="49">
        <v>408.86450000000002</v>
      </c>
      <c r="G61" s="83">
        <v>45.451450000000001</v>
      </c>
      <c r="H61" s="49">
        <v>69.455070000000006</v>
      </c>
      <c r="I61" s="13">
        <v>4824.0069999999996</v>
      </c>
      <c r="J61" s="13">
        <v>1.743838</v>
      </c>
      <c r="K61" s="13">
        <v>5.8362499999999997</v>
      </c>
      <c r="L61" s="13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7.6526399999999999</v>
      </c>
      <c r="Y61" s="49">
        <v>23.399619999999999</v>
      </c>
      <c r="Z61" s="49">
        <v>39.780900000000003</v>
      </c>
      <c r="AA61" s="49">
        <v>56.733110000000003</v>
      </c>
      <c r="AB61" s="49">
        <v>75.442120000000003</v>
      </c>
      <c r="AC61" s="49">
        <v>95.942019999999999</v>
      </c>
      <c r="AD61" s="49">
        <v>119.9644</v>
      </c>
      <c r="AE61" s="49">
        <v>149.96029999999999</v>
      </c>
      <c r="AF61" s="49">
        <v>194.44220000000001</v>
      </c>
      <c r="AG61" s="13"/>
      <c r="AH61" s="13"/>
      <c r="AI61" s="13"/>
      <c r="AJ61" s="13">
        <v>0</v>
      </c>
      <c r="AK61" s="49"/>
      <c r="AL61" s="13"/>
      <c r="AM61" s="49"/>
      <c r="AN61" s="13"/>
      <c r="AO61" s="49"/>
      <c r="AP61" s="13"/>
      <c r="AQ61" s="49"/>
      <c r="AR61" s="13"/>
      <c r="AS61" s="49"/>
      <c r="AT61" s="13"/>
      <c r="AU61" s="49"/>
      <c r="AV61" s="13"/>
      <c r="AW61" s="49"/>
      <c r="AX61" s="13"/>
      <c r="AY61" s="49"/>
      <c r="AZ61" s="13"/>
      <c r="BA61" s="49"/>
      <c r="BB61" s="13"/>
      <c r="BC61" s="49"/>
      <c r="BD61" s="68"/>
    </row>
    <row r="62" spans="2:56" x14ac:dyDescent="0.35">
      <c r="B62" s="66" t="s">
        <v>166</v>
      </c>
      <c r="C62" s="67" t="s">
        <v>202</v>
      </c>
      <c r="D62" s="67" t="s">
        <v>208</v>
      </c>
      <c r="E62" s="49">
        <v>0</v>
      </c>
      <c r="F62" s="49">
        <v>408.86450000000002</v>
      </c>
      <c r="G62" s="83">
        <v>45.451450000000001</v>
      </c>
      <c r="H62" s="49">
        <v>69.455070000000006</v>
      </c>
      <c r="I62" s="13">
        <v>4824.0069999999996</v>
      </c>
      <c r="J62" s="13">
        <v>1.743838</v>
      </c>
      <c r="K62" s="13">
        <v>5.8362499999999997</v>
      </c>
      <c r="L62" s="13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7.6526399999999999</v>
      </c>
      <c r="Y62" s="49">
        <v>23.399619999999999</v>
      </c>
      <c r="Z62" s="49">
        <v>39.780900000000003</v>
      </c>
      <c r="AA62" s="49">
        <v>56.733110000000003</v>
      </c>
      <c r="AB62" s="49">
        <v>75.442120000000003</v>
      </c>
      <c r="AC62" s="49">
        <v>95.942019999999999</v>
      </c>
      <c r="AD62" s="49">
        <v>119.9644</v>
      </c>
      <c r="AE62" s="49">
        <v>149.96029999999999</v>
      </c>
      <c r="AF62" s="49">
        <v>194.44220000000001</v>
      </c>
      <c r="AG62" s="13"/>
      <c r="AH62" s="13"/>
      <c r="AI62" s="13"/>
      <c r="AJ62" s="13">
        <v>0</v>
      </c>
      <c r="AK62" s="49"/>
      <c r="AL62" s="13"/>
      <c r="AM62" s="49"/>
      <c r="AN62" s="13"/>
      <c r="AO62" s="49"/>
      <c r="AP62" s="13"/>
      <c r="AQ62" s="49"/>
      <c r="AR62" s="13"/>
      <c r="AS62" s="49"/>
      <c r="AT62" s="13"/>
      <c r="AU62" s="49"/>
      <c r="AV62" s="13"/>
      <c r="AW62" s="49"/>
      <c r="AX62" s="13"/>
      <c r="AY62" s="49"/>
      <c r="AZ62" s="13"/>
      <c r="BA62" s="49"/>
      <c r="BB62" s="13"/>
      <c r="BC62" s="49"/>
      <c r="BD62" s="68"/>
    </row>
    <row r="63" spans="2:56" x14ac:dyDescent="0.35">
      <c r="B63" s="66" t="s">
        <v>166</v>
      </c>
      <c r="C63" s="67" t="s">
        <v>203</v>
      </c>
      <c r="D63" s="67" t="s">
        <v>208</v>
      </c>
      <c r="E63" s="49">
        <v>0</v>
      </c>
      <c r="F63" s="49">
        <v>408.86450000000002</v>
      </c>
      <c r="G63" s="83">
        <v>45.451450000000001</v>
      </c>
      <c r="H63" s="49">
        <v>69.455070000000006</v>
      </c>
      <c r="I63" s="13">
        <v>4824.0069999999996</v>
      </c>
      <c r="J63" s="13">
        <v>1.743838</v>
      </c>
      <c r="K63" s="13">
        <v>5.8362499999999997</v>
      </c>
      <c r="L63" s="13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7.6526399999999999</v>
      </c>
      <c r="Y63" s="49">
        <v>23.399619999999999</v>
      </c>
      <c r="Z63" s="49">
        <v>39.780900000000003</v>
      </c>
      <c r="AA63" s="49">
        <v>56.733110000000003</v>
      </c>
      <c r="AB63" s="49">
        <v>75.442120000000003</v>
      </c>
      <c r="AC63" s="49">
        <v>95.942019999999999</v>
      </c>
      <c r="AD63" s="49">
        <v>119.9644</v>
      </c>
      <c r="AE63" s="49">
        <v>149.96029999999999</v>
      </c>
      <c r="AF63" s="49">
        <v>194.44220000000001</v>
      </c>
      <c r="AG63" s="13"/>
      <c r="AH63" s="13"/>
      <c r="AI63" s="13"/>
      <c r="AJ63" s="13">
        <v>0</v>
      </c>
      <c r="AK63" s="49"/>
      <c r="AL63" s="13"/>
      <c r="AM63" s="49"/>
      <c r="AN63" s="13"/>
      <c r="AO63" s="49"/>
      <c r="AP63" s="13"/>
      <c r="AQ63" s="49"/>
      <c r="AR63" s="13"/>
      <c r="AS63" s="49"/>
      <c r="AT63" s="13"/>
      <c r="AU63" s="49"/>
      <c r="AV63" s="13"/>
      <c r="AW63" s="49"/>
      <c r="AX63" s="13"/>
      <c r="AY63" s="49"/>
      <c r="AZ63" s="13"/>
      <c r="BA63" s="49"/>
      <c r="BB63" s="13"/>
      <c r="BC63" s="49"/>
      <c r="BD63" s="68"/>
    </row>
    <row r="64" spans="2:56" x14ac:dyDescent="0.35">
      <c r="B64" s="66" t="s">
        <v>166</v>
      </c>
      <c r="C64" s="67" t="s">
        <v>204</v>
      </c>
      <c r="D64" s="67" t="s">
        <v>208</v>
      </c>
      <c r="E64" s="49">
        <v>0</v>
      </c>
      <c r="F64" s="49">
        <v>408.86450000000002</v>
      </c>
      <c r="G64" s="83">
        <v>45.451450000000001</v>
      </c>
      <c r="H64" s="49">
        <v>69.455070000000006</v>
      </c>
      <c r="I64" s="13">
        <v>4824.0069999999996</v>
      </c>
      <c r="J64" s="13">
        <v>1.743838</v>
      </c>
      <c r="K64" s="13">
        <v>5.8362499999999997</v>
      </c>
      <c r="L64" s="13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7.6526399999999999</v>
      </c>
      <c r="Y64" s="49">
        <v>23.399619999999999</v>
      </c>
      <c r="Z64" s="49">
        <v>39.780900000000003</v>
      </c>
      <c r="AA64" s="49">
        <v>56.733110000000003</v>
      </c>
      <c r="AB64" s="49">
        <v>75.442120000000003</v>
      </c>
      <c r="AC64" s="49">
        <v>95.942019999999999</v>
      </c>
      <c r="AD64" s="49">
        <v>119.9644</v>
      </c>
      <c r="AE64" s="49">
        <v>149.96029999999999</v>
      </c>
      <c r="AF64" s="49">
        <v>194.44220000000001</v>
      </c>
      <c r="AG64" s="13"/>
      <c r="AH64" s="13"/>
      <c r="AI64" s="13"/>
      <c r="AJ64" s="13">
        <v>0</v>
      </c>
      <c r="AK64" s="49"/>
      <c r="AL64" s="13"/>
      <c r="AM64" s="49"/>
      <c r="AN64" s="13"/>
      <c r="AO64" s="49"/>
      <c r="AP64" s="13"/>
      <c r="AQ64" s="49"/>
      <c r="AR64" s="13"/>
      <c r="AS64" s="49"/>
      <c r="AT64" s="13"/>
      <c r="AU64" s="49"/>
      <c r="AV64" s="13"/>
      <c r="AW64" s="49"/>
      <c r="AX64" s="13"/>
      <c r="AY64" s="49"/>
      <c r="AZ64" s="13"/>
      <c r="BA64" s="49"/>
      <c r="BB64" s="13"/>
      <c r="BC64" s="49"/>
      <c r="BD64" s="68"/>
    </row>
    <row r="65" spans="2:56" x14ac:dyDescent="0.35">
      <c r="B65" s="66" t="s">
        <v>166</v>
      </c>
      <c r="C65" s="67" t="s">
        <v>205</v>
      </c>
      <c r="D65" s="67" t="s">
        <v>208</v>
      </c>
      <c r="E65" s="49">
        <v>0</v>
      </c>
      <c r="F65" s="49">
        <v>408.86450000000002</v>
      </c>
      <c r="G65" s="83">
        <v>45.451450000000001</v>
      </c>
      <c r="H65" s="49">
        <v>69.455070000000006</v>
      </c>
      <c r="I65" s="13">
        <v>4824.0069999999996</v>
      </c>
      <c r="J65" s="13">
        <v>1.743838</v>
      </c>
      <c r="K65" s="13">
        <v>5.8362499999999997</v>
      </c>
      <c r="L65" s="13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7.6526399999999999</v>
      </c>
      <c r="Y65" s="49">
        <v>23.399619999999999</v>
      </c>
      <c r="Z65" s="49">
        <v>39.780900000000003</v>
      </c>
      <c r="AA65" s="49">
        <v>56.733110000000003</v>
      </c>
      <c r="AB65" s="49">
        <v>75.442120000000003</v>
      </c>
      <c r="AC65" s="49">
        <v>95.942019999999999</v>
      </c>
      <c r="AD65" s="49">
        <v>119.9644</v>
      </c>
      <c r="AE65" s="49">
        <v>149.96029999999999</v>
      </c>
      <c r="AF65" s="49">
        <v>194.44220000000001</v>
      </c>
      <c r="AG65" s="13"/>
      <c r="AH65" s="13"/>
      <c r="AI65" s="13"/>
      <c r="AJ65" s="13">
        <v>0</v>
      </c>
      <c r="AK65" s="49"/>
      <c r="AL65" s="13"/>
      <c r="AM65" s="49"/>
      <c r="AN65" s="13"/>
      <c r="AO65" s="49"/>
      <c r="AP65" s="13"/>
      <c r="AQ65" s="49"/>
      <c r="AR65" s="13"/>
      <c r="AS65" s="49"/>
      <c r="AT65" s="13"/>
      <c r="AU65" s="49"/>
      <c r="AV65" s="13"/>
      <c r="AW65" s="49"/>
      <c r="AX65" s="13"/>
      <c r="AY65" s="49"/>
      <c r="AZ65" s="13"/>
      <c r="BA65" s="49"/>
      <c r="BB65" s="13"/>
      <c r="BC65" s="49"/>
      <c r="BD65" s="68"/>
    </row>
    <row r="66" spans="2:56" x14ac:dyDescent="0.35">
      <c r="B66" s="66" t="s">
        <v>166</v>
      </c>
      <c r="C66" s="67" t="s">
        <v>206</v>
      </c>
      <c r="D66" s="67" t="s">
        <v>208</v>
      </c>
      <c r="E66" s="49">
        <v>0</v>
      </c>
      <c r="F66" s="49">
        <v>408.86450000000002</v>
      </c>
      <c r="G66" s="83">
        <v>45.451450000000001</v>
      </c>
      <c r="H66" s="49">
        <v>69.455070000000006</v>
      </c>
      <c r="I66" s="13">
        <v>4824.0069999999996</v>
      </c>
      <c r="J66" s="13">
        <v>1.743838</v>
      </c>
      <c r="K66" s="13">
        <v>5.8362499999999997</v>
      </c>
      <c r="L66" s="13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7.6526399999999999</v>
      </c>
      <c r="Y66" s="49">
        <v>23.399619999999999</v>
      </c>
      <c r="Z66" s="49">
        <v>39.780900000000003</v>
      </c>
      <c r="AA66" s="49">
        <v>56.733110000000003</v>
      </c>
      <c r="AB66" s="49">
        <v>75.442120000000003</v>
      </c>
      <c r="AC66" s="49">
        <v>95.942019999999999</v>
      </c>
      <c r="AD66" s="49">
        <v>119.9644</v>
      </c>
      <c r="AE66" s="49">
        <v>149.96029999999999</v>
      </c>
      <c r="AF66" s="49">
        <v>194.44220000000001</v>
      </c>
      <c r="AG66" s="13"/>
      <c r="AH66" s="13"/>
      <c r="AI66" s="13"/>
      <c r="AJ66" s="13">
        <v>0</v>
      </c>
      <c r="AK66" s="49"/>
      <c r="AL66" s="13"/>
      <c r="AM66" s="49"/>
      <c r="AN66" s="13"/>
      <c r="AO66" s="49"/>
      <c r="AP66" s="13"/>
      <c r="AQ66" s="49"/>
      <c r="AR66" s="13"/>
      <c r="AS66" s="49"/>
      <c r="AT66" s="13"/>
      <c r="AU66" s="49"/>
      <c r="AV66" s="13"/>
      <c r="AW66" s="49"/>
      <c r="AX66" s="13"/>
      <c r="AY66" s="49"/>
      <c r="AZ66" s="13"/>
      <c r="BA66" s="49"/>
      <c r="BB66" s="13"/>
      <c r="BC66" s="49"/>
      <c r="BD66" s="68"/>
    </row>
    <row r="67" spans="2:56" x14ac:dyDescent="0.35">
      <c r="B67" s="66" t="s">
        <v>166</v>
      </c>
      <c r="C67" s="67" t="s">
        <v>207</v>
      </c>
      <c r="D67" s="67" t="s">
        <v>208</v>
      </c>
      <c r="E67" s="49">
        <v>0</v>
      </c>
      <c r="F67" s="49">
        <v>408.86450000000002</v>
      </c>
      <c r="G67" s="83">
        <v>45.451450000000001</v>
      </c>
      <c r="H67" s="49">
        <v>69.455070000000006</v>
      </c>
      <c r="I67" s="13">
        <v>4824.0069999999996</v>
      </c>
      <c r="J67" s="13">
        <v>1.743838</v>
      </c>
      <c r="K67" s="13">
        <v>5.8362499999999997</v>
      </c>
      <c r="L67" s="13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7.6526399999999999</v>
      </c>
      <c r="Y67" s="49">
        <v>23.399619999999999</v>
      </c>
      <c r="Z67" s="49">
        <v>39.780900000000003</v>
      </c>
      <c r="AA67" s="49">
        <v>56.733110000000003</v>
      </c>
      <c r="AB67" s="49">
        <v>75.442120000000003</v>
      </c>
      <c r="AC67" s="49">
        <v>95.942019999999999</v>
      </c>
      <c r="AD67" s="49">
        <v>119.9644</v>
      </c>
      <c r="AE67" s="49">
        <v>149.96029999999999</v>
      </c>
      <c r="AF67" s="49">
        <v>194.44220000000001</v>
      </c>
      <c r="AG67" s="13"/>
      <c r="AH67" s="13"/>
      <c r="AI67" s="13"/>
      <c r="AJ67" s="13">
        <v>0</v>
      </c>
      <c r="AK67" s="49"/>
      <c r="AL67" s="13"/>
      <c r="AM67" s="49"/>
      <c r="AN67" s="13"/>
      <c r="AO67" s="49"/>
      <c r="AP67" s="13"/>
      <c r="AQ67" s="49"/>
      <c r="AR67" s="13"/>
      <c r="AS67" s="49"/>
      <c r="AT67" s="13"/>
      <c r="AU67" s="49"/>
      <c r="AV67" s="13"/>
      <c r="AW67" s="49"/>
      <c r="AX67" s="13"/>
      <c r="AY67" s="49"/>
      <c r="AZ67" s="13"/>
      <c r="BA67" s="49"/>
      <c r="BB67" s="13"/>
      <c r="BC67" s="49"/>
      <c r="BD67" s="68"/>
    </row>
    <row r="68" spans="2:56" x14ac:dyDescent="0.35">
      <c r="B68" s="66" t="s">
        <v>167</v>
      </c>
      <c r="C68" s="67" t="s">
        <v>187</v>
      </c>
      <c r="D68" s="67" t="s">
        <v>209</v>
      </c>
      <c r="E68" s="49">
        <v>-53.389710000000001</v>
      </c>
      <c r="F68" s="49">
        <v>390</v>
      </c>
      <c r="G68" s="83">
        <v>336.76960000000003</v>
      </c>
      <c r="H68" s="49">
        <v>74.772900000000007</v>
      </c>
      <c r="I68" s="13">
        <v>5590.9870000000001</v>
      </c>
      <c r="J68" s="13">
        <v>-1.555115</v>
      </c>
      <c r="K68" s="13">
        <v>5.1124869999999998</v>
      </c>
      <c r="L68" s="13">
        <v>0</v>
      </c>
      <c r="M68" s="49">
        <v>390</v>
      </c>
      <c r="N68" s="49">
        <v>178.2818</v>
      </c>
      <c r="O68" s="49">
        <v>223.8503</v>
      </c>
      <c r="P68" s="49">
        <v>253.79580000000001</v>
      </c>
      <c r="Q68" s="49">
        <v>278.30959999999999</v>
      </c>
      <c r="R68" s="49">
        <v>298.75069999999999</v>
      </c>
      <c r="S68" s="49">
        <v>317.40550000000002</v>
      </c>
      <c r="T68" s="49">
        <v>334.45830000000001</v>
      </c>
      <c r="U68" s="49">
        <v>350.79129999999998</v>
      </c>
      <c r="V68" s="49">
        <v>366.50099999999998</v>
      </c>
      <c r="W68" s="49">
        <v>382.15980000000002</v>
      </c>
      <c r="X68" s="49">
        <v>390</v>
      </c>
      <c r="Y68" s="49">
        <v>390</v>
      </c>
      <c r="Z68" s="49">
        <v>390</v>
      </c>
      <c r="AA68" s="49">
        <v>390</v>
      </c>
      <c r="AB68" s="49">
        <v>390</v>
      </c>
      <c r="AC68" s="49">
        <v>390</v>
      </c>
      <c r="AD68" s="49">
        <v>390</v>
      </c>
      <c r="AE68" s="49">
        <v>390</v>
      </c>
      <c r="AF68" s="49">
        <v>390</v>
      </c>
      <c r="AG68" s="13"/>
      <c r="AH68" s="13"/>
      <c r="AI68" s="13"/>
      <c r="AJ68" s="13">
        <v>0</v>
      </c>
      <c r="AK68" s="49"/>
      <c r="AL68" s="13"/>
      <c r="AM68" s="49"/>
      <c r="AN68" s="13"/>
      <c r="AO68" s="49"/>
      <c r="AP68" s="13"/>
      <c r="AQ68" s="49"/>
      <c r="AR68" s="13"/>
      <c r="AS68" s="49"/>
      <c r="AT68" s="13"/>
      <c r="AU68" s="49"/>
      <c r="AV68" s="13"/>
      <c r="AW68" s="49"/>
      <c r="AX68" s="13"/>
      <c r="AY68" s="49"/>
      <c r="AZ68" s="13"/>
      <c r="BA68" s="49"/>
      <c r="BB68" s="13"/>
      <c r="BC68" s="49"/>
      <c r="BD68" s="68"/>
    </row>
    <row r="69" spans="2:56" x14ac:dyDescent="0.35">
      <c r="B69" s="66" t="s">
        <v>167</v>
      </c>
      <c r="C69" s="67" t="s">
        <v>189</v>
      </c>
      <c r="D69" s="67" t="s">
        <v>209</v>
      </c>
      <c r="E69" s="49">
        <v>-53.389710000000001</v>
      </c>
      <c r="F69" s="49">
        <v>390</v>
      </c>
      <c r="G69" s="83">
        <v>336.76960000000003</v>
      </c>
      <c r="H69" s="49">
        <v>74.772900000000007</v>
      </c>
      <c r="I69" s="13">
        <v>5590.9870000000001</v>
      </c>
      <c r="J69" s="13">
        <v>-1.555115</v>
      </c>
      <c r="K69" s="13">
        <v>5.1124869999999998</v>
      </c>
      <c r="L69" s="13">
        <v>0</v>
      </c>
      <c r="M69" s="49">
        <v>390</v>
      </c>
      <c r="N69" s="49">
        <v>178.2818</v>
      </c>
      <c r="O69" s="49">
        <v>223.8503</v>
      </c>
      <c r="P69" s="49">
        <v>253.79580000000001</v>
      </c>
      <c r="Q69" s="49">
        <v>278.30959999999999</v>
      </c>
      <c r="R69" s="49">
        <v>298.75069999999999</v>
      </c>
      <c r="S69" s="49">
        <v>317.40550000000002</v>
      </c>
      <c r="T69" s="49">
        <v>334.45830000000001</v>
      </c>
      <c r="U69" s="49">
        <v>350.79129999999998</v>
      </c>
      <c r="V69" s="49">
        <v>366.50099999999998</v>
      </c>
      <c r="W69" s="49">
        <v>382.15980000000002</v>
      </c>
      <c r="X69" s="49">
        <v>390</v>
      </c>
      <c r="Y69" s="49">
        <v>390</v>
      </c>
      <c r="Z69" s="49">
        <v>390</v>
      </c>
      <c r="AA69" s="49">
        <v>390</v>
      </c>
      <c r="AB69" s="49">
        <v>390</v>
      </c>
      <c r="AC69" s="49">
        <v>390</v>
      </c>
      <c r="AD69" s="49">
        <v>390</v>
      </c>
      <c r="AE69" s="49">
        <v>390</v>
      </c>
      <c r="AF69" s="49">
        <v>390</v>
      </c>
      <c r="AG69" s="13"/>
      <c r="AH69" s="13"/>
      <c r="AI69" s="13"/>
      <c r="AJ69" s="13">
        <v>0</v>
      </c>
      <c r="AK69" s="49"/>
      <c r="AL69" s="13"/>
      <c r="AM69" s="49"/>
      <c r="AN69" s="13"/>
      <c r="AO69" s="49"/>
      <c r="AP69" s="13"/>
      <c r="AQ69" s="49"/>
      <c r="AR69" s="13"/>
      <c r="AS69" s="49"/>
      <c r="AT69" s="13"/>
      <c r="AU69" s="49"/>
      <c r="AV69" s="13"/>
      <c r="AW69" s="49"/>
      <c r="AX69" s="13"/>
      <c r="AY69" s="49"/>
      <c r="AZ69" s="13"/>
      <c r="BA69" s="49"/>
      <c r="BB69" s="13"/>
      <c r="BC69" s="49"/>
      <c r="BD69" s="68"/>
    </row>
    <row r="70" spans="2:56" x14ac:dyDescent="0.35">
      <c r="B70" s="66" t="s">
        <v>167</v>
      </c>
      <c r="C70" s="67" t="s">
        <v>190</v>
      </c>
      <c r="D70" s="67" t="s">
        <v>209</v>
      </c>
      <c r="E70" s="49">
        <v>-53.389710000000001</v>
      </c>
      <c r="F70" s="49">
        <v>390</v>
      </c>
      <c r="G70" s="83">
        <v>336.76960000000003</v>
      </c>
      <c r="H70" s="49">
        <v>74.772900000000007</v>
      </c>
      <c r="I70" s="13">
        <v>5590.9870000000001</v>
      </c>
      <c r="J70" s="13">
        <v>-1.555115</v>
      </c>
      <c r="K70" s="13">
        <v>5.1124869999999998</v>
      </c>
      <c r="L70" s="13">
        <v>0</v>
      </c>
      <c r="M70" s="49">
        <v>390</v>
      </c>
      <c r="N70" s="49">
        <v>178.2818</v>
      </c>
      <c r="O70" s="49">
        <v>223.8503</v>
      </c>
      <c r="P70" s="49">
        <v>253.79580000000001</v>
      </c>
      <c r="Q70" s="49">
        <v>278.30959999999999</v>
      </c>
      <c r="R70" s="49">
        <v>298.75069999999999</v>
      </c>
      <c r="S70" s="49">
        <v>317.40550000000002</v>
      </c>
      <c r="T70" s="49">
        <v>334.45830000000001</v>
      </c>
      <c r="U70" s="49">
        <v>350.79129999999998</v>
      </c>
      <c r="V70" s="49">
        <v>366.50099999999998</v>
      </c>
      <c r="W70" s="49">
        <v>382.15980000000002</v>
      </c>
      <c r="X70" s="49">
        <v>390</v>
      </c>
      <c r="Y70" s="49">
        <v>390</v>
      </c>
      <c r="Z70" s="49">
        <v>390</v>
      </c>
      <c r="AA70" s="49">
        <v>390</v>
      </c>
      <c r="AB70" s="49">
        <v>390</v>
      </c>
      <c r="AC70" s="49">
        <v>390</v>
      </c>
      <c r="AD70" s="49">
        <v>390</v>
      </c>
      <c r="AE70" s="49">
        <v>390</v>
      </c>
      <c r="AF70" s="49">
        <v>390</v>
      </c>
      <c r="AG70" s="13"/>
      <c r="AH70" s="13"/>
      <c r="AI70" s="13"/>
      <c r="AJ70" s="13">
        <v>0</v>
      </c>
      <c r="AK70" s="49"/>
      <c r="AL70" s="13"/>
      <c r="AM70" s="49"/>
      <c r="AN70" s="13"/>
      <c r="AO70" s="49"/>
      <c r="AP70" s="13"/>
      <c r="AQ70" s="49"/>
      <c r="AR70" s="13"/>
      <c r="AS70" s="49"/>
      <c r="AT70" s="13"/>
      <c r="AU70" s="49"/>
      <c r="AV70" s="13"/>
      <c r="AW70" s="49"/>
      <c r="AX70" s="13"/>
      <c r="AY70" s="49"/>
      <c r="AZ70" s="13"/>
      <c r="BA70" s="49"/>
      <c r="BB70" s="13"/>
      <c r="BC70" s="49"/>
      <c r="BD70" s="68"/>
    </row>
    <row r="71" spans="2:56" x14ac:dyDescent="0.35">
      <c r="B71" s="66" t="s">
        <v>167</v>
      </c>
      <c r="C71" s="67" t="s">
        <v>191</v>
      </c>
      <c r="D71" s="67" t="s">
        <v>209</v>
      </c>
      <c r="E71" s="49">
        <v>-53.389710000000001</v>
      </c>
      <c r="F71" s="49">
        <v>390</v>
      </c>
      <c r="G71" s="83">
        <v>336.76960000000003</v>
      </c>
      <c r="H71" s="49">
        <v>74.772900000000007</v>
      </c>
      <c r="I71" s="13">
        <v>5590.9870000000001</v>
      </c>
      <c r="J71" s="13">
        <v>-1.555115</v>
      </c>
      <c r="K71" s="13">
        <v>5.1124869999999998</v>
      </c>
      <c r="L71" s="13">
        <v>0</v>
      </c>
      <c r="M71" s="49">
        <v>390</v>
      </c>
      <c r="N71" s="49">
        <v>178.2818</v>
      </c>
      <c r="O71" s="49">
        <v>223.8503</v>
      </c>
      <c r="P71" s="49">
        <v>253.79580000000001</v>
      </c>
      <c r="Q71" s="49">
        <v>278.30959999999999</v>
      </c>
      <c r="R71" s="49">
        <v>298.75069999999999</v>
      </c>
      <c r="S71" s="49">
        <v>317.40550000000002</v>
      </c>
      <c r="T71" s="49">
        <v>334.45830000000001</v>
      </c>
      <c r="U71" s="49">
        <v>350.79129999999998</v>
      </c>
      <c r="V71" s="49">
        <v>366.50099999999998</v>
      </c>
      <c r="W71" s="49">
        <v>382.15980000000002</v>
      </c>
      <c r="X71" s="49">
        <v>390</v>
      </c>
      <c r="Y71" s="49">
        <v>390</v>
      </c>
      <c r="Z71" s="49">
        <v>390</v>
      </c>
      <c r="AA71" s="49">
        <v>390</v>
      </c>
      <c r="AB71" s="49">
        <v>390</v>
      </c>
      <c r="AC71" s="49">
        <v>390</v>
      </c>
      <c r="AD71" s="49">
        <v>390</v>
      </c>
      <c r="AE71" s="49">
        <v>390</v>
      </c>
      <c r="AF71" s="49">
        <v>390</v>
      </c>
      <c r="AG71" s="13"/>
      <c r="AH71" s="13"/>
      <c r="AI71" s="13"/>
      <c r="AJ71" s="13">
        <v>0</v>
      </c>
      <c r="AK71" s="49"/>
      <c r="AL71" s="13"/>
      <c r="AM71" s="49"/>
      <c r="AN71" s="13"/>
      <c r="AO71" s="49"/>
      <c r="AP71" s="13"/>
      <c r="AQ71" s="49"/>
      <c r="AR71" s="13"/>
      <c r="AS71" s="49"/>
      <c r="AT71" s="13"/>
      <c r="AU71" s="49"/>
      <c r="AV71" s="13"/>
      <c r="AW71" s="49"/>
      <c r="AX71" s="13"/>
      <c r="AY71" s="49"/>
      <c r="AZ71" s="13"/>
      <c r="BA71" s="49"/>
      <c r="BB71" s="13"/>
      <c r="BC71" s="49"/>
      <c r="BD71" s="68"/>
    </row>
    <row r="72" spans="2:56" x14ac:dyDescent="0.35">
      <c r="B72" s="66" t="s">
        <v>167</v>
      </c>
      <c r="C72" s="67" t="s">
        <v>192</v>
      </c>
      <c r="D72" s="67" t="s">
        <v>209</v>
      </c>
      <c r="E72" s="49">
        <v>-53.389710000000001</v>
      </c>
      <c r="F72" s="49">
        <v>390</v>
      </c>
      <c r="G72" s="83">
        <v>336.76960000000003</v>
      </c>
      <c r="H72" s="49">
        <v>74.772900000000007</v>
      </c>
      <c r="I72" s="13">
        <v>5590.9870000000001</v>
      </c>
      <c r="J72" s="13">
        <v>-1.555115</v>
      </c>
      <c r="K72" s="13">
        <v>5.1124869999999998</v>
      </c>
      <c r="L72" s="13">
        <v>0</v>
      </c>
      <c r="M72" s="49">
        <v>390</v>
      </c>
      <c r="N72" s="49">
        <v>178.2818</v>
      </c>
      <c r="O72" s="49">
        <v>223.8503</v>
      </c>
      <c r="P72" s="49">
        <v>253.79580000000001</v>
      </c>
      <c r="Q72" s="49">
        <v>278.30959999999999</v>
      </c>
      <c r="R72" s="49">
        <v>298.75069999999999</v>
      </c>
      <c r="S72" s="49">
        <v>317.40550000000002</v>
      </c>
      <c r="T72" s="49">
        <v>334.45830000000001</v>
      </c>
      <c r="U72" s="49">
        <v>350.79129999999998</v>
      </c>
      <c r="V72" s="49">
        <v>366.50099999999998</v>
      </c>
      <c r="W72" s="49">
        <v>382.15980000000002</v>
      </c>
      <c r="X72" s="49">
        <v>390</v>
      </c>
      <c r="Y72" s="49">
        <v>390</v>
      </c>
      <c r="Z72" s="49">
        <v>390</v>
      </c>
      <c r="AA72" s="49">
        <v>390</v>
      </c>
      <c r="AB72" s="49">
        <v>390</v>
      </c>
      <c r="AC72" s="49">
        <v>390</v>
      </c>
      <c r="AD72" s="49">
        <v>390</v>
      </c>
      <c r="AE72" s="49">
        <v>390</v>
      </c>
      <c r="AF72" s="49">
        <v>390</v>
      </c>
      <c r="AG72" s="13"/>
      <c r="AH72" s="13"/>
      <c r="AI72" s="13"/>
      <c r="AJ72" s="13">
        <v>0</v>
      </c>
      <c r="AK72" s="49"/>
      <c r="AL72" s="13"/>
      <c r="AM72" s="49"/>
      <c r="AN72" s="13"/>
      <c r="AO72" s="49"/>
      <c r="AP72" s="13"/>
      <c r="AQ72" s="49"/>
      <c r="AR72" s="13"/>
      <c r="AS72" s="49"/>
      <c r="AT72" s="13"/>
      <c r="AU72" s="49"/>
      <c r="AV72" s="13"/>
      <c r="AW72" s="49"/>
      <c r="AX72" s="13"/>
      <c r="AY72" s="49"/>
      <c r="AZ72" s="13"/>
      <c r="BA72" s="49"/>
      <c r="BB72" s="13"/>
      <c r="BC72" s="49"/>
      <c r="BD72" s="68"/>
    </row>
    <row r="73" spans="2:56" x14ac:dyDescent="0.35">
      <c r="B73" s="66" t="s">
        <v>167</v>
      </c>
      <c r="C73" s="67" t="s">
        <v>193</v>
      </c>
      <c r="D73" s="67" t="s">
        <v>209</v>
      </c>
      <c r="E73" s="49">
        <v>-53.389710000000001</v>
      </c>
      <c r="F73" s="49">
        <v>390</v>
      </c>
      <c r="G73" s="83">
        <v>336.76960000000003</v>
      </c>
      <c r="H73" s="49">
        <v>74.772900000000007</v>
      </c>
      <c r="I73" s="13">
        <v>5590.9870000000001</v>
      </c>
      <c r="J73" s="13">
        <v>-1.555115</v>
      </c>
      <c r="K73" s="13">
        <v>5.1124869999999998</v>
      </c>
      <c r="L73" s="13">
        <v>0</v>
      </c>
      <c r="M73" s="49">
        <v>390</v>
      </c>
      <c r="N73" s="49">
        <v>178.2818</v>
      </c>
      <c r="O73" s="49">
        <v>223.8503</v>
      </c>
      <c r="P73" s="49">
        <v>253.79580000000001</v>
      </c>
      <c r="Q73" s="49">
        <v>278.30959999999999</v>
      </c>
      <c r="R73" s="49">
        <v>298.75069999999999</v>
      </c>
      <c r="S73" s="49">
        <v>317.40550000000002</v>
      </c>
      <c r="T73" s="49">
        <v>334.45830000000001</v>
      </c>
      <c r="U73" s="49">
        <v>350.79129999999998</v>
      </c>
      <c r="V73" s="49">
        <v>366.50099999999998</v>
      </c>
      <c r="W73" s="49">
        <v>382.15980000000002</v>
      </c>
      <c r="X73" s="49">
        <v>390</v>
      </c>
      <c r="Y73" s="49">
        <v>390</v>
      </c>
      <c r="Z73" s="49">
        <v>390</v>
      </c>
      <c r="AA73" s="49">
        <v>390</v>
      </c>
      <c r="AB73" s="49">
        <v>390</v>
      </c>
      <c r="AC73" s="49">
        <v>390</v>
      </c>
      <c r="AD73" s="49">
        <v>390</v>
      </c>
      <c r="AE73" s="49">
        <v>390</v>
      </c>
      <c r="AF73" s="49">
        <v>390</v>
      </c>
      <c r="AG73" s="13"/>
      <c r="AH73" s="13"/>
      <c r="AI73" s="13"/>
      <c r="AJ73" s="13">
        <v>0</v>
      </c>
      <c r="AK73" s="49"/>
      <c r="AL73" s="13"/>
      <c r="AM73" s="49"/>
      <c r="AN73" s="13"/>
      <c r="AO73" s="49"/>
      <c r="AP73" s="13"/>
      <c r="AQ73" s="49"/>
      <c r="AR73" s="13"/>
      <c r="AS73" s="49"/>
      <c r="AT73" s="13"/>
      <c r="AU73" s="49"/>
      <c r="AV73" s="13"/>
      <c r="AW73" s="49"/>
      <c r="AX73" s="13"/>
      <c r="AY73" s="49"/>
      <c r="AZ73" s="13"/>
      <c r="BA73" s="49"/>
      <c r="BB73" s="13"/>
      <c r="BC73" s="49"/>
      <c r="BD73" s="68"/>
    </row>
    <row r="74" spans="2:56" x14ac:dyDescent="0.35">
      <c r="B74" s="66" t="s">
        <v>167</v>
      </c>
      <c r="C74" s="67" t="s">
        <v>194</v>
      </c>
      <c r="D74" s="67" t="s">
        <v>209</v>
      </c>
      <c r="E74" s="49">
        <v>-53.389710000000001</v>
      </c>
      <c r="F74" s="49">
        <v>390</v>
      </c>
      <c r="G74" s="83">
        <v>336.76960000000003</v>
      </c>
      <c r="H74" s="49">
        <v>74.772900000000007</v>
      </c>
      <c r="I74" s="13">
        <v>5590.9870000000001</v>
      </c>
      <c r="J74" s="13">
        <v>-1.555115</v>
      </c>
      <c r="K74" s="13">
        <v>5.1124869999999998</v>
      </c>
      <c r="L74" s="13">
        <v>0</v>
      </c>
      <c r="M74" s="49">
        <v>390</v>
      </c>
      <c r="N74" s="49">
        <v>178.2818</v>
      </c>
      <c r="O74" s="49">
        <v>223.8503</v>
      </c>
      <c r="P74" s="49">
        <v>253.79580000000001</v>
      </c>
      <c r="Q74" s="49">
        <v>278.30959999999999</v>
      </c>
      <c r="R74" s="49">
        <v>298.75069999999999</v>
      </c>
      <c r="S74" s="49">
        <v>317.40550000000002</v>
      </c>
      <c r="T74" s="49">
        <v>334.45830000000001</v>
      </c>
      <c r="U74" s="49">
        <v>350.79129999999998</v>
      </c>
      <c r="V74" s="49">
        <v>366.50099999999998</v>
      </c>
      <c r="W74" s="49">
        <v>382.15980000000002</v>
      </c>
      <c r="X74" s="49">
        <v>390</v>
      </c>
      <c r="Y74" s="49">
        <v>390</v>
      </c>
      <c r="Z74" s="49">
        <v>390</v>
      </c>
      <c r="AA74" s="49">
        <v>390</v>
      </c>
      <c r="AB74" s="49">
        <v>390</v>
      </c>
      <c r="AC74" s="49">
        <v>390</v>
      </c>
      <c r="AD74" s="49">
        <v>390</v>
      </c>
      <c r="AE74" s="49">
        <v>390</v>
      </c>
      <c r="AF74" s="49">
        <v>390</v>
      </c>
      <c r="AG74" s="13"/>
      <c r="AH74" s="13"/>
      <c r="AI74" s="13"/>
      <c r="AJ74" s="13">
        <v>0</v>
      </c>
      <c r="AK74" s="49"/>
      <c r="AL74" s="13"/>
      <c r="AM74" s="49"/>
      <c r="AN74" s="13"/>
      <c r="AO74" s="49"/>
      <c r="AP74" s="13"/>
      <c r="AQ74" s="49"/>
      <c r="AR74" s="13"/>
      <c r="AS74" s="49"/>
      <c r="AT74" s="13"/>
      <c r="AU74" s="49"/>
      <c r="AV74" s="13"/>
      <c r="AW74" s="49"/>
      <c r="AX74" s="13"/>
      <c r="AY74" s="49"/>
      <c r="AZ74" s="13"/>
      <c r="BA74" s="49"/>
      <c r="BB74" s="13"/>
      <c r="BC74" s="49"/>
      <c r="BD74" s="68"/>
    </row>
    <row r="75" spans="2:56" x14ac:dyDescent="0.35">
      <c r="B75" s="66" t="s">
        <v>167</v>
      </c>
      <c r="C75" s="67" t="s">
        <v>195</v>
      </c>
      <c r="D75" s="67" t="s">
        <v>209</v>
      </c>
      <c r="E75" s="49">
        <v>-53.389710000000001</v>
      </c>
      <c r="F75" s="49">
        <v>390</v>
      </c>
      <c r="G75" s="83">
        <v>336.76960000000003</v>
      </c>
      <c r="H75" s="49">
        <v>74.772900000000007</v>
      </c>
      <c r="I75" s="13">
        <v>5590.9870000000001</v>
      </c>
      <c r="J75" s="13">
        <v>-1.555115</v>
      </c>
      <c r="K75" s="13">
        <v>5.1124869999999998</v>
      </c>
      <c r="L75" s="13">
        <v>0</v>
      </c>
      <c r="M75" s="49">
        <v>390</v>
      </c>
      <c r="N75" s="49">
        <v>178.2818</v>
      </c>
      <c r="O75" s="49">
        <v>223.8503</v>
      </c>
      <c r="P75" s="49">
        <v>253.79580000000001</v>
      </c>
      <c r="Q75" s="49">
        <v>278.30959999999999</v>
      </c>
      <c r="R75" s="49">
        <v>298.75069999999999</v>
      </c>
      <c r="S75" s="49">
        <v>317.40550000000002</v>
      </c>
      <c r="T75" s="49">
        <v>334.45830000000001</v>
      </c>
      <c r="U75" s="49">
        <v>350.79129999999998</v>
      </c>
      <c r="V75" s="49">
        <v>366.50099999999998</v>
      </c>
      <c r="W75" s="49">
        <v>382.15980000000002</v>
      </c>
      <c r="X75" s="49">
        <v>390</v>
      </c>
      <c r="Y75" s="49">
        <v>390</v>
      </c>
      <c r="Z75" s="49">
        <v>390</v>
      </c>
      <c r="AA75" s="49">
        <v>390</v>
      </c>
      <c r="AB75" s="49">
        <v>390</v>
      </c>
      <c r="AC75" s="49">
        <v>390</v>
      </c>
      <c r="AD75" s="49">
        <v>390</v>
      </c>
      <c r="AE75" s="49">
        <v>390</v>
      </c>
      <c r="AF75" s="49">
        <v>390</v>
      </c>
      <c r="AG75" s="13"/>
      <c r="AH75" s="13"/>
      <c r="AI75" s="13"/>
      <c r="AJ75" s="13">
        <v>0</v>
      </c>
      <c r="AK75" s="49"/>
      <c r="AL75" s="13"/>
      <c r="AM75" s="49"/>
      <c r="AN75" s="13"/>
      <c r="AO75" s="49"/>
      <c r="AP75" s="13"/>
      <c r="AQ75" s="49"/>
      <c r="AR75" s="13"/>
      <c r="AS75" s="49"/>
      <c r="AT75" s="13"/>
      <c r="AU75" s="49"/>
      <c r="AV75" s="13"/>
      <c r="AW75" s="49"/>
      <c r="AX75" s="13"/>
      <c r="AY75" s="49"/>
      <c r="AZ75" s="13"/>
      <c r="BA75" s="49"/>
      <c r="BB75" s="13"/>
      <c r="BC75" s="49"/>
      <c r="BD75" s="68"/>
    </row>
    <row r="76" spans="2:56" x14ac:dyDescent="0.35">
      <c r="B76" s="66" t="s">
        <v>167</v>
      </c>
      <c r="C76" s="67" t="s">
        <v>196</v>
      </c>
      <c r="D76" s="67" t="s">
        <v>209</v>
      </c>
      <c r="E76" s="49">
        <v>-53.389710000000001</v>
      </c>
      <c r="F76" s="49">
        <v>390</v>
      </c>
      <c r="G76" s="83">
        <v>336.76960000000003</v>
      </c>
      <c r="H76" s="49">
        <v>74.772900000000007</v>
      </c>
      <c r="I76" s="13">
        <v>5590.9870000000001</v>
      </c>
      <c r="J76" s="13">
        <v>-1.555115</v>
      </c>
      <c r="K76" s="13">
        <v>5.1124869999999998</v>
      </c>
      <c r="L76" s="13">
        <v>0</v>
      </c>
      <c r="M76" s="49">
        <v>390</v>
      </c>
      <c r="N76" s="49">
        <v>178.2818</v>
      </c>
      <c r="O76" s="49">
        <v>223.8503</v>
      </c>
      <c r="P76" s="49">
        <v>253.79580000000001</v>
      </c>
      <c r="Q76" s="49">
        <v>278.30959999999999</v>
      </c>
      <c r="R76" s="49">
        <v>298.75069999999999</v>
      </c>
      <c r="S76" s="49">
        <v>317.40550000000002</v>
      </c>
      <c r="T76" s="49">
        <v>334.45830000000001</v>
      </c>
      <c r="U76" s="49">
        <v>350.79129999999998</v>
      </c>
      <c r="V76" s="49">
        <v>366.50099999999998</v>
      </c>
      <c r="W76" s="49">
        <v>382.15980000000002</v>
      </c>
      <c r="X76" s="49">
        <v>390</v>
      </c>
      <c r="Y76" s="49">
        <v>390</v>
      </c>
      <c r="Z76" s="49">
        <v>390</v>
      </c>
      <c r="AA76" s="49">
        <v>390</v>
      </c>
      <c r="AB76" s="49">
        <v>390</v>
      </c>
      <c r="AC76" s="49">
        <v>390</v>
      </c>
      <c r="AD76" s="49">
        <v>390</v>
      </c>
      <c r="AE76" s="49">
        <v>390</v>
      </c>
      <c r="AF76" s="49">
        <v>390</v>
      </c>
      <c r="AG76" s="13"/>
      <c r="AH76" s="13"/>
      <c r="AI76" s="13"/>
      <c r="AJ76" s="13">
        <v>0</v>
      </c>
      <c r="AK76" s="49"/>
      <c r="AL76" s="13"/>
      <c r="AM76" s="49"/>
      <c r="AN76" s="13"/>
      <c r="AO76" s="49"/>
      <c r="AP76" s="13"/>
      <c r="AQ76" s="49"/>
      <c r="AR76" s="13"/>
      <c r="AS76" s="49"/>
      <c r="AT76" s="13"/>
      <c r="AU76" s="49"/>
      <c r="AV76" s="13"/>
      <c r="AW76" s="49"/>
      <c r="AX76" s="13"/>
      <c r="AY76" s="49"/>
      <c r="AZ76" s="13"/>
      <c r="BA76" s="49"/>
      <c r="BB76" s="13"/>
      <c r="BC76" s="49"/>
      <c r="BD76" s="68"/>
    </row>
    <row r="77" spans="2:56" x14ac:dyDescent="0.35">
      <c r="B77" s="66" t="s">
        <v>167</v>
      </c>
      <c r="C77" s="67" t="s">
        <v>197</v>
      </c>
      <c r="D77" s="67" t="s">
        <v>209</v>
      </c>
      <c r="E77" s="49">
        <v>-53.389710000000001</v>
      </c>
      <c r="F77" s="49">
        <v>390</v>
      </c>
      <c r="G77" s="83">
        <v>336.76960000000003</v>
      </c>
      <c r="H77" s="49">
        <v>74.772900000000007</v>
      </c>
      <c r="I77" s="13">
        <v>5590.9870000000001</v>
      </c>
      <c r="J77" s="13">
        <v>-1.555115</v>
      </c>
      <c r="K77" s="13">
        <v>5.1124869999999998</v>
      </c>
      <c r="L77" s="13">
        <v>0</v>
      </c>
      <c r="M77" s="49">
        <v>390</v>
      </c>
      <c r="N77" s="49">
        <v>178.2818</v>
      </c>
      <c r="O77" s="49">
        <v>223.8503</v>
      </c>
      <c r="P77" s="49">
        <v>253.79580000000001</v>
      </c>
      <c r="Q77" s="49">
        <v>278.30959999999999</v>
      </c>
      <c r="R77" s="49">
        <v>298.75069999999999</v>
      </c>
      <c r="S77" s="49">
        <v>317.40550000000002</v>
      </c>
      <c r="T77" s="49">
        <v>334.45830000000001</v>
      </c>
      <c r="U77" s="49">
        <v>350.79129999999998</v>
      </c>
      <c r="V77" s="49">
        <v>366.50099999999998</v>
      </c>
      <c r="W77" s="49">
        <v>382.15980000000002</v>
      </c>
      <c r="X77" s="49">
        <v>390</v>
      </c>
      <c r="Y77" s="49">
        <v>390</v>
      </c>
      <c r="Z77" s="49">
        <v>390</v>
      </c>
      <c r="AA77" s="49">
        <v>390</v>
      </c>
      <c r="AB77" s="49">
        <v>390</v>
      </c>
      <c r="AC77" s="49">
        <v>390</v>
      </c>
      <c r="AD77" s="49">
        <v>390</v>
      </c>
      <c r="AE77" s="49">
        <v>390</v>
      </c>
      <c r="AF77" s="49">
        <v>390</v>
      </c>
      <c r="AG77" s="13"/>
      <c r="AH77" s="13"/>
      <c r="AI77" s="13"/>
      <c r="AJ77" s="13">
        <v>0</v>
      </c>
      <c r="AK77" s="49"/>
      <c r="AL77" s="13"/>
      <c r="AM77" s="49"/>
      <c r="AN77" s="13"/>
      <c r="AO77" s="49"/>
      <c r="AP77" s="13"/>
      <c r="AQ77" s="49"/>
      <c r="AR77" s="13"/>
      <c r="AS77" s="49"/>
      <c r="AT77" s="13"/>
      <c r="AU77" s="49"/>
      <c r="AV77" s="13"/>
      <c r="AW77" s="49"/>
      <c r="AX77" s="13"/>
      <c r="AY77" s="49"/>
      <c r="AZ77" s="13"/>
      <c r="BA77" s="49"/>
      <c r="BB77" s="13"/>
      <c r="BC77" s="49"/>
      <c r="BD77" s="68"/>
    </row>
    <row r="78" spans="2:56" x14ac:dyDescent="0.35">
      <c r="B78" s="66" t="s">
        <v>167</v>
      </c>
      <c r="C78" s="67" t="s">
        <v>147</v>
      </c>
      <c r="D78" s="67" t="s">
        <v>209</v>
      </c>
      <c r="E78" s="49">
        <v>-53.389710000000001</v>
      </c>
      <c r="F78" s="49">
        <v>390</v>
      </c>
      <c r="G78" s="83">
        <v>336.76960000000003</v>
      </c>
      <c r="H78" s="49">
        <v>74.772900000000007</v>
      </c>
      <c r="I78" s="13">
        <v>5590.9870000000001</v>
      </c>
      <c r="J78" s="13">
        <v>-1.555115</v>
      </c>
      <c r="K78" s="13">
        <v>5.1124869999999998</v>
      </c>
      <c r="L78" s="13">
        <v>0</v>
      </c>
      <c r="M78" s="49">
        <v>390</v>
      </c>
      <c r="N78" s="49">
        <v>178.2818</v>
      </c>
      <c r="O78" s="49">
        <v>223.8503</v>
      </c>
      <c r="P78" s="49">
        <v>253.79580000000001</v>
      </c>
      <c r="Q78" s="49">
        <v>278.30959999999999</v>
      </c>
      <c r="R78" s="49">
        <v>298.75069999999999</v>
      </c>
      <c r="S78" s="49">
        <v>317.40550000000002</v>
      </c>
      <c r="T78" s="49">
        <v>334.45830000000001</v>
      </c>
      <c r="U78" s="49">
        <v>350.79129999999998</v>
      </c>
      <c r="V78" s="49">
        <v>366.50099999999998</v>
      </c>
      <c r="W78" s="49">
        <v>382.15980000000002</v>
      </c>
      <c r="X78" s="49">
        <v>390</v>
      </c>
      <c r="Y78" s="49">
        <v>390</v>
      </c>
      <c r="Z78" s="49">
        <v>390</v>
      </c>
      <c r="AA78" s="49">
        <v>390</v>
      </c>
      <c r="AB78" s="49">
        <v>390</v>
      </c>
      <c r="AC78" s="49">
        <v>390</v>
      </c>
      <c r="AD78" s="49">
        <v>390</v>
      </c>
      <c r="AE78" s="49">
        <v>390</v>
      </c>
      <c r="AF78" s="49">
        <v>390</v>
      </c>
      <c r="AG78" s="13"/>
      <c r="AH78" s="13"/>
      <c r="AI78" s="13"/>
      <c r="AJ78" s="13">
        <v>0</v>
      </c>
      <c r="AK78" s="49"/>
      <c r="AL78" s="13"/>
      <c r="AM78" s="49"/>
      <c r="AN78" s="13"/>
      <c r="AO78" s="49"/>
      <c r="AP78" s="13"/>
      <c r="AQ78" s="49"/>
      <c r="AR78" s="13"/>
      <c r="AS78" s="49"/>
      <c r="AT78" s="13"/>
      <c r="AU78" s="49"/>
      <c r="AV78" s="13"/>
      <c r="AW78" s="49"/>
      <c r="AX78" s="13"/>
      <c r="AY78" s="49"/>
      <c r="AZ78" s="13"/>
      <c r="BA78" s="49"/>
      <c r="BB78" s="13"/>
      <c r="BC78" s="49"/>
      <c r="BD78" s="68"/>
    </row>
    <row r="79" spans="2:56" x14ac:dyDescent="0.35">
      <c r="B79" s="66" t="s">
        <v>167</v>
      </c>
      <c r="C79" s="67" t="s">
        <v>171</v>
      </c>
      <c r="D79" s="67" t="s">
        <v>209</v>
      </c>
      <c r="E79" s="49">
        <v>-53.389710000000001</v>
      </c>
      <c r="F79" s="49">
        <v>390</v>
      </c>
      <c r="G79" s="83">
        <v>336.76960000000003</v>
      </c>
      <c r="H79" s="49">
        <v>74.772900000000007</v>
      </c>
      <c r="I79" s="13">
        <v>5590.9870000000001</v>
      </c>
      <c r="J79" s="13">
        <v>-1.555115</v>
      </c>
      <c r="K79" s="13">
        <v>5.1124869999999998</v>
      </c>
      <c r="L79" s="13">
        <v>0</v>
      </c>
      <c r="M79" s="49">
        <v>390</v>
      </c>
      <c r="N79" s="49">
        <v>178.2818</v>
      </c>
      <c r="O79" s="49">
        <v>223.8503</v>
      </c>
      <c r="P79" s="49">
        <v>253.79580000000001</v>
      </c>
      <c r="Q79" s="49">
        <v>278.30959999999999</v>
      </c>
      <c r="R79" s="49">
        <v>298.75069999999999</v>
      </c>
      <c r="S79" s="49">
        <v>317.40550000000002</v>
      </c>
      <c r="T79" s="49">
        <v>334.45830000000001</v>
      </c>
      <c r="U79" s="49">
        <v>350.79129999999998</v>
      </c>
      <c r="V79" s="49">
        <v>366.50099999999998</v>
      </c>
      <c r="W79" s="49">
        <v>382.15980000000002</v>
      </c>
      <c r="X79" s="49">
        <v>390</v>
      </c>
      <c r="Y79" s="49">
        <v>390</v>
      </c>
      <c r="Z79" s="49">
        <v>390</v>
      </c>
      <c r="AA79" s="49">
        <v>390</v>
      </c>
      <c r="AB79" s="49">
        <v>390</v>
      </c>
      <c r="AC79" s="49">
        <v>390</v>
      </c>
      <c r="AD79" s="49">
        <v>390</v>
      </c>
      <c r="AE79" s="49">
        <v>390</v>
      </c>
      <c r="AF79" s="49">
        <v>390</v>
      </c>
      <c r="AG79" s="13"/>
      <c r="AH79" s="13"/>
      <c r="AI79" s="13"/>
      <c r="AJ79" s="13">
        <v>0</v>
      </c>
      <c r="AK79" s="49"/>
      <c r="AL79" s="13"/>
      <c r="AM79" s="49"/>
      <c r="AN79" s="13"/>
      <c r="AO79" s="49"/>
      <c r="AP79" s="13"/>
      <c r="AQ79" s="49"/>
      <c r="AR79" s="13"/>
      <c r="AS79" s="49"/>
      <c r="AT79" s="13"/>
      <c r="AU79" s="49"/>
      <c r="AV79" s="13"/>
      <c r="AW79" s="49"/>
      <c r="AX79" s="13"/>
      <c r="AY79" s="49"/>
      <c r="AZ79" s="13"/>
      <c r="BA79" s="49"/>
      <c r="BB79" s="13"/>
      <c r="BC79" s="49"/>
      <c r="BD79" s="68"/>
    </row>
    <row r="80" spans="2:56" x14ac:dyDescent="0.35">
      <c r="B80" s="66" t="s">
        <v>167</v>
      </c>
      <c r="C80" s="67" t="s">
        <v>154</v>
      </c>
      <c r="D80" s="67" t="s">
        <v>209</v>
      </c>
      <c r="E80" s="49">
        <v>-53.389710000000001</v>
      </c>
      <c r="F80" s="49">
        <v>390</v>
      </c>
      <c r="G80" s="83">
        <v>336.76960000000003</v>
      </c>
      <c r="H80" s="49">
        <v>74.772900000000007</v>
      </c>
      <c r="I80" s="13">
        <v>5590.9870000000001</v>
      </c>
      <c r="J80" s="13">
        <v>-1.555115</v>
      </c>
      <c r="K80" s="13">
        <v>5.1124869999999998</v>
      </c>
      <c r="L80" s="13">
        <v>0</v>
      </c>
      <c r="M80" s="49">
        <v>390</v>
      </c>
      <c r="N80" s="49">
        <v>178.2818</v>
      </c>
      <c r="O80" s="49">
        <v>223.8503</v>
      </c>
      <c r="P80" s="49">
        <v>253.79580000000001</v>
      </c>
      <c r="Q80" s="49">
        <v>278.30959999999999</v>
      </c>
      <c r="R80" s="49">
        <v>298.75069999999999</v>
      </c>
      <c r="S80" s="49">
        <v>317.40550000000002</v>
      </c>
      <c r="T80" s="49">
        <v>334.45830000000001</v>
      </c>
      <c r="U80" s="49">
        <v>350.79129999999998</v>
      </c>
      <c r="V80" s="49">
        <v>366.50099999999998</v>
      </c>
      <c r="W80" s="49">
        <v>382.15980000000002</v>
      </c>
      <c r="X80" s="49">
        <v>390</v>
      </c>
      <c r="Y80" s="49">
        <v>390</v>
      </c>
      <c r="Z80" s="49">
        <v>390</v>
      </c>
      <c r="AA80" s="49">
        <v>390</v>
      </c>
      <c r="AB80" s="49">
        <v>390</v>
      </c>
      <c r="AC80" s="49">
        <v>390</v>
      </c>
      <c r="AD80" s="49">
        <v>390</v>
      </c>
      <c r="AE80" s="49">
        <v>390</v>
      </c>
      <c r="AF80" s="49">
        <v>390</v>
      </c>
      <c r="AG80" s="13"/>
      <c r="AH80" s="13"/>
      <c r="AI80" s="13"/>
      <c r="AJ80" s="13">
        <v>0</v>
      </c>
      <c r="AK80" s="49"/>
      <c r="AL80" s="13"/>
      <c r="AM80" s="49"/>
      <c r="AN80" s="13"/>
      <c r="AO80" s="49"/>
      <c r="AP80" s="13"/>
      <c r="AQ80" s="49"/>
      <c r="AR80" s="13"/>
      <c r="AS80" s="49"/>
      <c r="AT80" s="13"/>
      <c r="AU80" s="49"/>
      <c r="AV80" s="13"/>
      <c r="AW80" s="49"/>
      <c r="AX80" s="13"/>
      <c r="AY80" s="49"/>
      <c r="AZ80" s="13"/>
      <c r="BA80" s="49"/>
      <c r="BB80" s="13"/>
      <c r="BC80" s="49"/>
      <c r="BD80" s="68"/>
    </row>
    <row r="81" spans="2:56" x14ac:dyDescent="0.35">
      <c r="B81" s="66" t="s">
        <v>167</v>
      </c>
      <c r="C81" s="67" t="s">
        <v>170</v>
      </c>
      <c r="D81" s="67" t="s">
        <v>209</v>
      </c>
      <c r="E81" s="49">
        <v>-53.389710000000001</v>
      </c>
      <c r="F81" s="49">
        <v>390</v>
      </c>
      <c r="G81" s="83">
        <v>336.76960000000003</v>
      </c>
      <c r="H81" s="49">
        <v>74.772900000000007</v>
      </c>
      <c r="I81" s="13">
        <v>5590.9870000000001</v>
      </c>
      <c r="J81" s="13">
        <v>-1.555115</v>
      </c>
      <c r="K81" s="13">
        <v>5.1124869999999998</v>
      </c>
      <c r="L81" s="13">
        <v>0</v>
      </c>
      <c r="M81" s="49">
        <v>390</v>
      </c>
      <c r="N81" s="49">
        <v>178.2818</v>
      </c>
      <c r="O81" s="49">
        <v>223.8503</v>
      </c>
      <c r="P81" s="49">
        <v>253.79580000000001</v>
      </c>
      <c r="Q81" s="49">
        <v>278.30959999999999</v>
      </c>
      <c r="R81" s="49">
        <v>298.75069999999999</v>
      </c>
      <c r="S81" s="49">
        <v>317.40550000000002</v>
      </c>
      <c r="T81" s="49">
        <v>334.45830000000001</v>
      </c>
      <c r="U81" s="49">
        <v>350.79129999999998</v>
      </c>
      <c r="V81" s="49">
        <v>366.50099999999998</v>
      </c>
      <c r="W81" s="49">
        <v>382.15980000000002</v>
      </c>
      <c r="X81" s="49">
        <v>390</v>
      </c>
      <c r="Y81" s="49">
        <v>390</v>
      </c>
      <c r="Z81" s="49">
        <v>390</v>
      </c>
      <c r="AA81" s="49">
        <v>390</v>
      </c>
      <c r="AB81" s="49">
        <v>390</v>
      </c>
      <c r="AC81" s="49">
        <v>390</v>
      </c>
      <c r="AD81" s="49">
        <v>390</v>
      </c>
      <c r="AE81" s="49">
        <v>390</v>
      </c>
      <c r="AF81" s="49">
        <v>390</v>
      </c>
      <c r="AG81" s="13"/>
      <c r="AH81" s="13"/>
      <c r="AI81" s="13"/>
      <c r="AJ81" s="13">
        <v>0</v>
      </c>
      <c r="AK81" s="49"/>
      <c r="AL81" s="13"/>
      <c r="AM81" s="49"/>
      <c r="AN81" s="13"/>
      <c r="AO81" s="49"/>
      <c r="AP81" s="13"/>
      <c r="AQ81" s="49"/>
      <c r="AR81" s="13"/>
      <c r="AS81" s="49"/>
      <c r="AT81" s="13"/>
      <c r="AU81" s="49"/>
      <c r="AV81" s="13"/>
      <c r="AW81" s="49"/>
      <c r="AX81" s="13"/>
      <c r="AY81" s="49"/>
      <c r="AZ81" s="13"/>
      <c r="BA81" s="49"/>
      <c r="BB81" s="13"/>
      <c r="BC81" s="49"/>
      <c r="BD81" s="68"/>
    </row>
    <row r="82" spans="2:56" x14ac:dyDescent="0.35">
      <c r="B82" s="66" t="s">
        <v>167</v>
      </c>
      <c r="C82" s="67" t="s">
        <v>155</v>
      </c>
      <c r="D82" s="67" t="s">
        <v>209</v>
      </c>
      <c r="E82" s="49">
        <v>-53.389710000000001</v>
      </c>
      <c r="F82" s="49">
        <v>390</v>
      </c>
      <c r="G82" s="83">
        <v>336.76960000000003</v>
      </c>
      <c r="H82" s="49">
        <v>74.772900000000007</v>
      </c>
      <c r="I82" s="13">
        <v>5590.9870000000001</v>
      </c>
      <c r="J82" s="13">
        <v>-1.555115</v>
      </c>
      <c r="K82" s="13">
        <v>5.1124869999999998</v>
      </c>
      <c r="L82" s="13">
        <v>0</v>
      </c>
      <c r="M82" s="49">
        <v>390</v>
      </c>
      <c r="N82" s="49">
        <v>178.2818</v>
      </c>
      <c r="O82" s="49">
        <v>223.8503</v>
      </c>
      <c r="P82" s="49">
        <v>253.79580000000001</v>
      </c>
      <c r="Q82" s="49">
        <v>278.30959999999999</v>
      </c>
      <c r="R82" s="49">
        <v>298.75069999999999</v>
      </c>
      <c r="S82" s="49">
        <v>317.40550000000002</v>
      </c>
      <c r="T82" s="49">
        <v>334.45830000000001</v>
      </c>
      <c r="U82" s="49">
        <v>350.79129999999998</v>
      </c>
      <c r="V82" s="49">
        <v>366.50099999999998</v>
      </c>
      <c r="W82" s="49">
        <v>382.15980000000002</v>
      </c>
      <c r="X82" s="49">
        <v>390</v>
      </c>
      <c r="Y82" s="49">
        <v>390</v>
      </c>
      <c r="Z82" s="49">
        <v>390</v>
      </c>
      <c r="AA82" s="49">
        <v>390</v>
      </c>
      <c r="AB82" s="49">
        <v>390</v>
      </c>
      <c r="AC82" s="49">
        <v>390</v>
      </c>
      <c r="AD82" s="49">
        <v>390</v>
      </c>
      <c r="AE82" s="49">
        <v>390</v>
      </c>
      <c r="AF82" s="49">
        <v>390</v>
      </c>
      <c r="AG82" s="13"/>
      <c r="AH82" s="13"/>
      <c r="AI82" s="13"/>
      <c r="AJ82" s="13">
        <v>0</v>
      </c>
      <c r="AK82" s="49"/>
      <c r="AL82" s="13"/>
      <c r="AM82" s="49"/>
      <c r="AN82" s="13"/>
      <c r="AO82" s="49"/>
      <c r="AP82" s="13"/>
      <c r="AQ82" s="49"/>
      <c r="AR82" s="13"/>
      <c r="AS82" s="49"/>
      <c r="AT82" s="13"/>
      <c r="AU82" s="49"/>
      <c r="AV82" s="13"/>
      <c r="AW82" s="49"/>
      <c r="AX82" s="13"/>
      <c r="AY82" s="49"/>
      <c r="AZ82" s="13"/>
      <c r="BA82" s="49"/>
      <c r="BB82" s="13"/>
      <c r="BC82" s="49"/>
      <c r="BD82" s="68"/>
    </row>
    <row r="83" spans="2:56" x14ac:dyDescent="0.35">
      <c r="B83" s="66" t="s">
        <v>167</v>
      </c>
      <c r="C83" s="67" t="s">
        <v>146</v>
      </c>
      <c r="D83" s="67" t="s">
        <v>209</v>
      </c>
      <c r="E83" s="49">
        <v>-53.389710000000001</v>
      </c>
      <c r="F83" s="49">
        <v>390</v>
      </c>
      <c r="G83" s="83">
        <v>336.76960000000003</v>
      </c>
      <c r="H83" s="49">
        <v>74.772900000000007</v>
      </c>
      <c r="I83" s="13">
        <v>5590.9870000000001</v>
      </c>
      <c r="J83" s="13">
        <v>-1.555115</v>
      </c>
      <c r="K83" s="13">
        <v>5.1124869999999998</v>
      </c>
      <c r="L83" s="13">
        <v>0</v>
      </c>
      <c r="M83" s="49">
        <v>390</v>
      </c>
      <c r="N83" s="49">
        <v>178.2818</v>
      </c>
      <c r="O83" s="49">
        <v>223.8503</v>
      </c>
      <c r="P83" s="49">
        <v>253.79580000000001</v>
      </c>
      <c r="Q83" s="49">
        <v>278.30959999999999</v>
      </c>
      <c r="R83" s="49">
        <v>298.75069999999999</v>
      </c>
      <c r="S83" s="49">
        <v>317.40550000000002</v>
      </c>
      <c r="T83" s="49">
        <v>334.45830000000001</v>
      </c>
      <c r="U83" s="49">
        <v>350.79129999999998</v>
      </c>
      <c r="V83" s="49">
        <v>366.50099999999998</v>
      </c>
      <c r="W83" s="49">
        <v>382.15980000000002</v>
      </c>
      <c r="X83" s="49">
        <v>390</v>
      </c>
      <c r="Y83" s="49">
        <v>390</v>
      </c>
      <c r="Z83" s="49">
        <v>390</v>
      </c>
      <c r="AA83" s="49">
        <v>390</v>
      </c>
      <c r="AB83" s="49">
        <v>390</v>
      </c>
      <c r="AC83" s="49">
        <v>390</v>
      </c>
      <c r="AD83" s="49">
        <v>390</v>
      </c>
      <c r="AE83" s="49">
        <v>390</v>
      </c>
      <c r="AF83" s="49">
        <v>390</v>
      </c>
      <c r="AG83" s="13"/>
      <c r="AH83" s="13"/>
      <c r="AI83" s="13"/>
      <c r="AJ83" s="13">
        <v>0</v>
      </c>
      <c r="AK83" s="49"/>
      <c r="AL83" s="13"/>
      <c r="AM83" s="49"/>
      <c r="AN83" s="13"/>
      <c r="AO83" s="49"/>
      <c r="AP83" s="13"/>
      <c r="AQ83" s="49"/>
      <c r="AR83" s="13"/>
      <c r="AS83" s="49"/>
      <c r="AT83" s="13"/>
      <c r="AU83" s="49"/>
      <c r="AV83" s="13"/>
      <c r="AW83" s="49"/>
      <c r="AX83" s="13"/>
      <c r="AY83" s="49"/>
      <c r="AZ83" s="13"/>
      <c r="BA83" s="49"/>
      <c r="BB83" s="13"/>
      <c r="BC83" s="49"/>
      <c r="BD83" s="68"/>
    </row>
    <row r="84" spans="2:56" x14ac:dyDescent="0.35">
      <c r="B84" s="66" t="s">
        <v>167</v>
      </c>
      <c r="C84" s="67" t="s">
        <v>156</v>
      </c>
      <c r="D84" s="67" t="s">
        <v>209</v>
      </c>
      <c r="E84" s="49">
        <v>-53.389710000000001</v>
      </c>
      <c r="F84" s="49">
        <v>390</v>
      </c>
      <c r="G84" s="83">
        <v>336.76960000000003</v>
      </c>
      <c r="H84" s="49">
        <v>74.772900000000007</v>
      </c>
      <c r="I84" s="13">
        <v>5590.9870000000001</v>
      </c>
      <c r="J84" s="13">
        <v>-1.555115</v>
      </c>
      <c r="K84" s="13">
        <v>5.1124869999999998</v>
      </c>
      <c r="L84" s="13">
        <v>0</v>
      </c>
      <c r="M84" s="49">
        <v>390</v>
      </c>
      <c r="N84" s="49">
        <v>178.2818</v>
      </c>
      <c r="O84" s="49">
        <v>223.8503</v>
      </c>
      <c r="P84" s="49">
        <v>253.79580000000001</v>
      </c>
      <c r="Q84" s="49">
        <v>278.30959999999999</v>
      </c>
      <c r="R84" s="49">
        <v>298.75069999999999</v>
      </c>
      <c r="S84" s="49">
        <v>317.40550000000002</v>
      </c>
      <c r="T84" s="49">
        <v>334.45830000000001</v>
      </c>
      <c r="U84" s="49">
        <v>350.79129999999998</v>
      </c>
      <c r="V84" s="49">
        <v>366.50099999999998</v>
      </c>
      <c r="W84" s="49">
        <v>382.15980000000002</v>
      </c>
      <c r="X84" s="49">
        <v>390</v>
      </c>
      <c r="Y84" s="49">
        <v>390</v>
      </c>
      <c r="Z84" s="49">
        <v>390</v>
      </c>
      <c r="AA84" s="49">
        <v>390</v>
      </c>
      <c r="AB84" s="49">
        <v>390</v>
      </c>
      <c r="AC84" s="49">
        <v>390</v>
      </c>
      <c r="AD84" s="49">
        <v>390</v>
      </c>
      <c r="AE84" s="49">
        <v>390</v>
      </c>
      <c r="AF84" s="49">
        <v>390</v>
      </c>
      <c r="AG84" s="13"/>
      <c r="AH84" s="13"/>
      <c r="AI84" s="13"/>
      <c r="AJ84" s="13">
        <v>0</v>
      </c>
      <c r="AK84" s="49"/>
      <c r="AL84" s="13"/>
      <c r="AM84" s="49"/>
      <c r="AN84" s="13"/>
      <c r="AO84" s="49"/>
      <c r="AP84" s="13"/>
      <c r="AQ84" s="49"/>
      <c r="AR84" s="13"/>
      <c r="AS84" s="49"/>
      <c r="AT84" s="13"/>
      <c r="AU84" s="49"/>
      <c r="AV84" s="13"/>
      <c r="AW84" s="49"/>
      <c r="AX84" s="13"/>
      <c r="AY84" s="49"/>
      <c r="AZ84" s="13"/>
      <c r="BA84" s="49"/>
      <c r="BB84" s="13"/>
      <c r="BC84" s="49"/>
      <c r="BD84" s="68"/>
    </row>
    <row r="85" spans="2:56" x14ac:dyDescent="0.35">
      <c r="B85" s="66" t="s">
        <v>167</v>
      </c>
      <c r="C85" s="67" t="s">
        <v>169</v>
      </c>
      <c r="D85" s="67" t="s">
        <v>209</v>
      </c>
      <c r="E85" s="49">
        <v>-53.389710000000001</v>
      </c>
      <c r="F85" s="49">
        <v>390</v>
      </c>
      <c r="G85" s="83">
        <v>336.76960000000003</v>
      </c>
      <c r="H85" s="49">
        <v>74.772900000000007</v>
      </c>
      <c r="I85" s="13">
        <v>5590.9870000000001</v>
      </c>
      <c r="J85" s="13">
        <v>-1.555115</v>
      </c>
      <c r="K85" s="13">
        <v>5.1124869999999998</v>
      </c>
      <c r="L85" s="13">
        <v>0</v>
      </c>
      <c r="M85" s="49">
        <v>390</v>
      </c>
      <c r="N85" s="49">
        <v>178.2818</v>
      </c>
      <c r="O85" s="49">
        <v>223.8503</v>
      </c>
      <c r="P85" s="49">
        <v>253.79580000000001</v>
      </c>
      <c r="Q85" s="49">
        <v>278.30959999999999</v>
      </c>
      <c r="R85" s="49">
        <v>298.75069999999999</v>
      </c>
      <c r="S85" s="49">
        <v>317.40550000000002</v>
      </c>
      <c r="T85" s="49">
        <v>334.45830000000001</v>
      </c>
      <c r="U85" s="49">
        <v>350.79129999999998</v>
      </c>
      <c r="V85" s="49">
        <v>366.50099999999998</v>
      </c>
      <c r="W85" s="49">
        <v>382.15980000000002</v>
      </c>
      <c r="X85" s="49">
        <v>390</v>
      </c>
      <c r="Y85" s="49">
        <v>390</v>
      </c>
      <c r="Z85" s="49">
        <v>390</v>
      </c>
      <c r="AA85" s="49">
        <v>390</v>
      </c>
      <c r="AB85" s="49">
        <v>390</v>
      </c>
      <c r="AC85" s="49">
        <v>390</v>
      </c>
      <c r="AD85" s="49">
        <v>390</v>
      </c>
      <c r="AE85" s="49">
        <v>390</v>
      </c>
      <c r="AF85" s="49">
        <v>390</v>
      </c>
      <c r="AG85" s="13"/>
      <c r="AH85" s="13"/>
      <c r="AI85" s="13"/>
      <c r="AJ85" s="13">
        <v>0</v>
      </c>
      <c r="AK85" s="49"/>
      <c r="AL85" s="13"/>
      <c r="AM85" s="49"/>
      <c r="AN85" s="13"/>
      <c r="AO85" s="49"/>
      <c r="AP85" s="13"/>
      <c r="AQ85" s="49"/>
      <c r="AR85" s="13"/>
      <c r="AS85" s="49"/>
      <c r="AT85" s="13"/>
      <c r="AU85" s="49"/>
      <c r="AV85" s="13"/>
      <c r="AW85" s="49"/>
      <c r="AX85" s="13"/>
      <c r="AY85" s="49"/>
      <c r="AZ85" s="13"/>
      <c r="BA85" s="49"/>
      <c r="BB85" s="13"/>
      <c r="BC85" s="49"/>
      <c r="BD85" s="68"/>
    </row>
    <row r="86" spans="2:56" x14ac:dyDescent="0.35">
      <c r="B86" s="66" t="s">
        <v>167</v>
      </c>
      <c r="C86" s="67" t="s">
        <v>157</v>
      </c>
      <c r="D86" s="67" t="s">
        <v>209</v>
      </c>
      <c r="E86" s="49">
        <v>-53.389710000000001</v>
      </c>
      <c r="F86" s="49">
        <v>390</v>
      </c>
      <c r="G86" s="83">
        <v>336.76960000000003</v>
      </c>
      <c r="H86" s="49">
        <v>74.772900000000007</v>
      </c>
      <c r="I86" s="13">
        <v>5590.9870000000001</v>
      </c>
      <c r="J86" s="13">
        <v>-1.555115</v>
      </c>
      <c r="K86" s="13">
        <v>5.1124869999999998</v>
      </c>
      <c r="L86" s="13">
        <v>0</v>
      </c>
      <c r="M86" s="49">
        <v>390</v>
      </c>
      <c r="N86" s="49">
        <v>178.2818</v>
      </c>
      <c r="O86" s="49">
        <v>223.8503</v>
      </c>
      <c r="P86" s="49">
        <v>253.79580000000001</v>
      </c>
      <c r="Q86" s="49">
        <v>278.30959999999999</v>
      </c>
      <c r="R86" s="49">
        <v>298.75069999999999</v>
      </c>
      <c r="S86" s="49">
        <v>317.40550000000002</v>
      </c>
      <c r="T86" s="49">
        <v>334.45830000000001</v>
      </c>
      <c r="U86" s="49">
        <v>350.79129999999998</v>
      </c>
      <c r="V86" s="49">
        <v>366.50099999999998</v>
      </c>
      <c r="W86" s="49">
        <v>382.15980000000002</v>
      </c>
      <c r="X86" s="49">
        <v>390</v>
      </c>
      <c r="Y86" s="49">
        <v>390</v>
      </c>
      <c r="Z86" s="49">
        <v>390</v>
      </c>
      <c r="AA86" s="49">
        <v>390</v>
      </c>
      <c r="AB86" s="49">
        <v>390</v>
      </c>
      <c r="AC86" s="49">
        <v>390</v>
      </c>
      <c r="AD86" s="49">
        <v>390</v>
      </c>
      <c r="AE86" s="49">
        <v>390</v>
      </c>
      <c r="AF86" s="49">
        <v>390</v>
      </c>
      <c r="AG86" s="13"/>
      <c r="AH86" s="13"/>
      <c r="AI86" s="13"/>
      <c r="AJ86" s="13">
        <v>0</v>
      </c>
      <c r="AK86" s="49"/>
      <c r="AL86" s="13"/>
      <c r="AM86" s="49"/>
      <c r="AN86" s="13"/>
      <c r="AO86" s="49"/>
      <c r="AP86" s="13"/>
      <c r="AQ86" s="49"/>
      <c r="AR86" s="13"/>
      <c r="AS86" s="49"/>
      <c r="AT86" s="13"/>
      <c r="AU86" s="49"/>
      <c r="AV86" s="13"/>
      <c r="AW86" s="49"/>
      <c r="AX86" s="13"/>
      <c r="AY86" s="49"/>
      <c r="AZ86" s="13"/>
      <c r="BA86" s="49"/>
      <c r="BB86" s="13"/>
      <c r="BC86" s="49"/>
      <c r="BD86" s="68"/>
    </row>
    <row r="87" spans="2:56" x14ac:dyDescent="0.35">
      <c r="B87" s="66" t="s">
        <v>167</v>
      </c>
      <c r="C87" s="67" t="s">
        <v>168</v>
      </c>
      <c r="D87" s="67" t="s">
        <v>209</v>
      </c>
      <c r="E87" s="49">
        <v>-53.389710000000001</v>
      </c>
      <c r="F87" s="49">
        <v>390</v>
      </c>
      <c r="G87" s="83">
        <v>336.76960000000003</v>
      </c>
      <c r="H87" s="49">
        <v>74.772900000000007</v>
      </c>
      <c r="I87" s="13">
        <v>5590.9870000000001</v>
      </c>
      <c r="J87" s="13">
        <v>-1.555115</v>
      </c>
      <c r="K87" s="13">
        <v>5.1124869999999998</v>
      </c>
      <c r="L87" s="13">
        <v>0</v>
      </c>
      <c r="M87" s="49">
        <v>390</v>
      </c>
      <c r="N87" s="49">
        <v>178.2818</v>
      </c>
      <c r="O87" s="49">
        <v>223.8503</v>
      </c>
      <c r="P87" s="49">
        <v>253.79580000000001</v>
      </c>
      <c r="Q87" s="49">
        <v>278.30959999999999</v>
      </c>
      <c r="R87" s="49">
        <v>298.75069999999999</v>
      </c>
      <c r="S87" s="49">
        <v>317.40550000000002</v>
      </c>
      <c r="T87" s="49">
        <v>334.45830000000001</v>
      </c>
      <c r="U87" s="49">
        <v>350.79129999999998</v>
      </c>
      <c r="V87" s="49">
        <v>366.50099999999998</v>
      </c>
      <c r="W87" s="49">
        <v>382.15980000000002</v>
      </c>
      <c r="X87" s="49">
        <v>390</v>
      </c>
      <c r="Y87" s="49">
        <v>390</v>
      </c>
      <c r="Z87" s="49">
        <v>390</v>
      </c>
      <c r="AA87" s="49">
        <v>390</v>
      </c>
      <c r="AB87" s="49">
        <v>390</v>
      </c>
      <c r="AC87" s="49">
        <v>390</v>
      </c>
      <c r="AD87" s="49">
        <v>390</v>
      </c>
      <c r="AE87" s="49">
        <v>390</v>
      </c>
      <c r="AF87" s="49">
        <v>390</v>
      </c>
      <c r="AG87" s="13"/>
      <c r="AH87" s="13"/>
      <c r="AI87" s="13"/>
      <c r="AJ87" s="13">
        <v>0</v>
      </c>
      <c r="AK87" s="49"/>
      <c r="AL87" s="13"/>
      <c r="AM87" s="49"/>
      <c r="AN87" s="13"/>
      <c r="AO87" s="49"/>
      <c r="AP87" s="13"/>
      <c r="AQ87" s="49"/>
      <c r="AR87" s="13"/>
      <c r="AS87" s="49"/>
      <c r="AT87" s="13"/>
      <c r="AU87" s="49"/>
      <c r="AV87" s="13"/>
      <c r="AW87" s="49"/>
      <c r="AX87" s="13"/>
      <c r="AY87" s="49"/>
      <c r="AZ87" s="13"/>
      <c r="BA87" s="49"/>
      <c r="BB87" s="13"/>
      <c r="BC87" s="49"/>
      <c r="BD87" s="68"/>
    </row>
    <row r="88" spans="2:56" x14ac:dyDescent="0.35">
      <c r="B88" s="66" t="s">
        <v>167</v>
      </c>
      <c r="C88" s="67" t="s">
        <v>145</v>
      </c>
      <c r="D88" s="67" t="s">
        <v>209</v>
      </c>
      <c r="E88" s="49">
        <v>-53.389710000000001</v>
      </c>
      <c r="F88" s="49">
        <v>390</v>
      </c>
      <c r="G88" s="83">
        <v>336.76960000000003</v>
      </c>
      <c r="H88" s="49">
        <v>74.772900000000007</v>
      </c>
      <c r="I88" s="13">
        <v>5590.9870000000001</v>
      </c>
      <c r="J88" s="13">
        <v>-1.555115</v>
      </c>
      <c r="K88" s="13">
        <v>5.1124869999999998</v>
      </c>
      <c r="L88" s="13">
        <v>0</v>
      </c>
      <c r="M88" s="49">
        <v>390</v>
      </c>
      <c r="N88" s="49">
        <v>178.2818</v>
      </c>
      <c r="O88" s="49">
        <v>223.8503</v>
      </c>
      <c r="P88" s="49">
        <v>253.79580000000001</v>
      </c>
      <c r="Q88" s="49">
        <v>278.30959999999999</v>
      </c>
      <c r="R88" s="49">
        <v>298.75069999999999</v>
      </c>
      <c r="S88" s="49">
        <v>317.40550000000002</v>
      </c>
      <c r="T88" s="49">
        <v>334.45830000000001</v>
      </c>
      <c r="U88" s="49">
        <v>350.79129999999998</v>
      </c>
      <c r="V88" s="49">
        <v>366.50099999999998</v>
      </c>
      <c r="W88" s="49">
        <v>382.15980000000002</v>
      </c>
      <c r="X88" s="49">
        <v>390</v>
      </c>
      <c r="Y88" s="49">
        <v>390</v>
      </c>
      <c r="Z88" s="49">
        <v>390</v>
      </c>
      <c r="AA88" s="49">
        <v>390</v>
      </c>
      <c r="AB88" s="49">
        <v>390</v>
      </c>
      <c r="AC88" s="49">
        <v>390</v>
      </c>
      <c r="AD88" s="49">
        <v>390</v>
      </c>
      <c r="AE88" s="49">
        <v>390</v>
      </c>
      <c r="AF88" s="49">
        <v>390</v>
      </c>
      <c r="AG88" s="13"/>
      <c r="AH88" s="13"/>
      <c r="AI88" s="13"/>
      <c r="AJ88" s="13">
        <v>0</v>
      </c>
      <c r="AK88" s="49"/>
      <c r="AL88" s="13"/>
      <c r="AM88" s="49"/>
      <c r="AN88" s="13"/>
      <c r="AO88" s="49"/>
      <c r="AP88" s="13"/>
      <c r="AQ88" s="49"/>
      <c r="AR88" s="13"/>
      <c r="AS88" s="49"/>
      <c r="AT88" s="13"/>
      <c r="AU88" s="49"/>
      <c r="AV88" s="13"/>
      <c r="AW88" s="49"/>
      <c r="AX88" s="13"/>
      <c r="AY88" s="49"/>
      <c r="AZ88" s="13"/>
      <c r="BA88" s="49"/>
      <c r="BB88" s="13"/>
      <c r="BC88" s="49"/>
      <c r="BD88" s="68"/>
    </row>
    <row r="89" spans="2:56" x14ac:dyDescent="0.35">
      <c r="B89" s="66" t="s">
        <v>167</v>
      </c>
      <c r="C89" s="67" t="s">
        <v>198</v>
      </c>
      <c r="D89" s="67" t="s">
        <v>209</v>
      </c>
      <c r="E89" s="49">
        <v>-53.389710000000001</v>
      </c>
      <c r="F89" s="49">
        <v>390</v>
      </c>
      <c r="G89" s="83">
        <v>336.76960000000003</v>
      </c>
      <c r="H89" s="49">
        <v>74.772900000000007</v>
      </c>
      <c r="I89" s="13">
        <v>5590.9870000000001</v>
      </c>
      <c r="J89" s="13">
        <v>-1.555115</v>
      </c>
      <c r="K89" s="13">
        <v>5.1124869999999998</v>
      </c>
      <c r="L89" s="13">
        <v>0</v>
      </c>
      <c r="M89" s="49">
        <v>390</v>
      </c>
      <c r="N89" s="49">
        <v>178.2818</v>
      </c>
      <c r="O89" s="49">
        <v>223.8503</v>
      </c>
      <c r="P89" s="49">
        <v>253.79580000000001</v>
      </c>
      <c r="Q89" s="49">
        <v>278.30959999999999</v>
      </c>
      <c r="R89" s="49">
        <v>298.75069999999999</v>
      </c>
      <c r="S89" s="49">
        <v>317.40550000000002</v>
      </c>
      <c r="T89" s="49">
        <v>334.45830000000001</v>
      </c>
      <c r="U89" s="49">
        <v>350.79129999999998</v>
      </c>
      <c r="V89" s="49">
        <v>366.50099999999998</v>
      </c>
      <c r="W89" s="49">
        <v>382.15980000000002</v>
      </c>
      <c r="X89" s="49">
        <v>390</v>
      </c>
      <c r="Y89" s="49">
        <v>390</v>
      </c>
      <c r="Z89" s="49">
        <v>390</v>
      </c>
      <c r="AA89" s="49">
        <v>390</v>
      </c>
      <c r="AB89" s="49">
        <v>390</v>
      </c>
      <c r="AC89" s="49">
        <v>390</v>
      </c>
      <c r="AD89" s="49">
        <v>390</v>
      </c>
      <c r="AE89" s="49">
        <v>390</v>
      </c>
      <c r="AF89" s="49">
        <v>390</v>
      </c>
      <c r="AG89" s="13"/>
      <c r="AH89" s="13"/>
      <c r="AI89" s="13"/>
      <c r="AJ89" s="13">
        <v>0</v>
      </c>
      <c r="AK89" s="49"/>
      <c r="AL89" s="13"/>
      <c r="AM89" s="49"/>
      <c r="AN89" s="13"/>
      <c r="AO89" s="49"/>
      <c r="AP89" s="13"/>
      <c r="AQ89" s="49"/>
      <c r="AR89" s="13"/>
      <c r="AS89" s="49"/>
      <c r="AT89" s="13"/>
      <c r="AU89" s="49"/>
      <c r="AV89" s="13"/>
      <c r="AW89" s="49"/>
      <c r="AX89" s="13"/>
      <c r="AY89" s="49"/>
      <c r="AZ89" s="13"/>
      <c r="BA89" s="49"/>
      <c r="BB89" s="13"/>
      <c r="BC89" s="49"/>
      <c r="BD89" s="68"/>
    </row>
    <row r="90" spans="2:56" x14ac:dyDescent="0.35">
      <c r="B90" s="66" t="s">
        <v>167</v>
      </c>
      <c r="C90" s="67" t="s">
        <v>199</v>
      </c>
      <c r="D90" s="67" t="s">
        <v>209</v>
      </c>
      <c r="E90" s="49">
        <v>-53.389710000000001</v>
      </c>
      <c r="F90" s="49">
        <v>390</v>
      </c>
      <c r="G90" s="83">
        <v>336.76960000000003</v>
      </c>
      <c r="H90" s="49">
        <v>74.772900000000007</v>
      </c>
      <c r="I90" s="13">
        <v>5590.9870000000001</v>
      </c>
      <c r="J90" s="13">
        <v>-1.555115</v>
      </c>
      <c r="K90" s="13">
        <v>5.1124869999999998</v>
      </c>
      <c r="L90" s="13">
        <v>0</v>
      </c>
      <c r="M90" s="49">
        <v>390</v>
      </c>
      <c r="N90" s="49">
        <v>178.2818</v>
      </c>
      <c r="O90" s="49">
        <v>223.8503</v>
      </c>
      <c r="P90" s="49">
        <v>253.79580000000001</v>
      </c>
      <c r="Q90" s="49">
        <v>278.30959999999999</v>
      </c>
      <c r="R90" s="49">
        <v>298.75069999999999</v>
      </c>
      <c r="S90" s="49">
        <v>317.40550000000002</v>
      </c>
      <c r="T90" s="49">
        <v>334.45830000000001</v>
      </c>
      <c r="U90" s="49">
        <v>350.79129999999998</v>
      </c>
      <c r="V90" s="49">
        <v>366.50099999999998</v>
      </c>
      <c r="W90" s="49">
        <v>382.15980000000002</v>
      </c>
      <c r="X90" s="49">
        <v>390</v>
      </c>
      <c r="Y90" s="49">
        <v>390</v>
      </c>
      <c r="Z90" s="49">
        <v>390</v>
      </c>
      <c r="AA90" s="49">
        <v>390</v>
      </c>
      <c r="AB90" s="49">
        <v>390</v>
      </c>
      <c r="AC90" s="49">
        <v>390</v>
      </c>
      <c r="AD90" s="49">
        <v>390</v>
      </c>
      <c r="AE90" s="49">
        <v>390</v>
      </c>
      <c r="AF90" s="49">
        <v>390</v>
      </c>
      <c r="AG90" s="13"/>
      <c r="AH90" s="13"/>
      <c r="AI90" s="13"/>
      <c r="AJ90" s="13">
        <v>0</v>
      </c>
      <c r="AK90" s="49"/>
      <c r="AL90" s="13"/>
      <c r="AM90" s="49"/>
      <c r="AN90" s="13"/>
      <c r="AO90" s="49"/>
      <c r="AP90" s="13"/>
      <c r="AQ90" s="49"/>
      <c r="AR90" s="13"/>
      <c r="AS90" s="49"/>
      <c r="AT90" s="13"/>
      <c r="AU90" s="49"/>
      <c r="AV90" s="13"/>
      <c r="AW90" s="49"/>
      <c r="AX90" s="13"/>
      <c r="AY90" s="49"/>
      <c r="AZ90" s="13"/>
      <c r="BA90" s="49"/>
      <c r="BB90" s="13"/>
      <c r="BC90" s="49"/>
      <c r="BD90" s="68"/>
    </row>
    <row r="91" spans="2:56" x14ac:dyDescent="0.35">
      <c r="B91" s="66" t="s">
        <v>167</v>
      </c>
      <c r="C91" s="67" t="s">
        <v>200</v>
      </c>
      <c r="D91" s="67" t="s">
        <v>209</v>
      </c>
      <c r="E91" s="49">
        <v>-53.389710000000001</v>
      </c>
      <c r="F91" s="49">
        <v>390</v>
      </c>
      <c r="G91" s="83">
        <v>336.76960000000003</v>
      </c>
      <c r="H91" s="49">
        <v>74.772900000000007</v>
      </c>
      <c r="I91" s="13">
        <v>5590.9870000000001</v>
      </c>
      <c r="J91" s="13">
        <v>-1.555115</v>
      </c>
      <c r="K91" s="13">
        <v>5.1124869999999998</v>
      </c>
      <c r="L91" s="13">
        <v>0</v>
      </c>
      <c r="M91" s="49">
        <v>390</v>
      </c>
      <c r="N91" s="49">
        <v>178.2818</v>
      </c>
      <c r="O91" s="49">
        <v>223.8503</v>
      </c>
      <c r="P91" s="49">
        <v>253.79580000000001</v>
      </c>
      <c r="Q91" s="49">
        <v>278.30959999999999</v>
      </c>
      <c r="R91" s="49">
        <v>298.75069999999999</v>
      </c>
      <c r="S91" s="49">
        <v>317.40550000000002</v>
      </c>
      <c r="T91" s="49">
        <v>334.45830000000001</v>
      </c>
      <c r="U91" s="49">
        <v>350.79129999999998</v>
      </c>
      <c r="V91" s="49">
        <v>366.50099999999998</v>
      </c>
      <c r="W91" s="49">
        <v>382.15980000000002</v>
      </c>
      <c r="X91" s="49">
        <v>390</v>
      </c>
      <c r="Y91" s="49">
        <v>390</v>
      </c>
      <c r="Z91" s="49">
        <v>390</v>
      </c>
      <c r="AA91" s="49">
        <v>390</v>
      </c>
      <c r="AB91" s="49">
        <v>390</v>
      </c>
      <c r="AC91" s="49">
        <v>390</v>
      </c>
      <c r="AD91" s="49">
        <v>390</v>
      </c>
      <c r="AE91" s="49">
        <v>390</v>
      </c>
      <c r="AF91" s="49">
        <v>390</v>
      </c>
      <c r="AG91" s="13"/>
      <c r="AH91" s="13"/>
      <c r="AI91" s="13"/>
      <c r="AJ91" s="13">
        <v>0</v>
      </c>
      <c r="AK91" s="49"/>
      <c r="AL91" s="13"/>
      <c r="AM91" s="49"/>
      <c r="AN91" s="13"/>
      <c r="AO91" s="49"/>
      <c r="AP91" s="13"/>
      <c r="AQ91" s="49"/>
      <c r="AR91" s="13"/>
      <c r="AS91" s="49"/>
      <c r="AT91" s="13"/>
      <c r="AU91" s="49"/>
      <c r="AV91" s="13"/>
      <c r="AW91" s="49"/>
      <c r="AX91" s="13"/>
      <c r="AY91" s="49"/>
      <c r="AZ91" s="13"/>
      <c r="BA91" s="49"/>
      <c r="BB91" s="13"/>
      <c r="BC91" s="49"/>
      <c r="BD91" s="68"/>
    </row>
    <row r="92" spans="2:56" x14ac:dyDescent="0.35">
      <c r="B92" s="66" t="s">
        <v>167</v>
      </c>
      <c r="C92" s="67" t="s">
        <v>201</v>
      </c>
      <c r="D92" s="67" t="s">
        <v>209</v>
      </c>
      <c r="E92" s="49">
        <v>-53.389710000000001</v>
      </c>
      <c r="F92" s="49">
        <v>390</v>
      </c>
      <c r="G92" s="83">
        <v>336.76960000000003</v>
      </c>
      <c r="H92" s="49">
        <v>74.772900000000007</v>
      </c>
      <c r="I92" s="13">
        <v>5590.9870000000001</v>
      </c>
      <c r="J92" s="13">
        <v>-1.555115</v>
      </c>
      <c r="K92" s="13">
        <v>5.1124869999999998</v>
      </c>
      <c r="L92" s="13">
        <v>0</v>
      </c>
      <c r="M92" s="49">
        <v>390</v>
      </c>
      <c r="N92" s="49">
        <v>178.2818</v>
      </c>
      <c r="O92" s="49">
        <v>223.8503</v>
      </c>
      <c r="P92" s="49">
        <v>253.79580000000001</v>
      </c>
      <c r="Q92" s="49">
        <v>278.30959999999999</v>
      </c>
      <c r="R92" s="49">
        <v>298.75069999999999</v>
      </c>
      <c r="S92" s="49">
        <v>317.40550000000002</v>
      </c>
      <c r="T92" s="49">
        <v>334.45830000000001</v>
      </c>
      <c r="U92" s="49">
        <v>350.79129999999998</v>
      </c>
      <c r="V92" s="49">
        <v>366.50099999999998</v>
      </c>
      <c r="W92" s="49">
        <v>382.15980000000002</v>
      </c>
      <c r="X92" s="49">
        <v>390</v>
      </c>
      <c r="Y92" s="49">
        <v>390</v>
      </c>
      <c r="Z92" s="49">
        <v>390</v>
      </c>
      <c r="AA92" s="49">
        <v>390</v>
      </c>
      <c r="AB92" s="49">
        <v>390</v>
      </c>
      <c r="AC92" s="49">
        <v>390</v>
      </c>
      <c r="AD92" s="49">
        <v>390</v>
      </c>
      <c r="AE92" s="49">
        <v>390</v>
      </c>
      <c r="AF92" s="49">
        <v>390</v>
      </c>
      <c r="AG92" s="13"/>
      <c r="AH92" s="13"/>
      <c r="AI92" s="13"/>
      <c r="AJ92" s="13">
        <v>0</v>
      </c>
      <c r="AK92" s="49"/>
      <c r="AL92" s="13"/>
      <c r="AM92" s="49"/>
      <c r="AN92" s="13"/>
      <c r="AO92" s="49"/>
      <c r="AP92" s="13"/>
      <c r="AQ92" s="49"/>
      <c r="AR92" s="13"/>
      <c r="AS92" s="49"/>
      <c r="AT92" s="13"/>
      <c r="AU92" s="49"/>
      <c r="AV92" s="13"/>
      <c r="AW92" s="49"/>
      <c r="AX92" s="13"/>
      <c r="AY92" s="49"/>
      <c r="AZ92" s="13"/>
      <c r="BA92" s="49"/>
      <c r="BB92" s="13"/>
      <c r="BC92" s="49"/>
      <c r="BD92" s="68"/>
    </row>
    <row r="93" spans="2:56" x14ac:dyDescent="0.35">
      <c r="B93" s="66" t="s">
        <v>167</v>
      </c>
      <c r="C93" s="67" t="s">
        <v>202</v>
      </c>
      <c r="D93" s="67" t="s">
        <v>209</v>
      </c>
      <c r="E93" s="49">
        <v>-53.389710000000001</v>
      </c>
      <c r="F93" s="49">
        <v>390</v>
      </c>
      <c r="G93" s="83">
        <v>336.76960000000003</v>
      </c>
      <c r="H93" s="49">
        <v>74.772900000000007</v>
      </c>
      <c r="I93" s="13">
        <v>5590.9870000000001</v>
      </c>
      <c r="J93" s="13">
        <v>-1.555115</v>
      </c>
      <c r="K93" s="13">
        <v>5.1124869999999998</v>
      </c>
      <c r="L93" s="13">
        <v>0</v>
      </c>
      <c r="M93" s="49">
        <v>390</v>
      </c>
      <c r="N93" s="49">
        <v>178.2818</v>
      </c>
      <c r="O93" s="49">
        <v>223.8503</v>
      </c>
      <c r="P93" s="49">
        <v>253.79580000000001</v>
      </c>
      <c r="Q93" s="49">
        <v>278.30959999999999</v>
      </c>
      <c r="R93" s="49">
        <v>298.75069999999999</v>
      </c>
      <c r="S93" s="49">
        <v>317.40550000000002</v>
      </c>
      <c r="T93" s="49">
        <v>334.45830000000001</v>
      </c>
      <c r="U93" s="49">
        <v>350.79129999999998</v>
      </c>
      <c r="V93" s="49">
        <v>366.50099999999998</v>
      </c>
      <c r="W93" s="49">
        <v>382.15980000000002</v>
      </c>
      <c r="X93" s="49">
        <v>390</v>
      </c>
      <c r="Y93" s="49">
        <v>390</v>
      </c>
      <c r="Z93" s="49">
        <v>390</v>
      </c>
      <c r="AA93" s="49">
        <v>390</v>
      </c>
      <c r="AB93" s="49">
        <v>390</v>
      </c>
      <c r="AC93" s="49">
        <v>390</v>
      </c>
      <c r="AD93" s="49">
        <v>390</v>
      </c>
      <c r="AE93" s="49">
        <v>390</v>
      </c>
      <c r="AF93" s="49">
        <v>390</v>
      </c>
      <c r="AG93" s="13"/>
      <c r="AH93" s="13"/>
      <c r="AI93" s="13"/>
      <c r="AJ93" s="13">
        <v>0</v>
      </c>
      <c r="AK93" s="49"/>
      <c r="AL93" s="13"/>
      <c r="AM93" s="49"/>
      <c r="AN93" s="13"/>
      <c r="AO93" s="49"/>
      <c r="AP93" s="13"/>
      <c r="AQ93" s="49"/>
      <c r="AR93" s="13"/>
      <c r="AS93" s="49"/>
      <c r="AT93" s="13"/>
      <c r="AU93" s="49"/>
      <c r="AV93" s="13"/>
      <c r="AW93" s="49"/>
      <c r="AX93" s="13"/>
      <c r="AY93" s="49"/>
      <c r="AZ93" s="13"/>
      <c r="BA93" s="49"/>
      <c r="BB93" s="13"/>
      <c r="BC93" s="49"/>
      <c r="BD93" s="68"/>
    </row>
    <row r="94" spans="2:56" x14ac:dyDescent="0.35">
      <c r="B94" s="66" t="s">
        <v>167</v>
      </c>
      <c r="C94" s="67" t="s">
        <v>203</v>
      </c>
      <c r="D94" s="67" t="s">
        <v>209</v>
      </c>
      <c r="E94" s="49">
        <v>-53.389710000000001</v>
      </c>
      <c r="F94" s="49">
        <v>390</v>
      </c>
      <c r="G94" s="83">
        <v>336.76960000000003</v>
      </c>
      <c r="H94" s="49">
        <v>74.772900000000007</v>
      </c>
      <c r="I94" s="13">
        <v>5590.9870000000001</v>
      </c>
      <c r="J94" s="13">
        <v>-1.555115</v>
      </c>
      <c r="K94" s="13">
        <v>5.1124869999999998</v>
      </c>
      <c r="L94" s="13">
        <v>0</v>
      </c>
      <c r="M94" s="49">
        <v>390</v>
      </c>
      <c r="N94" s="49">
        <v>178.2818</v>
      </c>
      <c r="O94" s="49">
        <v>223.8503</v>
      </c>
      <c r="P94" s="49">
        <v>253.79580000000001</v>
      </c>
      <c r="Q94" s="49">
        <v>278.30959999999999</v>
      </c>
      <c r="R94" s="49">
        <v>298.75069999999999</v>
      </c>
      <c r="S94" s="49">
        <v>317.40550000000002</v>
      </c>
      <c r="T94" s="49">
        <v>334.45830000000001</v>
      </c>
      <c r="U94" s="49">
        <v>350.79129999999998</v>
      </c>
      <c r="V94" s="49">
        <v>366.50099999999998</v>
      </c>
      <c r="W94" s="49">
        <v>382.15980000000002</v>
      </c>
      <c r="X94" s="49">
        <v>390</v>
      </c>
      <c r="Y94" s="49">
        <v>390</v>
      </c>
      <c r="Z94" s="49">
        <v>390</v>
      </c>
      <c r="AA94" s="49">
        <v>390</v>
      </c>
      <c r="AB94" s="49">
        <v>390</v>
      </c>
      <c r="AC94" s="49">
        <v>390</v>
      </c>
      <c r="AD94" s="49">
        <v>390</v>
      </c>
      <c r="AE94" s="49">
        <v>390</v>
      </c>
      <c r="AF94" s="49">
        <v>390</v>
      </c>
      <c r="AG94" s="13"/>
      <c r="AH94" s="13"/>
      <c r="AI94" s="13"/>
      <c r="AJ94" s="13">
        <v>0</v>
      </c>
      <c r="AK94" s="49"/>
      <c r="AL94" s="13"/>
      <c r="AM94" s="49"/>
      <c r="AN94" s="13"/>
      <c r="AO94" s="49"/>
      <c r="AP94" s="13"/>
      <c r="AQ94" s="49"/>
      <c r="AR94" s="13"/>
      <c r="AS94" s="49"/>
      <c r="AT94" s="13"/>
      <c r="AU94" s="49"/>
      <c r="AV94" s="13"/>
      <c r="AW94" s="49"/>
      <c r="AX94" s="13"/>
      <c r="AY94" s="49"/>
      <c r="AZ94" s="13"/>
      <c r="BA94" s="49"/>
      <c r="BB94" s="13"/>
      <c r="BC94" s="49"/>
      <c r="BD94" s="68"/>
    </row>
    <row r="95" spans="2:56" x14ac:dyDescent="0.35">
      <c r="B95" s="66" t="s">
        <v>167</v>
      </c>
      <c r="C95" s="67" t="s">
        <v>204</v>
      </c>
      <c r="D95" s="67" t="s">
        <v>209</v>
      </c>
      <c r="E95" s="49">
        <v>-53.389710000000001</v>
      </c>
      <c r="F95" s="49">
        <v>390</v>
      </c>
      <c r="G95" s="83">
        <v>336.76960000000003</v>
      </c>
      <c r="H95" s="49">
        <v>74.772900000000007</v>
      </c>
      <c r="I95" s="13">
        <v>5590.9870000000001</v>
      </c>
      <c r="J95" s="13">
        <v>-1.555115</v>
      </c>
      <c r="K95" s="13">
        <v>5.1124869999999998</v>
      </c>
      <c r="L95" s="13">
        <v>0</v>
      </c>
      <c r="M95" s="49">
        <v>390</v>
      </c>
      <c r="N95" s="49">
        <v>178.2818</v>
      </c>
      <c r="O95" s="49">
        <v>223.8503</v>
      </c>
      <c r="P95" s="49">
        <v>253.79580000000001</v>
      </c>
      <c r="Q95" s="49">
        <v>278.30959999999999</v>
      </c>
      <c r="R95" s="49">
        <v>298.75069999999999</v>
      </c>
      <c r="S95" s="49">
        <v>317.40550000000002</v>
      </c>
      <c r="T95" s="49">
        <v>334.45830000000001</v>
      </c>
      <c r="U95" s="49">
        <v>350.79129999999998</v>
      </c>
      <c r="V95" s="49">
        <v>366.50099999999998</v>
      </c>
      <c r="W95" s="49">
        <v>382.15980000000002</v>
      </c>
      <c r="X95" s="49">
        <v>390</v>
      </c>
      <c r="Y95" s="49">
        <v>390</v>
      </c>
      <c r="Z95" s="49">
        <v>390</v>
      </c>
      <c r="AA95" s="49">
        <v>390</v>
      </c>
      <c r="AB95" s="49">
        <v>390</v>
      </c>
      <c r="AC95" s="49">
        <v>390</v>
      </c>
      <c r="AD95" s="49">
        <v>390</v>
      </c>
      <c r="AE95" s="49">
        <v>390</v>
      </c>
      <c r="AF95" s="49">
        <v>390</v>
      </c>
      <c r="AG95" s="13"/>
      <c r="AH95" s="13"/>
      <c r="AI95" s="13"/>
      <c r="AJ95" s="13">
        <v>0</v>
      </c>
      <c r="AK95" s="49"/>
      <c r="AL95" s="13"/>
      <c r="AM95" s="49"/>
      <c r="AN95" s="13"/>
      <c r="AO95" s="49"/>
      <c r="AP95" s="13"/>
      <c r="AQ95" s="49"/>
      <c r="AR95" s="13"/>
      <c r="AS95" s="49"/>
      <c r="AT95" s="13"/>
      <c r="AU95" s="49"/>
      <c r="AV95" s="13"/>
      <c r="AW95" s="49"/>
      <c r="AX95" s="13"/>
      <c r="AY95" s="49"/>
      <c r="AZ95" s="13"/>
      <c r="BA95" s="49"/>
      <c r="BB95" s="13"/>
      <c r="BC95" s="49"/>
      <c r="BD95" s="68"/>
    </row>
    <row r="96" spans="2:56" x14ac:dyDescent="0.35">
      <c r="B96" s="66" t="s">
        <v>167</v>
      </c>
      <c r="C96" s="67" t="s">
        <v>205</v>
      </c>
      <c r="D96" s="67" t="s">
        <v>209</v>
      </c>
      <c r="E96" s="49">
        <v>-53.389710000000001</v>
      </c>
      <c r="F96" s="49">
        <v>390</v>
      </c>
      <c r="G96" s="83">
        <v>336.76960000000003</v>
      </c>
      <c r="H96" s="49">
        <v>74.772900000000007</v>
      </c>
      <c r="I96" s="13">
        <v>5590.9870000000001</v>
      </c>
      <c r="J96" s="13">
        <v>-1.555115</v>
      </c>
      <c r="K96" s="13">
        <v>5.1124869999999998</v>
      </c>
      <c r="L96" s="13">
        <v>0</v>
      </c>
      <c r="M96" s="49">
        <v>390</v>
      </c>
      <c r="N96" s="49">
        <v>178.2818</v>
      </c>
      <c r="O96" s="49">
        <v>223.8503</v>
      </c>
      <c r="P96" s="49">
        <v>253.79580000000001</v>
      </c>
      <c r="Q96" s="49">
        <v>278.30959999999999</v>
      </c>
      <c r="R96" s="49">
        <v>298.75069999999999</v>
      </c>
      <c r="S96" s="49">
        <v>317.40550000000002</v>
      </c>
      <c r="T96" s="49">
        <v>334.45830000000001</v>
      </c>
      <c r="U96" s="49">
        <v>350.79129999999998</v>
      </c>
      <c r="V96" s="49">
        <v>366.50099999999998</v>
      </c>
      <c r="W96" s="49">
        <v>382.15980000000002</v>
      </c>
      <c r="X96" s="49">
        <v>390</v>
      </c>
      <c r="Y96" s="49">
        <v>390</v>
      </c>
      <c r="Z96" s="49">
        <v>390</v>
      </c>
      <c r="AA96" s="49">
        <v>390</v>
      </c>
      <c r="AB96" s="49">
        <v>390</v>
      </c>
      <c r="AC96" s="49">
        <v>390</v>
      </c>
      <c r="AD96" s="49">
        <v>390</v>
      </c>
      <c r="AE96" s="49">
        <v>390</v>
      </c>
      <c r="AF96" s="49">
        <v>390</v>
      </c>
      <c r="AG96" s="13"/>
      <c r="AH96" s="13"/>
      <c r="AI96" s="13"/>
      <c r="AJ96" s="13">
        <v>0</v>
      </c>
      <c r="AK96" s="49"/>
      <c r="AL96" s="13"/>
      <c r="AM96" s="49"/>
      <c r="AN96" s="13"/>
      <c r="AO96" s="49"/>
      <c r="AP96" s="13"/>
      <c r="AQ96" s="49"/>
      <c r="AR96" s="13"/>
      <c r="AS96" s="49"/>
      <c r="AT96" s="13"/>
      <c r="AU96" s="49"/>
      <c r="AV96" s="13"/>
      <c r="AW96" s="49"/>
      <c r="AX96" s="13"/>
      <c r="AY96" s="49"/>
      <c r="AZ96" s="13"/>
      <c r="BA96" s="49"/>
      <c r="BB96" s="13"/>
      <c r="BC96" s="49"/>
      <c r="BD96" s="68"/>
    </row>
    <row r="97" spans="2:56" x14ac:dyDescent="0.35">
      <c r="B97" s="66" t="s">
        <v>167</v>
      </c>
      <c r="C97" s="67" t="s">
        <v>206</v>
      </c>
      <c r="D97" s="67" t="s">
        <v>209</v>
      </c>
      <c r="E97" s="49">
        <v>-53.389710000000001</v>
      </c>
      <c r="F97" s="49">
        <v>390</v>
      </c>
      <c r="G97" s="83">
        <v>336.76960000000003</v>
      </c>
      <c r="H97" s="49">
        <v>74.772900000000007</v>
      </c>
      <c r="I97" s="13">
        <v>5590.9870000000001</v>
      </c>
      <c r="J97" s="13">
        <v>-1.555115</v>
      </c>
      <c r="K97" s="13">
        <v>5.1124869999999998</v>
      </c>
      <c r="L97" s="13">
        <v>0</v>
      </c>
      <c r="M97" s="49">
        <v>390</v>
      </c>
      <c r="N97" s="49">
        <v>178.2818</v>
      </c>
      <c r="O97" s="49">
        <v>223.8503</v>
      </c>
      <c r="P97" s="49">
        <v>253.79580000000001</v>
      </c>
      <c r="Q97" s="49">
        <v>278.30959999999999</v>
      </c>
      <c r="R97" s="49">
        <v>298.75069999999999</v>
      </c>
      <c r="S97" s="49">
        <v>317.40550000000002</v>
      </c>
      <c r="T97" s="49">
        <v>334.45830000000001</v>
      </c>
      <c r="U97" s="49">
        <v>350.79129999999998</v>
      </c>
      <c r="V97" s="49">
        <v>366.50099999999998</v>
      </c>
      <c r="W97" s="49">
        <v>382.15980000000002</v>
      </c>
      <c r="X97" s="49">
        <v>390</v>
      </c>
      <c r="Y97" s="49">
        <v>390</v>
      </c>
      <c r="Z97" s="49">
        <v>390</v>
      </c>
      <c r="AA97" s="49">
        <v>390</v>
      </c>
      <c r="AB97" s="49">
        <v>390</v>
      </c>
      <c r="AC97" s="49">
        <v>390</v>
      </c>
      <c r="AD97" s="49">
        <v>390</v>
      </c>
      <c r="AE97" s="49">
        <v>390</v>
      </c>
      <c r="AF97" s="49">
        <v>390</v>
      </c>
      <c r="AG97" s="13"/>
      <c r="AH97" s="13"/>
      <c r="AI97" s="13"/>
      <c r="AJ97" s="13">
        <v>0</v>
      </c>
      <c r="AK97" s="49"/>
      <c r="AL97" s="13"/>
      <c r="AM97" s="49"/>
      <c r="AN97" s="13"/>
      <c r="AO97" s="49"/>
      <c r="AP97" s="13"/>
      <c r="AQ97" s="49"/>
      <c r="AR97" s="13"/>
      <c r="AS97" s="49"/>
      <c r="AT97" s="13"/>
      <c r="AU97" s="49"/>
      <c r="AV97" s="13"/>
      <c r="AW97" s="49"/>
      <c r="AX97" s="13"/>
      <c r="AY97" s="49"/>
      <c r="AZ97" s="13"/>
      <c r="BA97" s="49"/>
      <c r="BB97" s="13"/>
      <c r="BC97" s="49"/>
      <c r="BD97" s="68"/>
    </row>
    <row r="98" spans="2:56" x14ac:dyDescent="0.35">
      <c r="B98" s="66" t="s">
        <v>167</v>
      </c>
      <c r="C98" s="67" t="s">
        <v>207</v>
      </c>
      <c r="D98" s="67" t="s">
        <v>209</v>
      </c>
      <c r="E98" s="49">
        <v>-53.389710000000001</v>
      </c>
      <c r="F98" s="49">
        <v>390</v>
      </c>
      <c r="G98" s="83">
        <v>336.76960000000003</v>
      </c>
      <c r="H98" s="49">
        <v>74.772900000000007</v>
      </c>
      <c r="I98" s="13">
        <v>5590.9870000000001</v>
      </c>
      <c r="J98" s="13">
        <v>-1.555115</v>
      </c>
      <c r="K98" s="13">
        <v>5.1124869999999998</v>
      </c>
      <c r="L98" s="13">
        <v>0</v>
      </c>
      <c r="M98" s="49">
        <v>390</v>
      </c>
      <c r="N98" s="49">
        <v>178.2818</v>
      </c>
      <c r="O98" s="49">
        <v>223.8503</v>
      </c>
      <c r="P98" s="49">
        <v>253.79580000000001</v>
      </c>
      <c r="Q98" s="49">
        <v>278.30959999999999</v>
      </c>
      <c r="R98" s="49">
        <v>298.75069999999999</v>
      </c>
      <c r="S98" s="49">
        <v>317.40550000000002</v>
      </c>
      <c r="T98" s="49">
        <v>334.45830000000001</v>
      </c>
      <c r="U98" s="49">
        <v>350.79129999999998</v>
      </c>
      <c r="V98" s="49">
        <v>366.50099999999998</v>
      </c>
      <c r="W98" s="49">
        <v>382.15980000000002</v>
      </c>
      <c r="X98" s="49">
        <v>390</v>
      </c>
      <c r="Y98" s="49">
        <v>390</v>
      </c>
      <c r="Z98" s="49">
        <v>390</v>
      </c>
      <c r="AA98" s="49">
        <v>390</v>
      </c>
      <c r="AB98" s="49">
        <v>390</v>
      </c>
      <c r="AC98" s="49">
        <v>390</v>
      </c>
      <c r="AD98" s="49">
        <v>390</v>
      </c>
      <c r="AE98" s="49">
        <v>390</v>
      </c>
      <c r="AF98" s="49">
        <v>390</v>
      </c>
      <c r="AG98" s="13"/>
      <c r="AH98" s="13"/>
      <c r="AI98" s="13"/>
      <c r="AJ98" s="13">
        <v>0</v>
      </c>
      <c r="AK98" s="49"/>
      <c r="AL98" s="13"/>
      <c r="AM98" s="49"/>
      <c r="AN98" s="13"/>
      <c r="AO98" s="49"/>
      <c r="AP98" s="13"/>
      <c r="AQ98" s="49"/>
      <c r="AR98" s="13"/>
      <c r="AS98" s="49"/>
      <c r="AT98" s="13"/>
      <c r="AU98" s="49"/>
      <c r="AV98" s="13"/>
      <c r="AW98" s="49"/>
      <c r="AX98" s="13"/>
      <c r="AY98" s="49"/>
      <c r="AZ98" s="13"/>
      <c r="BA98" s="49"/>
      <c r="BB98" s="13"/>
      <c r="BC98" s="49"/>
      <c r="BD98" s="68"/>
    </row>
    <row r="99" spans="2:56" x14ac:dyDescent="0.35">
      <c r="B99" s="66" t="s">
        <v>174</v>
      </c>
      <c r="C99" s="67" t="s">
        <v>187</v>
      </c>
      <c r="D99" s="67" t="s">
        <v>210</v>
      </c>
      <c r="E99" s="49">
        <v>0</v>
      </c>
      <c r="F99" s="49">
        <v>443.3897</v>
      </c>
      <c r="G99" s="83">
        <v>53.230420000000002</v>
      </c>
      <c r="H99" s="49">
        <v>74.772900000000007</v>
      </c>
      <c r="I99" s="13">
        <v>5590.9870000000001</v>
      </c>
      <c r="J99" s="13">
        <v>1.555115</v>
      </c>
      <c r="K99" s="13">
        <v>5.1124869999999998</v>
      </c>
      <c r="L99" s="13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7.5810969999999998</v>
      </c>
      <c r="X99" s="49">
        <v>23.13251</v>
      </c>
      <c r="Y99" s="49">
        <v>38.868130000000001</v>
      </c>
      <c r="Z99" s="49">
        <v>55.113529999999997</v>
      </c>
      <c r="AA99" s="49">
        <v>72.356930000000006</v>
      </c>
      <c r="AB99" s="49">
        <v>90.971469999999997</v>
      </c>
      <c r="AC99" s="49">
        <v>111.31489999999999</v>
      </c>
      <c r="AD99" s="49">
        <v>135.17609999999999</v>
      </c>
      <c r="AE99" s="49">
        <v>165.2801</v>
      </c>
      <c r="AF99" s="49">
        <v>210.3218</v>
      </c>
      <c r="AG99" s="13"/>
      <c r="AH99" s="13"/>
      <c r="AI99" s="13"/>
      <c r="AJ99" s="13">
        <v>0</v>
      </c>
      <c r="AK99" s="49"/>
      <c r="AL99" s="13"/>
      <c r="AM99" s="49"/>
      <c r="AN99" s="13"/>
      <c r="AO99" s="49"/>
      <c r="AP99" s="13"/>
      <c r="AQ99" s="49"/>
      <c r="AR99" s="13"/>
      <c r="AS99" s="49"/>
      <c r="AT99" s="13"/>
      <c r="AU99" s="49"/>
      <c r="AV99" s="13"/>
      <c r="AW99" s="49"/>
      <c r="AX99" s="13"/>
      <c r="AY99" s="49"/>
      <c r="AZ99" s="13"/>
      <c r="BA99" s="49"/>
      <c r="BB99" s="13"/>
      <c r="BC99" s="49"/>
      <c r="BD99" s="68"/>
    </row>
    <row r="100" spans="2:56" x14ac:dyDescent="0.35">
      <c r="B100" s="66" t="s">
        <v>174</v>
      </c>
      <c r="C100" s="67" t="s">
        <v>189</v>
      </c>
      <c r="D100" s="67" t="s">
        <v>210</v>
      </c>
      <c r="E100" s="49">
        <v>0</v>
      </c>
      <c r="F100" s="49">
        <v>443.3897</v>
      </c>
      <c r="G100" s="83">
        <v>53.230420000000002</v>
      </c>
      <c r="H100" s="49">
        <v>74.772900000000007</v>
      </c>
      <c r="I100" s="13">
        <v>5590.9870000000001</v>
      </c>
      <c r="J100" s="13">
        <v>1.555115</v>
      </c>
      <c r="K100" s="13">
        <v>5.1124869999999998</v>
      </c>
      <c r="L100" s="13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7.5810969999999998</v>
      </c>
      <c r="X100" s="49">
        <v>23.13251</v>
      </c>
      <c r="Y100" s="49">
        <v>38.868130000000001</v>
      </c>
      <c r="Z100" s="49">
        <v>55.113529999999997</v>
      </c>
      <c r="AA100" s="49">
        <v>72.356930000000006</v>
      </c>
      <c r="AB100" s="49">
        <v>90.971469999999997</v>
      </c>
      <c r="AC100" s="49">
        <v>111.31489999999999</v>
      </c>
      <c r="AD100" s="49">
        <v>135.17609999999999</v>
      </c>
      <c r="AE100" s="49">
        <v>165.2801</v>
      </c>
      <c r="AF100" s="49">
        <v>210.3218</v>
      </c>
      <c r="AG100" s="13"/>
      <c r="AH100" s="13"/>
      <c r="AI100" s="13"/>
      <c r="AJ100" s="13">
        <v>0</v>
      </c>
      <c r="AK100" s="49"/>
      <c r="AL100" s="13"/>
      <c r="AM100" s="49"/>
      <c r="AN100" s="13"/>
      <c r="AO100" s="49"/>
      <c r="AP100" s="13"/>
      <c r="AQ100" s="49"/>
      <c r="AR100" s="13"/>
      <c r="AS100" s="49"/>
      <c r="AT100" s="13"/>
      <c r="AU100" s="49"/>
      <c r="AV100" s="13"/>
      <c r="AW100" s="49"/>
      <c r="AX100" s="13"/>
      <c r="AY100" s="49"/>
      <c r="AZ100" s="13"/>
      <c r="BA100" s="49"/>
      <c r="BB100" s="13"/>
      <c r="BC100" s="49"/>
      <c r="BD100" s="68"/>
    </row>
    <row r="101" spans="2:56" x14ac:dyDescent="0.35">
      <c r="B101" s="66" t="s">
        <v>174</v>
      </c>
      <c r="C101" s="67" t="s">
        <v>190</v>
      </c>
      <c r="D101" s="67" t="s">
        <v>210</v>
      </c>
      <c r="E101" s="49">
        <v>0</v>
      </c>
      <c r="F101" s="49">
        <v>443.3897</v>
      </c>
      <c r="G101" s="83">
        <v>53.230420000000002</v>
      </c>
      <c r="H101" s="49">
        <v>74.772900000000007</v>
      </c>
      <c r="I101" s="13">
        <v>5590.9870000000001</v>
      </c>
      <c r="J101" s="13">
        <v>1.555115</v>
      </c>
      <c r="K101" s="13">
        <v>5.1124869999999998</v>
      </c>
      <c r="L101" s="13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7.5810969999999998</v>
      </c>
      <c r="X101" s="49">
        <v>23.13251</v>
      </c>
      <c r="Y101" s="49">
        <v>38.868130000000001</v>
      </c>
      <c r="Z101" s="49">
        <v>55.113529999999997</v>
      </c>
      <c r="AA101" s="49">
        <v>72.356930000000006</v>
      </c>
      <c r="AB101" s="49">
        <v>90.971469999999997</v>
      </c>
      <c r="AC101" s="49">
        <v>111.31489999999999</v>
      </c>
      <c r="AD101" s="49">
        <v>135.17609999999999</v>
      </c>
      <c r="AE101" s="49">
        <v>165.2801</v>
      </c>
      <c r="AF101" s="49">
        <v>210.3218</v>
      </c>
      <c r="AG101" s="13"/>
      <c r="AH101" s="13"/>
      <c r="AI101" s="13"/>
      <c r="AJ101" s="13">
        <v>0</v>
      </c>
      <c r="AK101" s="49"/>
      <c r="AL101" s="13"/>
      <c r="AM101" s="49"/>
      <c r="AN101" s="13"/>
      <c r="AO101" s="49"/>
      <c r="AP101" s="13"/>
      <c r="AQ101" s="49"/>
      <c r="AR101" s="13"/>
      <c r="AS101" s="49"/>
      <c r="AT101" s="13"/>
      <c r="AU101" s="49"/>
      <c r="AV101" s="13"/>
      <c r="AW101" s="49"/>
      <c r="AX101" s="13"/>
      <c r="AY101" s="49"/>
      <c r="AZ101" s="13"/>
      <c r="BA101" s="49"/>
      <c r="BB101" s="13"/>
      <c r="BC101" s="49"/>
      <c r="BD101" s="68"/>
    </row>
    <row r="102" spans="2:56" x14ac:dyDescent="0.35">
      <c r="B102" s="66" t="s">
        <v>174</v>
      </c>
      <c r="C102" s="67" t="s">
        <v>191</v>
      </c>
      <c r="D102" s="67" t="s">
        <v>210</v>
      </c>
      <c r="E102" s="49">
        <v>0</v>
      </c>
      <c r="F102" s="49">
        <v>443.3897</v>
      </c>
      <c r="G102" s="83">
        <v>53.230420000000002</v>
      </c>
      <c r="H102" s="49">
        <v>74.772900000000007</v>
      </c>
      <c r="I102" s="13">
        <v>5590.9870000000001</v>
      </c>
      <c r="J102" s="13">
        <v>1.555115</v>
      </c>
      <c r="K102" s="13">
        <v>5.1124869999999998</v>
      </c>
      <c r="L102" s="13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7.5810969999999998</v>
      </c>
      <c r="X102" s="49">
        <v>23.13251</v>
      </c>
      <c r="Y102" s="49">
        <v>38.868130000000001</v>
      </c>
      <c r="Z102" s="49">
        <v>55.113529999999997</v>
      </c>
      <c r="AA102" s="49">
        <v>72.356930000000006</v>
      </c>
      <c r="AB102" s="49">
        <v>90.971469999999997</v>
      </c>
      <c r="AC102" s="49">
        <v>111.31489999999999</v>
      </c>
      <c r="AD102" s="49">
        <v>135.17609999999999</v>
      </c>
      <c r="AE102" s="49">
        <v>165.2801</v>
      </c>
      <c r="AF102" s="49">
        <v>210.3218</v>
      </c>
      <c r="AG102" s="13"/>
      <c r="AH102" s="13"/>
      <c r="AI102" s="13"/>
      <c r="AJ102" s="13">
        <v>0</v>
      </c>
      <c r="AK102" s="49"/>
      <c r="AL102" s="13"/>
      <c r="AM102" s="49"/>
      <c r="AN102" s="13"/>
      <c r="AO102" s="49"/>
      <c r="AP102" s="13"/>
      <c r="AQ102" s="49"/>
      <c r="AR102" s="13"/>
      <c r="AS102" s="49"/>
      <c r="AT102" s="13"/>
      <c r="AU102" s="49"/>
      <c r="AV102" s="13"/>
      <c r="AW102" s="49"/>
      <c r="AX102" s="13"/>
      <c r="AY102" s="49"/>
      <c r="AZ102" s="13"/>
      <c r="BA102" s="49"/>
      <c r="BB102" s="13"/>
      <c r="BC102" s="49"/>
      <c r="BD102" s="68"/>
    </row>
    <row r="103" spans="2:56" x14ac:dyDescent="0.35">
      <c r="B103" s="66" t="s">
        <v>174</v>
      </c>
      <c r="C103" s="67" t="s">
        <v>192</v>
      </c>
      <c r="D103" s="67" t="s">
        <v>210</v>
      </c>
      <c r="E103" s="49">
        <v>0</v>
      </c>
      <c r="F103" s="49">
        <v>443.3897</v>
      </c>
      <c r="G103" s="83">
        <v>53.230420000000002</v>
      </c>
      <c r="H103" s="49">
        <v>74.772900000000007</v>
      </c>
      <c r="I103" s="13">
        <v>5590.9870000000001</v>
      </c>
      <c r="J103" s="13">
        <v>1.555115</v>
      </c>
      <c r="K103" s="13">
        <v>5.1124869999999998</v>
      </c>
      <c r="L103" s="13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7.5810969999999998</v>
      </c>
      <c r="X103" s="49">
        <v>23.13251</v>
      </c>
      <c r="Y103" s="49">
        <v>38.868130000000001</v>
      </c>
      <c r="Z103" s="49">
        <v>55.113529999999997</v>
      </c>
      <c r="AA103" s="49">
        <v>72.356930000000006</v>
      </c>
      <c r="AB103" s="49">
        <v>90.971469999999997</v>
      </c>
      <c r="AC103" s="49">
        <v>111.31489999999999</v>
      </c>
      <c r="AD103" s="49">
        <v>135.17609999999999</v>
      </c>
      <c r="AE103" s="49">
        <v>165.2801</v>
      </c>
      <c r="AF103" s="49">
        <v>210.3218</v>
      </c>
      <c r="AG103" s="13"/>
      <c r="AH103" s="13"/>
      <c r="AI103" s="13"/>
      <c r="AJ103" s="13">
        <v>0</v>
      </c>
      <c r="AK103" s="49"/>
      <c r="AL103" s="13"/>
      <c r="AM103" s="49"/>
      <c r="AN103" s="13"/>
      <c r="AO103" s="49"/>
      <c r="AP103" s="13"/>
      <c r="AQ103" s="49"/>
      <c r="AR103" s="13"/>
      <c r="AS103" s="49"/>
      <c r="AT103" s="13"/>
      <c r="AU103" s="49"/>
      <c r="AV103" s="13"/>
      <c r="AW103" s="49"/>
      <c r="AX103" s="13"/>
      <c r="AY103" s="49"/>
      <c r="AZ103" s="13"/>
      <c r="BA103" s="49"/>
      <c r="BB103" s="13"/>
      <c r="BC103" s="49"/>
      <c r="BD103" s="68"/>
    </row>
    <row r="104" spans="2:56" x14ac:dyDescent="0.35">
      <c r="B104" s="66" t="s">
        <v>174</v>
      </c>
      <c r="C104" s="67" t="s">
        <v>193</v>
      </c>
      <c r="D104" s="67" t="s">
        <v>210</v>
      </c>
      <c r="E104" s="49">
        <v>0</v>
      </c>
      <c r="F104" s="49">
        <v>443.3897</v>
      </c>
      <c r="G104" s="83">
        <v>53.230420000000002</v>
      </c>
      <c r="H104" s="49">
        <v>74.772900000000007</v>
      </c>
      <c r="I104" s="13">
        <v>5590.9870000000001</v>
      </c>
      <c r="J104" s="13">
        <v>1.555115</v>
      </c>
      <c r="K104" s="13">
        <v>5.1124869999999998</v>
      </c>
      <c r="L104" s="13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7.5810969999999998</v>
      </c>
      <c r="X104" s="49">
        <v>23.13251</v>
      </c>
      <c r="Y104" s="49">
        <v>38.868130000000001</v>
      </c>
      <c r="Z104" s="49">
        <v>55.113529999999997</v>
      </c>
      <c r="AA104" s="49">
        <v>72.356930000000006</v>
      </c>
      <c r="AB104" s="49">
        <v>90.971469999999997</v>
      </c>
      <c r="AC104" s="49">
        <v>111.31489999999999</v>
      </c>
      <c r="AD104" s="49">
        <v>135.17609999999999</v>
      </c>
      <c r="AE104" s="49">
        <v>165.2801</v>
      </c>
      <c r="AF104" s="49">
        <v>210.3218</v>
      </c>
      <c r="AG104" s="13"/>
      <c r="AH104" s="13"/>
      <c r="AI104" s="13"/>
      <c r="AJ104" s="13">
        <v>0</v>
      </c>
      <c r="AK104" s="49"/>
      <c r="AL104" s="13"/>
      <c r="AM104" s="49"/>
      <c r="AN104" s="13"/>
      <c r="AO104" s="49"/>
      <c r="AP104" s="13"/>
      <c r="AQ104" s="49"/>
      <c r="AR104" s="13"/>
      <c r="AS104" s="49"/>
      <c r="AT104" s="13"/>
      <c r="AU104" s="49"/>
      <c r="AV104" s="13"/>
      <c r="AW104" s="49"/>
      <c r="AX104" s="13"/>
      <c r="AY104" s="49"/>
      <c r="AZ104" s="13"/>
      <c r="BA104" s="49"/>
      <c r="BB104" s="13"/>
      <c r="BC104" s="49"/>
      <c r="BD104" s="68"/>
    </row>
    <row r="105" spans="2:56" x14ac:dyDescent="0.35">
      <c r="B105" s="66" t="s">
        <v>174</v>
      </c>
      <c r="C105" s="67" t="s">
        <v>194</v>
      </c>
      <c r="D105" s="67" t="s">
        <v>210</v>
      </c>
      <c r="E105" s="49">
        <v>0</v>
      </c>
      <c r="F105" s="49">
        <v>443.3897</v>
      </c>
      <c r="G105" s="83">
        <v>53.230420000000002</v>
      </c>
      <c r="H105" s="49">
        <v>74.772900000000007</v>
      </c>
      <c r="I105" s="13">
        <v>5590.9870000000001</v>
      </c>
      <c r="J105" s="13">
        <v>1.555115</v>
      </c>
      <c r="K105" s="13">
        <v>5.1124869999999998</v>
      </c>
      <c r="L105" s="13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7.5810969999999998</v>
      </c>
      <c r="X105" s="49">
        <v>23.13251</v>
      </c>
      <c r="Y105" s="49">
        <v>38.868130000000001</v>
      </c>
      <c r="Z105" s="49">
        <v>55.113529999999997</v>
      </c>
      <c r="AA105" s="49">
        <v>72.356930000000006</v>
      </c>
      <c r="AB105" s="49">
        <v>90.971469999999997</v>
      </c>
      <c r="AC105" s="49">
        <v>111.31489999999999</v>
      </c>
      <c r="AD105" s="49">
        <v>135.17609999999999</v>
      </c>
      <c r="AE105" s="49">
        <v>165.2801</v>
      </c>
      <c r="AF105" s="49">
        <v>210.3218</v>
      </c>
      <c r="AG105" s="13"/>
      <c r="AH105" s="13"/>
      <c r="AI105" s="13"/>
      <c r="AJ105" s="13">
        <v>0</v>
      </c>
      <c r="AK105" s="49"/>
      <c r="AL105" s="13"/>
      <c r="AM105" s="49"/>
      <c r="AN105" s="13"/>
      <c r="AO105" s="49"/>
      <c r="AP105" s="13"/>
      <c r="AQ105" s="49"/>
      <c r="AR105" s="13"/>
      <c r="AS105" s="49"/>
      <c r="AT105" s="13"/>
      <c r="AU105" s="49"/>
      <c r="AV105" s="13"/>
      <c r="AW105" s="49"/>
      <c r="AX105" s="13"/>
      <c r="AY105" s="49"/>
      <c r="AZ105" s="13"/>
      <c r="BA105" s="49"/>
      <c r="BB105" s="13"/>
      <c r="BC105" s="49"/>
      <c r="BD105" s="68"/>
    </row>
    <row r="106" spans="2:56" x14ac:dyDescent="0.35">
      <c r="B106" s="66" t="s">
        <v>174</v>
      </c>
      <c r="C106" s="67" t="s">
        <v>195</v>
      </c>
      <c r="D106" s="67" t="s">
        <v>210</v>
      </c>
      <c r="E106" s="49">
        <v>0</v>
      </c>
      <c r="F106" s="49">
        <v>443.3897</v>
      </c>
      <c r="G106" s="83">
        <v>53.230420000000002</v>
      </c>
      <c r="H106" s="49">
        <v>74.772900000000007</v>
      </c>
      <c r="I106" s="13">
        <v>5590.9870000000001</v>
      </c>
      <c r="J106" s="13">
        <v>1.555115</v>
      </c>
      <c r="K106" s="13">
        <v>5.1124869999999998</v>
      </c>
      <c r="L106" s="13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7.5810969999999998</v>
      </c>
      <c r="X106" s="49">
        <v>23.13251</v>
      </c>
      <c r="Y106" s="49">
        <v>38.868130000000001</v>
      </c>
      <c r="Z106" s="49">
        <v>55.113529999999997</v>
      </c>
      <c r="AA106" s="49">
        <v>72.356930000000006</v>
      </c>
      <c r="AB106" s="49">
        <v>90.971469999999997</v>
      </c>
      <c r="AC106" s="49">
        <v>111.31489999999999</v>
      </c>
      <c r="AD106" s="49">
        <v>135.17609999999999</v>
      </c>
      <c r="AE106" s="49">
        <v>165.2801</v>
      </c>
      <c r="AF106" s="49">
        <v>210.3218</v>
      </c>
      <c r="AG106" s="13"/>
      <c r="AH106" s="13"/>
      <c r="AI106" s="13"/>
      <c r="AJ106" s="13">
        <v>0</v>
      </c>
      <c r="AK106" s="49"/>
      <c r="AL106" s="13"/>
      <c r="AM106" s="49"/>
      <c r="AN106" s="13"/>
      <c r="AO106" s="49"/>
      <c r="AP106" s="13"/>
      <c r="AQ106" s="49"/>
      <c r="AR106" s="13"/>
      <c r="AS106" s="49"/>
      <c r="AT106" s="13"/>
      <c r="AU106" s="49"/>
      <c r="AV106" s="13"/>
      <c r="AW106" s="49"/>
      <c r="AX106" s="13"/>
      <c r="AY106" s="49"/>
      <c r="AZ106" s="13"/>
      <c r="BA106" s="49"/>
      <c r="BB106" s="13"/>
      <c r="BC106" s="49"/>
      <c r="BD106" s="68"/>
    </row>
    <row r="107" spans="2:56" x14ac:dyDescent="0.35">
      <c r="B107" s="66" t="s">
        <v>174</v>
      </c>
      <c r="C107" s="67" t="s">
        <v>196</v>
      </c>
      <c r="D107" s="67" t="s">
        <v>210</v>
      </c>
      <c r="E107" s="49">
        <v>0</v>
      </c>
      <c r="F107" s="49">
        <v>443.3897</v>
      </c>
      <c r="G107" s="83">
        <v>53.230420000000002</v>
      </c>
      <c r="H107" s="49">
        <v>74.772900000000007</v>
      </c>
      <c r="I107" s="13">
        <v>5590.9870000000001</v>
      </c>
      <c r="J107" s="13">
        <v>1.555115</v>
      </c>
      <c r="K107" s="13">
        <v>5.1124869999999998</v>
      </c>
      <c r="L107" s="13">
        <v>0</v>
      </c>
      <c r="M107" s="49">
        <v>0</v>
      </c>
      <c r="N107" s="49">
        <v>0</v>
      </c>
      <c r="O107" s="49">
        <v>0</v>
      </c>
      <c r="P107" s="49">
        <v>0</v>
      </c>
      <c r="Q107" s="49">
        <v>0</v>
      </c>
      <c r="R107" s="49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7.5810969999999998</v>
      </c>
      <c r="X107" s="49">
        <v>23.13251</v>
      </c>
      <c r="Y107" s="49">
        <v>38.868130000000001</v>
      </c>
      <c r="Z107" s="49">
        <v>55.113529999999997</v>
      </c>
      <c r="AA107" s="49">
        <v>72.356930000000006</v>
      </c>
      <c r="AB107" s="49">
        <v>90.971469999999997</v>
      </c>
      <c r="AC107" s="49">
        <v>111.31489999999999</v>
      </c>
      <c r="AD107" s="49">
        <v>135.17609999999999</v>
      </c>
      <c r="AE107" s="49">
        <v>165.2801</v>
      </c>
      <c r="AF107" s="49">
        <v>210.3218</v>
      </c>
      <c r="AG107" s="13"/>
      <c r="AH107" s="13"/>
      <c r="AI107" s="13"/>
      <c r="AJ107" s="13">
        <v>0</v>
      </c>
      <c r="AK107" s="49"/>
      <c r="AL107" s="13"/>
      <c r="AM107" s="49"/>
      <c r="AN107" s="13"/>
      <c r="AO107" s="49"/>
      <c r="AP107" s="13"/>
      <c r="AQ107" s="49"/>
      <c r="AR107" s="13"/>
      <c r="AS107" s="49"/>
      <c r="AT107" s="13"/>
      <c r="AU107" s="49"/>
      <c r="AV107" s="13"/>
      <c r="AW107" s="49"/>
      <c r="AX107" s="13"/>
      <c r="AY107" s="49"/>
      <c r="AZ107" s="13"/>
      <c r="BA107" s="49"/>
      <c r="BB107" s="13"/>
      <c r="BC107" s="49"/>
      <c r="BD107" s="68"/>
    </row>
    <row r="108" spans="2:56" x14ac:dyDescent="0.35">
      <c r="B108" s="66" t="s">
        <v>174</v>
      </c>
      <c r="C108" s="67" t="s">
        <v>197</v>
      </c>
      <c r="D108" s="67" t="s">
        <v>210</v>
      </c>
      <c r="E108" s="49">
        <v>0</v>
      </c>
      <c r="F108" s="49">
        <v>443.3897</v>
      </c>
      <c r="G108" s="83">
        <v>53.230420000000002</v>
      </c>
      <c r="H108" s="49">
        <v>74.772900000000007</v>
      </c>
      <c r="I108" s="13">
        <v>5590.9870000000001</v>
      </c>
      <c r="J108" s="13">
        <v>1.555115</v>
      </c>
      <c r="K108" s="13">
        <v>5.1124869999999998</v>
      </c>
      <c r="L108" s="13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7.5810969999999998</v>
      </c>
      <c r="X108" s="49">
        <v>23.13251</v>
      </c>
      <c r="Y108" s="49">
        <v>38.868130000000001</v>
      </c>
      <c r="Z108" s="49">
        <v>55.113529999999997</v>
      </c>
      <c r="AA108" s="49">
        <v>72.356930000000006</v>
      </c>
      <c r="AB108" s="49">
        <v>90.971469999999997</v>
      </c>
      <c r="AC108" s="49">
        <v>111.31489999999999</v>
      </c>
      <c r="AD108" s="49">
        <v>135.17609999999999</v>
      </c>
      <c r="AE108" s="49">
        <v>165.2801</v>
      </c>
      <c r="AF108" s="49">
        <v>210.3218</v>
      </c>
      <c r="AG108" s="13"/>
      <c r="AH108" s="13"/>
      <c r="AI108" s="13"/>
      <c r="AJ108" s="13">
        <v>0</v>
      </c>
      <c r="AK108" s="49"/>
      <c r="AL108" s="13"/>
      <c r="AM108" s="49"/>
      <c r="AN108" s="13"/>
      <c r="AO108" s="49"/>
      <c r="AP108" s="13"/>
      <c r="AQ108" s="49"/>
      <c r="AR108" s="13"/>
      <c r="AS108" s="49"/>
      <c r="AT108" s="13"/>
      <c r="AU108" s="49"/>
      <c r="AV108" s="13"/>
      <c r="AW108" s="49"/>
      <c r="AX108" s="13"/>
      <c r="AY108" s="49"/>
      <c r="AZ108" s="13"/>
      <c r="BA108" s="49"/>
      <c r="BB108" s="13"/>
      <c r="BC108" s="49"/>
      <c r="BD108" s="68"/>
    </row>
    <row r="109" spans="2:56" x14ac:dyDescent="0.35">
      <c r="B109" s="66" t="s">
        <v>174</v>
      </c>
      <c r="C109" s="67" t="s">
        <v>147</v>
      </c>
      <c r="D109" s="67" t="s">
        <v>210</v>
      </c>
      <c r="E109" s="49">
        <v>0</v>
      </c>
      <c r="F109" s="49">
        <v>443.3897</v>
      </c>
      <c r="G109" s="83">
        <v>53.230420000000002</v>
      </c>
      <c r="H109" s="49">
        <v>74.772900000000007</v>
      </c>
      <c r="I109" s="13">
        <v>5590.9870000000001</v>
      </c>
      <c r="J109" s="13">
        <v>1.555115</v>
      </c>
      <c r="K109" s="13">
        <v>5.1124869999999998</v>
      </c>
      <c r="L109" s="13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7.5810969999999998</v>
      </c>
      <c r="X109" s="49">
        <v>23.13251</v>
      </c>
      <c r="Y109" s="49">
        <v>38.868130000000001</v>
      </c>
      <c r="Z109" s="49">
        <v>55.113529999999997</v>
      </c>
      <c r="AA109" s="49">
        <v>72.356930000000006</v>
      </c>
      <c r="AB109" s="49">
        <v>90.971469999999997</v>
      </c>
      <c r="AC109" s="49">
        <v>111.31489999999999</v>
      </c>
      <c r="AD109" s="49">
        <v>135.17609999999999</v>
      </c>
      <c r="AE109" s="49">
        <v>165.2801</v>
      </c>
      <c r="AF109" s="49">
        <v>210.3218</v>
      </c>
      <c r="AG109" s="13"/>
      <c r="AH109" s="13"/>
      <c r="AI109" s="13"/>
      <c r="AJ109" s="13">
        <v>0</v>
      </c>
      <c r="AK109" s="49"/>
      <c r="AL109" s="13"/>
      <c r="AM109" s="49"/>
      <c r="AN109" s="13"/>
      <c r="AO109" s="49"/>
      <c r="AP109" s="13"/>
      <c r="AQ109" s="49"/>
      <c r="AR109" s="13"/>
      <c r="AS109" s="49"/>
      <c r="AT109" s="13"/>
      <c r="AU109" s="49"/>
      <c r="AV109" s="13"/>
      <c r="AW109" s="49"/>
      <c r="AX109" s="13"/>
      <c r="AY109" s="49"/>
      <c r="AZ109" s="13"/>
      <c r="BA109" s="49"/>
      <c r="BB109" s="13"/>
      <c r="BC109" s="49"/>
      <c r="BD109" s="68"/>
    </row>
    <row r="110" spans="2:56" x14ac:dyDescent="0.35">
      <c r="B110" s="66" t="s">
        <v>174</v>
      </c>
      <c r="C110" s="67" t="s">
        <v>171</v>
      </c>
      <c r="D110" s="67" t="s">
        <v>210</v>
      </c>
      <c r="E110" s="49">
        <v>0</v>
      </c>
      <c r="F110" s="49">
        <v>443.3897</v>
      </c>
      <c r="G110" s="83">
        <v>53.230420000000002</v>
      </c>
      <c r="H110" s="49">
        <v>74.772900000000007</v>
      </c>
      <c r="I110" s="13">
        <v>5590.9870000000001</v>
      </c>
      <c r="J110" s="13">
        <v>1.555115</v>
      </c>
      <c r="K110" s="13">
        <v>5.1124869999999998</v>
      </c>
      <c r="L110" s="13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7.5810969999999998</v>
      </c>
      <c r="X110" s="49">
        <v>23.13251</v>
      </c>
      <c r="Y110" s="49">
        <v>38.868130000000001</v>
      </c>
      <c r="Z110" s="49">
        <v>55.113529999999997</v>
      </c>
      <c r="AA110" s="49">
        <v>72.356930000000006</v>
      </c>
      <c r="AB110" s="49">
        <v>90.971469999999997</v>
      </c>
      <c r="AC110" s="49">
        <v>111.31489999999999</v>
      </c>
      <c r="AD110" s="49">
        <v>135.17609999999999</v>
      </c>
      <c r="AE110" s="49">
        <v>165.2801</v>
      </c>
      <c r="AF110" s="49">
        <v>210.3218</v>
      </c>
      <c r="AG110" s="13"/>
      <c r="AH110" s="13"/>
      <c r="AI110" s="13"/>
      <c r="AJ110" s="13">
        <v>0</v>
      </c>
      <c r="AK110" s="49"/>
      <c r="AL110" s="13"/>
      <c r="AM110" s="49"/>
      <c r="AN110" s="13"/>
      <c r="AO110" s="49"/>
      <c r="AP110" s="13"/>
      <c r="AQ110" s="49"/>
      <c r="AR110" s="13"/>
      <c r="AS110" s="49"/>
      <c r="AT110" s="13"/>
      <c r="AU110" s="49"/>
      <c r="AV110" s="13"/>
      <c r="AW110" s="49"/>
      <c r="AX110" s="13"/>
      <c r="AY110" s="49"/>
      <c r="AZ110" s="13"/>
      <c r="BA110" s="49"/>
      <c r="BB110" s="13"/>
      <c r="BC110" s="49"/>
      <c r="BD110" s="68"/>
    </row>
    <row r="111" spans="2:56" x14ac:dyDescent="0.35">
      <c r="B111" s="66" t="s">
        <v>174</v>
      </c>
      <c r="C111" s="67" t="s">
        <v>154</v>
      </c>
      <c r="D111" s="67" t="s">
        <v>210</v>
      </c>
      <c r="E111" s="49">
        <v>0</v>
      </c>
      <c r="F111" s="49">
        <v>443.3897</v>
      </c>
      <c r="G111" s="83">
        <v>53.230420000000002</v>
      </c>
      <c r="H111" s="49">
        <v>74.772900000000007</v>
      </c>
      <c r="I111" s="13">
        <v>5590.9870000000001</v>
      </c>
      <c r="J111" s="13">
        <v>1.555115</v>
      </c>
      <c r="K111" s="13">
        <v>5.1124869999999998</v>
      </c>
      <c r="L111" s="13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7.5810969999999998</v>
      </c>
      <c r="X111" s="49">
        <v>23.13251</v>
      </c>
      <c r="Y111" s="49">
        <v>38.868130000000001</v>
      </c>
      <c r="Z111" s="49">
        <v>55.113529999999997</v>
      </c>
      <c r="AA111" s="49">
        <v>72.356930000000006</v>
      </c>
      <c r="AB111" s="49">
        <v>90.971469999999997</v>
      </c>
      <c r="AC111" s="49">
        <v>111.31489999999999</v>
      </c>
      <c r="AD111" s="49">
        <v>135.17609999999999</v>
      </c>
      <c r="AE111" s="49">
        <v>165.2801</v>
      </c>
      <c r="AF111" s="49">
        <v>210.3218</v>
      </c>
      <c r="AG111" s="13"/>
      <c r="AH111" s="13"/>
      <c r="AI111" s="13"/>
      <c r="AJ111" s="13">
        <v>0</v>
      </c>
      <c r="AK111" s="49"/>
      <c r="AL111" s="13"/>
      <c r="AM111" s="49"/>
      <c r="AN111" s="13"/>
      <c r="AO111" s="49"/>
      <c r="AP111" s="13"/>
      <c r="AQ111" s="49"/>
      <c r="AR111" s="13"/>
      <c r="AS111" s="49"/>
      <c r="AT111" s="13"/>
      <c r="AU111" s="49"/>
      <c r="AV111" s="13"/>
      <c r="AW111" s="49"/>
      <c r="AX111" s="13"/>
      <c r="AY111" s="49"/>
      <c r="AZ111" s="13"/>
      <c r="BA111" s="49"/>
      <c r="BB111" s="13"/>
      <c r="BC111" s="49"/>
      <c r="BD111" s="68"/>
    </row>
    <row r="112" spans="2:56" x14ac:dyDescent="0.35">
      <c r="B112" s="66" t="s">
        <v>174</v>
      </c>
      <c r="C112" s="67" t="s">
        <v>170</v>
      </c>
      <c r="D112" s="67" t="s">
        <v>210</v>
      </c>
      <c r="E112" s="49">
        <v>0</v>
      </c>
      <c r="F112" s="49">
        <v>443.3897</v>
      </c>
      <c r="G112" s="83">
        <v>53.230420000000002</v>
      </c>
      <c r="H112" s="49">
        <v>74.772900000000007</v>
      </c>
      <c r="I112" s="13">
        <v>5590.9870000000001</v>
      </c>
      <c r="J112" s="13">
        <v>1.555115</v>
      </c>
      <c r="K112" s="13">
        <v>5.1124869999999998</v>
      </c>
      <c r="L112" s="13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7.5810969999999998</v>
      </c>
      <c r="X112" s="49">
        <v>23.13251</v>
      </c>
      <c r="Y112" s="49">
        <v>38.868130000000001</v>
      </c>
      <c r="Z112" s="49">
        <v>55.113529999999997</v>
      </c>
      <c r="AA112" s="49">
        <v>72.356930000000006</v>
      </c>
      <c r="AB112" s="49">
        <v>90.971469999999997</v>
      </c>
      <c r="AC112" s="49">
        <v>111.31489999999999</v>
      </c>
      <c r="AD112" s="49">
        <v>135.17609999999999</v>
      </c>
      <c r="AE112" s="49">
        <v>165.2801</v>
      </c>
      <c r="AF112" s="49">
        <v>210.3218</v>
      </c>
      <c r="AG112" s="13"/>
      <c r="AH112" s="13"/>
      <c r="AI112" s="13"/>
      <c r="AJ112" s="13">
        <v>0</v>
      </c>
      <c r="AK112" s="49"/>
      <c r="AL112" s="13"/>
      <c r="AM112" s="49"/>
      <c r="AN112" s="13"/>
      <c r="AO112" s="49"/>
      <c r="AP112" s="13"/>
      <c r="AQ112" s="49"/>
      <c r="AR112" s="13"/>
      <c r="AS112" s="49"/>
      <c r="AT112" s="13"/>
      <c r="AU112" s="49"/>
      <c r="AV112" s="13"/>
      <c r="AW112" s="49"/>
      <c r="AX112" s="13"/>
      <c r="AY112" s="49"/>
      <c r="AZ112" s="13"/>
      <c r="BA112" s="49"/>
      <c r="BB112" s="13"/>
      <c r="BC112" s="49"/>
      <c r="BD112" s="68"/>
    </row>
    <row r="113" spans="2:56" x14ac:dyDescent="0.35">
      <c r="B113" s="66" t="s">
        <v>174</v>
      </c>
      <c r="C113" s="67" t="s">
        <v>155</v>
      </c>
      <c r="D113" s="67" t="s">
        <v>210</v>
      </c>
      <c r="E113" s="49">
        <v>0</v>
      </c>
      <c r="F113" s="49">
        <v>443.3897</v>
      </c>
      <c r="G113" s="83">
        <v>53.230420000000002</v>
      </c>
      <c r="H113" s="49">
        <v>74.772900000000007</v>
      </c>
      <c r="I113" s="13">
        <v>5590.9870000000001</v>
      </c>
      <c r="J113" s="13">
        <v>1.555115</v>
      </c>
      <c r="K113" s="13">
        <v>5.1124869999999998</v>
      </c>
      <c r="L113" s="13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7.5810969999999998</v>
      </c>
      <c r="X113" s="49">
        <v>23.13251</v>
      </c>
      <c r="Y113" s="49">
        <v>38.868130000000001</v>
      </c>
      <c r="Z113" s="49">
        <v>55.113529999999997</v>
      </c>
      <c r="AA113" s="49">
        <v>72.356930000000006</v>
      </c>
      <c r="AB113" s="49">
        <v>90.971469999999997</v>
      </c>
      <c r="AC113" s="49">
        <v>111.31489999999999</v>
      </c>
      <c r="AD113" s="49">
        <v>135.17609999999999</v>
      </c>
      <c r="AE113" s="49">
        <v>165.2801</v>
      </c>
      <c r="AF113" s="49">
        <v>210.3218</v>
      </c>
      <c r="AG113" s="13"/>
      <c r="AH113" s="13"/>
      <c r="AI113" s="13"/>
      <c r="AJ113" s="13">
        <v>0</v>
      </c>
      <c r="AK113" s="49"/>
      <c r="AL113" s="13"/>
      <c r="AM113" s="49"/>
      <c r="AN113" s="13"/>
      <c r="AO113" s="49"/>
      <c r="AP113" s="13"/>
      <c r="AQ113" s="49"/>
      <c r="AR113" s="13"/>
      <c r="AS113" s="49"/>
      <c r="AT113" s="13"/>
      <c r="AU113" s="49"/>
      <c r="AV113" s="13"/>
      <c r="AW113" s="49"/>
      <c r="AX113" s="13"/>
      <c r="AY113" s="49"/>
      <c r="AZ113" s="13"/>
      <c r="BA113" s="49"/>
      <c r="BB113" s="13"/>
      <c r="BC113" s="49"/>
      <c r="BD113" s="68"/>
    </row>
    <row r="114" spans="2:56" x14ac:dyDescent="0.35">
      <c r="B114" s="66" t="s">
        <v>174</v>
      </c>
      <c r="C114" s="67" t="s">
        <v>146</v>
      </c>
      <c r="D114" s="67" t="s">
        <v>210</v>
      </c>
      <c r="E114" s="49">
        <v>0</v>
      </c>
      <c r="F114" s="49">
        <v>443.3897</v>
      </c>
      <c r="G114" s="83">
        <v>53.230420000000002</v>
      </c>
      <c r="H114" s="49">
        <v>74.772900000000007</v>
      </c>
      <c r="I114" s="13">
        <v>5590.9870000000001</v>
      </c>
      <c r="J114" s="13">
        <v>1.555115</v>
      </c>
      <c r="K114" s="13">
        <v>5.1124869999999998</v>
      </c>
      <c r="L114" s="13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  <c r="U114" s="49">
        <v>0</v>
      </c>
      <c r="V114" s="49">
        <v>0</v>
      </c>
      <c r="W114" s="49">
        <v>7.5810969999999998</v>
      </c>
      <c r="X114" s="49">
        <v>23.13251</v>
      </c>
      <c r="Y114" s="49">
        <v>38.868130000000001</v>
      </c>
      <c r="Z114" s="49">
        <v>55.113529999999997</v>
      </c>
      <c r="AA114" s="49">
        <v>72.356930000000006</v>
      </c>
      <c r="AB114" s="49">
        <v>90.971469999999997</v>
      </c>
      <c r="AC114" s="49">
        <v>111.31489999999999</v>
      </c>
      <c r="AD114" s="49">
        <v>135.17609999999999</v>
      </c>
      <c r="AE114" s="49">
        <v>165.2801</v>
      </c>
      <c r="AF114" s="49">
        <v>210.3218</v>
      </c>
      <c r="AG114" s="13"/>
      <c r="AH114" s="13"/>
      <c r="AI114" s="13"/>
      <c r="AJ114" s="13">
        <v>0</v>
      </c>
      <c r="AK114" s="49"/>
      <c r="AL114" s="13"/>
      <c r="AM114" s="49"/>
      <c r="AN114" s="13"/>
      <c r="AO114" s="49"/>
      <c r="AP114" s="13"/>
      <c r="AQ114" s="49"/>
      <c r="AR114" s="13"/>
      <c r="AS114" s="49"/>
      <c r="AT114" s="13"/>
      <c r="AU114" s="49"/>
      <c r="AV114" s="13"/>
      <c r="AW114" s="49"/>
      <c r="AX114" s="13"/>
      <c r="AY114" s="49"/>
      <c r="AZ114" s="13"/>
      <c r="BA114" s="49"/>
      <c r="BB114" s="13"/>
      <c r="BC114" s="49"/>
      <c r="BD114" s="68"/>
    </row>
    <row r="115" spans="2:56" x14ac:dyDescent="0.35">
      <c r="B115" s="66" t="s">
        <v>174</v>
      </c>
      <c r="C115" s="67" t="s">
        <v>156</v>
      </c>
      <c r="D115" s="67" t="s">
        <v>210</v>
      </c>
      <c r="E115" s="49">
        <v>0</v>
      </c>
      <c r="F115" s="49">
        <v>443.3897</v>
      </c>
      <c r="G115" s="83">
        <v>53.230420000000002</v>
      </c>
      <c r="H115" s="49">
        <v>74.772900000000007</v>
      </c>
      <c r="I115" s="13">
        <v>5590.9870000000001</v>
      </c>
      <c r="J115" s="13">
        <v>1.555115</v>
      </c>
      <c r="K115" s="13">
        <v>5.1124869999999998</v>
      </c>
      <c r="L115" s="13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7.5810969999999998</v>
      </c>
      <c r="X115" s="49">
        <v>23.13251</v>
      </c>
      <c r="Y115" s="49">
        <v>38.868130000000001</v>
      </c>
      <c r="Z115" s="49">
        <v>55.113529999999997</v>
      </c>
      <c r="AA115" s="49">
        <v>72.356930000000006</v>
      </c>
      <c r="AB115" s="49">
        <v>90.971469999999997</v>
      </c>
      <c r="AC115" s="49">
        <v>111.31489999999999</v>
      </c>
      <c r="AD115" s="49">
        <v>135.17609999999999</v>
      </c>
      <c r="AE115" s="49">
        <v>165.2801</v>
      </c>
      <c r="AF115" s="49">
        <v>210.3218</v>
      </c>
      <c r="AG115" s="13"/>
      <c r="AH115" s="13"/>
      <c r="AI115" s="13"/>
      <c r="AJ115" s="13">
        <v>0</v>
      </c>
      <c r="AK115" s="49"/>
      <c r="AL115" s="13"/>
      <c r="AM115" s="49"/>
      <c r="AN115" s="13"/>
      <c r="AO115" s="49"/>
      <c r="AP115" s="13"/>
      <c r="AQ115" s="49"/>
      <c r="AR115" s="13"/>
      <c r="AS115" s="49"/>
      <c r="AT115" s="13"/>
      <c r="AU115" s="49"/>
      <c r="AV115" s="13"/>
      <c r="AW115" s="49"/>
      <c r="AX115" s="13"/>
      <c r="AY115" s="49"/>
      <c r="AZ115" s="13"/>
      <c r="BA115" s="49"/>
      <c r="BB115" s="13"/>
      <c r="BC115" s="49"/>
      <c r="BD115" s="68"/>
    </row>
    <row r="116" spans="2:56" x14ac:dyDescent="0.35">
      <c r="B116" s="66" t="s">
        <v>174</v>
      </c>
      <c r="C116" s="67" t="s">
        <v>169</v>
      </c>
      <c r="D116" s="67" t="s">
        <v>210</v>
      </c>
      <c r="E116" s="49">
        <v>0</v>
      </c>
      <c r="F116" s="49">
        <v>443.3897</v>
      </c>
      <c r="G116" s="83">
        <v>53.230420000000002</v>
      </c>
      <c r="H116" s="49">
        <v>74.772900000000007</v>
      </c>
      <c r="I116" s="13">
        <v>5590.9870000000001</v>
      </c>
      <c r="J116" s="13">
        <v>1.555115</v>
      </c>
      <c r="K116" s="13">
        <v>5.1124869999999998</v>
      </c>
      <c r="L116" s="13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7.5810969999999998</v>
      </c>
      <c r="X116" s="49">
        <v>23.13251</v>
      </c>
      <c r="Y116" s="49">
        <v>38.868130000000001</v>
      </c>
      <c r="Z116" s="49">
        <v>55.113529999999997</v>
      </c>
      <c r="AA116" s="49">
        <v>72.356930000000006</v>
      </c>
      <c r="AB116" s="49">
        <v>90.971469999999997</v>
      </c>
      <c r="AC116" s="49">
        <v>111.31489999999999</v>
      </c>
      <c r="AD116" s="49">
        <v>135.17609999999999</v>
      </c>
      <c r="AE116" s="49">
        <v>165.2801</v>
      </c>
      <c r="AF116" s="49">
        <v>210.3218</v>
      </c>
      <c r="AG116" s="13"/>
      <c r="AH116" s="13"/>
      <c r="AI116" s="13"/>
      <c r="AJ116" s="13">
        <v>0</v>
      </c>
      <c r="AK116" s="49"/>
      <c r="AL116" s="13"/>
      <c r="AM116" s="49"/>
      <c r="AN116" s="13"/>
      <c r="AO116" s="49"/>
      <c r="AP116" s="13"/>
      <c r="AQ116" s="49"/>
      <c r="AR116" s="13"/>
      <c r="AS116" s="49"/>
      <c r="AT116" s="13"/>
      <c r="AU116" s="49"/>
      <c r="AV116" s="13"/>
      <c r="AW116" s="49"/>
      <c r="AX116" s="13"/>
      <c r="AY116" s="49"/>
      <c r="AZ116" s="13"/>
      <c r="BA116" s="49"/>
      <c r="BB116" s="13"/>
      <c r="BC116" s="49"/>
      <c r="BD116" s="68"/>
    </row>
    <row r="117" spans="2:56" x14ac:dyDescent="0.35">
      <c r="B117" s="66" t="s">
        <v>174</v>
      </c>
      <c r="C117" s="67" t="s">
        <v>157</v>
      </c>
      <c r="D117" s="67" t="s">
        <v>210</v>
      </c>
      <c r="E117" s="49">
        <v>0</v>
      </c>
      <c r="F117" s="49">
        <v>443.3897</v>
      </c>
      <c r="G117" s="83">
        <v>53.230420000000002</v>
      </c>
      <c r="H117" s="49">
        <v>74.772900000000007</v>
      </c>
      <c r="I117" s="13">
        <v>5590.9870000000001</v>
      </c>
      <c r="J117" s="13">
        <v>1.555115</v>
      </c>
      <c r="K117" s="13">
        <v>5.1124869999999998</v>
      </c>
      <c r="L117" s="13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7.5810969999999998</v>
      </c>
      <c r="X117" s="49">
        <v>23.13251</v>
      </c>
      <c r="Y117" s="49">
        <v>38.868130000000001</v>
      </c>
      <c r="Z117" s="49">
        <v>55.113529999999997</v>
      </c>
      <c r="AA117" s="49">
        <v>72.356930000000006</v>
      </c>
      <c r="AB117" s="49">
        <v>90.971469999999997</v>
      </c>
      <c r="AC117" s="49">
        <v>111.31489999999999</v>
      </c>
      <c r="AD117" s="49">
        <v>135.17609999999999</v>
      </c>
      <c r="AE117" s="49">
        <v>165.2801</v>
      </c>
      <c r="AF117" s="49">
        <v>210.3218</v>
      </c>
      <c r="AG117" s="13"/>
      <c r="AH117" s="13"/>
      <c r="AI117" s="13"/>
      <c r="AJ117" s="13">
        <v>0</v>
      </c>
      <c r="AK117" s="49"/>
      <c r="AL117" s="13"/>
      <c r="AM117" s="49"/>
      <c r="AN117" s="13"/>
      <c r="AO117" s="49"/>
      <c r="AP117" s="13"/>
      <c r="AQ117" s="49"/>
      <c r="AR117" s="13"/>
      <c r="AS117" s="49"/>
      <c r="AT117" s="13"/>
      <c r="AU117" s="49"/>
      <c r="AV117" s="13"/>
      <c r="AW117" s="49"/>
      <c r="AX117" s="13"/>
      <c r="AY117" s="49"/>
      <c r="AZ117" s="13"/>
      <c r="BA117" s="49"/>
      <c r="BB117" s="13"/>
      <c r="BC117" s="49"/>
      <c r="BD117" s="68"/>
    </row>
    <row r="118" spans="2:56" x14ac:dyDescent="0.35">
      <c r="B118" s="66" t="s">
        <v>174</v>
      </c>
      <c r="C118" s="67" t="s">
        <v>168</v>
      </c>
      <c r="D118" s="67" t="s">
        <v>210</v>
      </c>
      <c r="E118" s="49">
        <v>0</v>
      </c>
      <c r="F118" s="49">
        <v>443.3897</v>
      </c>
      <c r="G118" s="83">
        <v>53.230420000000002</v>
      </c>
      <c r="H118" s="49">
        <v>74.772900000000007</v>
      </c>
      <c r="I118" s="13">
        <v>5590.9870000000001</v>
      </c>
      <c r="J118" s="13">
        <v>1.555115</v>
      </c>
      <c r="K118" s="13">
        <v>5.1124869999999998</v>
      </c>
      <c r="L118" s="13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7.5810969999999998</v>
      </c>
      <c r="X118" s="49">
        <v>23.13251</v>
      </c>
      <c r="Y118" s="49">
        <v>38.868130000000001</v>
      </c>
      <c r="Z118" s="49">
        <v>55.113529999999997</v>
      </c>
      <c r="AA118" s="49">
        <v>72.356930000000006</v>
      </c>
      <c r="AB118" s="49">
        <v>90.971469999999997</v>
      </c>
      <c r="AC118" s="49">
        <v>111.31489999999999</v>
      </c>
      <c r="AD118" s="49">
        <v>135.17609999999999</v>
      </c>
      <c r="AE118" s="49">
        <v>165.2801</v>
      </c>
      <c r="AF118" s="49">
        <v>210.3218</v>
      </c>
      <c r="AG118" s="13"/>
      <c r="AH118" s="13"/>
      <c r="AI118" s="13"/>
      <c r="AJ118" s="13">
        <v>0</v>
      </c>
      <c r="AK118" s="49"/>
      <c r="AL118" s="13"/>
      <c r="AM118" s="49"/>
      <c r="AN118" s="13"/>
      <c r="AO118" s="49"/>
      <c r="AP118" s="13"/>
      <c r="AQ118" s="49"/>
      <c r="AR118" s="13"/>
      <c r="AS118" s="49"/>
      <c r="AT118" s="13"/>
      <c r="AU118" s="49"/>
      <c r="AV118" s="13"/>
      <c r="AW118" s="49"/>
      <c r="AX118" s="13"/>
      <c r="AY118" s="49"/>
      <c r="AZ118" s="13"/>
      <c r="BA118" s="49"/>
      <c r="BB118" s="13"/>
      <c r="BC118" s="49"/>
      <c r="BD118" s="68"/>
    </row>
    <row r="119" spans="2:56" x14ac:dyDescent="0.35">
      <c r="B119" s="66" t="s">
        <v>174</v>
      </c>
      <c r="C119" s="67" t="s">
        <v>145</v>
      </c>
      <c r="D119" s="67" t="s">
        <v>210</v>
      </c>
      <c r="E119" s="49">
        <v>0</v>
      </c>
      <c r="F119" s="49">
        <v>443.3897</v>
      </c>
      <c r="G119" s="83">
        <v>53.230420000000002</v>
      </c>
      <c r="H119" s="49">
        <v>74.772900000000007</v>
      </c>
      <c r="I119" s="13">
        <v>5590.9870000000001</v>
      </c>
      <c r="J119" s="13">
        <v>1.555115</v>
      </c>
      <c r="K119" s="13">
        <v>5.1124869999999998</v>
      </c>
      <c r="L119" s="13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7.5810969999999998</v>
      </c>
      <c r="X119" s="49">
        <v>23.13251</v>
      </c>
      <c r="Y119" s="49">
        <v>38.868130000000001</v>
      </c>
      <c r="Z119" s="49">
        <v>55.113529999999997</v>
      </c>
      <c r="AA119" s="49">
        <v>72.356930000000006</v>
      </c>
      <c r="AB119" s="49">
        <v>90.971469999999997</v>
      </c>
      <c r="AC119" s="49">
        <v>111.31489999999999</v>
      </c>
      <c r="AD119" s="49">
        <v>135.17609999999999</v>
      </c>
      <c r="AE119" s="49">
        <v>165.2801</v>
      </c>
      <c r="AF119" s="49">
        <v>210.3218</v>
      </c>
      <c r="AG119" s="13"/>
      <c r="AH119" s="13"/>
      <c r="AI119" s="13"/>
      <c r="AJ119" s="13">
        <v>0</v>
      </c>
      <c r="AK119" s="49"/>
      <c r="AL119" s="13"/>
      <c r="AM119" s="49"/>
      <c r="AN119" s="13"/>
      <c r="AO119" s="49"/>
      <c r="AP119" s="13"/>
      <c r="AQ119" s="49"/>
      <c r="AR119" s="13"/>
      <c r="AS119" s="49"/>
      <c r="AT119" s="13"/>
      <c r="AU119" s="49"/>
      <c r="AV119" s="13"/>
      <c r="AW119" s="49"/>
      <c r="AX119" s="13"/>
      <c r="AY119" s="49"/>
      <c r="AZ119" s="13"/>
      <c r="BA119" s="49"/>
      <c r="BB119" s="13"/>
      <c r="BC119" s="49"/>
      <c r="BD119" s="68"/>
    </row>
    <row r="120" spans="2:56" x14ac:dyDescent="0.35">
      <c r="B120" s="66" t="s">
        <v>174</v>
      </c>
      <c r="C120" s="67" t="s">
        <v>198</v>
      </c>
      <c r="D120" s="67" t="s">
        <v>210</v>
      </c>
      <c r="E120" s="49">
        <v>0</v>
      </c>
      <c r="F120" s="49">
        <v>443.3897</v>
      </c>
      <c r="G120" s="83">
        <v>53.230420000000002</v>
      </c>
      <c r="H120" s="49">
        <v>74.772900000000007</v>
      </c>
      <c r="I120" s="13">
        <v>5590.9870000000001</v>
      </c>
      <c r="J120" s="13">
        <v>1.555115</v>
      </c>
      <c r="K120" s="13">
        <v>5.1124869999999998</v>
      </c>
      <c r="L120" s="13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7.5810969999999998</v>
      </c>
      <c r="X120" s="49">
        <v>23.13251</v>
      </c>
      <c r="Y120" s="49">
        <v>38.868130000000001</v>
      </c>
      <c r="Z120" s="49">
        <v>55.113529999999997</v>
      </c>
      <c r="AA120" s="49">
        <v>72.356930000000006</v>
      </c>
      <c r="AB120" s="49">
        <v>90.971469999999997</v>
      </c>
      <c r="AC120" s="49">
        <v>111.31489999999999</v>
      </c>
      <c r="AD120" s="49">
        <v>135.17609999999999</v>
      </c>
      <c r="AE120" s="49">
        <v>165.2801</v>
      </c>
      <c r="AF120" s="49">
        <v>210.3218</v>
      </c>
      <c r="AG120" s="13"/>
      <c r="AH120" s="13"/>
      <c r="AI120" s="13"/>
      <c r="AJ120" s="13">
        <v>0</v>
      </c>
      <c r="AK120" s="49"/>
      <c r="AL120" s="13"/>
      <c r="AM120" s="49"/>
      <c r="AN120" s="13"/>
      <c r="AO120" s="49"/>
      <c r="AP120" s="13"/>
      <c r="AQ120" s="49"/>
      <c r="AR120" s="13"/>
      <c r="AS120" s="49"/>
      <c r="AT120" s="13"/>
      <c r="AU120" s="49"/>
      <c r="AV120" s="13"/>
      <c r="AW120" s="49"/>
      <c r="AX120" s="13"/>
      <c r="AY120" s="49"/>
      <c r="AZ120" s="13"/>
      <c r="BA120" s="49"/>
      <c r="BB120" s="13"/>
      <c r="BC120" s="49"/>
      <c r="BD120" s="68"/>
    </row>
    <row r="121" spans="2:56" x14ac:dyDescent="0.35">
      <c r="B121" s="66" t="s">
        <v>174</v>
      </c>
      <c r="C121" s="67" t="s">
        <v>199</v>
      </c>
      <c r="D121" s="67" t="s">
        <v>210</v>
      </c>
      <c r="E121" s="49">
        <v>0</v>
      </c>
      <c r="F121" s="49">
        <v>443.3897</v>
      </c>
      <c r="G121" s="83">
        <v>53.230420000000002</v>
      </c>
      <c r="H121" s="49">
        <v>74.772900000000007</v>
      </c>
      <c r="I121" s="13">
        <v>5590.9870000000001</v>
      </c>
      <c r="J121" s="13">
        <v>1.555115</v>
      </c>
      <c r="K121" s="13">
        <v>5.1124869999999998</v>
      </c>
      <c r="L121" s="13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7.5810969999999998</v>
      </c>
      <c r="X121" s="49">
        <v>23.13251</v>
      </c>
      <c r="Y121" s="49">
        <v>38.868130000000001</v>
      </c>
      <c r="Z121" s="49">
        <v>55.113529999999997</v>
      </c>
      <c r="AA121" s="49">
        <v>72.356930000000006</v>
      </c>
      <c r="AB121" s="49">
        <v>90.971469999999997</v>
      </c>
      <c r="AC121" s="49">
        <v>111.31489999999999</v>
      </c>
      <c r="AD121" s="49">
        <v>135.17609999999999</v>
      </c>
      <c r="AE121" s="49">
        <v>165.2801</v>
      </c>
      <c r="AF121" s="49">
        <v>210.3218</v>
      </c>
      <c r="AG121" s="13"/>
      <c r="AH121" s="13"/>
      <c r="AI121" s="13"/>
      <c r="AJ121" s="13">
        <v>0</v>
      </c>
      <c r="AK121" s="49"/>
      <c r="AL121" s="13"/>
      <c r="AM121" s="49"/>
      <c r="AN121" s="13"/>
      <c r="AO121" s="49"/>
      <c r="AP121" s="13"/>
      <c r="AQ121" s="49"/>
      <c r="AR121" s="13"/>
      <c r="AS121" s="49"/>
      <c r="AT121" s="13"/>
      <c r="AU121" s="49"/>
      <c r="AV121" s="13"/>
      <c r="AW121" s="49"/>
      <c r="AX121" s="13"/>
      <c r="AY121" s="49"/>
      <c r="AZ121" s="13"/>
      <c r="BA121" s="49"/>
      <c r="BB121" s="13"/>
      <c r="BC121" s="49"/>
      <c r="BD121" s="68"/>
    </row>
    <row r="122" spans="2:56" x14ac:dyDescent="0.35">
      <c r="B122" s="66" t="s">
        <v>174</v>
      </c>
      <c r="C122" s="67" t="s">
        <v>200</v>
      </c>
      <c r="D122" s="67" t="s">
        <v>210</v>
      </c>
      <c r="E122" s="49">
        <v>0</v>
      </c>
      <c r="F122" s="49">
        <v>443.3897</v>
      </c>
      <c r="G122" s="83">
        <v>53.230420000000002</v>
      </c>
      <c r="H122" s="49">
        <v>74.772900000000007</v>
      </c>
      <c r="I122" s="13">
        <v>5590.9870000000001</v>
      </c>
      <c r="J122" s="13">
        <v>1.555115</v>
      </c>
      <c r="K122" s="13">
        <v>5.1124869999999998</v>
      </c>
      <c r="L122" s="13">
        <v>0</v>
      </c>
      <c r="M122" s="49">
        <v>0</v>
      </c>
      <c r="N122" s="49">
        <v>0</v>
      </c>
      <c r="O122" s="49">
        <v>0</v>
      </c>
      <c r="P122" s="49">
        <v>0</v>
      </c>
      <c r="Q122" s="49">
        <v>0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7.5810969999999998</v>
      </c>
      <c r="X122" s="49">
        <v>23.13251</v>
      </c>
      <c r="Y122" s="49">
        <v>38.868130000000001</v>
      </c>
      <c r="Z122" s="49">
        <v>55.113529999999997</v>
      </c>
      <c r="AA122" s="49">
        <v>72.356930000000006</v>
      </c>
      <c r="AB122" s="49">
        <v>90.971469999999997</v>
      </c>
      <c r="AC122" s="49">
        <v>111.31489999999999</v>
      </c>
      <c r="AD122" s="49">
        <v>135.17609999999999</v>
      </c>
      <c r="AE122" s="49">
        <v>165.2801</v>
      </c>
      <c r="AF122" s="49">
        <v>210.3218</v>
      </c>
      <c r="AG122" s="13"/>
      <c r="AH122" s="13"/>
      <c r="AI122" s="13"/>
      <c r="AJ122" s="13">
        <v>0</v>
      </c>
      <c r="AK122" s="49"/>
      <c r="AL122" s="13"/>
      <c r="AM122" s="49"/>
      <c r="AN122" s="13"/>
      <c r="AO122" s="49"/>
      <c r="AP122" s="13"/>
      <c r="AQ122" s="49"/>
      <c r="AR122" s="13"/>
      <c r="AS122" s="49"/>
      <c r="AT122" s="13"/>
      <c r="AU122" s="49"/>
      <c r="AV122" s="13"/>
      <c r="AW122" s="49"/>
      <c r="AX122" s="13"/>
      <c r="AY122" s="49"/>
      <c r="AZ122" s="13"/>
      <c r="BA122" s="49"/>
      <c r="BB122" s="13"/>
      <c r="BC122" s="49"/>
      <c r="BD122" s="68"/>
    </row>
    <row r="123" spans="2:56" x14ac:dyDescent="0.35">
      <c r="B123" s="66" t="s">
        <v>174</v>
      </c>
      <c r="C123" s="67" t="s">
        <v>201</v>
      </c>
      <c r="D123" s="67" t="s">
        <v>210</v>
      </c>
      <c r="E123" s="49">
        <v>0</v>
      </c>
      <c r="F123" s="49">
        <v>443.3897</v>
      </c>
      <c r="G123" s="83">
        <v>53.230420000000002</v>
      </c>
      <c r="H123" s="49">
        <v>74.772900000000007</v>
      </c>
      <c r="I123" s="13">
        <v>5590.9870000000001</v>
      </c>
      <c r="J123" s="13">
        <v>1.555115</v>
      </c>
      <c r="K123" s="13">
        <v>5.1124869999999998</v>
      </c>
      <c r="L123" s="13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7.5810969999999998</v>
      </c>
      <c r="X123" s="49">
        <v>23.13251</v>
      </c>
      <c r="Y123" s="49">
        <v>38.868130000000001</v>
      </c>
      <c r="Z123" s="49">
        <v>55.113529999999997</v>
      </c>
      <c r="AA123" s="49">
        <v>72.356930000000006</v>
      </c>
      <c r="AB123" s="49">
        <v>90.971469999999997</v>
      </c>
      <c r="AC123" s="49">
        <v>111.31489999999999</v>
      </c>
      <c r="AD123" s="49">
        <v>135.17609999999999</v>
      </c>
      <c r="AE123" s="49">
        <v>165.2801</v>
      </c>
      <c r="AF123" s="49">
        <v>210.3218</v>
      </c>
      <c r="AG123" s="13"/>
      <c r="AH123" s="13"/>
      <c r="AI123" s="13"/>
      <c r="AJ123" s="13">
        <v>0</v>
      </c>
      <c r="AK123" s="49"/>
      <c r="AL123" s="13"/>
      <c r="AM123" s="49"/>
      <c r="AN123" s="13"/>
      <c r="AO123" s="49"/>
      <c r="AP123" s="13"/>
      <c r="AQ123" s="49"/>
      <c r="AR123" s="13"/>
      <c r="AS123" s="49"/>
      <c r="AT123" s="13"/>
      <c r="AU123" s="49"/>
      <c r="AV123" s="13"/>
      <c r="AW123" s="49"/>
      <c r="AX123" s="13"/>
      <c r="AY123" s="49"/>
      <c r="AZ123" s="13"/>
      <c r="BA123" s="49"/>
      <c r="BB123" s="13"/>
      <c r="BC123" s="49"/>
      <c r="BD123" s="68"/>
    </row>
    <row r="124" spans="2:56" x14ac:dyDescent="0.35">
      <c r="B124" s="66" t="s">
        <v>174</v>
      </c>
      <c r="C124" s="67" t="s">
        <v>202</v>
      </c>
      <c r="D124" s="67" t="s">
        <v>210</v>
      </c>
      <c r="E124" s="49">
        <v>0</v>
      </c>
      <c r="F124" s="49">
        <v>443.3897</v>
      </c>
      <c r="G124" s="83">
        <v>53.230420000000002</v>
      </c>
      <c r="H124" s="49">
        <v>74.772900000000007</v>
      </c>
      <c r="I124" s="13">
        <v>5590.9870000000001</v>
      </c>
      <c r="J124" s="13">
        <v>1.555115</v>
      </c>
      <c r="K124" s="13">
        <v>5.1124869999999998</v>
      </c>
      <c r="L124" s="13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7.5810969999999998</v>
      </c>
      <c r="X124" s="49">
        <v>23.13251</v>
      </c>
      <c r="Y124" s="49">
        <v>38.868130000000001</v>
      </c>
      <c r="Z124" s="49">
        <v>55.113529999999997</v>
      </c>
      <c r="AA124" s="49">
        <v>72.356930000000006</v>
      </c>
      <c r="AB124" s="49">
        <v>90.971469999999997</v>
      </c>
      <c r="AC124" s="49">
        <v>111.31489999999999</v>
      </c>
      <c r="AD124" s="49">
        <v>135.17609999999999</v>
      </c>
      <c r="AE124" s="49">
        <v>165.2801</v>
      </c>
      <c r="AF124" s="49">
        <v>210.3218</v>
      </c>
      <c r="AG124" s="13"/>
      <c r="AH124" s="13"/>
      <c r="AI124" s="13"/>
      <c r="AJ124" s="13">
        <v>0</v>
      </c>
      <c r="AK124" s="49"/>
      <c r="AL124" s="13"/>
      <c r="AM124" s="49"/>
      <c r="AN124" s="13"/>
      <c r="AO124" s="49"/>
      <c r="AP124" s="13"/>
      <c r="AQ124" s="49"/>
      <c r="AR124" s="13"/>
      <c r="AS124" s="49"/>
      <c r="AT124" s="13"/>
      <c r="AU124" s="49"/>
      <c r="AV124" s="13"/>
      <c r="AW124" s="49"/>
      <c r="AX124" s="13"/>
      <c r="AY124" s="49"/>
      <c r="AZ124" s="13"/>
      <c r="BA124" s="49"/>
      <c r="BB124" s="13"/>
      <c r="BC124" s="49"/>
      <c r="BD124" s="68"/>
    </row>
    <row r="125" spans="2:56" x14ac:dyDescent="0.35">
      <c r="B125" s="66" t="s">
        <v>174</v>
      </c>
      <c r="C125" s="67" t="s">
        <v>203</v>
      </c>
      <c r="D125" s="67" t="s">
        <v>210</v>
      </c>
      <c r="E125" s="49">
        <v>0</v>
      </c>
      <c r="F125" s="49">
        <v>443.3897</v>
      </c>
      <c r="G125" s="83">
        <v>53.230420000000002</v>
      </c>
      <c r="H125" s="49">
        <v>74.772900000000007</v>
      </c>
      <c r="I125" s="13">
        <v>5590.9870000000001</v>
      </c>
      <c r="J125" s="13">
        <v>1.555115</v>
      </c>
      <c r="K125" s="13">
        <v>5.1124869999999998</v>
      </c>
      <c r="L125" s="13">
        <v>0</v>
      </c>
      <c r="M125" s="49">
        <v>0</v>
      </c>
      <c r="N125" s="49">
        <v>0</v>
      </c>
      <c r="O125" s="49">
        <v>0</v>
      </c>
      <c r="P125" s="49">
        <v>0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7.5810969999999998</v>
      </c>
      <c r="X125" s="49">
        <v>23.13251</v>
      </c>
      <c r="Y125" s="49">
        <v>38.868130000000001</v>
      </c>
      <c r="Z125" s="49">
        <v>55.113529999999997</v>
      </c>
      <c r="AA125" s="49">
        <v>72.356930000000006</v>
      </c>
      <c r="AB125" s="49">
        <v>90.971469999999997</v>
      </c>
      <c r="AC125" s="49">
        <v>111.31489999999999</v>
      </c>
      <c r="AD125" s="49">
        <v>135.17609999999999</v>
      </c>
      <c r="AE125" s="49">
        <v>165.2801</v>
      </c>
      <c r="AF125" s="49">
        <v>210.3218</v>
      </c>
      <c r="AG125" s="13"/>
      <c r="AH125" s="13"/>
      <c r="AI125" s="13"/>
      <c r="AJ125" s="13">
        <v>0</v>
      </c>
      <c r="AK125" s="49"/>
      <c r="AL125" s="13"/>
      <c r="AM125" s="49"/>
      <c r="AN125" s="13"/>
      <c r="AO125" s="49"/>
      <c r="AP125" s="13"/>
      <c r="AQ125" s="49"/>
      <c r="AR125" s="13"/>
      <c r="AS125" s="49"/>
      <c r="AT125" s="13"/>
      <c r="AU125" s="49"/>
      <c r="AV125" s="13"/>
      <c r="AW125" s="49"/>
      <c r="AX125" s="13"/>
      <c r="AY125" s="49"/>
      <c r="AZ125" s="13"/>
      <c r="BA125" s="49"/>
      <c r="BB125" s="13"/>
      <c r="BC125" s="49"/>
      <c r="BD125" s="68"/>
    </row>
    <row r="126" spans="2:56" x14ac:dyDescent="0.35">
      <c r="B126" s="66" t="s">
        <v>174</v>
      </c>
      <c r="C126" s="67" t="s">
        <v>204</v>
      </c>
      <c r="D126" s="67" t="s">
        <v>210</v>
      </c>
      <c r="E126" s="49">
        <v>0</v>
      </c>
      <c r="F126" s="49">
        <v>443.3897</v>
      </c>
      <c r="G126" s="83">
        <v>53.230420000000002</v>
      </c>
      <c r="H126" s="49">
        <v>74.772900000000007</v>
      </c>
      <c r="I126" s="13">
        <v>5590.9870000000001</v>
      </c>
      <c r="J126" s="13">
        <v>1.555115</v>
      </c>
      <c r="K126" s="13">
        <v>5.1124869999999998</v>
      </c>
      <c r="L126" s="13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7.5810969999999998</v>
      </c>
      <c r="X126" s="49">
        <v>23.13251</v>
      </c>
      <c r="Y126" s="49">
        <v>38.868130000000001</v>
      </c>
      <c r="Z126" s="49">
        <v>55.113529999999997</v>
      </c>
      <c r="AA126" s="49">
        <v>72.356930000000006</v>
      </c>
      <c r="AB126" s="49">
        <v>90.971469999999997</v>
      </c>
      <c r="AC126" s="49">
        <v>111.31489999999999</v>
      </c>
      <c r="AD126" s="49">
        <v>135.17609999999999</v>
      </c>
      <c r="AE126" s="49">
        <v>165.2801</v>
      </c>
      <c r="AF126" s="49">
        <v>210.3218</v>
      </c>
      <c r="AG126" s="13"/>
      <c r="AH126" s="13"/>
      <c r="AI126" s="13"/>
      <c r="AJ126" s="13">
        <v>0</v>
      </c>
      <c r="AK126" s="49"/>
      <c r="AL126" s="13"/>
      <c r="AM126" s="49"/>
      <c r="AN126" s="13"/>
      <c r="AO126" s="49"/>
      <c r="AP126" s="13"/>
      <c r="AQ126" s="49"/>
      <c r="AR126" s="13"/>
      <c r="AS126" s="49"/>
      <c r="AT126" s="13"/>
      <c r="AU126" s="49"/>
      <c r="AV126" s="13"/>
      <c r="AW126" s="49"/>
      <c r="AX126" s="13"/>
      <c r="AY126" s="49"/>
      <c r="AZ126" s="13"/>
      <c r="BA126" s="49"/>
      <c r="BB126" s="13"/>
      <c r="BC126" s="49"/>
      <c r="BD126" s="68"/>
    </row>
    <row r="127" spans="2:56" x14ac:dyDescent="0.35">
      <c r="B127" s="66" t="s">
        <v>174</v>
      </c>
      <c r="C127" s="67" t="s">
        <v>205</v>
      </c>
      <c r="D127" s="67" t="s">
        <v>210</v>
      </c>
      <c r="E127" s="49">
        <v>0</v>
      </c>
      <c r="F127" s="49">
        <v>443.3897</v>
      </c>
      <c r="G127" s="83">
        <v>53.230420000000002</v>
      </c>
      <c r="H127" s="49">
        <v>74.772900000000007</v>
      </c>
      <c r="I127" s="13">
        <v>5590.9870000000001</v>
      </c>
      <c r="J127" s="13">
        <v>1.555115</v>
      </c>
      <c r="K127" s="13">
        <v>5.1124869999999998</v>
      </c>
      <c r="L127" s="13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7.5810969999999998</v>
      </c>
      <c r="X127" s="49">
        <v>23.13251</v>
      </c>
      <c r="Y127" s="49">
        <v>38.868130000000001</v>
      </c>
      <c r="Z127" s="49">
        <v>55.113529999999997</v>
      </c>
      <c r="AA127" s="49">
        <v>72.356930000000006</v>
      </c>
      <c r="AB127" s="49">
        <v>90.971469999999997</v>
      </c>
      <c r="AC127" s="49">
        <v>111.31489999999999</v>
      </c>
      <c r="AD127" s="49">
        <v>135.17609999999999</v>
      </c>
      <c r="AE127" s="49">
        <v>165.2801</v>
      </c>
      <c r="AF127" s="49">
        <v>210.3218</v>
      </c>
      <c r="AG127" s="13"/>
      <c r="AH127" s="13"/>
      <c r="AI127" s="13"/>
      <c r="AJ127" s="13">
        <v>0</v>
      </c>
      <c r="AK127" s="49"/>
      <c r="AL127" s="13"/>
      <c r="AM127" s="49"/>
      <c r="AN127" s="13"/>
      <c r="AO127" s="49"/>
      <c r="AP127" s="13"/>
      <c r="AQ127" s="49"/>
      <c r="AR127" s="13"/>
      <c r="AS127" s="49"/>
      <c r="AT127" s="13"/>
      <c r="AU127" s="49"/>
      <c r="AV127" s="13"/>
      <c r="AW127" s="49"/>
      <c r="AX127" s="13"/>
      <c r="AY127" s="49"/>
      <c r="AZ127" s="13"/>
      <c r="BA127" s="49"/>
      <c r="BB127" s="13"/>
      <c r="BC127" s="49"/>
      <c r="BD127" s="68"/>
    </row>
    <row r="128" spans="2:56" x14ac:dyDescent="0.35">
      <c r="B128" s="66" t="s">
        <v>174</v>
      </c>
      <c r="C128" s="67" t="s">
        <v>206</v>
      </c>
      <c r="D128" s="67" t="s">
        <v>210</v>
      </c>
      <c r="E128" s="49">
        <v>0</v>
      </c>
      <c r="F128" s="49">
        <v>443.3897</v>
      </c>
      <c r="G128" s="83">
        <v>53.230420000000002</v>
      </c>
      <c r="H128" s="49">
        <v>74.772900000000007</v>
      </c>
      <c r="I128" s="13">
        <v>5590.9870000000001</v>
      </c>
      <c r="J128" s="13">
        <v>1.555115</v>
      </c>
      <c r="K128" s="13">
        <v>5.1124869999999998</v>
      </c>
      <c r="L128" s="13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7.5810969999999998</v>
      </c>
      <c r="X128" s="49">
        <v>23.13251</v>
      </c>
      <c r="Y128" s="49">
        <v>38.868130000000001</v>
      </c>
      <c r="Z128" s="49">
        <v>55.113529999999997</v>
      </c>
      <c r="AA128" s="49">
        <v>72.356930000000006</v>
      </c>
      <c r="AB128" s="49">
        <v>90.971469999999997</v>
      </c>
      <c r="AC128" s="49">
        <v>111.31489999999999</v>
      </c>
      <c r="AD128" s="49">
        <v>135.17609999999999</v>
      </c>
      <c r="AE128" s="49">
        <v>165.2801</v>
      </c>
      <c r="AF128" s="49">
        <v>210.3218</v>
      </c>
      <c r="AG128" s="13"/>
      <c r="AH128" s="13"/>
      <c r="AI128" s="13"/>
      <c r="AJ128" s="13">
        <v>0</v>
      </c>
      <c r="AK128" s="49"/>
      <c r="AL128" s="13"/>
      <c r="AM128" s="49"/>
      <c r="AN128" s="13"/>
      <c r="AO128" s="49"/>
      <c r="AP128" s="13"/>
      <c r="AQ128" s="49"/>
      <c r="AR128" s="13"/>
      <c r="AS128" s="49"/>
      <c r="AT128" s="13"/>
      <c r="AU128" s="49"/>
      <c r="AV128" s="13"/>
      <c r="AW128" s="49"/>
      <c r="AX128" s="13"/>
      <c r="AY128" s="49"/>
      <c r="AZ128" s="13"/>
      <c r="BA128" s="49"/>
      <c r="BB128" s="13"/>
      <c r="BC128" s="49"/>
      <c r="BD128" s="68"/>
    </row>
    <row r="129" spans="2:56" x14ac:dyDescent="0.35">
      <c r="B129" s="66" t="s">
        <v>174</v>
      </c>
      <c r="C129" s="67" t="s">
        <v>207</v>
      </c>
      <c r="D129" s="67" t="s">
        <v>210</v>
      </c>
      <c r="E129" s="49">
        <v>0</v>
      </c>
      <c r="F129" s="49">
        <v>443.3897</v>
      </c>
      <c r="G129" s="83">
        <v>53.230420000000002</v>
      </c>
      <c r="H129" s="49">
        <v>74.772900000000007</v>
      </c>
      <c r="I129" s="13">
        <v>5590.9870000000001</v>
      </c>
      <c r="J129" s="13">
        <v>1.555115</v>
      </c>
      <c r="K129" s="13">
        <v>5.1124869999999998</v>
      </c>
      <c r="L129" s="13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7.5810969999999998</v>
      </c>
      <c r="X129" s="49">
        <v>23.13251</v>
      </c>
      <c r="Y129" s="49">
        <v>38.868130000000001</v>
      </c>
      <c r="Z129" s="49">
        <v>55.113529999999997</v>
      </c>
      <c r="AA129" s="49">
        <v>72.356930000000006</v>
      </c>
      <c r="AB129" s="49">
        <v>90.971469999999997</v>
      </c>
      <c r="AC129" s="49">
        <v>111.31489999999999</v>
      </c>
      <c r="AD129" s="49">
        <v>135.17609999999999</v>
      </c>
      <c r="AE129" s="49">
        <v>165.2801</v>
      </c>
      <c r="AF129" s="49">
        <v>210.3218</v>
      </c>
      <c r="AG129" s="13"/>
      <c r="AH129" s="13"/>
      <c r="AI129" s="13"/>
      <c r="AJ129" s="13">
        <v>0</v>
      </c>
      <c r="AK129" s="49"/>
      <c r="AL129" s="13"/>
      <c r="AM129" s="49"/>
      <c r="AN129" s="13"/>
      <c r="AO129" s="49"/>
      <c r="AP129" s="13"/>
      <c r="AQ129" s="49"/>
      <c r="AR129" s="13"/>
      <c r="AS129" s="49"/>
      <c r="AT129" s="13"/>
      <c r="AU129" s="49"/>
      <c r="AV129" s="13"/>
      <c r="AW129" s="49"/>
      <c r="AX129" s="13"/>
      <c r="AY129" s="49"/>
      <c r="AZ129" s="13"/>
      <c r="BA129" s="49"/>
      <c r="BB129" s="13"/>
      <c r="BC129" s="49"/>
      <c r="BD129" s="68"/>
    </row>
    <row r="130" spans="2:56" x14ac:dyDescent="0.35"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13"/>
      <c r="AJ130" s="13">
        <v>0</v>
      </c>
      <c r="AK130" s="51"/>
      <c r="AL130" s="13"/>
      <c r="AM130" s="51"/>
      <c r="AN130" s="13"/>
      <c r="AO130" s="51"/>
      <c r="AP130" s="13"/>
      <c r="AQ130" s="51"/>
      <c r="AR130" s="13"/>
      <c r="AS130" s="51"/>
      <c r="AT130" s="13"/>
      <c r="AU130" s="51"/>
      <c r="AV130" s="13"/>
      <c r="AW130" s="51"/>
      <c r="AX130" s="13"/>
      <c r="AY130" s="51"/>
      <c r="AZ130" s="13"/>
      <c r="BA130" s="51"/>
      <c r="BB130" s="13"/>
      <c r="BC130" s="51"/>
      <c r="BD130" s="68"/>
    </row>
    <row r="131" spans="2:56" x14ac:dyDescent="0.35"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13"/>
      <c r="AJ131" s="13">
        <v>0</v>
      </c>
      <c r="AK131" s="51"/>
      <c r="AL131" s="13"/>
      <c r="AM131" s="51"/>
      <c r="AN131" s="13"/>
      <c r="AO131" s="51"/>
      <c r="AP131" s="13"/>
      <c r="AQ131" s="51"/>
      <c r="AR131" s="13"/>
      <c r="AS131" s="51"/>
      <c r="AT131" s="13"/>
      <c r="AU131" s="51"/>
      <c r="AV131" s="13"/>
      <c r="AW131" s="51"/>
      <c r="AX131" s="13"/>
      <c r="AY131" s="51"/>
      <c r="AZ131" s="13"/>
      <c r="BA131" s="51"/>
      <c r="BB131" s="13"/>
      <c r="BC131" s="51"/>
      <c r="BD131" s="68"/>
    </row>
    <row r="132" spans="2:56" x14ac:dyDescent="0.35"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13"/>
      <c r="AJ132" s="13">
        <v>0</v>
      </c>
      <c r="AK132" s="51"/>
      <c r="AL132" s="13"/>
      <c r="AM132" s="51"/>
      <c r="AN132" s="13"/>
      <c r="AO132" s="51"/>
      <c r="AP132" s="13"/>
      <c r="AQ132" s="51"/>
      <c r="AR132" s="13"/>
      <c r="AS132" s="51"/>
      <c r="AT132" s="13"/>
      <c r="AU132" s="51"/>
      <c r="AV132" s="13"/>
      <c r="AW132" s="51"/>
      <c r="AX132" s="13"/>
      <c r="AY132" s="51"/>
      <c r="AZ132" s="13"/>
      <c r="BA132" s="51"/>
      <c r="BB132" s="13"/>
      <c r="BC132" s="51"/>
      <c r="BD132" s="68"/>
    </row>
    <row r="133" spans="2:56" x14ac:dyDescent="0.35"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13"/>
      <c r="AJ133" s="13">
        <v>0</v>
      </c>
      <c r="AK133" s="51"/>
      <c r="AL133" s="13"/>
      <c r="AM133" s="51"/>
      <c r="AN133" s="13"/>
      <c r="AO133" s="51"/>
      <c r="AP133" s="13"/>
      <c r="AQ133" s="51"/>
      <c r="AR133" s="13"/>
      <c r="AS133" s="51"/>
      <c r="AT133" s="13"/>
      <c r="AU133" s="51"/>
      <c r="AV133" s="13"/>
      <c r="AW133" s="51"/>
      <c r="AX133" s="13"/>
      <c r="AY133" s="51"/>
      <c r="AZ133" s="13"/>
      <c r="BA133" s="51"/>
      <c r="BB133" s="13"/>
      <c r="BC133" s="51"/>
      <c r="BD133" s="68"/>
    </row>
    <row r="134" spans="2:56" x14ac:dyDescent="0.35"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13"/>
      <c r="AJ134" s="13">
        <v>0</v>
      </c>
      <c r="AK134" s="51"/>
      <c r="AL134" s="13"/>
      <c r="AM134" s="51"/>
      <c r="AN134" s="13"/>
      <c r="AO134" s="51"/>
      <c r="AP134" s="13"/>
      <c r="AQ134" s="51"/>
      <c r="AR134" s="13"/>
      <c r="AS134" s="51"/>
      <c r="AT134" s="13"/>
      <c r="AU134" s="51"/>
      <c r="AV134" s="13"/>
      <c r="AW134" s="51"/>
      <c r="AX134" s="13"/>
      <c r="AY134" s="51"/>
      <c r="AZ134" s="13"/>
      <c r="BA134" s="51"/>
      <c r="BB134" s="13"/>
      <c r="BC134" s="51"/>
      <c r="BD134" s="68"/>
    </row>
    <row r="135" spans="2:56" x14ac:dyDescent="0.35"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13"/>
      <c r="AJ135" s="13">
        <v>0</v>
      </c>
      <c r="AK135" s="51"/>
      <c r="AL135" s="13"/>
      <c r="AM135" s="51"/>
      <c r="AN135" s="13"/>
      <c r="AO135" s="51"/>
      <c r="AP135" s="13"/>
      <c r="AQ135" s="51"/>
      <c r="AR135" s="13"/>
      <c r="AS135" s="51"/>
      <c r="AT135" s="13"/>
      <c r="AU135" s="51"/>
      <c r="AV135" s="13"/>
      <c r="AW135" s="51"/>
      <c r="AX135" s="13"/>
      <c r="AY135" s="51"/>
      <c r="AZ135" s="13"/>
      <c r="BA135" s="51"/>
      <c r="BB135" s="13"/>
      <c r="BC135" s="51"/>
      <c r="BD135" s="68"/>
    </row>
    <row r="136" spans="2:56" x14ac:dyDescent="0.35"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13"/>
      <c r="AJ136" s="13">
        <v>0</v>
      </c>
      <c r="AK136" s="51"/>
      <c r="AL136" s="13"/>
      <c r="AM136" s="51"/>
      <c r="AN136" s="13"/>
      <c r="AO136" s="51"/>
      <c r="AP136" s="13"/>
      <c r="AQ136" s="51"/>
      <c r="AR136" s="13"/>
      <c r="AS136" s="51"/>
      <c r="AT136" s="13"/>
      <c r="AU136" s="51"/>
      <c r="AV136" s="13"/>
      <c r="AW136" s="51"/>
      <c r="AX136" s="13"/>
      <c r="AY136" s="51"/>
      <c r="AZ136" s="13"/>
      <c r="BA136" s="51"/>
      <c r="BB136" s="13"/>
      <c r="BC136" s="51"/>
      <c r="BD136" s="68"/>
    </row>
    <row r="137" spans="2:56" x14ac:dyDescent="0.35"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13"/>
      <c r="AJ137" s="13">
        <v>0</v>
      </c>
      <c r="AK137" s="51"/>
      <c r="AL137" s="13"/>
      <c r="AM137" s="51"/>
      <c r="AN137" s="13"/>
      <c r="AO137" s="51"/>
      <c r="AP137" s="13"/>
      <c r="AQ137" s="51"/>
      <c r="AR137" s="13"/>
      <c r="AS137" s="51"/>
      <c r="AT137" s="13"/>
      <c r="AU137" s="51"/>
      <c r="AV137" s="13"/>
      <c r="AW137" s="51"/>
      <c r="AX137" s="13"/>
      <c r="AY137" s="51"/>
      <c r="AZ137" s="13"/>
      <c r="BA137" s="51"/>
      <c r="BB137" s="13"/>
      <c r="BC137" s="51"/>
      <c r="BD137" s="68"/>
    </row>
    <row r="138" spans="2:56" x14ac:dyDescent="0.35"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13"/>
      <c r="AJ138" s="13">
        <v>0</v>
      </c>
      <c r="AK138" s="51"/>
      <c r="AL138" s="13"/>
      <c r="AM138" s="51"/>
      <c r="AN138" s="13"/>
      <c r="AO138" s="51"/>
      <c r="AP138" s="13"/>
      <c r="AQ138" s="51"/>
      <c r="AR138" s="13"/>
      <c r="AS138" s="51"/>
      <c r="AT138" s="13"/>
      <c r="AU138" s="51"/>
      <c r="AV138" s="13"/>
      <c r="AW138" s="51"/>
      <c r="AX138" s="13"/>
      <c r="AY138" s="51"/>
      <c r="AZ138" s="13"/>
      <c r="BA138" s="51"/>
      <c r="BB138" s="13"/>
      <c r="BC138" s="51"/>
      <c r="BD138" s="68"/>
    </row>
    <row r="139" spans="2:56" x14ac:dyDescent="0.35"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13"/>
      <c r="AJ139" s="13">
        <v>0</v>
      </c>
      <c r="AK139" s="51"/>
      <c r="AL139" s="13"/>
      <c r="AM139" s="51"/>
      <c r="AN139" s="13"/>
      <c r="AO139" s="51"/>
      <c r="AP139" s="13"/>
      <c r="AQ139" s="51"/>
      <c r="AR139" s="13"/>
      <c r="AS139" s="51"/>
      <c r="AT139" s="13"/>
      <c r="AU139" s="51"/>
      <c r="AV139" s="13"/>
      <c r="AW139" s="51"/>
      <c r="AX139" s="13"/>
      <c r="AY139" s="51"/>
      <c r="AZ139" s="13"/>
      <c r="BA139" s="51"/>
      <c r="BB139" s="13"/>
      <c r="BC139" s="51"/>
      <c r="BD139" s="68"/>
    </row>
    <row r="140" spans="2:56" x14ac:dyDescent="0.35"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13"/>
      <c r="AJ140" s="13">
        <v>0</v>
      </c>
      <c r="AK140" s="51"/>
      <c r="AL140" s="13"/>
      <c r="AM140" s="51"/>
      <c r="AN140" s="13"/>
      <c r="AO140" s="51"/>
      <c r="AP140" s="13"/>
      <c r="AQ140" s="51"/>
      <c r="AR140" s="13"/>
      <c r="AS140" s="51"/>
      <c r="AT140" s="13"/>
      <c r="AU140" s="51"/>
      <c r="AV140" s="13"/>
      <c r="AW140" s="51"/>
      <c r="AX140" s="13"/>
      <c r="AY140" s="51"/>
      <c r="AZ140" s="13"/>
      <c r="BA140" s="51"/>
      <c r="BB140" s="13"/>
      <c r="BC140" s="51"/>
      <c r="BD140" s="68"/>
    </row>
    <row r="141" spans="2:56" x14ac:dyDescent="0.35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13"/>
      <c r="AJ141" s="13">
        <v>0</v>
      </c>
      <c r="AK141" s="51"/>
      <c r="AL141" s="13"/>
      <c r="AM141" s="51"/>
      <c r="AN141" s="13"/>
      <c r="AO141" s="51"/>
      <c r="AP141" s="13"/>
      <c r="AQ141" s="51"/>
      <c r="AR141" s="13"/>
      <c r="AS141" s="51"/>
      <c r="AT141" s="13"/>
      <c r="AU141" s="51"/>
      <c r="AV141" s="13"/>
      <c r="AW141" s="51"/>
      <c r="AX141" s="13"/>
      <c r="AY141" s="51"/>
      <c r="AZ141" s="13"/>
      <c r="BA141" s="51"/>
      <c r="BB141" s="13"/>
      <c r="BC141" s="51"/>
      <c r="BD141" s="68"/>
    </row>
    <row r="142" spans="2:56" x14ac:dyDescent="0.35"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13"/>
      <c r="AJ142" s="13">
        <v>0</v>
      </c>
      <c r="AK142" s="51"/>
      <c r="AL142" s="13"/>
      <c r="AM142" s="51"/>
      <c r="AN142" s="13"/>
      <c r="AO142" s="51"/>
      <c r="AP142" s="13"/>
      <c r="AQ142" s="51"/>
      <c r="AR142" s="13"/>
      <c r="AS142" s="51"/>
      <c r="AT142" s="13"/>
      <c r="AU142" s="51"/>
      <c r="AV142" s="13"/>
      <c r="AW142" s="51"/>
      <c r="AX142" s="13"/>
      <c r="AY142" s="51"/>
      <c r="AZ142" s="13"/>
      <c r="BA142" s="51"/>
      <c r="BB142" s="13"/>
      <c r="BC142" s="51"/>
      <c r="BD142" s="68"/>
    </row>
    <row r="143" spans="2:56" x14ac:dyDescent="0.35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13"/>
      <c r="AJ143" s="13">
        <v>0</v>
      </c>
      <c r="AK143" s="51"/>
      <c r="AL143" s="13"/>
      <c r="AM143" s="51"/>
      <c r="AN143" s="13"/>
      <c r="AO143" s="51"/>
      <c r="AP143" s="13"/>
      <c r="AQ143" s="51"/>
      <c r="AR143" s="13"/>
      <c r="AS143" s="51"/>
      <c r="AT143" s="13"/>
      <c r="AU143" s="51"/>
      <c r="AV143" s="13"/>
      <c r="AW143" s="51"/>
      <c r="AX143" s="13"/>
      <c r="AY143" s="51"/>
      <c r="AZ143" s="13"/>
      <c r="BA143" s="51"/>
      <c r="BB143" s="13"/>
      <c r="BC143" s="51"/>
      <c r="BD143" s="68"/>
    </row>
    <row r="144" spans="2:56" x14ac:dyDescent="0.35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13"/>
      <c r="AJ144" s="13">
        <v>0</v>
      </c>
      <c r="AK144" s="51"/>
      <c r="AL144" s="13"/>
      <c r="AM144" s="51"/>
      <c r="AN144" s="13"/>
      <c r="AO144" s="51"/>
      <c r="AP144" s="13"/>
      <c r="AQ144" s="51"/>
      <c r="AR144" s="13"/>
      <c r="AS144" s="51"/>
      <c r="AT144" s="13"/>
      <c r="AU144" s="51"/>
      <c r="AV144" s="13"/>
      <c r="AW144" s="51"/>
      <c r="AX144" s="13"/>
      <c r="AY144" s="51"/>
      <c r="AZ144" s="13"/>
      <c r="BA144" s="51"/>
      <c r="BB144" s="13"/>
      <c r="BC144" s="51"/>
      <c r="BD144" s="68"/>
    </row>
    <row r="145" spans="2:56" x14ac:dyDescent="0.35"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13"/>
      <c r="AJ145" s="13">
        <v>0</v>
      </c>
      <c r="AK145" s="51"/>
      <c r="AL145" s="13"/>
      <c r="AM145" s="51"/>
      <c r="AN145" s="13"/>
      <c r="AO145" s="51"/>
      <c r="AP145" s="13"/>
      <c r="AQ145" s="51"/>
      <c r="AR145" s="13"/>
      <c r="AS145" s="51"/>
      <c r="AT145" s="13"/>
      <c r="AU145" s="51"/>
      <c r="AV145" s="13"/>
      <c r="AW145" s="51"/>
      <c r="AX145" s="13"/>
      <c r="AY145" s="51"/>
      <c r="AZ145" s="13"/>
      <c r="BA145" s="51"/>
      <c r="BB145" s="13"/>
      <c r="BC145" s="51"/>
      <c r="BD145" s="68"/>
    </row>
    <row r="146" spans="2:56" x14ac:dyDescent="0.35"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13"/>
      <c r="AJ146" s="13">
        <v>0</v>
      </c>
      <c r="AK146" s="51"/>
      <c r="AL146" s="13"/>
      <c r="AM146" s="51"/>
      <c r="AN146" s="13"/>
      <c r="AO146" s="51"/>
      <c r="AP146" s="13"/>
      <c r="AQ146" s="51"/>
      <c r="AR146" s="13"/>
      <c r="AS146" s="51"/>
      <c r="AT146" s="13"/>
      <c r="AU146" s="51"/>
      <c r="AV146" s="13"/>
      <c r="AW146" s="51"/>
      <c r="AX146" s="13"/>
      <c r="AY146" s="51"/>
      <c r="AZ146" s="13"/>
      <c r="BA146" s="51"/>
      <c r="BB146" s="13"/>
      <c r="BC146" s="51"/>
      <c r="BD146" s="68"/>
    </row>
    <row r="147" spans="2:56" x14ac:dyDescent="0.35"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13"/>
      <c r="AJ147" s="13">
        <v>0</v>
      </c>
      <c r="AK147" s="51"/>
      <c r="AL147" s="13"/>
      <c r="AM147" s="51"/>
      <c r="AN147" s="13"/>
      <c r="AO147" s="51"/>
      <c r="AP147" s="13"/>
      <c r="AQ147" s="51"/>
      <c r="AR147" s="13"/>
      <c r="AS147" s="51"/>
      <c r="AT147" s="13"/>
      <c r="AU147" s="51"/>
      <c r="AV147" s="13"/>
      <c r="AW147" s="51"/>
      <c r="AX147" s="13"/>
      <c r="AY147" s="51"/>
      <c r="AZ147" s="13"/>
      <c r="BA147" s="51"/>
      <c r="BB147" s="13"/>
      <c r="BC147" s="51"/>
      <c r="BD147" s="68"/>
    </row>
    <row r="148" spans="2:56" x14ac:dyDescent="0.35"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13"/>
      <c r="AJ148" s="13">
        <v>0</v>
      </c>
      <c r="AK148" s="51"/>
      <c r="AL148" s="13"/>
      <c r="AM148" s="51"/>
      <c r="AN148" s="13"/>
      <c r="AO148" s="51"/>
      <c r="AP148" s="13"/>
      <c r="AQ148" s="51"/>
      <c r="AR148" s="13"/>
      <c r="AS148" s="51"/>
      <c r="AT148" s="13"/>
      <c r="AU148" s="51"/>
      <c r="AV148" s="13"/>
      <c r="AW148" s="51"/>
      <c r="AX148" s="13"/>
      <c r="AY148" s="51"/>
      <c r="AZ148" s="13"/>
      <c r="BA148" s="51"/>
      <c r="BB148" s="13"/>
      <c r="BC148" s="51"/>
      <c r="BD148" s="68"/>
    </row>
    <row r="149" spans="2:56" x14ac:dyDescent="0.35"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13"/>
      <c r="AJ149" s="13">
        <v>0</v>
      </c>
      <c r="AK149" s="51"/>
      <c r="AL149" s="13"/>
      <c r="AM149" s="51"/>
      <c r="AN149" s="13"/>
      <c r="AO149" s="51"/>
      <c r="AP149" s="13"/>
      <c r="AQ149" s="51"/>
      <c r="AR149" s="13"/>
      <c r="AS149" s="51"/>
      <c r="AT149" s="13"/>
      <c r="AU149" s="51"/>
      <c r="AV149" s="13"/>
      <c r="AW149" s="51"/>
      <c r="AX149" s="13"/>
      <c r="AY149" s="51"/>
      <c r="AZ149" s="13"/>
      <c r="BA149" s="51"/>
      <c r="BB149" s="13"/>
      <c r="BC149" s="51"/>
      <c r="BD149" s="68"/>
    </row>
    <row r="150" spans="2:56" x14ac:dyDescent="0.35"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13"/>
      <c r="AJ150" s="13">
        <v>0</v>
      </c>
      <c r="AK150" s="51"/>
      <c r="AL150" s="13"/>
      <c r="AM150" s="51"/>
      <c r="AN150" s="13"/>
      <c r="AO150" s="51"/>
      <c r="AP150" s="13"/>
      <c r="AQ150" s="51"/>
      <c r="AR150" s="13"/>
      <c r="AS150" s="51"/>
      <c r="AT150" s="13"/>
      <c r="AU150" s="51"/>
      <c r="AV150" s="13"/>
      <c r="AW150" s="51"/>
      <c r="AX150" s="13"/>
      <c r="AY150" s="51"/>
      <c r="AZ150" s="13"/>
      <c r="BA150" s="51"/>
      <c r="BB150" s="13"/>
      <c r="BC150" s="51"/>
      <c r="BD150" s="68"/>
    </row>
    <row r="151" spans="2:56" x14ac:dyDescent="0.35"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13"/>
      <c r="AJ151" s="13">
        <v>0</v>
      </c>
      <c r="AK151" s="51"/>
      <c r="AL151" s="13"/>
      <c r="AM151" s="51"/>
      <c r="AN151" s="13"/>
      <c r="AO151" s="51"/>
      <c r="AP151" s="13"/>
      <c r="AQ151" s="51"/>
      <c r="AR151" s="13"/>
      <c r="AS151" s="51"/>
      <c r="AT151" s="13"/>
      <c r="AU151" s="51"/>
      <c r="AV151" s="13"/>
      <c r="AW151" s="51"/>
      <c r="AX151" s="13"/>
      <c r="AY151" s="51"/>
      <c r="AZ151" s="13"/>
      <c r="BA151" s="51"/>
      <c r="BB151" s="13"/>
      <c r="BC151" s="51"/>
      <c r="BD151" s="68"/>
    </row>
    <row r="152" spans="2:56" x14ac:dyDescent="0.35"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13"/>
      <c r="AJ152" s="13">
        <v>0</v>
      </c>
      <c r="AK152" s="51"/>
      <c r="AL152" s="13"/>
      <c r="AM152" s="51"/>
      <c r="AN152" s="13"/>
      <c r="AO152" s="51"/>
      <c r="AP152" s="13"/>
      <c r="AQ152" s="51"/>
      <c r="AR152" s="13"/>
      <c r="AS152" s="51"/>
      <c r="AT152" s="13"/>
      <c r="AU152" s="51"/>
      <c r="AV152" s="13"/>
      <c r="AW152" s="51"/>
      <c r="AX152" s="13"/>
      <c r="AY152" s="51"/>
      <c r="AZ152" s="13"/>
      <c r="BA152" s="51"/>
      <c r="BB152" s="13"/>
      <c r="BC152" s="51"/>
      <c r="BD152" s="68"/>
    </row>
    <row r="153" spans="2:56" x14ac:dyDescent="0.35"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13"/>
      <c r="AJ153" s="13">
        <v>0</v>
      </c>
      <c r="AK153" s="51"/>
      <c r="AL153" s="13"/>
      <c r="AM153" s="51"/>
      <c r="AN153" s="13"/>
      <c r="AO153" s="51"/>
      <c r="AP153" s="13"/>
      <c r="AQ153" s="51"/>
      <c r="AR153" s="13"/>
      <c r="AS153" s="51"/>
      <c r="AT153" s="13"/>
      <c r="AU153" s="51"/>
      <c r="AV153" s="13"/>
      <c r="AW153" s="51"/>
      <c r="AX153" s="13"/>
      <c r="AY153" s="51"/>
      <c r="AZ153" s="13"/>
      <c r="BA153" s="51"/>
      <c r="BB153" s="13"/>
      <c r="BC153" s="51"/>
      <c r="BD153" s="68"/>
    </row>
    <row r="154" spans="2:56" x14ac:dyDescent="0.35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13"/>
      <c r="AJ154" s="13">
        <v>0</v>
      </c>
      <c r="AK154" s="51"/>
      <c r="AL154" s="13"/>
      <c r="AM154" s="51"/>
      <c r="AN154" s="13"/>
      <c r="AO154" s="51"/>
      <c r="AP154" s="13"/>
      <c r="AQ154" s="51"/>
      <c r="AR154" s="13"/>
      <c r="AS154" s="51"/>
      <c r="AT154" s="13"/>
      <c r="AU154" s="51"/>
      <c r="AV154" s="13"/>
      <c r="AW154" s="51"/>
      <c r="AX154" s="13"/>
      <c r="AY154" s="51"/>
      <c r="AZ154" s="13"/>
      <c r="BA154" s="51"/>
      <c r="BB154" s="13"/>
      <c r="BC154" s="51"/>
      <c r="BD154" s="68"/>
    </row>
    <row r="155" spans="2:56" x14ac:dyDescent="0.35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13"/>
      <c r="AJ155" s="13">
        <v>0</v>
      </c>
      <c r="AK155" s="51"/>
      <c r="AL155" s="13"/>
      <c r="AM155" s="51"/>
      <c r="AN155" s="13"/>
      <c r="AO155" s="51"/>
      <c r="AP155" s="13"/>
      <c r="AQ155" s="51"/>
      <c r="AR155" s="13"/>
      <c r="AS155" s="51"/>
      <c r="AT155" s="13"/>
      <c r="AU155" s="51"/>
      <c r="AV155" s="13"/>
      <c r="AW155" s="51"/>
      <c r="AX155" s="13"/>
      <c r="AY155" s="51"/>
      <c r="AZ155" s="13"/>
      <c r="BA155" s="51"/>
      <c r="BB155" s="13"/>
      <c r="BC155" s="51"/>
      <c r="BD155" s="68"/>
    </row>
    <row r="156" spans="2:56" x14ac:dyDescent="0.35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13"/>
      <c r="AJ156" s="13">
        <v>0</v>
      </c>
      <c r="AK156" s="51"/>
      <c r="AL156" s="13"/>
      <c r="AM156" s="51"/>
      <c r="AN156" s="13"/>
      <c r="AO156" s="51"/>
      <c r="AP156" s="13"/>
      <c r="AQ156" s="51"/>
      <c r="AR156" s="13"/>
      <c r="AS156" s="51"/>
      <c r="AT156" s="13"/>
      <c r="AU156" s="51"/>
      <c r="AV156" s="13"/>
      <c r="AW156" s="51"/>
      <c r="AX156" s="13"/>
      <c r="AY156" s="51"/>
      <c r="AZ156" s="13"/>
      <c r="BA156" s="51"/>
      <c r="BB156" s="13"/>
      <c r="BC156" s="51"/>
      <c r="BD156" s="68"/>
    </row>
    <row r="157" spans="2:56" x14ac:dyDescent="0.35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13"/>
      <c r="AJ157" s="13">
        <v>0</v>
      </c>
      <c r="AK157" s="51"/>
      <c r="AL157" s="13"/>
      <c r="AM157" s="51"/>
      <c r="AN157" s="13"/>
      <c r="AO157" s="51"/>
      <c r="AP157" s="13"/>
      <c r="AQ157" s="51"/>
      <c r="AR157" s="13"/>
      <c r="AS157" s="51"/>
      <c r="AT157" s="13"/>
      <c r="AU157" s="51"/>
      <c r="AV157" s="13"/>
      <c r="AW157" s="51"/>
      <c r="AX157" s="13"/>
      <c r="AY157" s="51"/>
      <c r="AZ157" s="13"/>
      <c r="BA157" s="51"/>
      <c r="BB157" s="13"/>
      <c r="BC157" s="51"/>
      <c r="BD157" s="68"/>
    </row>
    <row r="158" spans="2:56" x14ac:dyDescent="0.35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13"/>
      <c r="AJ158" s="13">
        <v>0</v>
      </c>
      <c r="AK158" s="51"/>
      <c r="AL158" s="13"/>
      <c r="AM158" s="51"/>
      <c r="AN158" s="13"/>
      <c r="AO158" s="51"/>
      <c r="AP158" s="13"/>
      <c r="AQ158" s="51"/>
      <c r="AR158" s="13"/>
      <c r="AS158" s="51"/>
      <c r="AT158" s="13"/>
      <c r="AU158" s="51"/>
      <c r="AV158" s="13"/>
      <c r="AW158" s="51"/>
      <c r="AX158" s="13"/>
      <c r="AY158" s="51"/>
      <c r="AZ158" s="13"/>
      <c r="BA158" s="51"/>
      <c r="BB158" s="13"/>
      <c r="BC158" s="51"/>
      <c r="BD158" s="68"/>
    </row>
    <row r="159" spans="2:56" x14ac:dyDescent="0.35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13"/>
      <c r="AJ159" s="13">
        <v>0</v>
      </c>
      <c r="AK159" s="51"/>
      <c r="AL159" s="13"/>
      <c r="AM159" s="51"/>
      <c r="AN159" s="13"/>
      <c r="AO159" s="51"/>
      <c r="AP159" s="13"/>
      <c r="AQ159" s="51"/>
      <c r="AR159" s="13"/>
      <c r="AS159" s="51"/>
      <c r="AT159" s="13"/>
      <c r="AU159" s="51"/>
      <c r="AV159" s="13"/>
      <c r="AW159" s="51"/>
      <c r="AX159" s="13"/>
      <c r="AY159" s="51"/>
      <c r="AZ159" s="13"/>
      <c r="BA159" s="51"/>
      <c r="BB159" s="13"/>
      <c r="BC159" s="51"/>
      <c r="BD159" s="68"/>
    </row>
    <row r="160" spans="2:56" x14ac:dyDescent="0.35"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13"/>
      <c r="AJ160" s="13">
        <v>0</v>
      </c>
      <c r="AK160" s="51"/>
      <c r="AL160" s="13"/>
      <c r="AM160" s="51"/>
      <c r="AN160" s="13"/>
      <c r="AO160" s="51"/>
      <c r="AP160" s="13"/>
      <c r="AQ160" s="51"/>
      <c r="AR160" s="13"/>
      <c r="AS160" s="51"/>
      <c r="AT160" s="13"/>
      <c r="AU160" s="51"/>
      <c r="AV160" s="13"/>
      <c r="AW160" s="51"/>
      <c r="AX160" s="13"/>
      <c r="AY160" s="51"/>
      <c r="AZ160" s="13"/>
      <c r="BA160" s="51"/>
      <c r="BB160" s="13"/>
      <c r="BC160" s="51"/>
      <c r="BD160" s="68"/>
    </row>
    <row r="161" spans="2:56" x14ac:dyDescent="0.35"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13"/>
      <c r="AJ161" s="13">
        <v>0</v>
      </c>
      <c r="AK161" s="50"/>
      <c r="AL161" s="13"/>
      <c r="AM161" s="50"/>
      <c r="AN161" s="13"/>
      <c r="AO161" s="50"/>
      <c r="AP161" s="13"/>
      <c r="AQ161" s="50"/>
      <c r="AR161" s="13"/>
      <c r="AS161" s="50"/>
      <c r="AT161" s="13"/>
      <c r="AU161" s="50"/>
      <c r="AV161" s="13"/>
      <c r="AW161" s="50"/>
      <c r="AX161" s="13"/>
      <c r="AY161" s="50"/>
      <c r="AZ161" s="13"/>
      <c r="BA161" s="50"/>
      <c r="BB161" s="13"/>
      <c r="BC161" s="50"/>
      <c r="BD161" s="68"/>
    </row>
    <row r="162" spans="2:56" x14ac:dyDescent="0.35"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13"/>
      <c r="AJ162" s="13">
        <v>0</v>
      </c>
      <c r="AK162" s="50"/>
      <c r="AL162" s="13"/>
      <c r="AM162" s="50"/>
      <c r="AN162" s="13"/>
      <c r="AO162" s="50"/>
      <c r="AP162" s="13"/>
      <c r="AQ162" s="50"/>
      <c r="AR162" s="13"/>
      <c r="AS162" s="50"/>
      <c r="AT162" s="13"/>
      <c r="AU162" s="50"/>
      <c r="AV162" s="13"/>
      <c r="AW162" s="50"/>
      <c r="AX162" s="13"/>
      <c r="AY162" s="50"/>
      <c r="AZ162" s="13"/>
      <c r="BA162" s="50"/>
      <c r="BB162" s="13"/>
      <c r="BC162" s="50"/>
      <c r="BD162" s="68"/>
    </row>
    <row r="163" spans="2:56" x14ac:dyDescent="0.35"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13"/>
      <c r="AJ163" s="13">
        <v>0</v>
      </c>
      <c r="AK163" s="50"/>
      <c r="AL163" s="13"/>
      <c r="AM163" s="50"/>
      <c r="AN163" s="13"/>
      <c r="AO163" s="50"/>
      <c r="AP163" s="13"/>
      <c r="AQ163" s="50"/>
      <c r="AR163" s="13"/>
      <c r="AS163" s="50"/>
      <c r="AT163" s="13"/>
      <c r="AU163" s="50"/>
      <c r="AV163" s="13"/>
      <c r="AW163" s="50"/>
      <c r="AX163" s="13"/>
      <c r="AY163" s="50"/>
      <c r="AZ163" s="13"/>
      <c r="BA163" s="50"/>
      <c r="BB163" s="13"/>
      <c r="BC163" s="50"/>
      <c r="BD163" s="68"/>
    </row>
    <row r="164" spans="2:56" x14ac:dyDescent="0.35"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13"/>
      <c r="AJ164" s="13">
        <v>0</v>
      </c>
      <c r="AK164" s="50"/>
      <c r="AL164" s="13"/>
      <c r="AM164" s="50"/>
      <c r="AN164" s="13"/>
      <c r="AO164" s="50"/>
      <c r="AP164" s="13"/>
      <c r="AQ164" s="50"/>
      <c r="AR164" s="13"/>
      <c r="AS164" s="50"/>
      <c r="AT164" s="13"/>
      <c r="AU164" s="50"/>
      <c r="AV164" s="13"/>
      <c r="AW164" s="50"/>
      <c r="AX164" s="13"/>
      <c r="AY164" s="50"/>
      <c r="AZ164" s="13"/>
      <c r="BA164" s="50"/>
      <c r="BB164" s="13"/>
      <c r="BC164" s="50"/>
      <c r="BD164" s="68"/>
    </row>
    <row r="165" spans="2:56" x14ac:dyDescent="0.35"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13"/>
      <c r="AJ165" s="13">
        <v>0</v>
      </c>
      <c r="AK165" s="50"/>
      <c r="AL165" s="13"/>
      <c r="AM165" s="50"/>
      <c r="AN165" s="13"/>
      <c r="AO165" s="50"/>
      <c r="AP165" s="13"/>
      <c r="AQ165" s="50"/>
      <c r="AR165" s="13"/>
      <c r="AS165" s="50"/>
      <c r="AT165" s="13"/>
      <c r="AU165" s="50"/>
      <c r="AV165" s="13"/>
      <c r="AW165" s="50"/>
      <c r="AX165" s="13"/>
      <c r="AY165" s="50"/>
      <c r="AZ165" s="13"/>
      <c r="BA165" s="50"/>
      <c r="BB165" s="13"/>
      <c r="BC165" s="50"/>
      <c r="BD165" s="68"/>
    </row>
    <row r="166" spans="2:56" x14ac:dyDescent="0.35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13"/>
      <c r="AJ166" s="13">
        <v>0</v>
      </c>
      <c r="AK166" s="50"/>
      <c r="AL166" s="13"/>
      <c r="AM166" s="50"/>
      <c r="AN166" s="13"/>
      <c r="AO166" s="50"/>
      <c r="AP166" s="13"/>
      <c r="AQ166" s="50"/>
      <c r="AR166" s="13"/>
      <c r="AS166" s="50"/>
      <c r="AT166" s="13"/>
      <c r="AU166" s="50"/>
      <c r="AV166" s="13"/>
      <c r="AW166" s="50"/>
      <c r="AX166" s="13"/>
      <c r="AY166" s="50"/>
      <c r="AZ166" s="13"/>
      <c r="BA166" s="50"/>
      <c r="BB166" s="13"/>
      <c r="BC166" s="50"/>
      <c r="BD166" s="68"/>
    </row>
    <row r="167" spans="2:56" x14ac:dyDescent="0.35"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13"/>
      <c r="AJ167" s="13">
        <v>0</v>
      </c>
      <c r="AK167" s="50"/>
      <c r="AL167" s="13"/>
      <c r="AM167" s="50"/>
      <c r="AN167" s="13"/>
      <c r="AO167" s="50"/>
      <c r="AP167" s="13"/>
      <c r="AQ167" s="50"/>
      <c r="AR167" s="13"/>
      <c r="AS167" s="50"/>
      <c r="AT167" s="13"/>
      <c r="AU167" s="50"/>
      <c r="AV167" s="13"/>
      <c r="AW167" s="50"/>
      <c r="AX167" s="13"/>
      <c r="AY167" s="50"/>
      <c r="AZ167" s="13"/>
      <c r="BA167" s="50"/>
      <c r="BB167" s="13"/>
      <c r="BC167" s="50"/>
      <c r="BD167" s="68"/>
    </row>
    <row r="168" spans="2:56" x14ac:dyDescent="0.35"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13"/>
      <c r="AJ168" s="13">
        <v>0</v>
      </c>
      <c r="AK168" s="50"/>
      <c r="AL168" s="13"/>
      <c r="AM168" s="50"/>
      <c r="AN168" s="13"/>
      <c r="AO168" s="50"/>
      <c r="AP168" s="13"/>
      <c r="AQ168" s="50"/>
      <c r="AR168" s="13"/>
      <c r="AS168" s="50"/>
      <c r="AT168" s="13"/>
      <c r="AU168" s="50"/>
      <c r="AV168" s="13"/>
      <c r="AW168" s="50"/>
      <c r="AX168" s="13"/>
      <c r="AY168" s="50"/>
      <c r="AZ168" s="13"/>
      <c r="BA168" s="50"/>
      <c r="BB168" s="13"/>
      <c r="BC168" s="50"/>
      <c r="BD168" s="68"/>
    </row>
    <row r="169" spans="2:56" x14ac:dyDescent="0.35"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13"/>
      <c r="AJ169" s="13">
        <v>0</v>
      </c>
      <c r="AK169" s="50"/>
      <c r="AL169" s="13"/>
      <c r="AM169" s="50"/>
      <c r="AN169" s="13"/>
      <c r="AO169" s="50"/>
      <c r="AP169" s="13"/>
      <c r="AQ169" s="50"/>
      <c r="AR169" s="13"/>
      <c r="AS169" s="50"/>
      <c r="AT169" s="13"/>
      <c r="AU169" s="50"/>
      <c r="AV169" s="13"/>
      <c r="AW169" s="50"/>
      <c r="AX169" s="13"/>
      <c r="AY169" s="50"/>
      <c r="AZ169" s="13"/>
      <c r="BA169" s="50"/>
      <c r="BB169" s="13"/>
      <c r="BC169" s="50"/>
      <c r="BD169" s="68"/>
    </row>
    <row r="170" spans="2:56" x14ac:dyDescent="0.35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13"/>
      <c r="AJ170" s="13">
        <v>0</v>
      </c>
      <c r="AK170" s="50"/>
      <c r="AL170" s="13"/>
      <c r="AM170" s="50"/>
      <c r="AN170" s="13"/>
      <c r="AO170" s="50"/>
      <c r="AP170" s="13"/>
      <c r="AQ170" s="50"/>
      <c r="AR170" s="13"/>
      <c r="AS170" s="50"/>
      <c r="AT170" s="13"/>
      <c r="AU170" s="50"/>
      <c r="AV170" s="13"/>
      <c r="AW170" s="50"/>
      <c r="AX170" s="13"/>
      <c r="AY170" s="50"/>
      <c r="AZ170" s="13"/>
      <c r="BA170" s="50"/>
      <c r="BB170" s="13"/>
      <c r="BC170" s="50"/>
      <c r="BD170" s="68"/>
    </row>
    <row r="171" spans="2:56" x14ac:dyDescent="0.35"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13"/>
      <c r="AJ171" s="13">
        <v>0</v>
      </c>
      <c r="AK171" s="50"/>
      <c r="AL171" s="13"/>
      <c r="AM171" s="50"/>
      <c r="AN171" s="13"/>
      <c r="AO171" s="50"/>
      <c r="AP171" s="13"/>
      <c r="AQ171" s="50"/>
      <c r="AR171" s="13"/>
      <c r="AS171" s="50"/>
      <c r="AT171" s="13"/>
      <c r="AU171" s="50"/>
      <c r="AV171" s="13"/>
      <c r="AW171" s="50"/>
      <c r="AX171" s="13"/>
      <c r="AY171" s="50"/>
      <c r="AZ171" s="13"/>
      <c r="BA171" s="50"/>
      <c r="BB171" s="13"/>
      <c r="BC171" s="50"/>
      <c r="BD171" s="68"/>
    </row>
    <row r="172" spans="2:56" x14ac:dyDescent="0.35"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13"/>
      <c r="AJ172" s="13">
        <v>0</v>
      </c>
      <c r="AK172" s="50"/>
      <c r="AL172" s="13"/>
      <c r="AM172" s="50"/>
      <c r="AN172" s="13"/>
      <c r="AO172" s="50"/>
      <c r="AP172" s="13"/>
      <c r="AQ172" s="50"/>
      <c r="AR172" s="13"/>
      <c r="AS172" s="50"/>
      <c r="AT172" s="13"/>
      <c r="AU172" s="50"/>
      <c r="AV172" s="13"/>
      <c r="AW172" s="50"/>
      <c r="AX172" s="13"/>
      <c r="AY172" s="50"/>
      <c r="AZ172" s="13"/>
      <c r="BA172" s="50"/>
      <c r="BB172" s="13"/>
      <c r="BC172" s="50"/>
      <c r="BD172" s="68"/>
    </row>
    <row r="173" spans="2:56" x14ac:dyDescent="0.35"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13"/>
      <c r="AJ173" s="13">
        <v>0</v>
      </c>
      <c r="AK173" s="50"/>
      <c r="AL173" s="13"/>
      <c r="AM173" s="50"/>
      <c r="AN173" s="13"/>
      <c r="AO173" s="50"/>
      <c r="AP173" s="13"/>
      <c r="AQ173" s="50"/>
      <c r="AR173" s="13"/>
      <c r="AS173" s="50"/>
      <c r="AT173" s="13"/>
      <c r="AU173" s="50"/>
      <c r="AV173" s="13"/>
      <c r="AW173" s="50"/>
      <c r="AX173" s="13"/>
      <c r="AY173" s="50"/>
      <c r="AZ173" s="13"/>
      <c r="BA173" s="50"/>
      <c r="BB173" s="13"/>
      <c r="BC173" s="50"/>
      <c r="BD173" s="68"/>
    </row>
    <row r="174" spans="2:56" x14ac:dyDescent="0.35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13"/>
      <c r="AJ174" s="13">
        <v>0</v>
      </c>
      <c r="AK174" s="50"/>
      <c r="AL174" s="13"/>
      <c r="AM174" s="50"/>
      <c r="AN174" s="13"/>
      <c r="AO174" s="50"/>
      <c r="AP174" s="13"/>
      <c r="AQ174" s="50"/>
      <c r="AR174" s="13"/>
      <c r="AS174" s="50"/>
      <c r="AT174" s="13"/>
      <c r="AU174" s="50"/>
      <c r="AV174" s="13"/>
      <c r="AW174" s="50"/>
      <c r="AX174" s="13"/>
      <c r="AY174" s="50"/>
      <c r="AZ174" s="13"/>
      <c r="BA174" s="50"/>
      <c r="BB174" s="13"/>
      <c r="BC174" s="50"/>
      <c r="BD174" s="68"/>
    </row>
    <row r="175" spans="2:56" x14ac:dyDescent="0.35"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13"/>
      <c r="AJ175" s="13">
        <v>0</v>
      </c>
      <c r="AK175" s="50"/>
      <c r="AL175" s="13"/>
      <c r="AM175" s="50"/>
      <c r="AN175" s="13"/>
      <c r="AO175" s="50"/>
      <c r="AP175" s="13"/>
      <c r="AQ175" s="50"/>
      <c r="AR175" s="13"/>
      <c r="AS175" s="50"/>
      <c r="AT175" s="13"/>
      <c r="AU175" s="50"/>
      <c r="AV175" s="13"/>
      <c r="AW175" s="50"/>
      <c r="AX175" s="13"/>
      <c r="AY175" s="50"/>
      <c r="AZ175" s="13"/>
      <c r="BA175" s="50"/>
      <c r="BB175" s="13"/>
      <c r="BC175" s="50"/>
      <c r="BD175" s="68"/>
    </row>
    <row r="176" spans="2:56" x14ac:dyDescent="0.35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13"/>
      <c r="AJ176" s="13">
        <v>0</v>
      </c>
      <c r="AK176" s="50"/>
      <c r="AL176" s="13"/>
      <c r="AM176" s="50"/>
      <c r="AN176" s="13"/>
      <c r="AO176" s="50"/>
      <c r="AP176" s="13"/>
      <c r="AQ176" s="50"/>
      <c r="AR176" s="13"/>
      <c r="AS176" s="50"/>
      <c r="AT176" s="13"/>
      <c r="AU176" s="50"/>
      <c r="AV176" s="13"/>
      <c r="AW176" s="50"/>
      <c r="AX176" s="13"/>
      <c r="AY176" s="50"/>
      <c r="AZ176" s="13"/>
      <c r="BA176" s="50"/>
      <c r="BB176" s="13"/>
      <c r="BC176" s="50"/>
      <c r="BD176" s="68"/>
    </row>
    <row r="177" spans="2:56" x14ac:dyDescent="0.35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13"/>
      <c r="AJ177" s="13">
        <v>0</v>
      </c>
      <c r="AK177" s="50"/>
      <c r="AL177" s="13"/>
      <c r="AM177" s="50"/>
      <c r="AN177" s="13"/>
      <c r="AO177" s="50"/>
      <c r="AP177" s="13"/>
      <c r="AQ177" s="50"/>
      <c r="AR177" s="13"/>
      <c r="AS177" s="50"/>
      <c r="AT177" s="13"/>
      <c r="AU177" s="50"/>
      <c r="AV177" s="13"/>
      <c r="AW177" s="50"/>
      <c r="AX177" s="13"/>
      <c r="AY177" s="50"/>
      <c r="AZ177" s="13"/>
      <c r="BA177" s="50"/>
      <c r="BB177" s="13"/>
      <c r="BC177" s="50"/>
      <c r="BD177" s="68"/>
    </row>
    <row r="178" spans="2:56" x14ac:dyDescent="0.35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13"/>
      <c r="AJ178" s="13">
        <v>0</v>
      </c>
      <c r="AK178" s="50"/>
      <c r="AL178" s="13"/>
      <c r="AM178" s="50"/>
      <c r="AN178" s="13"/>
      <c r="AO178" s="50"/>
      <c r="AP178" s="13"/>
      <c r="AQ178" s="50"/>
      <c r="AR178" s="13"/>
      <c r="AS178" s="50"/>
      <c r="AT178" s="13"/>
      <c r="AU178" s="50"/>
      <c r="AV178" s="13"/>
      <c r="AW178" s="50"/>
      <c r="AX178" s="13"/>
      <c r="AY178" s="50"/>
      <c r="AZ178" s="13"/>
      <c r="BA178" s="50"/>
      <c r="BB178" s="13"/>
      <c r="BC178" s="50"/>
      <c r="BD178" s="68"/>
    </row>
    <row r="179" spans="2:56" x14ac:dyDescent="0.35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13"/>
      <c r="AJ179" s="13">
        <v>0</v>
      </c>
      <c r="AK179" s="50"/>
      <c r="AL179" s="13"/>
      <c r="AM179" s="50"/>
      <c r="AN179" s="13"/>
      <c r="AO179" s="50"/>
      <c r="AP179" s="13"/>
      <c r="AQ179" s="50"/>
      <c r="AR179" s="13"/>
      <c r="AS179" s="50"/>
      <c r="AT179" s="13"/>
      <c r="AU179" s="50"/>
      <c r="AV179" s="13"/>
      <c r="AW179" s="50"/>
      <c r="AX179" s="13"/>
      <c r="AY179" s="50"/>
      <c r="AZ179" s="13"/>
      <c r="BA179" s="50"/>
      <c r="BB179" s="13"/>
      <c r="BC179" s="50"/>
      <c r="BD179" s="68"/>
    </row>
    <row r="180" spans="2:56" x14ac:dyDescent="0.35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13"/>
      <c r="AJ180" s="13">
        <v>0</v>
      </c>
      <c r="AK180" s="50"/>
      <c r="AL180" s="13"/>
      <c r="AM180" s="50"/>
      <c r="AN180" s="13"/>
      <c r="AO180" s="50"/>
      <c r="AP180" s="13"/>
      <c r="AQ180" s="50"/>
      <c r="AR180" s="13"/>
      <c r="AS180" s="50"/>
      <c r="AT180" s="13"/>
      <c r="AU180" s="50"/>
      <c r="AV180" s="13"/>
      <c r="AW180" s="50"/>
      <c r="AX180" s="13"/>
      <c r="AY180" s="50"/>
      <c r="AZ180" s="13"/>
      <c r="BA180" s="50"/>
      <c r="BB180" s="13"/>
      <c r="BC180" s="50"/>
      <c r="BD180" s="68"/>
    </row>
    <row r="181" spans="2:56" x14ac:dyDescent="0.35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13"/>
      <c r="AJ181" s="13">
        <v>0</v>
      </c>
      <c r="AK181" s="50"/>
      <c r="AL181" s="13"/>
      <c r="AM181" s="50"/>
      <c r="AN181" s="13"/>
      <c r="AO181" s="50"/>
      <c r="AP181" s="13"/>
      <c r="AQ181" s="50"/>
      <c r="AR181" s="13"/>
      <c r="AS181" s="50"/>
      <c r="AT181" s="13"/>
      <c r="AU181" s="50"/>
      <c r="AV181" s="13"/>
      <c r="AW181" s="50"/>
      <c r="AX181" s="13"/>
      <c r="AY181" s="50"/>
      <c r="AZ181" s="13"/>
      <c r="BA181" s="50"/>
      <c r="BB181" s="13"/>
      <c r="BC181" s="50"/>
      <c r="BD181" s="68"/>
    </row>
    <row r="182" spans="2:56" x14ac:dyDescent="0.35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13"/>
      <c r="AJ182" s="13">
        <v>0</v>
      </c>
      <c r="AK182" s="50"/>
      <c r="AL182" s="13"/>
      <c r="AM182" s="50"/>
      <c r="AN182" s="13"/>
      <c r="AO182" s="50"/>
      <c r="AP182" s="13"/>
      <c r="AQ182" s="50"/>
      <c r="AR182" s="13"/>
      <c r="AS182" s="50"/>
      <c r="AT182" s="13"/>
      <c r="AU182" s="50"/>
      <c r="AV182" s="13"/>
      <c r="AW182" s="50"/>
      <c r="AX182" s="13"/>
      <c r="AY182" s="50"/>
      <c r="AZ182" s="13"/>
      <c r="BA182" s="50"/>
      <c r="BB182" s="13"/>
      <c r="BC182" s="50"/>
      <c r="BD182" s="68"/>
    </row>
    <row r="183" spans="2:56" x14ac:dyDescent="0.35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13"/>
      <c r="AJ183" s="13">
        <v>0</v>
      </c>
      <c r="AK183" s="50"/>
      <c r="AL183" s="13"/>
      <c r="AM183" s="50"/>
      <c r="AN183" s="13"/>
      <c r="AO183" s="50"/>
      <c r="AP183" s="13"/>
      <c r="AQ183" s="50"/>
      <c r="AR183" s="13"/>
      <c r="AS183" s="50"/>
      <c r="AT183" s="13"/>
      <c r="AU183" s="50"/>
      <c r="AV183" s="13"/>
      <c r="AW183" s="50"/>
      <c r="AX183" s="13"/>
      <c r="AY183" s="50"/>
      <c r="AZ183" s="13"/>
      <c r="BA183" s="50"/>
      <c r="BB183" s="13"/>
      <c r="BC183" s="50"/>
      <c r="BD183" s="68"/>
    </row>
    <row r="184" spans="2:56" x14ac:dyDescent="0.35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13"/>
      <c r="AJ184" s="13">
        <v>0</v>
      </c>
      <c r="AK184" s="50"/>
      <c r="AL184" s="13"/>
      <c r="AM184" s="50"/>
      <c r="AN184" s="13"/>
      <c r="AO184" s="50"/>
      <c r="AP184" s="13"/>
      <c r="AQ184" s="50"/>
      <c r="AR184" s="13"/>
      <c r="AS184" s="50"/>
      <c r="AT184" s="13"/>
      <c r="AU184" s="50"/>
      <c r="AV184" s="13"/>
      <c r="AW184" s="50"/>
      <c r="AX184" s="13"/>
      <c r="AY184" s="50"/>
      <c r="AZ184" s="13"/>
      <c r="BA184" s="50"/>
      <c r="BB184" s="13"/>
      <c r="BC184" s="50"/>
      <c r="BD184" s="68"/>
    </row>
    <row r="185" spans="2:56" x14ac:dyDescent="0.35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13"/>
      <c r="AJ185" s="13">
        <v>0</v>
      </c>
      <c r="AK185" s="50"/>
      <c r="AL185" s="13"/>
      <c r="AM185" s="50"/>
      <c r="AN185" s="13"/>
      <c r="AO185" s="50"/>
      <c r="AP185" s="13"/>
      <c r="AQ185" s="50"/>
      <c r="AR185" s="13"/>
      <c r="AS185" s="50"/>
      <c r="AT185" s="13"/>
      <c r="AU185" s="50"/>
      <c r="AV185" s="13"/>
      <c r="AW185" s="50"/>
      <c r="AX185" s="13"/>
      <c r="AY185" s="50"/>
      <c r="AZ185" s="13"/>
      <c r="BA185" s="50"/>
      <c r="BB185" s="13"/>
      <c r="BC185" s="50"/>
      <c r="BD185" s="68"/>
    </row>
    <row r="186" spans="2:56" x14ac:dyDescent="0.35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13"/>
      <c r="AJ186" s="13">
        <v>0</v>
      </c>
      <c r="AK186" s="50"/>
      <c r="AL186" s="13"/>
      <c r="AM186" s="50"/>
      <c r="AN186" s="13"/>
      <c r="AO186" s="50"/>
      <c r="AP186" s="13"/>
      <c r="AQ186" s="50"/>
      <c r="AR186" s="13"/>
      <c r="AS186" s="50"/>
      <c r="AT186" s="13"/>
      <c r="AU186" s="50"/>
      <c r="AV186" s="13"/>
      <c r="AW186" s="50"/>
      <c r="AX186" s="13"/>
      <c r="AY186" s="50"/>
      <c r="AZ186" s="13"/>
      <c r="BA186" s="50"/>
      <c r="BB186" s="13"/>
      <c r="BC186" s="50"/>
      <c r="BD186" s="68"/>
    </row>
    <row r="187" spans="2:56" x14ac:dyDescent="0.35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13"/>
      <c r="AJ187" s="13">
        <v>0</v>
      </c>
      <c r="AK187" s="50"/>
      <c r="AL187" s="13"/>
      <c r="AM187" s="50"/>
      <c r="AN187" s="13"/>
      <c r="AO187" s="50"/>
      <c r="AP187" s="13"/>
      <c r="AQ187" s="50"/>
      <c r="AR187" s="13"/>
      <c r="AS187" s="50"/>
      <c r="AT187" s="13"/>
      <c r="AU187" s="50"/>
      <c r="AV187" s="13"/>
      <c r="AW187" s="50"/>
      <c r="AX187" s="13"/>
      <c r="AY187" s="50"/>
      <c r="AZ187" s="13"/>
      <c r="BA187" s="50"/>
      <c r="BB187" s="13"/>
      <c r="BC187" s="50"/>
      <c r="BD187" s="68"/>
    </row>
    <row r="188" spans="2:56" x14ac:dyDescent="0.35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13"/>
      <c r="AJ188" s="13">
        <v>0</v>
      </c>
      <c r="AK188" s="50"/>
      <c r="AL188" s="13"/>
      <c r="AM188" s="50"/>
      <c r="AN188" s="13"/>
      <c r="AO188" s="50"/>
      <c r="AP188" s="13"/>
      <c r="AQ188" s="50"/>
      <c r="AR188" s="13"/>
      <c r="AS188" s="50"/>
      <c r="AT188" s="13"/>
      <c r="AU188" s="50"/>
      <c r="AV188" s="13"/>
      <c r="AW188" s="50"/>
      <c r="AX188" s="13"/>
      <c r="AY188" s="50"/>
      <c r="AZ188" s="13"/>
      <c r="BA188" s="50"/>
      <c r="BB188" s="13"/>
      <c r="BC188" s="50"/>
      <c r="BD188" s="68"/>
    </row>
    <row r="189" spans="2:56" x14ac:dyDescent="0.35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13"/>
      <c r="AJ189" s="13">
        <v>0</v>
      </c>
      <c r="AK189" s="50"/>
      <c r="AL189" s="13"/>
      <c r="AM189" s="50"/>
      <c r="AN189" s="13"/>
      <c r="AO189" s="50"/>
      <c r="AP189" s="13"/>
      <c r="AQ189" s="50"/>
      <c r="AR189" s="13"/>
      <c r="AS189" s="50"/>
      <c r="AT189" s="13"/>
      <c r="AU189" s="50"/>
      <c r="AV189" s="13"/>
      <c r="AW189" s="50"/>
      <c r="AX189" s="13"/>
      <c r="AY189" s="50"/>
      <c r="AZ189" s="13"/>
      <c r="BA189" s="50"/>
      <c r="BB189" s="13"/>
      <c r="BC189" s="50"/>
      <c r="BD189" s="68"/>
    </row>
    <row r="190" spans="2:56" x14ac:dyDescent="0.35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13"/>
      <c r="AJ190" s="13">
        <v>0</v>
      </c>
      <c r="AK190" s="50"/>
      <c r="AL190" s="13"/>
      <c r="AM190" s="50"/>
      <c r="AN190" s="13"/>
      <c r="AO190" s="50"/>
      <c r="AP190" s="13"/>
      <c r="AQ190" s="50"/>
      <c r="AR190" s="13"/>
      <c r="AS190" s="50"/>
      <c r="AT190" s="13"/>
      <c r="AU190" s="50"/>
      <c r="AV190" s="13"/>
      <c r="AW190" s="50"/>
      <c r="AX190" s="13"/>
      <c r="AY190" s="50"/>
      <c r="AZ190" s="13"/>
      <c r="BA190" s="50"/>
      <c r="BB190" s="13"/>
      <c r="BC190" s="50"/>
      <c r="BD190" s="68"/>
    </row>
    <row r="191" spans="2:56" x14ac:dyDescent="0.35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13"/>
      <c r="AJ191" s="13">
        <v>0</v>
      </c>
      <c r="AK191" s="50"/>
      <c r="AL191" s="13"/>
      <c r="AM191" s="50"/>
      <c r="AN191" s="13"/>
      <c r="AO191" s="50"/>
      <c r="AP191" s="13"/>
      <c r="AQ191" s="50"/>
      <c r="AR191" s="13"/>
      <c r="AS191" s="50"/>
      <c r="AT191" s="13"/>
      <c r="AU191" s="50"/>
      <c r="AV191" s="13"/>
      <c r="AW191" s="50"/>
      <c r="AX191" s="13"/>
      <c r="AY191" s="50"/>
      <c r="AZ191" s="13"/>
      <c r="BA191" s="50"/>
      <c r="BB191" s="13"/>
      <c r="BC191" s="50"/>
      <c r="BD191" s="68"/>
    </row>
    <row r="192" spans="2:56" x14ac:dyDescent="0.35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13"/>
      <c r="AJ192" s="13">
        <v>0</v>
      </c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68"/>
    </row>
    <row r="193" spans="2:56" x14ac:dyDescent="0.35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13"/>
      <c r="AJ193" s="13">
        <v>0</v>
      </c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68"/>
    </row>
    <row r="194" spans="2:56" x14ac:dyDescent="0.35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13"/>
      <c r="AJ194" s="13">
        <v>0</v>
      </c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68"/>
    </row>
    <row r="195" spans="2:56" x14ac:dyDescent="0.35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13"/>
      <c r="AJ195" s="13">
        <v>0</v>
      </c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68"/>
    </row>
    <row r="196" spans="2:56" x14ac:dyDescent="0.35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13"/>
      <c r="AJ196" s="13">
        <v>0</v>
      </c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68"/>
    </row>
    <row r="197" spans="2:56" x14ac:dyDescent="0.35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13"/>
      <c r="AJ197" s="13">
        <v>0</v>
      </c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68"/>
    </row>
    <row r="198" spans="2:56" x14ac:dyDescent="0.35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13"/>
      <c r="AJ198" s="13">
        <v>0</v>
      </c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68"/>
    </row>
    <row r="199" spans="2:56" x14ac:dyDescent="0.35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13"/>
      <c r="AJ199" s="13">
        <v>0</v>
      </c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68"/>
    </row>
    <row r="200" spans="2:56" x14ac:dyDescent="0.35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13"/>
      <c r="AJ200" s="13">
        <v>0</v>
      </c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68"/>
    </row>
    <row r="201" spans="2:56" x14ac:dyDescent="0.35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13"/>
      <c r="AJ201" s="13">
        <v>0</v>
      </c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68"/>
    </row>
    <row r="202" spans="2:56" x14ac:dyDescent="0.35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13"/>
      <c r="AJ202" s="13">
        <v>0</v>
      </c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68"/>
    </row>
    <row r="203" spans="2:56" x14ac:dyDescent="0.35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13"/>
      <c r="AJ203" s="13">
        <v>0</v>
      </c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68"/>
    </row>
    <row r="204" spans="2:56" x14ac:dyDescent="0.35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13"/>
      <c r="AJ204" s="13">
        <v>0</v>
      </c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68"/>
    </row>
    <row r="205" spans="2:56" x14ac:dyDescent="0.35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13"/>
      <c r="AJ205" s="13">
        <v>0</v>
      </c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68"/>
    </row>
    <row r="206" spans="2:56" x14ac:dyDescent="0.35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13"/>
      <c r="AJ206" s="13">
        <v>0</v>
      </c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68"/>
    </row>
    <row r="207" spans="2:56" x14ac:dyDescent="0.35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13"/>
      <c r="AJ207" s="13">
        <v>0</v>
      </c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68"/>
    </row>
    <row r="208" spans="2:56" x14ac:dyDescent="0.35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13"/>
      <c r="AJ208" s="13">
        <v>0</v>
      </c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68"/>
    </row>
    <row r="209" spans="2:56" x14ac:dyDescent="0.35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13"/>
      <c r="AJ209" s="13">
        <v>0</v>
      </c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68"/>
    </row>
    <row r="210" spans="2:56" x14ac:dyDescent="0.35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13"/>
      <c r="AJ210" s="13">
        <v>0</v>
      </c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68"/>
    </row>
    <row r="211" spans="2:56" x14ac:dyDescent="0.35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13"/>
      <c r="AJ211" s="13">
        <v>0</v>
      </c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68"/>
    </row>
    <row r="212" spans="2:56" x14ac:dyDescent="0.35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13"/>
      <c r="AJ212" s="13">
        <v>0</v>
      </c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68"/>
    </row>
    <row r="213" spans="2:56" x14ac:dyDescent="0.35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13"/>
      <c r="AJ213" s="13">
        <v>0</v>
      </c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68"/>
    </row>
    <row r="214" spans="2:56" x14ac:dyDescent="0.35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13"/>
      <c r="AJ214" s="13">
        <v>0</v>
      </c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68"/>
    </row>
    <row r="215" spans="2:56" x14ac:dyDescent="0.35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13"/>
      <c r="AJ215" s="13">
        <v>0</v>
      </c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68"/>
    </row>
    <row r="216" spans="2:56" x14ac:dyDescent="0.35">
      <c r="B216" s="66"/>
      <c r="C216" s="67"/>
      <c r="D216" s="67"/>
      <c r="E216" s="13"/>
      <c r="F216" s="13"/>
      <c r="G216" s="84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>
        <v>0</v>
      </c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68"/>
    </row>
    <row r="217" spans="2:56" x14ac:dyDescent="0.35">
      <c r="B217" s="66"/>
      <c r="C217" s="67"/>
      <c r="D217" s="67"/>
      <c r="E217" s="13"/>
      <c r="F217" s="13"/>
      <c r="G217" s="84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>
        <v>0</v>
      </c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68"/>
    </row>
    <row r="218" spans="2:56" x14ac:dyDescent="0.35">
      <c r="B218" s="66"/>
      <c r="C218" s="67"/>
      <c r="D218" s="67"/>
      <c r="E218" s="13"/>
      <c r="F218" s="13"/>
      <c r="G218" s="84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>
        <v>0</v>
      </c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68"/>
    </row>
    <row r="219" spans="2:56" x14ac:dyDescent="0.35">
      <c r="B219" s="66"/>
      <c r="C219" s="67"/>
      <c r="D219" s="67"/>
      <c r="E219" s="13"/>
      <c r="F219" s="13"/>
      <c r="G219" s="84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>
        <v>0</v>
      </c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68"/>
    </row>
    <row r="220" spans="2:56" x14ac:dyDescent="0.35">
      <c r="B220" s="66"/>
      <c r="C220" s="67"/>
      <c r="D220" s="67"/>
      <c r="E220" s="13"/>
      <c r="F220" s="13"/>
      <c r="G220" s="84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>
        <v>0</v>
      </c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68"/>
    </row>
    <row r="221" spans="2:56" x14ac:dyDescent="0.35">
      <c r="B221" s="66"/>
      <c r="C221" s="67"/>
      <c r="D221" s="67"/>
      <c r="E221" s="13"/>
      <c r="F221" s="13"/>
      <c r="G221" s="84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>
        <v>0</v>
      </c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68"/>
    </row>
    <row r="222" spans="2:56" x14ac:dyDescent="0.35">
      <c r="B222" s="66"/>
      <c r="C222" s="67"/>
      <c r="D222" s="67"/>
      <c r="E222" s="13"/>
      <c r="F222" s="13"/>
      <c r="G222" s="84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>
        <v>0</v>
      </c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68"/>
    </row>
    <row r="223" spans="2:56" x14ac:dyDescent="0.35">
      <c r="B223" s="66"/>
      <c r="C223" s="67"/>
      <c r="D223" s="67"/>
      <c r="E223" s="13"/>
      <c r="F223" s="13"/>
      <c r="G223" s="84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>
        <v>0</v>
      </c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68"/>
    </row>
    <row r="224" spans="2:56" x14ac:dyDescent="0.35">
      <c r="B224" s="66"/>
      <c r="C224" s="67"/>
      <c r="D224" s="67"/>
      <c r="E224" s="13"/>
      <c r="F224" s="13"/>
      <c r="G224" s="84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>
        <v>0</v>
      </c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68"/>
    </row>
    <row r="225" spans="2:56" x14ac:dyDescent="0.35">
      <c r="B225" s="66"/>
      <c r="C225" s="67"/>
      <c r="D225" s="67"/>
      <c r="E225" s="13"/>
      <c r="F225" s="13"/>
      <c r="G225" s="84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>
        <v>0</v>
      </c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68"/>
    </row>
    <row r="226" spans="2:56" x14ac:dyDescent="0.35">
      <c r="B226" s="66"/>
      <c r="C226" s="67"/>
      <c r="D226" s="67"/>
      <c r="E226" s="13"/>
      <c r="F226" s="13"/>
      <c r="G226" s="84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>
        <v>0</v>
      </c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68"/>
    </row>
    <row r="227" spans="2:56" x14ac:dyDescent="0.35">
      <c r="B227" s="66"/>
      <c r="C227" s="67"/>
      <c r="D227" s="67"/>
      <c r="E227" s="13"/>
      <c r="F227" s="13"/>
      <c r="G227" s="84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>
        <v>0</v>
      </c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68"/>
    </row>
    <row r="228" spans="2:56" x14ac:dyDescent="0.35">
      <c r="B228" s="66"/>
      <c r="C228" s="67"/>
      <c r="D228" s="67"/>
      <c r="E228" s="13"/>
      <c r="F228" s="13"/>
      <c r="G228" s="84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>
        <v>0</v>
      </c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68"/>
    </row>
    <row r="229" spans="2:56" x14ac:dyDescent="0.35">
      <c r="B229" s="66"/>
      <c r="C229" s="67"/>
      <c r="D229" s="67"/>
      <c r="E229" s="13"/>
      <c r="F229" s="13"/>
      <c r="G229" s="84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>
        <v>0</v>
      </c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68"/>
    </row>
    <row r="230" spans="2:56" x14ac:dyDescent="0.35">
      <c r="B230" s="66"/>
      <c r="C230" s="67"/>
      <c r="D230" s="67"/>
      <c r="E230" s="13"/>
      <c r="F230" s="13"/>
      <c r="G230" s="84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>
        <v>0</v>
      </c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68"/>
    </row>
    <row r="231" spans="2:56" x14ac:dyDescent="0.35">
      <c r="B231" s="66"/>
      <c r="C231" s="67"/>
      <c r="D231" s="67"/>
      <c r="E231" s="13"/>
      <c r="F231" s="13"/>
      <c r="G231" s="84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>
        <v>0</v>
      </c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68"/>
    </row>
    <row r="232" spans="2:56" x14ac:dyDescent="0.35">
      <c r="B232" s="66"/>
      <c r="C232" s="67"/>
      <c r="D232" s="67"/>
      <c r="E232" s="13"/>
      <c r="F232" s="13"/>
      <c r="G232" s="84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>
        <v>0</v>
      </c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68"/>
    </row>
    <row r="233" spans="2:56" x14ac:dyDescent="0.35">
      <c r="B233" s="66"/>
      <c r="C233" s="67"/>
      <c r="D233" s="67"/>
      <c r="E233" s="13"/>
      <c r="F233" s="13"/>
      <c r="G233" s="84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>
        <v>0</v>
      </c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68"/>
    </row>
    <row r="234" spans="2:56" x14ac:dyDescent="0.35">
      <c r="B234" s="66"/>
      <c r="C234" s="67"/>
      <c r="D234" s="67"/>
      <c r="E234" s="13"/>
      <c r="F234" s="13"/>
      <c r="G234" s="84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>
        <v>0</v>
      </c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68"/>
    </row>
    <row r="235" spans="2:56" x14ac:dyDescent="0.35">
      <c r="B235" s="66"/>
      <c r="C235" s="67"/>
      <c r="D235" s="67"/>
      <c r="E235" s="13"/>
      <c r="F235" s="13"/>
      <c r="G235" s="84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>
        <v>0</v>
      </c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68"/>
    </row>
    <row r="236" spans="2:56" x14ac:dyDescent="0.35">
      <c r="B236" s="66"/>
      <c r="C236" s="67"/>
      <c r="D236" s="67"/>
      <c r="E236" s="13"/>
      <c r="F236" s="13"/>
      <c r="G236" s="84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>
        <v>0</v>
      </c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68"/>
    </row>
    <row r="237" spans="2:56" x14ac:dyDescent="0.35">
      <c r="B237" s="66"/>
      <c r="C237" s="67"/>
      <c r="D237" s="67"/>
      <c r="E237" s="13"/>
      <c r="F237" s="13"/>
      <c r="G237" s="84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>
        <v>0</v>
      </c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68"/>
    </row>
    <row r="238" spans="2:56" x14ac:dyDescent="0.35">
      <c r="B238" s="66"/>
      <c r="C238" s="67"/>
      <c r="D238" s="67"/>
      <c r="E238" s="13"/>
      <c r="F238" s="13"/>
      <c r="G238" s="84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>
        <v>0</v>
      </c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68"/>
    </row>
    <row r="239" spans="2:56" x14ac:dyDescent="0.35">
      <c r="B239" s="66"/>
      <c r="C239" s="67"/>
      <c r="D239" s="67"/>
      <c r="E239" s="13"/>
      <c r="F239" s="13"/>
      <c r="G239" s="84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>
        <v>0</v>
      </c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68"/>
    </row>
    <row r="240" spans="2:56" x14ac:dyDescent="0.35">
      <c r="B240" s="66"/>
      <c r="C240" s="67"/>
      <c r="D240" s="67"/>
      <c r="E240" s="13"/>
      <c r="F240" s="13"/>
      <c r="G240" s="84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>
        <v>0</v>
      </c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68"/>
    </row>
    <row r="241" spans="2:56" x14ac:dyDescent="0.35">
      <c r="B241" s="66"/>
      <c r="C241" s="67"/>
      <c r="D241" s="67"/>
      <c r="E241" s="13"/>
      <c r="F241" s="13"/>
      <c r="G241" s="84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>
        <v>0</v>
      </c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68"/>
    </row>
    <row r="242" spans="2:56" x14ac:dyDescent="0.35">
      <c r="B242" s="66"/>
      <c r="C242" s="67"/>
      <c r="D242" s="67"/>
      <c r="E242" s="13"/>
      <c r="F242" s="13"/>
      <c r="G242" s="84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>
        <v>0</v>
      </c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68"/>
    </row>
    <row r="243" spans="2:56" x14ac:dyDescent="0.35">
      <c r="B243" s="66"/>
      <c r="C243" s="67"/>
      <c r="D243" s="67"/>
      <c r="E243" s="13"/>
      <c r="F243" s="13"/>
      <c r="G243" s="84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>
        <v>0</v>
      </c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68"/>
    </row>
    <row r="244" spans="2:56" x14ac:dyDescent="0.35">
      <c r="B244" s="66"/>
      <c r="C244" s="67"/>
      <c r="D244" s="67"/>
      <c r="E244" s="13"/>
      <c r="F244" s="13"/>
      <c r="G244" s="84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>
        <v>0</v>
      </c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68"/>
    </row>
    <row r="245" spans="2:56" x14ac:dyDescent="0.35">
      <c r="B245" s="66"/>
      <c r="C245" s="67"/>
      <c r="D245" s="67"/>
      <c r="E245" s="13"/>
      <c r="F245" s="13"/>
      <c r="G245" s="84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>
        <v>0</v>
      </c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68"/>
    </row>
    <row r="246" spans="2:56" x14ac:dyDescent="0.35">
      <c r="B246" s="66"/>
      <c r="C246" s="67"/>
      <c r="D246" s="67"/>
      <c r="E246" s="13"/>
      <c r="F246" s="13"/>
      <c r="G246" s="84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>
        <v>0</v>
      </c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68"/>
    </row>
    <row r="247" spans="2:56" x14ac:dyDescent="0.35">
      <c r="B247" s="66"/>
      <c r="C247" s="67"/>
      <c r="D247" s="67"/>
      <c r="E247" s="13"/>
      <c r="F247" s="13"/>
      <c r="G247" s="84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>
        <v>0</v>
      </c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68"/>
    </row>
    <row r="248" spans="2:56" x14ac:dyDescent="0.35">
      <c r="B248" s="66"/>
      <c r="C248" s="67"/>
      <c r="D248" s="67"/>
      <c r="E248" s="13"/>
      <c r="F248" s="13"/>
      <c r="G248" s="84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>
        <v>0</v>
      </c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68"/>
    </row>
    <row r="249" spans="2:56" x14ac:dyDescent="0.35">
      <c r="B249" s="66"/>
      <c r="C249" s="67"/>
      <c r="D249" s="67"/>
      <c r="E249" s="13"/>
      <c r="F249" s="13"/>
      <c r="G249" s="84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>
        <v>0</v>
      </c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68"/>
    </row>
    <row r="250" spans="2:56" x14ac:dyDescent="0.35">
      <c r="B250" s="66"/>
      <c r="C250" s="67"/>
      <c r="D250" s="67"/>
      <c r="E250" s="13"/>
      <c r="F250" s="13"/>
      <c r="G250" s="84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>
        <v>0</v>
      </c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68"/>
    </row>
    <row r="251" spans="2:56" x14ac:dyDescent="0.35">
      <c r="B251" s="66"/>
      <c r="C251" s="67"/>
      <c r="D251" s="67"/>
      <c r="E251" s="13"/>
      <c r="F251" s="13"/>
      <c r="G251" s="84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>
        <v>0</v>
      </c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68"/>
    </row>
    <row r="252" spans="2:56" x14ac:dyDescent="0.35">
      <c r="B252" s="66"/>
      <c r="C252" s="67"/>
      <c r="D252" s="67"/>
      <c r="E252" s="13"/>
      <c r="F252" s="13"/>
      <c r="G252" s="84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>
        <v>0</v>
      </c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68"/>
    </row>
    <row r="253" spans="2:56" x14ac:dyDescent="0.35">
      <c r="B253" s="66"/>
      <c r="C253" s="67"/>
      <c r="D253" s="67"/>
      <c r="E253" s="13"/>
      <c r="F253" s="13"/>
      <c r="G253" s="84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>
        <v>0</v>
      </c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68"/>
    </row>
    <row r="254" spans="2:56" x14ac:dyDescent="0.35">
      <c r="B254" s="66"/>
      <c r="C254" s="67"/>
      <c r="D254" s="67"/>
      <c r="E254" s="13"/>
      <c r="F254" s="13"/>
      <c r="G254" s="84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>
        <v>0</v>
      </c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68"/>
    </row>
    <row r="255" spans="2:56" x14ac:dyDescent="0.35">
      <c r="B255" s="66"/>
      <c r="C255" s="67"/>
      <c r="D255" s="67"/>
      <c r="E255" s="13"/>
      <c r="F255" s="13"/>
      <c r="G255" s="84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>
        <v>0</v>
      </c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68"/>
    </row>
    <row r="256" spans="2:56" x14ac:dyDescent="0.35">
      <c r="B256" s="66"/>
      <c r="C256" s="67"/>
      <c r="D256" s="67"/>
      <c r="E256" s="13"/>
      <c r="F256" s="13"/>
      <c r="G256" s="84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>
        <v>0</v>
      </c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68"/>
    </row>
    <row r="257" spans="2:56" x14ac:dyDescent="0.35">
      <c r="B257" s="66"/>
      <c r="C257" s="67"/>
      <c r="D257" s="67"/>
      <c r="E257" s="13"/>
      <c r="F257" s="13"/>
      <c r="G257" s="84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>
        <v>0</v>
      </c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68"/>
    </row>
    <row r="258" spans="2:56" x14ac:dyDescent="0.35">
      <c r="B258" s="66"/>
      <c r="C258" s="67"/>
      <c r="D258" s="67"/>
      <c r="E258" s="13"/>
      <c r="F258" s="13"/>
      <c r="G258" s="84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>
        <v>0</v>
      </c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68"/>
    </row>
    <row r="259" spans="2:56" x14ac:dyDescent="0.35">
      <c r="B259" s="66"/>
      <c r="C259" s="67"/>
      <c r="D259" s="67"/>
      <c r="E259" s="13"/>
      <c r="F259" s="13"/>
      <c r="G259" s="84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>
        <v>0</v>
      </c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68"/>
    </row>
    <row r="260" spans="2:56" x14ac:dyDescent="0.35">
      <c r="B260" s="66"/>
      <c r="C260" s="67"/>
      <c r="D260" s="67"/>
      <c r="E260" s="13"/>
      <c r="F260" s="13"/>
      <c r="G260" s="84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>
        <v>0</v>
      </c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68"/>
    </row>
    <row r="261" spans="2:56" x14ac:dyDescent="0.35">
      <c r="B261" s="66"/>
      <c r="C261" s="67"/>
      <c r="D261" s="67"/>
      <c r="E261" s="13"/>
      <c r="F261" s="13"/>
      <c r="G261" s="84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>
        <v>0</v>
      </c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68"/>
    </row>
    <row r="262" spans="2:56" x14ac:dyDescent="0.35">
      <c r="B262" s="66"/>
      <c r="C262" s="67"/>
      <c r="D262" s="67"/>
      <c r="E262" s="13"/>
      <c r="F262" s="13"/>
      <c r="G262" s="84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>
        <v>0</v>
      </c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68"/>
    </row>
    <row r="263" spans="2:56" x14ac:dyDescent="0.35">
      <c r="B263" s="66"/>
      <c r="C263" s="67"/>
      <c r="D263" s="67"/>
      <c r="E263" s="13"/>
      <c r="F263" s="13"/>
      <c r="G263" s="84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>
        <v>0</v>
      </c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68"/>
    </row>
    <row r="264" spans="2:56" x14ac:dyDescent="0.35">
      <c r="B264" s="66"/>
      <c r="C264" s="67"/>
      <c r="D264" s="67"/>
      <c r="E264" s="13"/>
      <c r="F264" s="13"/>
      <c r="G264" s="84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>
        <v>0</v>
      </c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68"/>
    </row>
    <row r="265" spans="2:56" x14ac:dyDescent="0.35">
      <c r="B265" s="66"/>
      <c r="C265" s="67"/>
      <c r="D265" s="67"/>
      <c r="E265" s="13"/>
      <c r="F265" s="13"/>
      <c r="G265" s="84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>
        <v>0</v>
      </c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68"/>
    </row>
    <row r="266" spans="2:56" x14ac:dyDescent="0.35">
      <c r="B266" s="66"/>
      <c r="C266" s="67"/>
      <c r="D266" s="67"/>
      <c r="E266" s="13"/>
      <c r="F266" s="13"/>
      <c r="G266" s="84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>
        <v>0</v>
      </c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68"/>
    </row>
    <row r="267" spans="2:56" x14ac:dyDescent="0.35">
      <c r="B267" s="66"/>
      <c r="C267" s="67"/>
      <c r="D267" s="67"/>
      <c r="E267" s="13"/>
      <c r="F267" s="13"/>
      <c r="G267" s="84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>
        <v>0</v>
      </c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68"/>
    </row>
    <row r="268" spans="2:56" x14ac:dyDescent="0.35">
      <c r="B268" s="66"/>
      <c r="C268" s="67"/>
      <c r="D268" s="67"/>
      <c r="E268" s="13"/>
      <c r="F268" s="13"/>
      <c r="G268" s="84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>
        <v>0</v>
      </c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68"/>
    </row>
    <row r="269" spans="2:56" x14ac:dyDescent="0.35">
      <c r="B269" s="66"/>
      <c r="C269" s="67"/>
      <c r="D269" s="67"/>
      <c r="E269" s="13"/>
      <c r="F269" s="13"/>
      <c r="G269" s="84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>
        <v>0</v>
      </c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68"/>
    </row>
    <row r="270" spans="2:56" x14ac:dyDescent="0.35">
      <c r="B270" s="66"/>
      <c r="C270" s="67"/>
      <c r="D270" s="67"/>
      <c r="E270" s="13"/>
      <c r="F270" s="13"/>
      <c r="G270" s="84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>
        <v>0</v>
      </c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68"/>
    </row>
    <row r="271" spans="2:56" x14ac:dyDescent="0.35">
      <c r="B271" s="66"/>
      <c r="C271" s="67"/>
      <c r="D271" s="67"/>
      <c r="E271" s="13"/>
      <c r="F271" s="13"/>
      <c r="G271" s="84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>
        <v>0</v>
      </c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68"/>
    </row>
    <row r="272" spans="2:56" x14ac:dyDescent="0.35">
      <c r="B272" s="66"/>
      <c r="C272" s="67"/>
      <c r="D272" s="67"/>
      <c r="E272" s="13"/>
      <c r="F272" s="13"/>
      <c r="G272" s="84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>
        <v>0</v>
      </c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68"/>
    </row>
    <row r="273" spans="2:56" x14ac:dyDescent="0.35">
      <c r="B273" s="66"/>
      <c r="C273" s="67"/>
      <c r="D273" s="67"/>
      <c r="E273" s="13"/>
      <c r="F273" s="13"/>
      <c r="G273" s="84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>
        <v>0</v>
      </c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68"/>
    </row>
    <row r="274" spans="2:56" x14ac:dyDescent="0.35">
      <c r="B274" s="66"/>
      <c r="C274" s="67"/>
      <c r="D274" s="67"/>
      <c r="E274" s="13"/>
      <c r="F274" s="13"/>
      <c r="G274" s="84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>
        <v>0</v>
      </c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68"/>
    </row>
    <row r="275" spans="2:56" x14ac:dyDescent="0.35">
      <c r="B275" s="66"/>
      <c r="C275" s="67"/>
      <c r="D275" s="67"/>
      <c r="E275" s="13"/>
      <c r="F275" s="13"/>
      <c r="G275" s="84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>
        <v>0</v>
      </c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68"/>
    </row>
    <row r="276" spans="2:56" x14ac:dyDescent="0.35">
      <c r="B276" s="66"/>
      <c r="C276" s="67"/>
      <c r="D276" s="67"/>
      <c r="E276" s="13"/>
      <c r="F276" s="13"/>
      <c r="G276" s="84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>
        <v>0</v>
      </c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68"/>
    </row>
    <row r="277" spans="2:56" x14ac:dyDescent="0.35">
      <c r="B277" s="66"/>
      <c r="C277" s="67"/>
      <c r="D277" s="67"/>
      <c r="E277" s="13"/>
      <c r="F277" s="13"/>
      <c r="G277" s="84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>
        <v>0</v>
      </c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68"/>
    </row>
    <row r="278" spans="2:56" x14ac:dyDescent="0.35">
      <c r="B278" s="66"/>
      <c r="C278" s="67"/>
      <c r="D278" s="67"/>
      <c r="E278" s="13"/>
      <c r="F278" s="13"/>
      <c r="G278" s="84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>
        <v>0</v>
      </c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68"/>
    </row>
    <row r="279" spans="2:56" x14ac:dyDescent="0.35">
      <c r="B279" s="66"/>
      <c r="C279" s="67"/>
      <c r="D279" s="67"/>
      <c r="E279" s="13"/>
      <c r="F279" s="13"/>
      <c r="G279" s="84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>
        <v>0</v>
      </c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68"/>
    </row>
    <row r="280" spans="2:56" x14ac:dyDescent="0.35">
      <c r="B280" s="66"/>
      <c r="C280" s="67"/>
      <c r="D280" s="67"/>
      <c r="E280" s="13"/>
      <c r="F280" s="13"/>
      <c r="G280" s="84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>
        <v>0</v>
      </c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68"/>
    </row>
    <row r="281" spans="2:56" x14ac:dyDescent="0.35">
      <c r="B281" s="66"/>
      <c r="C281" s="67"/>
      <c r="D281" s="67"/>
      <c r="E281" s="13"/>
      <c r="F281" s="13"/>
      <c r="G281" s="84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>
        <v>0</v>
      </c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68"/>
    </row>
    <row r="282" spans="2:56" x14ac:dyDescent="0.35">
      <c r="B282" s="66"/>
      <c r="C282" s="67"/>
      <c r="D282" s="67"/>
      <c r="E282" s="13"/>
      <c r="F282" s="13"/>
      <c r="G282" s="84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>
        <v>0</v>
      </c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68"/>
    </row>
    <row r="283" spans="2:56" x14ac:dyDescent="0.35">
      <c r="B283" s="66"/>
      <c r="C283" s="67"/>
      <c r="D283" s="67"/>
      <c r="E283" s="13"/>
      <c r="F283" s="13"/>
      <c r="G283" s="84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>
        <v>0</v>
      </c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68"/>
    </row>
    <row r="284" spans="2:56" x14ac:dyDescent="0.35">
      <c r="B284" s="66"/>
      <c r="C284" s="67"/>
      <c r="D284" s="67"/>
      <c r="E284" s="13"/>
      <c r="F284" s="13"/>
      <c r="G284" s="84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>
        <v>0</v>
      </c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68"/>
    </row>
    <row r="285" spans="2:56" x14ac:dyDescent="0.35">
      <c r="B285" s="66"/>
      <c r="C285" s="67"/>
      <c r="D285" s="67"/>
      <c r="E285" s="13"/>
      <c r="F285" s="13"/>
      <c r="G285" s="84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>
        <v>0</v>
      </c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68"/>
    </row>
    <row r="286" spans="2:56" x14ac:dyDescent="0.35">
      <c r="B286" s="66"/>
      <c r="C286" s="67"/>
      <c r="D286" s="67"/>
      <c r="E286" s="13"/>
      <c r="F286" s="13"/>
      <c r="G286" s="84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>
        <v>0</v>
      </c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68"/>
    </row>
    <row r="287" spans="2:56" x14ac:dyDescent="0.35">
      <c r="B287" s="66"/>
      <c r="C287" s="67"/>
      <c r="D287" s="67"/>
      <c r="E287" s="13"/>
      <c r="F287" s="13"/>
      <c r="G287" s="84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>
        <v>0</v>
      </c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68"/>
    </row>
    <row r="288" spans="2:56" x14ac:dyDescent="0.35">
      <c r="B288" s="66"/>
      <c r="C288" s="67"/>
      <c r="D288" s="67"/>
      <c r="E288" s="13"/>
      <c r="F288" s="13"/>
      <c r="G288" s="84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>
        <v>0</v>
      </c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68"/>
    </row>
    <row r="289" spans="2:56" x14ac:dyDescent="0.35">
      <c r="B289" s="66"/>
      <c r="C289" s="67"/>
      <c r="D289" s="67"/>
      <c r="E289" s="13"/>
      <c r="F289" s="13"/>
      <c r="G289" s="84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>
        <v>0</v>
      </c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68"/>
    </row>
    <row r="290" spans="2:56" x14ac:dyDescent="0.35">
      <c r="B290" s="66"/>
      <c r="C290" s="67"/>
      <c r="D290" s="67"/>
      <c r="E290" s="13"/>
      <c r="F290" s="13"/>
      <c r="G290" s="84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>
        <v>0</v>
      </c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68"/>
    </row>
    <row r="291" spans="2:56" x14ac:dyDescent="0.35">
      <c r="B291" s="66"/>
      <c r="C291" s="67"/>
      <c r="D291" s="67"/>
      <c r="E291" s="13"/>
      <c r="F291" s="13"/>
      <c r="G291" s="84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>
        <v>0</v>
      </c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68"/>
    </row>
    <row r="292" spans="2:56" x14ac:dyDescent="0.35">
      <c r="B292" s="66"/>
      <c r="C292" s="67"/>
      <c r="D292" s="67"/>
      <c r="E292" s="13"/>
      <c r="F292" s="13"/>
      <c r="G292" s="84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>
        <v>0</v>
      </c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68"/>
    </row>
    <row r="293" spans="2:56" x14ac:dyDescent="0.35">
      <c r="B293" s="66"/>
      <c r="C293" s="67"/>
      <c r="D293" s="67"/>
      <c r="E293" s="13"/>
      <c r="F293" s="13"/>
      <c r="G293" s="84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>
        <v>0</v>
      </c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68"/>
    </row>
    <row r="294" spans="2:56" x14ac:dyDescent="0.35">
      <c r="B294" s="66"/>
      <c r="C294" s="67"/>
      <c r="D294" s="67"/>
      <c r="E294" s="13"/>
      <c r="F294" s="13"/>
      <c r="G294" s="84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>
        <v>0</v>
      </c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68"/>
    </row>
    <row r="295" spans="2:56" x14ac:dyDescent="0.35">
      <c r="B295" s="66"/>
      <c r="C295" s="67"/>
      <c r="D295" s="67"/>
      <c r="E295" s="13"/>
      <c r="F295" s="13"/>
      <c r="G295" s="84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>
        <v>0</v>
      </c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68"/>
    </row>
    <row r="296" spans="2:56" x14ac:dyDescent="0.35">
      <c r="B296" s="66"/>
      <c r="C296" s="67"/>
      <c r="D296" s="67"/>
      <c r="E296" s="13"/>
      <c r="F296" s="13"/>
      <c r="G296" s="84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>
        <v>0</v>
      </c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68"/>
    </row>
    <row r="297" spans="2:56" x14ac:dyDescent="0.35">
      <c r="B297" s="66"/>
      <c r="C297" s="67"/>
      <c r="D297" s="67"/>
      <c r="E297" s="13"/>
      <c r="F297" s="13"/>
      <c r="G297" s="84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>
        <v>0</v>
      </c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68"/>
    </row>
    <row r="298" spans="2:56" x14ac:dyDescent="0.35">
      <c r="B298" s="66"/>
      <c r="C298" s="67"/>
      <c r="D298" s="67"/>
      <c r="E298" s="13"/>
      <c r="F298" s="13"/>
      <c r="G298" s="84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>
        <v>0</v>
      </c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68"/>
    </row>
    <row r="299" spans="2:56" x14ac:dyDescent="0.35">
      <c r="B299" s="66"/>
      <c r="C299" s="67"/>
      <c r="D299" s="67"/>
      <c r="E299" s="13"/>
      <c r="F299" s="13"/>
      <c r="G299" s="84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>
        <v>0</v>
      </c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68"/>
    </row>
    <row r="300" spans="2:56" x14ac:dyDescent="0.35">
      <c r="B300" s="66"/>
      <c r="C300" s="67"/>
      <c r="D300" s="67"/>
      <c r="E300" s="13"/>
      <c r="F300" s="13"/>
      <c r="G300" s="84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>
        <v>0</v>
      </c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68"/>
    </row>
    <row r="301" spans="2:56" x14ac:dyDescent="0.35">
      <c r="B301" s="66"/>
      <c r="C301" s="67"/>
      <c r="D301" s="67"/>
      <c r="E301" s="13"/>
      <c r="F301" s="13"/>
      <c r="G301" s="84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>
        <v>0</v>
      </c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68"/>
    </row>
    <row r="302" spans="2:56" x14ac:dyDescent="0.35">
      <c r="B302" s="66"/>
      <c r="C302" s="67"/>
      <c r="D302" s="67"/>
      <c r="E302" s="13"/>
      <c r="F302" s="13"/>
      <c r="G302" s="84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>
        <v>0</v>
      </c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68"/>
    </row>
    <row r="303" spans="2:56" x14ac:dyDescent="0.35">
      <c r="B303" s="66"/>
      <c r="C303" s="67"/>
      <c r="D303" s="67"/>
      <c r="E303" s="13"/>
      <c r="F303" s="13"/>
      <c r="G303" s="84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>
        <v>0</v>
      </c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68"/>
    </row>
    <row r="304" spans="2:56" x14ac:dyDescent="0.35">
      <c r="B304" s="66"/>
      <c r="C304" s="67"/>
      <c r="D304" s="67"/>
      <c r="E304" s="13"/>
      <c r="F304" s="13"/>
      <c r="G304" s="84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0</v>
      </c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68"/>
    </row>
    <row r="305" spans="2:56" x14ac:dyDescent="0.35">
      <c r="B305" s="66"/>
      <c r="C305" s="67"/>
      <c r="D305" s="67"/>
      <c r="E305" s="13"/>
      <c r="F305" s="13"/>
      <c r="G305" s="84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>
        <v>0</v>
      </c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68"/>
    </row>
    <row r="306" spans="2:56" x14ac:dyDescent="0.35">
      <c r="B306" s="66"/>
      <c r="C306" s="67"/>
      <c r="D306" s="67"/>
      <c r="E306" s="13"/>
      <c r="F306" s="13"/>
      <c r="G306" s="84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>
        <v>0</v>
      </c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68"/>
    </row>
    <row r="307" spans="2:56" x14ac:dyDescent="0.35">
      <c r="B307" s="66"/>
      <c r="C307" s="67"/>
      <c r="D307" s="67"/>
      <c r="E307" s="13"/>
      <c r="F307" s="13"/>
      <c r="G307" s="84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>
        <v>0</v>
      </c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68"/>
    </row>
    <row r="308" spans="2:56" x14ac:dyDescent="0.35">
      <c r="B308" s="66"/>
      <c r="C308" s="67"/>
      <c r="D308" s="67"/>
      <c r="E308" s="13"/>
      <c r="F308" s="13"/>
      <c r="G308" s="84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>
        <v>0</v>
      </c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68"/>
    </row>
    <row r="309" spans="2:56" x14ac:dyDescent="0.35">
      <c r="B309" s="66"/>
      <c r="C309" s="67"/>
      <c r="D309" s="67"/>
      <c r="E309" s="13"/>
      <c r="F309" s="13"/>
      <c r="G309" s="84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>
        <v>0</v>
      </c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68"/>
    </row>
    <row r="310" spans="2:56" x14ac:dyDescent="0.35">
      <c r="B310" s="66"/>
      <c r="C310" s="67"/>
      <c r="D310" s="67"/>
      <c r="E310" s="13"/>
      <c r="F310" s="13"/>
      <c r="G310" s="84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>
        <v>0</v>
      </c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68"/>
    </row>
    <row r="311" spans="2:56" x14ac:dyDescent="0.35">
      <c r="B311" s="66"/>
      <c r="C311" s="67"/>
      <c r="D311" s="67"/>
      <c r="E311" s="13"/>
      <c r="F311" s="13"/>
      <c r="G311" s="84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>
        <v>0</v>
      </c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68"/>
    </row>
    <row r="312" spans="2:56" x14ac:dyDescent="0.35">
      <c r="B312" s="66"/>
      <c r="C312" s="67"/>
      <c r="D312" s="67"/>
      <c r="E312" s="13"/>
      <c r="F312" s="13"/>
      <c r="G312" s="84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>
        <v>0</v>
      </c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68"/>
    </row>
    <row r="313" spans="2:56" x14ac:dyDescent="0.35">
      <c r="B313" s="66"/>
      <c r="C313" s="67"/>
      <c r="D313" s="67"/>
      <c r="E313" s="13"/>
      <c r="F313" s="13"/>
      <c r="G313" s="84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>
        <v>0</v>
      </c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68"/>
    </row>
    <row r="314" spans="2:56" x14ac:dyDescent="0.35">
      <c r="B314" s="66"/>
      <c r="C314" s="67"/>
      <c r="D314" s="67"/>
      <c r="E314" s="13"/>
      <c r="F314" s="13"/>
      <c r="G314" s="84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>
        <v>0</v>
      </c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68"/>
    </row>
    <row r="315" spans="2:56" x14ac:dyDescent="0.35">
      <c r="B315" s="66"/>
      <c r="C315" s="67"/>
      <c r="D315" s="67"/>
      <c r="E315" s="13"/>
      <c r="F315" s="13"/>
      <c r="G315" s="84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>
        <v>0</v>
      </c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68"/>
    </row>
    <row r="316" spans="2:56" x14ac:dyDescent="0.35">
      <c r="B316" s="66"/>
      <c r="C316" s="67"/>
      <c r="D316" s="67"/>
      <c r="E316" s="13"/>
      <c r="F316" s="13"/>
      <c r="G316" s="84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>
        <v>0</v>
      </c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68"/>
    </row>
    <row r="317" spans="2:56" x14ac:dyDescent="0.35">
      <c r="B317" s="66"/>
      <c r="C317" s="67"/>
      <c r="D317" s="67"/>
      <c r="E317" s="13"/>
      <c r="F317" s="13"/>
      <c r="G317" s="84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>
        <v>0</v>
      </c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68"/>
    </row>
    <row r="318" spans="2:56" x14ac:dyDescent="0.35">
      <c r="B318" s="66"/>
      <c r="C318" s="67"/>
      <c r="D318" s="67"/>
      <c r="E318" s="13"/>
      <c r="F318" s="13"/>
      <c r="G318" s="84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>
        <v>0</v>
      </c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68"/>
    </row>
    <row r="319" spans="2:56" x14ac:dyDescent="0.35">
      <c r="B319" s="66"/>
      <c r="C319" s="67"/>
      <c r="D319" s="67"/>
      <c r="E319" s="13"/>
      <c r="F319" s="13"/>
      <c r="G319" s="84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>
        <v>0</v>
      </c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68"/>
    </row>
    <row r="320" spans="2:56" x14ac:dyDescent="0.35">
      <c r="B320" s="66"/>
      <c r="C320" s="67"/>
      <c r="D320" s="67"/>
      <c r="E320" s="13"/>
      <c r="F320" s="13"/>
      <c r="G320" s="84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>
        <v>0</v>
      </c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68"/>
    </row>
    <row r="321" spans="2:56" x14ac:dyDescent="0.35">
      <c r="B321" s="66"/>
      <c r="C321" s="67"/>
      <c r="D321" s="67"/>
      <c r="E321" s="13"/>
      <c r="F321" s="13"/>
      <c r="G321" s="84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>
        <v>0</v>
      </c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68"/>
    </row>
    <row r="322" spans="2:56" x14ac:dyDescent="0.35">
      <c r="B322" s="66"/>
      <c r="C322" s="67"/>
      <c r="D322" s="67"/>
      <c r="E322" s="13"/>
      <c r="F322" s="13"/>
      <c r="G322" s="84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>
        <v>0</v>
      </c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68"/>
    </row>
    <row r="323" spans="2:56" x14ac:dyDescent="0.35">
      <c r="B323" s="66"/>
      <c r="C323" s="67"/>
      <c r="D323" s="67"/>
      <c r="E323" s="13"/>
      <c r="F323" s="13"/>
      <c r="G323" s="84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>
        <v>0</v>
      </c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68"/>
    </row>
    <row r="324" spans="2:56" x14ac:dyDescent="0.35">
      <c r="B324" s="66"/>
      <c r="C324" s="67"/>
      <c r="D324" s="67"/>
      <c r="E324" s="13"/>
      <c r="F324" s="13"/>
      <c r="G324" s="84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>
        <v>0</v>
      </c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68"/>
    </row>
    <row r="325" spans="2:56" x14ac:dyDescent="0.35">
      <c r="B325" s="66"/>
      <c r="C325" s="67"/>
      <c r="D325" s="67"/>
      <c r="E325" s="13"/>
      <c r="F325" s="13"/>
      <c r="G325" s="84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>
        <v>0</v>
      </c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68"/>
    </row>
    <row r="326" spans="2:56" x14ac:dyDescent="0.35">
      <c r="B326" s="66"/>
      <c r="C326" s="67"/>
      <c r="D326" s="67"/>
      <c r="E326" s="13"/>
      <c r="F326" s="13"/>
      <c r="G326" s="84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>
        <v>0</v>
      </c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68"/>
    </row>
    <row r="327" spans="2:56" x14ac:dyDescent="0.35">
      <c r="B327" s="66"/>
      <c r="C327" s="67"/>
      <c r="D327" s="67"/>
      <c r="E327" s="13"/>
      <c r="F327" s="13"/>
      <c r="G327" s="84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>
        <v>0</v>
      </c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68"/>
    </row>
    <row r="328" spans="2:56" x14ac:dyDescent="0.35">
      <c r="B328" s="66"/>
      <c r="C328" s="67"/>
      <c r="D328" s="67"/>
      <c r="E328" s="13"/>
      <c r="F328" s="13"/>
      <c r="G328" s="84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>
        <v>0</v>
      </c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68"/>
    </row>
    <row r="329" spans="2:56" x14ac:dyDescent="0.35">
      <c r="B329" s="66"/>
      <c r="C329" s="67"/>
      <c r="D329" s="67"/>
      <c r="E329" s="13"/>
      <c r="F329" s="13"/>
      <c r="G329" s="84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>
        <v>0</v>
      </c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68"/>
    </row>
    <row r="330" spans="2:56" x14ac:dyDescent="0.35">
      <c r="B330" s="66"/>
      <c r="C330" s="67"/>
      <c r="D330" s="67"/>
      <c r="E330" s="13"/>
      <c r="F330" s="13"/>
      <c r="G330" s="84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>
        <v>0</v>
      </c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68"/>
    </row>
    <row r="331" spans="2:56" x14ac:dyDescent="0.35">
      <c r="B331" s="66"/>
      <c r="C331" s="67"/>
      <c r="D331" s="67"/>
      <c r="E331" s="13"/>
      <c r="F331" s="13"/>
      <c r="G331" s="84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>
        <v>0</v>
      </c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68"/>
    </row>
    <row r="332" spans="2:56" x14ac:dyDescent="0.35">
      <c r="B332" s="66"/>
      <c r="C332" s="67"/>
      <c r="D332" s="67"/>
      <c r="E332" s="13"/>
      <c r="F332" s="13"/>
      <c r="G332" s="84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>
        <v>0</v>
      </c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68"/>
    </row>
    <row r="333" spans="2:56" x14ac:dyDescent="0.35">
      <c r="B333" s="66"/>
      <c r="C333" s="67"/>
      <c r="D333" s="67"/>
      <c r="E333" s="13"/>
      <c r="F333" s="13"/>
      <c r="G333" s="84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>
        <v>0</v>
      </c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68"/>
    </row>
    <row r="334" spans="2:56" x14ac:dyDescent="0.35">
      <c r="B334" s="66"/>
      <c r="C334" s="67"/>
      <c r="D334" s="67"/>
      <c r="E334" s="13"/>
      <c r="F334" s="13"/>
      <c r="G334" s="84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>
        <v>0</v>
      </c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68"/>
    </row>
    <row r="335" spans="2:56" x14ac:dyDescent="0.35">
      <c r="B335" s="66"/>
      <c r="C335" s="67"/>
      <c r="D335" s="67"/>
      <c r="E335" s="13"/>
      <c r="F335" s="13"/>
      <c r="G335" s="84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>
        <v>0</v>
      </c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68"/>
    </row>
    <row r="336" spans="2:56" x14ac:dyDescent="0.35">
      <c r="B336" s="66"/>
      <c r="C336" s="67"/>
      <c r="D336" s="67"/>
      <c r="E336" s="13"/>
      <c r="F336" s="13"/>
      <c r="G336" s="84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0</v>
      </c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68"/>
    </row>
    <row r="337" spans="2:56" x14ac:dyDescent="0.35">
      <c r="B337" s="66"/>
      <c r="C337" s="67"/>
      <c r="D337" s="67"/>
      <c r="E337" s="13"/>
      <c r="F337" s="13"/>
      <c r="G337" s="84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>
        <v>0</v>
      </c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68"/>
    </row>
    <row r="338" spans="2:56" x14ac:dyDescent="0.35">
      <c r="B338" s="66"/>
      <c r="C338" s="67"/>
      <c r="D338" s="67"/>
      <c r="E338" s="13"/>
      <c r="F338" s="13"/>
      <c r="G338" s="84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>
        <v>0</v>
      </c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68"/>
    </row>
    <row r="339" spans="2:56" x14ac:dyDescent="0.35">
      <c r="B339" s="66"/>
      <c r="C339" s="67"/>
      <c r="D339" s="67"/>
      <c r="E339" s="13"/>
      <c r="F339" s="13"/>
      <c r="G339" s="84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>
        <v>0</v>
      </c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68"/>
    </row>
    <row r="340" spans="2:56" x14ac:dyDescent="0.35">
      <c r="B340" s="66"/>
      <c r="C340" s="67"/>
      <c r="D340" s="67"/>
      <c r="E340" s="13"/>
      <c r="F340" s="13"/>
      <c r="G340" s="84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>
        <v>0</v>
      </c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68"/>
    </row>
    <row r="341" spans="2:56" x14ac:dyDescent="0.35">
      <c r="B341" s="66"/>
      <c r="C341" s="67"/>
      <c r="D341" s="67"/>
      <c r="E341" s="13"/>
      <c r="F341" s="13"/>
      <c r="G341" s="84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>
        <v>0</v>
      </c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68"/>
    </row>
    <row r="342" spans="2:56" x14ac:dyDescent="0.35">
      <c r="B342" s="66"/>
      <c r="C342" s="67"/>
      <c r="D342" s="67"/>
      <c r="E342" s="13"/>
      <c r="F342" s="13"/>
      <c r="G342" s="84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>
        <v>0</v>
      </c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68"/>
    </row>
    <row r="343" spans="2:56" x14ac:dyDescent="0.35">
      <c r="B343" s="66"/>
      <c r="C343" s="67"/>
      <c r="D343" s="67"/>
      <c r="E343" s="13"/>
      <c r="F343" s="13"/>
      <c r="G343" s="84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>
        <v>0</v>
      </c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68"/>
    </row>
    <row r="344" spans="2:56" x14ac:dyDescent="0.35">
      <c r="B344" s="66"/>
      <c r="C344" s="67"/>
      <c r="D344" s="67"/>
      <c r="E344" s="13"/>
      <c r="F344" s="13"/>
      <c r="G344" s="84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>
        <v>0</v>
      </c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68"/>
    </row>
    <row r="345" spans="2:56" x14ac:dyDescent="0.35">
      <c r="B345" s="66"/>
      <c r="C345" s="67"/>
      <c r="D345" s="67"/>
      <c r="E345" s="13"/>
      <c r="F345" s="13"/>
      <c r="G345" s="84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>
        <v>0</v>
      </c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68"/>
    </row>
    <row r="346" spans="2:56" x14ac:dyDescent="0.35">
      <c r="B346" s="66"/>
      <c r="C346" s="67"/>
      <c r="D346" s="67"/>
      <c r="E346" s="13"/>
      <c r="F346" s="13"/>
      <c r="G346" s="84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>
        <v>0</v>
      </c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6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D8532C091DD4E9E4B54269C159090" ma:contentTypeVersion="11" ma:contentTypeDescription="Create a new document." ma:contentTypeScope="" ma:versionID="3945c20f033844ca93035645a7eb048a">
  <xsd:schema xmlns:xsd="http://www.w3.org/2001/XMLSchema" xmlns:xs="http://www.w3.org/2001/XMLSchema" xmlns:p="http://schemas.microsoft.com/office/2006/metadata/properties" xmlns:ns2="3bc84bbe-7997-4631-88da-b9f55de206bf" xmlns:ns3="deeacaad-efd8-40ae-8990-a0555b3cf6cd" targetNamespace="http://schemas.microsoft.com/office/2006/metadata/properties" ma:root="true" ma:fieldsID="c32c12489b1ef81d41a77f57aef23aee" ns2:_="" ns3:_="">
    <xsd:import namespace="3bc84bbe-7997-4631-88da-b9f55de206bf"/>
    <xsd:import namespace="deeacaad-efd8-40ae-8990-a0555b3cf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c84bbe-7997-4631-88da-b9f55de206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acaad-efd8-40ae-8990-a0555b3c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C4266D-CD51-471E-9C57-2FED3B76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c84bbe-7997-4631-88da-b9f55de206bf"/>
    <ds:schemaRef ds:uri="deeacaad-efd8-40ae-8990-a0555b3cf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8DCCC8-8621-4BD4-A433-DF3E7F077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F9944-0C56-4EE6-978B-1A00D9B9246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Pivot Table</vt:lpstr>
      <vt:lpstr>Regression</vt:lpstr>
      <vt:lpstr>_@RISKFitInformation</vt:lpstr>
      <vt:lpstr>Chi Square statistic</vt:lpstr>
      <vt:lpstr>RiskSerializationData</vt:lpstr>
      <vt:lpstr>Economic Model &amp; Optimization</vt:lpstr>
      <vt:lpstr>@RISK Output Results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 Palvankar</dc:creator>
  <cp:lastModifiedBy>Urvi Palvankar</cp:lastModifiedBy>
  <dcterms:created xsi:type="dcterms:W3CDTF">2020-05-18T18:24:54Z</dcterms:created>
  <dcterms:modified xsi:type="dcterms:W3CDTF">2020-06-02T19:44:51Z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0x010100D47D8532C091DD4E9E4B54269C159090</vt:lpwstr>
  </property>
</Properties>
</file>