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5715" windowHeight="2895"/>
  </bookViews>
  <sheets>
    <sheet name="Pharmacy Calculations" sheetId="1" r:id="rId1"/>
    <sheet name="Purchase Details Columns" sheetId="2" r:id="rId2"/>
    <sheet name="Opening Stock" sheetId="3" r:id="rId3"/>
    <sheet name="Sales" sheetId="4" r:id="rId4"/>
    <sheet name="Sheet2" sheetId="5" r:id="rId5"/>
  </sheets>
  <calcPr calcId="144525"/>
</workbook>
</file>

<file path=xl/calcChain.xml><?xml version="1.0" encoding="utf-8"?>
<calcChain xmlns="http://schemas.openxmlformats.org/spreadsheetml/2006/main">
  <c r="F16" i="1" l="1"/>
  <c r="F10" i="1"/>
  <c r="F20" i="1"/>
  <c r="C18" i="4"/>
  <c r="L32" i="1" l="1"/>
  <c r="J32" i="1"/>
  <c r="L30" i="1"/>
  <c r="L28" i="1"/>
  <c r="F21" i="1"/>
  <c r="F22" i="1" l="1"/>
  <c r="F23" i="1"/>
  <c r="F32" i="1"/>
  <c r="H32" i="1" l="1"/>
  <c r="F17" i="1" l="1"/>
  <c r="F28" i="1"/>
  <c r="L20" i="1"/>
  <c r="J20" i="1"/>
  <c r="L17" i="1"/>
  <c r="L18" i="1" s="1"/>
  <c r="J17" i="1"/>
  <c r="J18" i="1" s="1"/>
  <c r="L16" i="1"/>
  <c r="J16" i="1"/>
  <c r="L10" i="1"/>
  <c r="J10" i="1"/>
  <c r="H20" i="1"/>
  <c r="H17" i="1"/>
  <c r="H14" i="1" s="1"/>
  <c r="H16" i="1"/>
  <c r="H28" i="1" s="1"/>
  <c r="H10" i="1"/>
  <c r="L21" i="1" l="1"/>
  <c r="L14" i="1" s="1"/>
  <c r="L34" i="1" s="1"/>
  <c r="L35" i="1" s="1"/>
  <c r="F14" i="1"/>
  <c r="F34" i="1" s="1"/>
  <c r="F12" i="1"/>
  <c r="J21" i="1"/>
  <c r="J12" i="1" s="1"/>
  <c r="J28" i="1"/>
  <c r="H34" i="1"/>
  <c r="F33" i="1"/>
  <c r="F18" i="1" s="1"/>
  <c r="H12" i="1"/>
  <c r="H33" i="1" s="1"/>
  <c r="L12" i="1"/>
  <c r="L33" i="1" s="1"/>
  <c r="H21" i="1"/>
  <c r="L22" i="1" l="1"/>
  <c r="J30" i="1"/>
  <c r="J33" i="1"/>
  <c r="J22" i="1"/>
  <c r="J14" i="1"/>
  <c r="J34" i="1" s="1"/>
  <c r="L23" i="1"/>
  <c r="H30" i="1"/>
  <c r="H35" i="1"/>
  <c r="H18" i="1" s="1"/>
  <c r="H23" i="1"/>
  <c r="H22" i="1"/>
  <c r="F30" i="1"/>
  <c r="F35" i="1" s="1"/>
  <c r="J35" i="1" l="1"/>
  <c r="J23" i="1" s="1"/>
</calcChain>
</file>

<file path=xl/sharedStrings.xml><?xml version="1.0" encoding="utf-8"?>
<sst xmlns="http://schemas.openxmlformats.org/spreadsheetml/2006/main" count="599" uniqueCount="237">
  <si>
    <t>Drug Name</t>
  </si>
  <si>
    <t>Text Box</t>
  </si>
  <si>
    <t>Auto search</t>
  </si>
  <si>
    <t>Batch No</t>
  </si>
  <si>
    <t>Manufacturer</t>
  </si>
  <si>
    <t>Packing</t>
  </si>
  <si>
    <t>Unit</t>
  </si>
  <si>
    <t>Dropdown</t>
  </si>
  <si>
    <t>Expiry Date(MM/YY)</t>
  </si>
  <si>
    <t>Quantity</t>
  </si>
  <si>
    <t>Free Qty</t>
  </si>
  <si>
    <t>Assorted Qty</t>
  </si>
  <si>
    <t>Label</t>
  </si>
  <si>
    <t>Cost Price</t>
  </si>
  <si>
    <t>Total Cost Price</t>
  </si>
  <si>
    <t>MRP</t>
  </si>
  <si>
    <t>Total MRP</t>
  </si>
  <si>
    <t>Abated MRP</t>
  </si>
  <si>
    <t>Assorted MRP</t>
  </si>
  <si>
    <t>Tax Mode</t>
  </si>
  <si>
    <t>Tax Type</t>
  </si>
  <si>
    <t>Discount Applicable</t>
  </si>
  <si>
    <t>VAT on Free Qty</t>
  </si>
  <si>
    <t>VAT on Free Qty Amount</t>
  </si>
  <si>
    <t>VAT on Discount</t>
  </si>
  <si>
    <t>VAT on Discount Amount</t>
  </si>
  <si>
    <t>Discount on Free Qty</t>
  </si>
  <si>
    <t>Discount on Free Qty Amount</t>
  </si>
  <si>
    <t>Total Discount Amount</t>
  </si>
  <si>
    <t>Total VAT Amount</t>
  </si>
  <si>
    <t>Net Cost Price</t>
  </si>
  <si>
    <t>Net MRP</t>
  </si>
  <si>
    <t>Rack</t>
  </si>
  <si>
    <t>Disc % (common)</t>
  </si>
  <si>
    <t>VAT % (common)</t>
  </si>
  <si>
    <t>Assorted Cost Price</t>
  </si>
  <si>
    <t>Disc Amount</t>
  </si>
  <si>
    <t>VAT Amount</t>
  </si>
  <si>
    <t>Calpol</t>
  </si>
  <si>
    <t>Cal123</t>
  </si>
  <si>
    <t>ABC</t>
  </si>
  <si>
    <t>100mg</t>
  </si>
  <si>
    <t>Cost</t>
  </si>
  <si>
    <t>Inc</t>
  </si>
  <si>
    <t>Yes</t>
  </si>
  <si>
    <t>Exc</t>
  </si>
  <si>
    <t>No</t>
  </si>
  <si>
    <t>10 in 1 strip</t>
  </si>
  <si>
    <t>50 strips</t>
  </si>
  <si>
    <t>10 strips</t>
  </si>
  <si>
    <t>(50 + 10) * 10 = 600</t>
  </si>
  <si>
    <t>calculated 5% on total cost price</t>
  </si>
  <si>
    <t>7.6 / 10 = 0.76 (CostPrice / Packing)</t>
  </si>
  <si>
    <t>Per strip of 10s directly taken from invoice</t>
  </si>
  <si>
    <t>19.5 / 10 = 1.95 (MRP / Packing)</t>
  </si>
  <si>
    <t>(Quantity + Free Quantity) * MRP</t>
  </si>
  <si>
    <t>1170-(1170(-(1170/(5.5/100)+1))) = 1109.005</t>
  </si>
  <si>
    <t>((10*10)*0.76)*5.5 = 4.18 ((FreeQuantity * Packing)* Assorted Cost Price)* Vat % (Common)</t>
  </si>
  <si>
    <t>1170 - 0 -0 = 1170 (Total MRP -  Total Vat Amount - Total Discount)</t>
  </si>
  <si>
    <t>When this mode is there we have to calculate tax on Cost Price Refer column E14 and F14</t>
  </si>
  <si>
    <t>(Quantity) * Cost Price</t>
  </si>
  <si>
    <t>380 - 24 = 398.94 (Total Cost Price - Total Discount)</t>
  </si>
  <si>
    <t>(10*7.6)*5=3.8 (FreeQuantity * Cost Amount) * Disc %(common)</t>
  </si>
  <si>
    <t>4.18+19.81  (VAT on Free Qty Amount + VAT Amount)</t>
  </si>
  <si>
    <t>Net Total VAT Amount</t>
  </si>
  <si>
    <t>23.99 - 1.20 = 22.79(Total VAT Amount - VAT on Discount Amount)</t>
  </si>
  <si>
    <t>(23.99*5%) (Total VAT Amount * Disc%)</t>
  </si>
  <si>
    <t>Existing</t>
  </si>
  <si>
    <t>New</t>
  </si>
  <si>
    <t>S.No</t>
  </si>
  <si>
    <t>Column Name</t>
  </si>
  <si>
    <t>Purchase Details Column Orders</t>
  </si>
  <si>
    <t>(380*5.5%) =20.9    (Total Cost* VAT %(common) )</t>
  </si>
  <si>
    <t>20.90 - 0 = 22.79(Total VAT Amount - VAT on Discount Amount)</t>
  </si>
  <si>
    <t>0+20.9  (VAT on Free Qty Amount + VAT Amount)</t>
  </si>
  <si>
    <t>5+19 = 22.8 (Discount on Free Qty Amount + Disc Amount)</t>
  </si>
  <si>
    <t>(FreeQuantity * Cost Amount) * Disc %(common)</t>
  </si>
  <si>
    <t>(Total VAT Amount * Disc%)</t>
  </si>
  <si>
    <t>((FreeQuantity * Packing)* Assorted Cost Price)* Vat % (Common)</t>
  </si>
  <si>
    <t>(Discount on Free Qty Amount + Disc Amount)</t>
  </si>
  <si>
    <t>(Total Cost Price - Total Discount)</t>
  </si>
  <si>
    <t>ExpDate</t>
  </si>
  <si>
    <t>Total Qty</t>
  </si>
  <si>
    <t>Mrp</t>
  </si>
  <si>
    <t>Vat%</t>
  </si>
  <si>
    <t>Vat Type</t>
  </si>
  <si>
    <t>Vat Amt</t>
  </si>
  <si>
    <t>Assorted Cost</t>
  </si>
  <si>
    <t>Opening Stock</t>
  </si>
  <si>
    <t>Field Name</t>
  </si>
  <si>
    <t xml:space="preserve">(380-(380/(5.5/100)+1))     (Total MRP - (TotalMRP/(Vat%(common)/100)+1)) </t>
  </si>
  <si>
    <t xml:space="preserve">(380-(380/(5.5/100)+1))     (Total Cost - (TotalCost/(Vat%(common)/100)+1)) </t>
  </si>
  <si>
    <t>((FreeQuantity * Packing)* Assorted MRP Price)* Vat % (Common)</t>
  </si>
  <si>
    <t>(FreeQuantity * MRP) * Disc %(common)</t>
  </si>
  <si>
    <t>(Total VAT Amount - VAT on Discount Amount)</t>
  </si>
  <si>
    <t>Sales Header</t>
  </si>
  <si>
    <t>Filed Name</t>
  </si>
  <si>
    <t>Data Type</t>
  </si>
  <si>
    <t>Sales Details</t>
  </si>
  <si>
    <t>Identity</t>
  </si>
  <si>
    <t>BillNo</t>
  </si>
  <si>
    <t>BillDate</t>
  </si>
  <si>
    <t>Pharmacy Id</t>
  </si>
  <si>
    <t>Bigint</t>
  </si>
  <si>
    <t>int</t>
  </si>
  <si>
    <t>Varchar(20)</t>
  </si>
  <si>
    <t>Datetime</t>
  </si>
  <si>
    <t>TotalAmount</t>
  </si>
  <si>
    <t>Discount</t>
  </si>
  <si>
    <t>Balance</t>
  </si>
  <si>
    <t>CostAmount</t>
  </si>
  <si>
    <t>UserName</t>
  </si>
  <si>
    <t>GrnNo</t>
  </si>
  <si>
    <t>PatientId</t>
  </si>
  <si>
    <t>IPId</t>
  </si>
  <si>
    <t>Department</t>
  </si>
  <si>
    <t>consultant Name</t>
  </si>
  <si>
    <t>Ward</t>
  </si>
  <si>
    <t>SalesMode</t>
  </si>
  <si>
    <t>PayMode</t>
  </si>
  <si>
    <t>Credit Authorization</t>
  </si>
  <si>
    <t>BillStatus</t>
  </si>
  <si>
    <t>Discount%</t>
  </si>
  <si>
    <t>Patient Name</t>
  </si>
  <si>
    <t>RoundOff</t>
  </si>
  <si>
    <t>BillCancel</t>
  </si>
  <si>
    <t>MobileNo</t>
  </si>
  <si>
    <t>BillEdit</t>
  </si>
  <si>
    <t>BillEditDate</t>
  </si>
  <si>
    <t>BillEditUser</t>
  </si>
  <si>
    <t>RefDrName</t>
  </si>
  <si>
    <t>BillFor</t>
  </si>
  <si>
    <t>Total Vat</t>
  </si>
  <si>
    <t>BilledUser</t>
  </si>
  <si>
    <t>BillCancelDate</t>
  </si>
  <si>
    <t>Varchar(50)</t>
  </si>
  <si>
    <t>decimal(18,3)</t>
  </si>
  <si>
    <t>decimal(18,2)</t>
  </si>
  <si>
    <t>Varchar(10)</t>
  </si>
  <si>
    <t>Sample Data</t>
  </si>
  <si>
    <t>SB1</t>
  </si>
  <si>
    <t>Bala</t>
  </si>
  <si>
    <t>Cardiology</t>
  </si>
  <si>
    <t>GeneralWard</t>
  </si>
  <si>
    <t>Ganesh</t>
  </si>
  <si>
    <t>Paid</t>
  </si>
  <si>
    <t>Uniza</t>
  </si>
  <si>
    <t>Dr Uniza</t>
  </si>
  <si>
    <t>Cash/Card</t>
  </si>
  <si>
    <t>Cash/Credit</t>
  </si>
  <si>
    <t>NULL</t>
  </si>
  <si>
    <t>Dr CCC</t>
  </si>
  <si>
    <t>Patient/OT/..</t>
  </si>
  <si>
    <t>Mani</t>
  </si>
  <si>
    <t>BillCancelUser</t>
  </si>
  <si>
    <t>BillIdentity</t>
  </si>
  <si>
    <t>DrugId</t>
  </si>
  <si>
    <t>Manufacurer</t>
  </si>
  <si>
    <t>BatchNo</t>
  </si>
  <si>
    <t>ExpiryDate</t>
  </si>
  <si>
    <t>CostPrice</t>
  </si>
  <si>
    <t>Tax%</t>
  </si>
  <si>
    <t>Vat Amount</t>
  </si>
  <si>
    <t>Disc%</t>
  </si>
  <si>
    <t>DiscAmount</t>
  </si>
  <si>
    <t>CancelFlag</t>
  </si>
  <si>
    <t>EditDrugItem</t>
  </si>
  <si>
    <t>OldQty</t>
  </si>
  <si>
    <t>varchar(20)</t>
  </si>
  <si>
    <t>Date</t>
  </si>
  <si>
    <t>Int</t>
  </si>
  <si>
    <t>bit</t>
  </si>
  <si>
    <t>Total CostPrice</t>
  </si>
  <si>
    <t>A12345</t>
  </si>
  <si>
    <t>Grn001</t>
  </si>
  <si>
    <t>DB name</t>
  </si>
  <si>
    <t>UI Column Name</t>
  </si>
  <si>
    <t>Controls</t>
  </si>
  <si>
    <t>Id</t>
  </si>
  <si>
    <t>PharmacyId</t>
  </si>
  <si>
    <t>PHeaderId</t>
  </si>
  <si>
    <t>ProductId</t>
  </si>
  <si>
    <t>Qty</t>
  </si>
  <si>
    <t>FreeQty</t>
  </si>
  <si>
    <t>MfgId</t>
  </si>
  <si>
    <t>UnitId</t>
  </si>
  <si>
    <t>AssortedQty</t>
  </si>
  <si>
    <t>VAT</t>
  </si>
  <si>
    <t>MRPVATAmount</t>
  </si>
  <si>
    <t>COSTVATAmount</t>
  </si>
  <si>
    <t>AbatedMRP</t>
  </si>
  <si>
    <t>TaxMode</t>
  </si>
  <si>
    <t>TaxType</t>
  </si>
  <si>
    <t>DiscApplicable</t>
  </si>
  <si>
    <t>VATOnDiscount</t>
  </si>
  <si>
    <t>VATOnFreeQty</t>
  </si>
  <si>
    <t>DiscOnFreeQty</t>
  </si>
  <si>
    <t>FreeQtyVATAmount</t>
  </si>
  <si>
    <t>DiscountPercentage</t>
  </si>
  <si>
    <t>DiscountAmount</t>
  </si>
  <si>
    <t>AssortedCostPrice</t>
  </si>
  <si>
    <t>AssortedMRPPrice</t>
  </si>
  <si>
    <t>AbatedCost</t>
  </si>
  <si>
    <t>RackId</t>
  </si>
  <si>
    <t>Barcode</t>
  </si>
  <si>
    <t>AddedBy</t>
  </si>
  <si>
    <t>AddedDateTime</t>
  </si>
  <si>
    <t>UpdatedBy</t>
  </si>
  <si>
    <t>UpdatedDateTime</t>
  </si>
  <si>
    <t>VATAmount</t>
  </si>
  <si>
    <t>Cost Inclusive Tax</t>
  </si>
  <si>
    <t>MRP Exclusive Tax</t>
  </si>
  <si>
    <t>Cost Exclusive Tax</t>
  </si>
  <si>
    <t>MRP Inclusive  Tax</t>
  </si>
  <si>
    <t>TotalCostPrice</t>
  </si>
  <si>
    <t>NetCostPrice</t>
  </si>
  <si>
    <t>TotalMRP</t>
  </si>
  <si>
    <t>NetMRP</t>
  </si>
  <si>
    <t>VatOnDiscountAmount</t>
  </si>
  <si>
    <t>DiscOnFreeQtyAmount</t>
  </si>
  <si>
    <t>TotalDiscountAmount</t>
  </si>
  <si>
    <t>TotalVatAmount</t>
  </si>
  <si>
    <t>NetVATAmount</t>
  </si>
  <si>
    <t>Calculation</t>
  </si>
  <si>
    <t>Manual Type</t>
  </si>
  <si>
    <r>
      <t xml:space="preserve">By Default Option </t>
    </r>
    <r>
      <rPr>
        <b/>
        <sz val="12"/>
        <color theme="1"/>
        <rFont val="Calibri"/>
        <family val="2"/>
        <scheme val="minor"/>
      </rPr>
      <t>COST</t>
    </r>
  </si>
  <si>
    <r>
      <t xml:space="preserve">By Default Option </t>
    </r>
    <r>
      <rPr>
        <b/>
        <sz val="12"/>
        <color theme="1"/>
        <rFont val="Calibri"/>
        <family val="2"/>
        <scheme val="minor"/>
      </rPr>
      <t>Exc</t>
    </r>
  </si>
  <si>
    <r>
      <t xml:space="preserve">By Default Option </t>
    </r>
    <r>
      <rPr>
        <b/>
        <sz val="12"/>
        <color theme="1"/>
        <rFont val="Calibri"/>
        <family val="2"/>
        <scheme val="minor"/>
      </rPr>
      <t>No</t>
    </r>
  </si>
  <si>
    <t>Inc(Inclusive)</t>
  </si>
  <si>
    <t>Exc(Exclusive)</t>
  </si>
  <si>
    <t>By default Come from Product Master</t>
  </si>
  <si>
    <t>Manual Selection</t>
  </si>
  <si>
    <t>Type of Entry</t>
  </si>
  <si>
    <t>To be Deleted Columns</t>
  </si>
  <si>
    <t>Add New Columns</t>
  </si>
  <si>
    <t>Add Column</t>
  </si>
  <si>
    <t>Cancel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</si>
</sst>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/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left" wrapText="1"/>
    </xf>
    <xf numFmtId="10" fontId="0" fillId="0" borderId="1" xfId="0" applyNumberFormat="1" applyBorder="1" applyAlignment="1">
      <alignment horizontal="left" wrapText="1"/>
    </xf>
    <xf numFmtId="0" fontId="0" fillId="0" borderId="0" xfId="0" applyAlignment="1">
      <alignment wrapText="1"/>
    </xf>
    <xf numFmtId="2" fontId="0" fillId="9" borderId="1" xfId="0" applyNumberFormat="1" applyFill="1" applyBorder="1" applyAlignment="1">
      <alignment vertical="center" wrapText="1"/>
    </xf>
    <xf numFmtId="2" fontId="0" fillId="0" borderId="1" xfId="0" applyNumberFormat="1" applyBorder="1"/>
    <xf numFmtId="2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7" borderId="1" xfId="0" applyFill="1" applyBorder="1"/>
    <xf numFmtId="0" fontId="1" fillId="0" borderId="1" xfId="0" applyFont="1" applyBorder="1"/>
    <xf numFmtId="0" fontId="1" fillId="12" borderId="1" xfId="0" applyFont="1" applyFill="1" applyBorder="1" applyAlignment="1">
      <alignment horizontal="center"/>
    </xf>
    <xf numFmtId="2" fontId="0" fillId="10" borderId="1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0" fillId="0" borderId="1" xfId="0" applyFill="1" applyBorder="1"/>
    <xf numFmtId="15" fontId="0" fillId="0" borderId="1" xfId="0" applyNumberFormat="1" applyBorder="1"/>
    <xf numFmtId="17" fontId="0" fillId="0" borderId="1" xfId="0" applyNumberFormat="1" applyBorder="1"/>
    <xf numFmtId="14" fontId="0" fillId="0" borderId="0" xfId="0" applyNumberFormat="1"/>
    <xf numFmtId="1" fontId="0" fillId="0" borderId="0" xfId="0" applyNumberFormat="1"/>
    <xf numFmtId="0" fontId="0" fillId="9" borderId="0" xfId="0" applyFill="1"/>
    <xf numFmtId="0" fontId="0" fillId="8" borderId="3" xfId="0" applyFill="1" applyBorder="1" applyAlignment="1">
      <alignment vertical="center" wrapText="1"/>
    </xf>
    <xf numFmtId="0" fontId="0" fillId="9" borderId="1" xfId="0" applyFill="1" applyBorder="1"/>
    <xf numFmtId="2" fontId="1" fillId="9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9" borderId="1" xfId="0" applyFont="1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2" fillId="0" borderId="1" xfId="0" applyFont="1" applyBorder="1"/>
    <xf numFmtId="0" fontId="1" fillId="9" borderId="1" xfId="0" applyFont="1" applyFill="1" applyBorder="1"/>
    <xf numFmtId="2" fontId="0" fillId="9" borderId="1" xfId="0" applyNumberFormat="1" applyFill="1" applyBorder="1"/>
    <xf numFmtId="0" fontId="0" fillId="9" borderId="1" xfId="0" applyFill="1" applyBorder="1" applyAlignment="1">
      <alignment wrapText="1"/>
    </xf>
    <xf numFmtId="164" fontId="0" fillId="9" borderId="1" xfId="0" applyNumberFormat="1" applyFill="1" applyBorder="1"/>
    <xf numFmtId="164" fontId="0" fillId="9" borderId="1" xfId="0" applyNumberFormat="1" applyFill="1" applyBorder="1" applyAlignment="1">
      <alignment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/>
    <xf numFmtId="0" fontId="0" fillId="12" borderId="3" xfId="0" applyFill="1" applyBorder="1" applyAlignment="1">
      <alignment vertical="center" wrapText="1"/>
    </xf>
    <xf numFmtId="2" fontId="0" fillId="12" borderId="1" xfId="0" applyNumberFormat="1" applyFill="1" applyBorder="1"/>
    <xf numFmtId="0" fontId="0" fillId="12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37" workbookViewId="0">
      <selection activeCell="G50" sqref="G50"/>
    </sheetView>
  </sheetViews>
  <sheetFormatPr defaultRowHeight="15" x14ac:dyDescent="0.25"/>
  <cols>
    <col min="1" max="1" width="5.140625" bestFit="1" customWidth="1"/>
    <col min="2" max="2" width="27.5703125" bestFit="1" customWidth="1"/>
    <col min="3" max="3" width="21.85546875" bestFit="1" customWidth="1"/>
    <col min="4" max="4" width="10.28515625" bestFit="1" customWidth="1"/>
    <col min="5" max="5" width="12.5703125" style="34" bestFit="1" customWidth="1"/>
    <col min="6" max="6" width="12.85546875" style="20" bestFit="1" customWidth="1"/>
    <col min="7" max="7" width="17.42578125" style="17" bestFit="1" customWidth="1"/>
    <col min="8" max="8" width="13.5703125" style="20" bestFit="1" customWidth="1"/>
    <col min="9" max="9" width="17.28515625" style="17" bestFit="1" customWidth="1"/>
    <col min="10" max="10" width="8.85546875" style="20" bestFit="1" customWidth="1"/>
    <col min="11" max="11" width="17.28515625" bestFit="1" customWidth="1"/>
    <col min="12" max="12" width="9.140625" style="20" bestFit="1" customWidth="1"/>
    <col min="13" max="13" width="17.28515625" bestFit="1" customWidth="1"/>
  </cols>
  <sheetData>
    <row r="1" spans="1:13" ht="45" x14ac:dyDescent="0.25">
      <c r="A1" s="24" t="s">
        <v>69</v>
      </c>
      <c r="B1" s="24" t="s">
        <v>176</v>
      </c>
      <c r="C1" s="24" t="s">
        <v>175</v>
      </c>
      <c r="D1" s="24" t="s">
        <v>177</v>
      </c>
      <c r="E1" s="42" t="s">
        <v>232</v>
      </c>
      <c r="F1" s="37" t="s">
        <v>210</v>
      </c>
      <c r="G1" s="38"/>
      <c r="H1" s="37" t="s">
        <v>212</v>
      </c>
      <c r="I1" s="39"/>
      <c r="J1" s="37" t="s">
        <v>213</v>
      </c>
      <c r="K1" s="39"/>
      <c r="L1" s="37" t="s">
        <v>211</v>
      </c>
      <c r="M1" s="24"/>
    </row>
    <row r="2" spans="1:13" x14ac:dyDescent="0.25">
      <c r="A2" s="2">
        <v>1</v>
      </c>
      <c r="B2" s="2" t="s">
        <v>0</v>
      </c>
      <c r="C2" s="1" t="s">
        <v>181</v>
      </c>
      <c r="D2" s="2" t="s">
        <v>1</v>
      </c>
      <c r="E2" s="9" t="s">
        <v>2</v>
      </c>
      <c r="F2" s="18" t="s">
        <v>38</v>
      </c>
      <c r="G2" s="9"/>
      <c r="H2" s="18" t="s">
        <v>38</v>
      </c>
      <c r="I2" s="9"/>
      <c r="J2" s="18" t="s">
        <v>38</v>
      </c>
      <c r="K2" s="9"/>
      <c r="L2" s="18" t="s">
        <v>38</v>
      </c>
      <c r="M2" s="36"/>
    </row>
    <row r="3" spans="1:13" x14ac:dyDescent="0.25">
      <c r="A3" s="2">
        <v>2</v>
      </c>
      <c r="B3" s="2" t="s">
        <v>3</v>
      </c>
      <c r="C3" s="1" t="s">
        <v>158</v>
      </c>
      <c r="D3" s="2" t="s">
        <v>1</v>
      </c>
      <c r="E3" s="9" t="s">
        <v>224</v>
      </c>
      <c r="F3" s="43" t="s">
        <v>39</v>
      </c>
      <c r="G3" s="9"/>
      <c r="H3" s="43" t="s">
        <v>39</v>
      </c>
      <c r="I3" s="44"/>
      <c r="J3" s="43" t="s">
        <v>39</v>
      </c>
      <c r="K3" s="36"/>
      <c r="L3" s="43" t="s">
        <v>39</v>
      </c>
      <c r="M3" s="36"/>
    </row>
    <row r="4" spans="1:13" x14ac:dyDescent="0.25">
      <c r="A4" s="2">
        <v>3</v>
      </c>
      <c r="B4" s="2" t="s">
        <v>4</v>
      </c>
      <c r="C4" s="1" t="s">
        <v>184</v>
      </c>
      <c r="D4" s="2" t="s">
        <v>1</v>
      </c>
      <c r="E4" s="9" t="s">
        <v>2</v>
      </c>
      <c r="F4" s="18" t="s">
        <v>40</v>
      </c>
      <c r="G4" s="9"/>
      <c r="H4" s="18" t="s">
        <v>40</v>
      </c>
      <c r="I4" s="9"/>
      <c r="J4" s="18" t="s">
        <v>40</v>
      </c>
      <c r="K4" s="9"/>
      <c r="L4" s="18" t="s">
        <v>40</v>
      </c>
      <c r="M4" s="36"/>
    </row>
    <row r="5" spans="1:13" x14ac:dyDescent="0.25">
      <c r="A5" s="2">
        <v>4</v>
      </c>
      <c r="B5" s="2" t="s">
        <v>5</v>
      </c>
      <c r="C5" s="1" t="s">
        <v>5</v>
      </c>
      <c r="D5" s="2" t="s">
        <v>1</v>
      </c>
      <c r="E5" s="9" t="s">
        <v>224</v>
      </c>
      <c r="F5" s="43">
        <v>10</v>
      </c>
      <c r="G5" s="9" t="s">
        <v>47</v>
      </c>
      <c r="H5" s="43">
        <v>10</v>
      </c>
      <c r="I5" s="9" t="s">
        <v>47</v>
      </c>
      <c r="J5" s="43">
        <v>10</v>
      </c>
      <c r="K5" s="9" t="s">
        <v>47</v>
      </c>
      <c r="L5" s="43">
        <v>10</v>
      </c>
      <c r="M5" s="9" t="s">
        <v>47</v>
      </c>
    </row>
    <row r="6" spans="1:13" ht="60" x14ac:dyDescent="0.25">
      <c r="A6" s="2">
        <v>5</v>
      </c>
      <c r="B6" s="2" t="s">
        <v>6</v>
      </c>
      <c r="C6" s="1" t="s">
        <v>185</v>
      </c>
      <c r="D6" s="2" t="s">
        <v>7</v>
      </c>
      <c r="E6" s="9" t="s">
        <v>230</v>
      </c>
      <c r="F6" s="18" t="s">
        <v>41</v>
      </c>
      <c r="G6" s="44"/>
      <c r="H6" s="18" t="s">
        <v>41</v>
      </c>
      <c r="I6" s="9"/>
      <c r="J6" s="18" t="s">
        <v>41</v>
      </c>
      <c r="K6" s="9"/>
      <c r="L6" s="18" t="s">
        <v>41</v>
      </c>
      <c r="M6" s="36"/>
    </row>
    <row r="7" spans="1:13" x14ac:dyDescent="0.25">
      <c r="A7" s="2">
        <v>6</v>
      </c>
      <c r="B7" s="2" t="s">
        <v>8</v>
      </c>
      <c r="C7" s="1" t="s">
        <v>159</v>
      </c>
      <c r="D7" s="2" t="s">
        <v>1</v>
      </c>
      <c r="E7" s="9" t="s">
        <v>224</v>
      </c>
      <c r="F7" s="45">
        <v>43435</v>
      </c>
      <c r="G7" s="46"/>
      <c r="H7" s="45">
        <v>43435</v>
      </c>
      <c r="I7" s="46"/>
      <c r="J7" s="45">
        <v>43435</v>
      </c>
      <c r="K7" s="45"/>
      <c r="L7" s="45">
        <v>43435</v>
      </c>
      <c r="M7" s="36"/>
    </row>
    <row r="8" spans="1:13" x14ac:dyDescent="0.25">
      <c r="A8" s="3">
        <v>7</v>
      </c>
      <c r="B8" s="3" t="s">
        <v>9</v>
      </c>
      <c r="C8" s="1" t="s">
        <v>182</v>
      </c>
      <c r="D8" s="3" t="s">
        <v>1</v>
      </c>
      <c r="E8" s="9" t="s">
        <v>224</v>
      </c>
      <c r="F8" s="43">
        <v>50</v>
      </c>
      <c r="G8" s="44" t="s">
        <v>48</v>
      </c>
      <c r="H8" s="43">
        <v>50</v>
      </c>
      <c r="I8" s="44" t="s">
        <v>48</v>
      </c>
      <c r="J8" s="43">
        <v>50</v>
      </c>
      <c r="K8" s="44" t="s">
        <v>48</v>
      </c>
      <c r="L8" s="43">
        <v>50</v>
      </c>
      <c r="M8" s="44" t="s">
        <v>48</v>
      </c>
    </row>
    <row r="9" spans="1:13" x14ac:dyDescent="0.25">
      <c r="A9" s="3">
        <v>8</v>
      </c>
      <c r="B9" s="3" t="s">
        <v>10</v>
      </c>
      <c r="C9" s="1" t="s">
        <v>183</v>
      </c>
      <c r="D9" s="3" t="s">
        <v>1</v>
      </c>
      <c r="E9" s="9" t="s">
        <v>224</v>
      </c>
      <c r="F9" s="19">
        <v>10</v>
      </c>
      <c r="G9" s="14" t="s">
        <v>49</v>
      </c>
      <c r="H9" s="19">
        <v>10</v>
      </c>
      <c r="I9" s="14" t="s">
        <v>49</v>
      </c>
      <c r="J9" s="19">
        <v>10</v>
      </c>
      <c r="K9" s="14" t="s">
        <v>49</v>
      </c>
      <c r="L9" s="19">
        <v>10</v>
      </c>
      <c r="M9" s="14" t="s">
        <v>49</v>
      </c>
    </row>
    <row r="10" spans="1:13" x14ac:dyDescent="0.25">
      <c r="A10" s="3">
        <v>9</v>
      </c>
      <c r="B10" s="3" t="s">
        <v>11</v>
      </c>
      <c r="C10" s="1" t="s">
        <v>186</v>
      </c>
      <c r="D10" s="3" t="s">
        <v>12</v>
      </c>
      <c r="E10" s="9" t="s">
        <v>223</v>
      </c>
      <c r="F10" s="19">
        <f>+(F8+F9)*F5</f>
        <v>600</v>
      </c>
      <c r="G10" s="14" t="s">
        <v>50</v>
      </c>
      <c r="H10" s="19">
        <f>+(H8+H9)*H5</f>
        <v>600</v>
      </c>
      <c r="I10" s="14" t="s">
        <v>50</v>
      </c>
      <c r="J10" s="19">
        <f>+(J8+J9)*J5</f>
        <v>600</v>
      </c>
      <c r="K10" s="14" t="s">
        <v>50</v>
      </c>
      <c r="L10" s="19">
        <f>+(L8+L9)*L5</f>
        <v>600</v>
      </c>
      <c r="M10" s="14" t="s">
        <v>50</v>
      </c>
    </row>
    <row r="11" spans="1:13" x14ac:dyDescent="0.25">
      <c r="A11" s="3">
        <v>10</v>
      </c>
      <c r="B11" s="3" t="s">
        <v>33</v>
      </c>
      <c r="C11" s="1" t="s">
        <v>198</v>
      </c>
      <c r="D11" s="3" t="s">
        <v>1</v>
      </c>
      <c r="E11" s="9" t="s">
        <v>224</v>
      </c>
      <c r="F11" s="19">
        <v>5</v>
      </c>
      <c r="G11" s="15">
        <v>0.05</v>
      </c>
      <c r="H11" s="19">
        <v>5</v>
      </c>
      <c r="I11" s="15">
        <v>0.05</v>
      </c>
      <c r="J11" s="19">
        <v>5</v>
      </c>
      <c r="K11" s="15">
        <v>0.05</v>
      </c>
      <c r="L11" s="19">
        <v>5</v>
      </c>
      <c r="M11" s="15">
        <v>0.05</v>
      </c>
    </row>
    <row r="12" spans="1:13" ht="30" x14ac:dyDescent="0.25">
      <c r="A12" s="3">
        <v>11</v>
      </c>
      <c r="B12" s="3" t="s">
        <v>36</v>
      </c>
      <c r="C12" s="1" t="s">
        <v>199</v>
      </c>
      <c r="D12" s="3" t="s">
        <v>12</v>
      </c>
      <c r="E12" s="9" t="s">
        <v>223</v>
      </c>
      <c r="F12" s="19">
        <f>+F17*5%</f>
        <v>19</v>
      </c>
      <c r="G12" s="14" t="s">
        <v>51</v>
      </c>
      <c r="H12" s="19">
        <f>IF(H26="Yes",+H17*5%,0)</f>
        <v>19</v>
      </c>
      <c r="I12" s="14" t="s">
        <v>51</v>
      </c>
      <c r="J12" s="19">
        <f>+J21*5%</f>
        <v>58.5</v>
      </c>
      <c r="K12" s="14" t="s">
        <v>51</v>
      </c>
      <c r="L12" s="19">
        <f>+L21*5%</f>
        <v>58.5</v>
      </c>
      <c r="M12" s="14" t="s">
        <v>51</v>
      </c>
    </row>
    <row r="13" spans="1:13" x14ac:dyDescent="0.25">
      <c r="A13" s="3">
        <v>12</v>
      </c>
      <c r="B13" s="3" t="s">
        <v>34</v>
      </c>
      <c r="C13" s="1" t="s">
        <v>187</v>
      </c>
      <c r="D13" s="3" t="s">
        <v>7</v>
      </c>
      <c r="E13" s="9" t="s">
        <v>224</v>
      </c>
      <c r="F13" s="19">
        <v>5.5</v>
      </c>
      <c r="G13" s="16">
        <v>5.5E-2</v>
      </c>
      <c r="H13" s="19">
        <v>5.5</v>
      </c>
      <c r="I13" s="16">
        <v>5.5E-2</v>
      </c>
      <c r="J13" s="19">
        <v>5.5</v>
      </c>
      <c r="K13" s="16">
        <v>5.5E-2</v>
      </c>
      <c r="L13" s="19">
        <v>5.5</v>
      </c>
      <c r="M13" s="16">
        <v>5.5E-2</v>
      </c>
    </row>
    <row r="14" spans="1:13" ht="90" x14ac:dyDescent="0.25">
      <c r="A14" s="3">
        <v>13</v>
      </c>
      <c r="B14" s="3" t="s">
        <v>37</v>
      </c>
      <c r="C14" s="41" t="s">
        <v>209</v>
      </c>
      <c r="D14" s="3" t="s">
        <v>12</v>
      </c>
      <c r="E14" s="9" t="s">
        <v>223</v>
      </c>
      <c r="F14" s="19">
        <f>+F17-(F17/1.055)</f>
        <v>19.810426540284311</v>
      </c>
      <c r="G14" s="14" t="s">
        <v>91</v>
      </c>
      <c r="H14" s="19">
        <f>+H17*H13%</f>
        <v>20.9</v>
      </c>
      <c r="I14" s="14" t="s">
        <v>72</v>
      </c>
      <c r="J14" s="19">
        <f>+J21-(J21/1.055)</f>
        <v>60.995260663506997</v>
      </c>
      <c r="K14" s="14" t="s">
        <v>90</v>
      </c>
      <c r="L14" s="19">
        <f>+L21*5.5%</f>
        <v>64.349999999999994</v>
      </c>
      <c r="M14" s="14" t="s">
        <v>72</v>
      </c>
    </row>
    <row r="15" spans="1:13" ht="45" x14ac:dyDescent="0.25">
      <c r="A15" s="4">
        <v>14</v>
      </c>
      <c r="B15" s="4" t="s">
        <v>13</v>
      </c>
      <c r="C15" s="1" t="s">
        <v>160</v>
      </c>
      <c r="D15" s="4" t="s">
        <v>1</v>
      </c>
      <c r="E15" s="9" t="s">
        <v>224</v>
      </c>
      <c r="F15" s="19">
        <v>7.6</v>
      </c>
      <c r="G15" s="14" t="s">
        <v>53</v>
      </c>
      <c r="H15" s="19">
        <v>7.6</v>
      </c>
      <c r="I15" s="14" t="s">
        <v>53</v>
      </c>
      <c r="J15" s="19">
        <v>7.6</v>
      </c>
      <c r="K15" s="14" t="s">
        <v>53</v>
      </c>
      <c r="L15" s="19">
        <v>7.6</v>
      </c>
      <c r="M15" s="14" t="s">
        <v>53</v>
      </c>
    </row>
    <row r="16" spans="1:13" ht="45" x14ac:dyDescent="0.25">
      <c r="A16" s="4">
        <v>15</v>
      </c>
      <c r="B16" s="4" t="s">
        <v>35</v>
      </c>
      <c r="C16" s="1" t="s">
        <v>200</v>
      </c>
      <c r="D16" s="4" t="s">
        <v>12</v>
      </c>
      <c r="E16" s="9" t="s">
        <v>223</v>
      </c>
      <c r="F16" s="19">
        <f>+F15/F5</f>
        <v>0.76</v>
      </c>
      <c r="G16" s="14" t="s">
        <v>52</v>
      </c>
      <c r="H16" s="19">
        <f>+H15/H5</f>
        <v>0.76</v>
      </c>
      <c r="I16" s="14" t="s">
        <v>52</v>
      </c>
      <c r="J16" s="19">
        <f>+J15/J5</f>
        <v>0.76</v>
      </c>
      <c r="K16" s="14" t="s">
        <v>52</v>
      </c>
      <c r="L16" s="19">
        <f>+L15/L5</f>
        <v>0.76</v>
      </c>
      <c r="M16" s="14" t="s">
        <v>52</v>
      </c>
    </row>
    <row r="17" spans="1:13" ht="30" x14ac:dyDescent="0.25">
      <c r="A17" s="4">
        <v>16</v>
      </c>
      <c r="B17" s="4" t="s">
        <v>14</v>
      </c>
      <c r="C17" s="41" t="s">
        <v>214</v>
      </c>
      <c r="D17" s="4" t="s">
        <v>12</v>
      </c>
      <c r="E17" s="9" t="s">
        <v>223</v>
      </c>
      <c r="F17" s="19">
        <f>+F15*(F8)</f>
        <v>380</v>
      </c>
      <c r="G17" s="14" t="s">
        <v>60</v>
      </c>
      <c r="H17" s="19">
        <f>+H15*H8</f>
        <v>380</v>
      </c>
      <c r="I17" s="14" t="s">
        <v>60</v>
      </c>
      <c r="J17" s="19">
        <f>+J15*J8</f>
        <v>380</v>
      </c>
      <c r="K17" s="14" t="s">
        <v>60</v>
      </c>
      <c r="L17" s="19">
        <f>+L15*L8</f>
        <v>380</v>
      </c>
      <c r="M17" s="14" t="s">
        <v>60</v>
      </c>
    </row>
    <row r="18" spans="1:13" ht="45" x14ac:dyDescent="0.25">
      <c r="A18" s="4">
        <v>17</v>
      </c>
      <c r="B18" s="4" t="s">
        <v>30</v>
      </c>
      <c r="C18" s="41" t="s">
        <v>215</v>
      </c>
      <c r="D18" s="4" t="s">
        <v>12</v>
      </c>
      <c r="E18" s="9" t="s">
        <v>223</v>
      </c>
      <c r="F18" s="19">
        <f>+F17-F33</f>
        <v>361</v>
      </c>
      <c r="G18" s="14" t="s">
        <v>61</v>
      </c>
      <c r="H18" s="19">
        <f>+H17-H33+H35</f>
        <v>384.82600000000002</v>
      </c>
      <c r="I18" s="14" t="s">
        <v>80</v>
      </c>
      <c r="J18" s="19">
        <f>+J17-0-0</f>
        <v>380</v>
      </c>
      <c r="K18" s="14" t="s">
        <v>80</v>
      </c>
      <c r="L18" s="19">
        <f>+L17-0-0</f>
        <v>380</v>
      </c>
      <c r="M18" s="14" t="s">
        <v>80</v>
      </c>
    </row>
    <row r="19" spans="1:13" ht="45" x14ac:dyDescent="0.25">
      <c r="A19" s="5">
        <v>18</v>
      </c>
      <c r="B19" s="5" t="s">
        <v>15</v>
      </c>
      <c r="C19" s="1" t="s">
        <v>15</v>
      </c>
      <c r="D19" s="5" t="s">
        <v>1</v>
      </c>
      <c r="E19" s="9" t="s">
        <v>224</v>
      </c>
      <c r="F19" s="19">
        <v>19.5</v>
      </c>
      <c r="G19" s="14" t="s">
        <v>53</v>
      </c>
      <c r="H19" s="19">
        <v>19.5</v>
      </c>
      <c r="I19" s="14" t="s">
        <v>53</v>
      </c>
      <c r="J19" s="19">
        <v>19.5</v>
      </c>
      <c r="K19" s="14" t="s">
        <v>53</v>
      </c>
      <c r="L19" s="19">
        <v>19.5</v>
      </c>
      <c r="M19" s="14" t="s">
        <v>53</v>
      </c>
    </row>
    <row r="20" spans="1:13" ht="30" x14ac:dyDescent="0.25">
      <c r="A20" s="5">
        <v>19</v>
      </c>
      <c r="B20" s="5" t="s">
        <v>18</v>
      </c>
      <c r="C20" s="1" t="s">
        <v>201</v>
      </c>
      <c r="D20" s="5" t="s">
        <v>1</v>
      </c>
      <c r="E20" s="9" t="s">
        <v>223</v>
      </c>
      <c r="F20" s="19">
        <f>+F19/F5</f>
        <v>1.95</v>
      </c>
      <c r="G20" s="14" t="s">
        <v>54</v>
      </c>
      <c r="H20" s="19">
        <f>+H19/H5</f>
        <v>1.95</v>
      </c>
      <c r="I20" s="14" t="s">
        <v>54</v>
      </c>
      <c r="J20" s="19">
        <f>+J19/J5</f>
        <v>1.95</v>
      </c>
      <c r="K20" s="14" t="s">
        <v>54</v>
      </c>
      <c r="L20" s="19">
        <f>+L19/L5</f>
        <v>1.95</v>
      </c>
      <c r="M20" s="14" t="s">
        <v>54</v>
      </c>
    </row>
    <row r="21" spans="1:13" ht="30" x14ac:dyDescent="0.25">
      <c r="A21" s="5">
        <v>20</v>
      </c>
      <c r="B21" s="5" t="s">
        <v>16</v>
      </c>
      <c r="C21" s="41" t="s">
        <v>216</v>
      </c>
      <c r="D21" s="5" t="s">
        <v>12</v>
      </c>
      <c r="E21" s="9" t="s">
        <v>223</v>
      </c>
      <c r="F21" s="19">
        <f>+F20*F10</f>
        <v>1170</v>
      </c>
      <c r="G21" s="14" t="s">
        <v>55</v>
      </c>
      <c r="H21" s="19">
        <f>+H20*H10</f>
        <v>1170</v>
      </c>
      <c r="I21" s="14" t="s">
        <v>55</v>
      </c>
      <c r="J21" s="19">
        <f>+J20*J10</f>
        <v>1170</v>
      </c>
      <c r="K21" s="14" t="s">
        <v>55</v>
      </c>
      <c r="L21" s="19">
        <f>+L20*L10</f>
        <v>1170</v>
      </c>
      <c r="M21" s="14" t="s">
        <v>55</v>
      </c>
    </row>
    <row r="22" spans="1:13" ht="45" x14ac:dyDescent="0.25">
      <c r="A22" s="5">
        <v>21</v>
      </c>
      <c r="B22" s="5" t="s">
        <v>17</v>
      </c>
      <c r="C22" s="1" t="s">
        <v>190</v>
      </c>
      <c r="D22" s="5" t="s">
        <v>12</v>
      </c>
      <c r="E22" s="9" t="s">
        <v>223</v>
      </c>
      <c r="F22" s="19">
        <f>+F21-(F21-(F21/((F13/100)+1)))</f>
        <v>1109.004739336493</v>
      </c>
      <c r="G22" s="14" t="s">
        <v>56</v>
      </c>
      <c r="H22" s="19">
        <f>+H21-(H21-(H21/((H13/100)+1)))</f>
        <v>1109.004739336493</v>
      </c>
      <c r="I22" s="14" t="s">
        <v>56</v>
      </c>
      <c r="J22" s="19">
        <f>+J21-(J21-(J21/((J13/100)+1)))</f>
        <v>1109.004739336493</v>
      </c>
      <c r="K22" s="14" t="s">
        <v>56</v>
      </c>
      <c r="L22" s="19">
        <f>+L21-(L21-(L21/((L13/100)+1)))</f>
        <v>1109.004739336493</v>
      </c>
      <c r="M22" s="14" t="s">
        <v>56</v>
      </c>
    </row>
    <row r="23" spans="1:13" ht="60" x14ac:dyDescent="0.25">
      <c r="A23" s="5">
        <v>22</v>
      </c>
      <c r="B23" s="5" t="s">
        <v>31</v>
      </c>
      <c r="C23" s="41" t="s">
        <v>217</v>
      </c>
      <c r="D23" s="5" t="s">
        <v>12</v>
      </c>
      <c r="E23" s="9" t="s">
        <v>223</v>
      </c>
      <c r="F23" s="19">
        <f>+F21-0-0</f>
        <v>1170</v>
      </c>
      <c r="G23" s="14" t="s">
        <v>58</v>
      </c>
      <c r="H23" s="19">
        <f>+H21-0-0</f>
        <v>1170</v>
      </c>
      <c r="I23" s="14" t="s">
        <v>58</v>
      </c>
      <c r="J23" s="19">
        <f>+J21-J35-J33</f>
        <v>1033.2472393364931</v>
      </c>
      <c r="K23" s="14" t="s">
        <v>58</v>
      </c>
      <c r="L23" s="19">
        <f>+L21-L35-L33</f>
        <v>1047.1500000000001</v>
      </c>
      <c r="M23" s="14" t="s">
        <v>58</v>
      </c>
    </row>
    <row r="24" spans="1:13" ht="90" x14ac:dyDescent="0.25">
      <c r="A24" s="6">
        <v>23</v>
      </c>
      <c r="B24" s="6" t="s">
        <v>19</v>
      </c>
      <c r="C24" s="1" t="s">
        <v>191</v>
      </c>
      <c r="D24" s="6" t="s">
        <v>7</v>
      </c>
      <c r="E24" s="9" t="s">
        <v>225</v>
      </c>
      <c r="F24" s="26" t="s">
        <v>42</v>
      </c>
      <c r="G24" s="14" t="s">
        <v>59</v>
      </c>
      <c r="H24" s="26" t="s">
        <v>42</v>
      </c>
      <c r="I24" s="14" t="s">
        <v>59</v>
      </c>
      <c r="J24" s="27" t="s">
        <v>15</v>
      </c>
      <c r="K24" s="14" t="s">
        <v>59</v>
      </c>
      <c r="L24" s="27" t="s">
        <v>15</v>
      </c>
      <c r="M24" s="14" t="s">
        <v>59</v>
      </c>
    </row>
    <row r="25" spans="1:13" ht="30.75" x14ac:dyDescent="0.25">
      <c r="A25" s="6">
        <v>24</v>
      </c>
      <c r="B25" s="6" t="s">
        <v>20</v>
      </c>
      <c r="C25" s="1" t="s">
        <v>192</v>
      </c>
      <c r="D25" s="6" t="s">
        <v>7</v>
      </c>
      <c r="E25" s="9" t="s">
        <v>226</v>
      </c>
      <c r="F25" s="19" t="s">
        <v>228</v>
      </c>
      <c r="G25" s="14"/>
      <c r="H25" s="19" t="s">
        <v>229</v>
      </c>
      <c r="I25" s="14"/>
      <c r="J25" s="19" t="s">
        <v>43</v>
      </c>
      <c r="K25" s="1"/>
      <c r="L25" s="19" t="s">
        <v>45</v>
      </c>
      <c r="M25" s="1"/>
    </row>
    <row r="26" spans="1:13" ht="30.75" x14ac:dyDescent="0.25">
      <c r="A26" s="6">
        <v>25</v>
      </c>
      <c r="B26" s="6" t="s">
        <v>21</v>
      </c>
      <c r="C26" s="1" t="s">
        <v>193</v>
      </c>
      <c r="D26" s="6" t="s">
        <v>7</v>
      </c>
      <c r="E26" s="9" t="s">
        <v>227</v>
      </c>
      <c r="F26" s="19" t="s">
        <v>44</v>
      </c>
      <c r="G26" s="14"/>
      <c r="H26" s="19" t="s">
        <v>44</v>
      </c>
      <c r="I26" s="14"/>
      <c r="J26" s="19" t="s">
        <v>44</v>
      </c>
      <c r="K26" s="1"/>
      <c r="L26" s="19" t="s">
        <v>46</v>
      </c>
      <c r="M26" s="1"/>
    </row>
    <row r="27" spans="1:13" ht="30.75" x14ac:dyDescent="0.25">
      <c r="A27" s="7">
        <v>26</v>
      </c>
      <c r="B27" s="7" t="s">
        <v>22</v>
      </c>
      <c r="C27" s="1" t="s">
        <v>195</v>
      </c>
      <c r="D27" s="7" t="s">
        <v>7</v>
      </c>
      <c r="E27" s="9" t="s">
        <v>227</v>
      </c>
      <c r="F27" s="19" t="s">
        <v>44</v>
      </c>
      <c r="G27" s="14"/>
      <c r="H27" s="19" t="s">
        <v>44</v>
      </c>
      <c r="I27" s="14"/>
      <c r="J27" s="19" t="s">
        <v>44</v>
      </c>
      <c r="K27" s="1"/>
      <c r="L27" s="19" t="s">
        <v>46</v>
      </c>
      <c r="M27" s="1"/>
    </row>
    <row r="28" spans="1:13" ht="105" x14ac:dyDescent="0.25">
      <c r="A28" s="7">
        <v>27</v>
      </c>
      <c r="B28" s="7" t="s">
        <v>23</v>
      </c>
      <c r="C28" s="1" t="s">
        <v>197</v>
      </c>
      <c r="D28" s="7" t="s">
        <v>12</v>
      </c>
      <c r="E28" s="9" t="s">
        <v>223</v>
      </c>
      <c r="F28" s="19">
        <f>+((F9*F5)*F16)*F13%</f>
        <v>4.18</v>
      </c>
      <c r="G28" s="14" t="s">
        <v>57</v>
      </c>
      <c r="H28" s="19">
        <f>IF(H27="Yes",+((H9*H5)*H16)*H13%,0)</f>
        <v>4.18</v>
      </c>
      <c r="I28" s="14" t="s">
        <v>78</v>
      </c>
      <c r="J28" s="19">
        <f>IF(J27="Yes",+((J9*J5)*J20)*J13%,0)</f>
        <v>10.725</v>
      </c>
      <c r="K28" s="14" t="s">
        <v>92</v>
      </c>
      <c r="L28" s="19">
        <f>IF(L27="Yes",+((L9*L5)*L20)*L13%,0)</f>
        <v>0</v>
      </c>
      <c r="M28" s="14" t="s">
        <v>92</v>
      </c>
    </row>
    <row r="29" spans="1:13" ht="30.75" x14ac:dyDescent="0.25">
      <c r="A29" s="7">
        <v>28</v>
      </c>
      <c r="B29" s="7" t="s">
        <v>24</v>
      </c>
      <c r="C29" s="1" t="s">
        <v>194</v>
      </c>
      <c r="D29" s="7" t="s">
        <v>7</v>
      </c>
      <c r="E29" s="9" t="s">
        <v>227</v>
      </c>
      <c r="F29" s="19" t="s">
        <v>44</v>
      </c>
      <c r="G29" s="14"/>
      <c r="H29" s="19" t="s">
        <v>44</v>
      </c>
      <c r="I29" s="14"/>
      <c r="J29" s="19" t="s">
        <v>44</v>
      </c>
      <c r="K29" s="1"/>
      <c r="L29" s="19" t="s">
        <v>46</v>
      </c>
      <c r="M29" s="1"/>
    </row>
    <row r="30" spans="1:13" ht="45" x14ac:dyDescent="0.25">
      <c r="A30" s="7">
        <v>29</v>
      </c>
      <c r="B30" s="7" t="s">
        <v>25</v>
      </c>
      <c r="C30" s="41" t="s">
        <v>218</v>
      </c>
      <c r="D30" s="7" t="s">
        <v>12</v>
      </c>
      <c r="E30" s="9" t="s">
        <v>223</v>
      </c>
      <c r="F30" s="19">
        <f>+F34*F11%</f>
        <v>1.1995213270142155</v>
      </c>
      <c r="G30" s="14" t="s">
        <v>66</v>
      </c>
      <c r="H30" s="19">
        <f>+IF(H29="Yes",+H34*H11%,0)</f>
        <v>1.254</v>
      </c>
      <c r="I30" s="14" t="s">
        <v>77</v>
      </c>
      <c r="J30" s="19">
        <f>+J12*J13%</f>
        <v>3.2174999999999998</v>
      </c>
      <c r="K30" s="14" t="s">
        <v>77</v>
      </c>
      <c r="L30" s="19">
        <f>IF(L29="Yes",+L12*L13%,0)</f>
        <v>0</v>
      </c>
      <c r="M30" s="14" t="s">
        <v>77</v>
      </c>
    </row>
    <row r="31" spans="1:13" ht="30.75" x14ac:dyDescent="0.25">
      <c r="A31" s="7">
        <v>30</v>
      </c>
      <c r="B31" s="7" t="s">
        <v>26</v>
      </c>
      <c r="C31" s="1" t="s">
        <v>196</v>
      </c>
      <c r="D31" s="7" t="s">
        <v>7</v>
      </c>
      <c r="E31" s="9" t="s">
        <v>227</v>
      </c>
      <c r="F31" s="1" t="s">
        <v>46</v>
      </c>
      <c r="G31" s="14"/>
      <c r="H31" s="19" t="s">
        <v>46</v>
      </c>
      <c r="I31" s="14"/>
      <c r="J31" s="19" t="s">
        <v>44</v>
      </c>
      <c r="K31" s="1"/>
      <c r="L31" s="19" t="s">
        <v>46</v>
      </c>
      <c r="M31" s="1"/>
    </row>
    <row r="32" spans="1:13" ht="60" x14ac:dyDescent="0.25">
      <c r="A32" s="7">
        <v>31</v>
      </c>
      <c r="B32" s="7" t="s">
        <v>27</v>
      </c>
      <c r="C32" s="41" t="s">
        <v>219</v>
      </c>
      <c r="D32" s="7" t="s">
        <v>12</v>
      </c>
      <c r="E32" s="9" t="s">
        <v>223</v>
      </c>
      <c r="F32" s="19">
        <f>+IF(F31="Yes",+(F9*F15)*F11%,0)</f>
        <v>0</v>
      </c>
      <c r="G32" s="14" t="s">
        <v>62</v>
      </c>
      <c r="H32" s="19">
        <f>+IF(H31="Yes",+(H9*H15)*H11%,0)</f>
        <v>0</v>
      </c>
      <c r="I32" s="14" t="s">
        <v>76</v>
      </c>
      <c r="J32" s="19">
        <f>+IF(J31="Yes",+(J9*J19)*J11%,0)</f>
        <v>9.75</v>
      </c>
      <c r="K32" s="14" t="s">
        <v>93</v>
      </c>
      <c r="L32" s="19">
        <f>+IF(L31="Yes",+(L9*L19)*L11%,0)</f>
        <v>0</v>
      </c>
      <c r="M32" s="14" t="s">
        <v>93</v>
      </c>
    </row>
    <row r="33" spans="1:13" ht="60" x14ac:dyDescent="0.25">
      <c r="A33" s="7">
        <v>32</v>
      </c>
      <c r="B33" s="7" t="s">
        <v>28</v>
      </c>
      <c r="C33" s="41" t="s">
        <v>220</v>
      </c>
      <c r="D33" s="7" t="s">
        <v>12</v>
      </c>
      <c r="E33" s="9" t="s">
        <v>223</v>
      </c>
      <c r="F33" s="19">
        <f>+F32+F12</f>
        <v>19</v>
      </c>
      <c r="G33" s="14" t="s">
        <v>75</v>
      </c>
      <c r="H33" s="19">
        <f>+H32+H12</f>
        <v>19</v>
      </c>
      <c r="I33" s="14" t="s">
        <v>79</v>
      </c>
      <c r="J33" s="19">
        <f>+J32+J12</f>
        <v>68.25</v>
      </c>
      <c r="K33" s="14" t="s">
        <v>79</v>
      </c>
      <c r="L33" s="19">
        <f>+L32+L12</f>
        <v>58.5</v>
      </c>
      <c r="M33" s="14" t="s">
        <v>79</v>
      </c>
    </row>
    <row r="34" spans="1:13" ht="60" x14ac:dyDescent="0.25">
      <c r="A34" s="7">
        <v>33</v>
      </c>
      <c r="B34" s="7" t="s">
        <v>29</v>
      </c>
      <c r="C34" s="41" t="s">
        <v>221</v>
      </c>
      <c r="D34" s="7" t="s">
        <v>12</v>
      </c>
      <c r="E34" s="9" t="s">
        <v>223</v>
      </c>
      <c r="F34" s="19">
        <f>+F28+F14</f>
        <v>23.990426540284311</v>
      </c>
      <c r="G34" s="14" t="s">
        <v>63</v>
      </c>
      <c r="H34" s="19">
        <f>+H28+H14</f>
        <v>25.08</v>
      </c>
      <c r="I34" s="14" t="s">
        <v>74</v>
      </c>
      <c r="J34" s="19">
        <f>+J28+J14</f>
        <v>71.720260663506991</v>
      </c>
      <c r="K34" s="14" t="s">
        <v>74</v>
      </c>
      <c r="L34" s="19">
        <f>+L28+L14</f>
        <v>64.349999999999994</v>
      </c>
      <c r="M34" s="14" t="s">
        <v>74</v>
      </c>
    </row>
    <row r="35" spans="1:13" ht="60" x14ac:dyDescent="0.25">
      <c r="A35" s="7">
        <v>34</v>
      </c>
      <c r="B35" s="7" t="s">
        <v>64</v>
      </c>
      <c r="C35" s="41" t="s">
        <v>222</v>
      </c>
      <c r="D35" s="7" t="s">
        <v>12</v>
      </c>
      <c r="E35" s="9" t="s">
        <v>223</v>
      </c>
      <c r="F35" s="19">
        <f>+F34-F30</f>
        <v>22.790905213270094</v>
      </c>
      <c r="G35" s="14" t="s">
        <v>65</v>
      </c>
      <c r="H35" s="19">
        <f>+H34-H30</f>
        <v>23.825999999999997</v>
      </c>
      <c r="I35" s="14" t="s">
        <v>73</v>
      </c>
      <c r="J35" s="19">
        <f>+J34-J30</f>
        <v>68.50276066350699</v>
      </c>
      <c r="K35" s="14" t="s">
        <v>94</v>
      </c>
      <c r="L35" s="19">
        <f>+L34-L30</f>
        <v>64.349999999999994</v>
      </c>
      <c r="M35" s="14" t="s">
        <v>94</v>
      </c>
    </row>
    <row r="36" spans="1:13" ht="30" x14ac:dyDescent="0.25">
      <c r="A36" s="35">
        <v>35</v>
      </c>
      <c r="B36" s="35" t="s">
        <v>32</v>
      </c>
      <c r="C36" s="1" t="s">
        <v>203</v>
      </c>
      <c r="D36" s="35" t="s">
        <v>7</v>
      </c>
      <c r="E36" s="40" t="s">
        <v>231</v>
      </c>
      <c r="F36" s="19"/>
      <c r="G36" s="14"/>
      <c r="H36" s="19"/>
      <c r="I36" s="14"/>
      <c r="J36" s="19"/>
      <c r="K36" s="1"/>
      <c r="L36" s="19"/>
      <c r="M36" s="1"/>
    </row>
    <row r="37" spans="1:13" x14ac:dyDescent="0.25">
      <c r="A37" s="9"/>
      <c r="B37" s="9"/>
      <c r="C37" s="36"/>
      <c r="D37" s="9"/>
      <c r="E37" s="9"/>
      <c r="F37" s="19"/>
      <c r="G37" s="14"/>
      <c r="H37" s="19"/>
      <c r="I37" s="14"/>
      <c r="J37" s="19"/>
      <c r="K37" s="1"/>
      <c r="L37" s="19"/>
      <c r="M37" s="1"/>
    </row>
    <row r="38" spans="1:13" ht="37.5" x14ac:dyDescent="0.25">
      <c r="B38" s="54" t="s">
        <v>233</v>
      </c>
      <c r="C38" s="48"/>
      <c r="D38" s="49"/>
      <c r="E38" s="47"/>
      <c r="F38" s="50"/>
      <c r="G38" s="51"/>
      <c r="H38" s="50"/>
      <c r="I38" s="51"/>
      <c r="J38" s="50"/>
      <c r="K38" s="48"/>
      <c r="L38" s="50"/>
      <c r="M38" s="48"/>
    </row>
    <row r="39" spans="1:13" x14ac:dyDescent="0.25">
      <c r="A39" s="1">
        <v>1</v>
      </c>
      <c r="B39" s="1" t="s">
        <v>202</v>
      </c>
      <c r="C39" s="1" t="s">
        <v>236</v>
      </c>
      <c r="D39" s="1"/>
      <c r="E39" s="36"/>
      <c r="F39" s="19"/>
      <c r="G39" s="14"/>
      <c r="H39" s="19"/>
      <c r="I39" s="14"/>
      <c r="J39" s="19"/>
      <c r="K39" s="1"/>
      <c r="L39" s="19"/>
      <c r="M39" s="1"/>
    </row>
    <row r="40" spans="1:13" x14ac:dyDescent="0.25">
      <c r="A40" s="1">
        <v>2</v>
      </c>
      <c r="B40" s="1" t="s">
        <v>188</v>
      </c>
      <c r="C40" s="1" t="s">
        <v>236</v>
      </c>
      <c r="D40" s="9"/>
      <c r="E40" s="36"/>
      <c r="F40" s="19"/>
      <c r="G40" s="14"/>
      <c r="H40" s="19"/>
      <c r="I40" s="14"/>
      <c r="J40" s="19"/>
      <c r="K40" s="1"/>
      <c r="L40" s="19"/>
      <c r="M40" s="1"/>
    </row>
    <row r="41" spans="1:13" x14ac:dyDescent="0.25">
      <c r="A41" s="1">
        <v>3</v>
      </c>
      <c r="B41" s="1" t="s">
        <v>189</v>
      </c>
      <c r="C41" s="1" t="s">
        <v>236</v>
      </c>
      <c r="D41" s="9"/>
      <c r="E41" s="36"/>
      <c r="F41" s="19"/>
      <c r="G41" s="14"/>
      <c r="H41" s="19"/>
      <c r="I41" s="14"/>
      <c r="J41" s="19"/>
      <c r="K41" s="1"/>
      <c r="L41" s="19"/>
      <c r="M41" s="1"/>
    </row>
    <row r="42" spans="1:13" x14ac:dyDescent="0.25">
      <c r="D42" s="34"/>
    </row>
    <row r="43" spans="1:13" ht="18.75" x14ac:dyDescent="0.25">
      <c r="A43" s="1"/>
      <c r="B43" s="55" t="s">
        <v>234</v>
      </c>
      <c r="C43" s="1"/>
      <c r="D43" s="1"/>
      <c r="E43" s="36"/>
      <c r="F43" s="19"/>
      <c r="G43" s="14"/>
      <c r="H43" s="19"/>
      <c r="I43" s="14"/>
      <c r="J43" s="19"/>
      <c r="K43" s="1"/>
      <c r="L43" s="19"/>
      <c r="M43" s="1"/>
    </row>
    <row r="44" spans="1:13" x14ac:dyDescent="0.25">
      <c r="A44" s="1">
        <v>1</v>
      </c>
      <c r="B44" s="41" t="s">
        <v>209</v>
      </c>
      <c r="C44" s="1" t="s">
        <v>235</v>
      </c>
      <c r="D44" s="1"/>
      <c r="E44" s="36"/>
      <c r="F44" s="19"/>
      <c r="G44" s="14"/>
      <c r="H44" s="19"/>
      <c r="I44" s="14"/>
      <c r="J44" s="19"/>
      <c r="K44" s="1"/>
      <c r="L44" s="19"/>
      <c r="M44" s="1"/>
    </row>
    <row r="45" spans="1:13" x14ac:dyDescent="0.25">
      <c r="A45" s="1">
        <v>2</v>
      </c>
      <c r="B45" s="41" t="s">
        <v>214</v>
      </c>
      <c r="C45" s="1" t="s">
        <v>235</v>
      </c>
      <c r="D45" s="1"/>
      <c r="E45" s="36"/>
      <c r="F45" s="19"/>
      <c r="G45" s="14"/>
      <c r="H45" s="19"/>
      <c r="I45" s="14"/>
      <c r="J45" s="19"/>
      <c r="K45" s="1"/>
      <c r="L45" s="19"/>
      <c r="M45" s="1"/>
    </row>
    <row r="46" spans="1:13" x14ac:dyDescent="0.25">
      <c r="A46" s="1">
        <v>3</v>
      </c>
      <c r="B46" s="41" t="s">
        <v>215</v>
      </c>
      <c r="C46" s="1" t="s">
        <v>235</v>
      </c>
      <c r="D46" s="1"/>
      <c r="E46" s="36"/>
      <c r="F46" s="19"/>
      <c r="G46" s="14"/>
      <c r="H46" s="19"/>
      <c r="I46" s="14"/>
      <c r="J46" s="19"/>
      <c r="K46" s="1"/>
      <c r="L46" s="19"/>
      <c r="M46" s="1"/>
    </row>
    <row r="47" spans="1:13" x14ac:dyDescent="0.25">
      <c r="A47" s="1">
        <v>4</v>
      </c>
      <c r="B47" s="41" t="s">
        <v>216</v>
      </c>
      <c r="C47" s="1" t="s">
        <v>235</v>
      </c>
      <c r="D47" s="1"/>
      <c r="E47" s="36"/>
      <c r="F47" s="19"/>
      <c r="G47" s="14"/>
      <c r="H47" s="19"/>
      <c r="I47" s="14"/>
      <c r="J47" s="19"/>
      <c r="K47" s="1"/>
      <c r="L47" s="19"/>
      <c r="M47" s="1"/>
    </row>
    <row r="48" spans="1:13" x14ac:dyDescent="0.25">
      <c r="A48" s="1">
        <v>5</v>
      </c>
      <c r="B48" s="41" t="s">
        <v>217</v>
      </c>
      <c r="C48" s="1" t="s">
        <v>235</v>
      </c>
      <c r="D48" s="1"/>
      <c r="E48" s="36"/>
      <c r="F48" s="19"/>
      <c r="G48" s="14"/>
      <c r="H48" s="19"/>
      <c r="I48" s="14"/>
      <c r="J48" s="19"/>
      <c r="K48" s="1"/>
      <c r="L48" s="19"/>
      <c r="M48" s="1"/>
    </row>
    <row r="49" spans="1:13" x14ac:dyDescent="0.25">
      <c r="A49" s="1">
        <v>6</v>
      </c>
      <c r="B49" s="41" t="s">
        <v>218</v>
      </c>
      <c r="C49" s="1" t="s">
        <v>235</v>
      </c>
      <c r="D49" s="1"/>
      <c r="E49" s="36"/>
      <c r="F49" s="19"/>
      <c r="G49" s="14"/>
      <c r="H49" s="19"/>
      <c r="I49" s="14"/>
      <c r="J49" s="19"/>
      <c r="K49" s="1"/>
      <c r="L49" s="19"/>
      <c r="M49" s="1"/>
    </row>
    <row r="50" spans="1:13" x14ac:dyDescent="0.25">
      <c r="A50" s="1">
        <v>7</v>
      </c>
      <c r="B50" s="41" t="s">
        <v>219</v>
      </c>
      <c r="C50" s="1" t="s">
        <v>235</v>
      </c>
      <c r="D50" s="1"/>
      <c r="E50" s="36"/>
      <c r="F50" s="19"/>
      <c r="G50" s="14"/>
      <c r="H50" s="19"/>
      <c r="I50" s="14"/>
      <c r="J50" s="19"/>
      <c r="K50" s="1"/>
      <c r="L50" s="19"/>
      <c r="M50" s="1"/>
    </row>
    <row r="51" spans="1:13" x14ac:dyDescent="0.25">
      <c r="A51" s="1">
        <v>8</v>
      </c>
      <c r="B51" s="41" t="s">
        <v>220</v>
      </c>
      <c r="C51" s="1" t="s">
        <v>235</v>
      </c>
      <c r="D51" s="1"/>
      <c r="E51" s="36"/>
      <c r="F51" s="19"/>
      <c r="G51" s="14"/>
      <c r="H51" s="19"/>
      <c r="I51" s="14"/>
      <c r="J51" s="19"/>
      <c r="K51" s="1"/>
      <c r="L51" s="19"/>
      <c r="M51" s="1"/>
    </row>
    <row r="52" spans="1:13" x14ac:dyDescent="0.25">
      <c r="A52" s="1">
        <v>9</v>
      </c>
      <c r="B52" s="41" t="s">
        <v>221</v>
      </c>
      <c r="C52" s="1" t="s">
        <v>235</v>
      </c>
      <c r="D52" s="1"/>
      <c r="E52" s="36"/>
      <c r="F52" s="19"/>
      <c r="G52" s="14"/>
      <c r="H52" s="19"/>
      <c r="I52" s="14"/>
      <c r="J52" s="19"/>
      <c r="K52" s="1"/>
      <c r="L52" s="19"/>
      <c r="M52" s="1"/>
    </row>
    <row r="53" spans="1:13" x14ac:dyDescent="0.25">
      <c r="A53" s="1">
        <v>10</v>
      </c>
      <c r="B53" s="41" t="s">
        <v>222</v>
      </c>
      <c r="C53" s="1" t="s">
        <v>235</v>
      </c>
      <c r="D53" s="1"/>
      <c r="E53" s="36"/>
      <c r="F53" s="19"/>
      <c r="G53" s="14"/>
      <c r="H53" s="19"/>
      <c r="I53" s="14"/>
      <c r="J53" s="19"/>
      <c r="K53" s="1"/>
      <c r="L53" s="19"/>
      <c r="M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E27" sqref="E27"/>
    </sheetView>
  </sheetViews>
  <sheetFormatPr defaultRowHeight="15" x14ac:dyDescent="0.25"/>
  <cols>
    <col min="1" max="1" width="5.140625" bestFit="1" customWidth="1"/>
    <col min="2" max="2" width="27.5703125" bestFit="1" customWidth="1"/>
    <col min="3" max="3" width="10.28515625" bestFit="1" customWidth="1"/>
    <col min="4" max="4" width="7.85546875" bestFit="1" customWidth="1"/>
  </cols>
  <sheetData>
    <row r="1" spans="1:4" x14ac:dyDescent="0.25">
      <c r="A1" s="52" t="s">
        <v>71</v>
      </c>
      <c r="B1" s="52"/>
      <c r="C1" s="52"/>
      <c r="D1" s="52"/>
    </row>
    <row r="2" spans="1:4" x14ac:dyDescent="0.25">
      <c r="A2" s="24" t="s">
        <v>69</v>
      </c>
      <c r="B2" s="24" t="s">
        <v>70</v>
      </c>
      <c r="C2" s="24"/>
      <c r="D2" s="24"/>
    </row>
    <row r="3" spans="1:4" x14ac:dyDescent="0.25">
      <c r="A3" s="2">
        <v>1</v>
      </c>
      <c r="B3" s="2" t="s">
        <v>0</v>
      </c>
      <c r="C3" s="2" t="s">
        <v>1</v>
      </c>
      <c r="D3" s="21" t="s">
        <v>67</v>
      </c>
    </row>
    <row r="4" spans="1:4" x14ac:dyDescent="0.25">
      <c r="A4" s="2">
        <v>2</v>
      </c>
      <c r="B4" s="2" t="s">
        <v>3</v>
      </c>
      <c r="C4" s="2" t="s">
        <v>1</v>
      </c>
      <c r="D4" s="21" t="s">
        <v>67</v>
      </c>
    </row>
    <row r="5" spans="1:4" x14ac:dyDescent="0.25">
      <c r="A5" s="2">
        <v>3</v>
      </c>
      <c r="B5" s="2" t="s">
        <v>4</v>
      </c>
      <c r="C5" s="2" t="s">
        <v>1</v>
      </c>
      <c r="D5" s="21" t="s">
        <v>67</v>
      </c>
    </row>
    <row r="6" spans="1:4" x14ac:dyDescent="0.25">
      <c r="A6" s="2">
        <v>4</v>
      </c>
      <c r="B6" s="2" t="s">
        <v>5</v>
      </c>
      <c r="C6" s="2" t="s">
        <v>1</v>
      </c>
      <c r="D6" s="21" t="s">
        <v>67</v>
      </c>
    </row>
    <row r="7" spans="1:4" x14ac:dyDescent="0.25">
      <c r="A7" s="2">
        <v>5</v>
      </c>
      <c r="B7" s="2" t="s">
        <v>6</v>
      </c>
      <c r="C7" s="2" t="s">
        <v>7</v>
      </c>
      <c r="D7" s="21" t="s">
        <v>67</v>
      </c>
    </row>
    <row r="8" spans="1:4" x14ac:dyDescent="0.25">
      <c r="A8" s="2">
        <v>6</v>
      </c>
      <c r="B8" s="2" t="s">
        <v>8</v>
      </c>
      <c r="C8" s="2" t="s">
        <v>1</v>
      </c>
      <c r="D8" s="21" t="s">
        <v>67</v>
      </c>
    </row>
    <row r="9" spans="1:4" x14ac:dyDescent="0.25">
      <c r="A9" s="3">
        <v>7</v>
      </c>
      <c r="B9" s="3" t="s">
        <v>9</v>
      </c>
      <c r="C9" s="3" t="s">
        <v>1</v>
      </c>
      <c r="D9" s="22" t="s">
        <v>67</v>
      </c>
    </row>
    <row r="10" spans="1:4" x14ac:dyDescent="0.25">
      <c r="A10" s="3">
        <v>8</v>
      </c>
      <c r="B10" s="3" t="s">
        <v>10</v>
      </c>
      <c r="C10" s="3" t="s">
        <v>1</v>
      </c>
      <c r="D10" s="22" t="s">
        <v>67</v>
      </c>
    </row>
    <row r="11" spans="1:4" x14ac:dyDescent="0.25">
      <c r="A11" s="3">
        <v>9</v>
      </c>
      <c r="B11" s="3" t="s">
        <v>11</v>
      </c>
      <c r="C11" s="3" t="s">
        <v>12</v>
      </c>
      <c r="D11" s="22" t="s">
        <v>67</v>
      </c>
    </row>
    <row r="12" spans="1:4" x14ac:dyDescent="0.25">
      <c r="A12" s="3">
        <v>10</v>
      </c>
      <c r="B12" s="3" t="s">
        <v>33</v>
      </c>
      <c r="C12" s="3" t="s">
        <v>1</v>
      </c>
      <c r="D12" s="22" t="s">
        <v>67</v>
      </c>
    </row>
    <row r="13" spans="1:4" x14ac:dyDescent="0.25">
      <c r="A13" s="3">
        <v>11</v>
      </c>
      <c r="B13" s="3" t="s">
        <v>36</v>
      </c>
      <c r="C13" s="3" t="s">
        <v>12</v>
      </c>
      <c r="D13" s="22" t="s">
        <v>67</v>
      </c>
    </row>
    <row r="14" spans="1:4" x14ac:dyDescent="0.25">
      <c r="A14" s="3">
        <v>12</v>
      </c>
      <c r="B14" s="3" t="s">
        <v>34</v>
      </c>
      <c r="C14" s="3" t="s">
        <v>7</v>
      </c>
      <c r="D14" s="22" t="s">
        <v>67</v>
      </c>
    </row>
    <row r="15" spans="1:4" x14ac:dyDescent="0.25">
      <c r="A15" s="3">
        <v>13</v>
      </c>
      <c r="B15" s="3" t="s">
        <v>37</v>
      </c>
      <c r="C15" s="3" t="s">
        <v>12</v>
      </c>
      <c r="D15" s="22" t="s">
        <v>67</v>
      </c>
    </row>
    <row r="16" spans="1:4" x14ac:dyDescent="0.25">
      <c r="A16" s="4">
        <v>14</v>
      </c>
      <c r="B16" s="4" t="s">
        <v>13</v>
      </c>
      <c r="C16" s="4" t="s">
        <v>1</v>
      </c>
      <c r="D16" s="10" t="s">
        <v>67</v>
      </c>
    </row>
    <row r="17" spans="1:4" x14ac:dyDescent="0.25">
      <c r="A17" s="4">
        <v>15</v>
      </c>
      <c r="B17" s="4" t="s">
        <v>35</v>
      </c>
      <c r="C17" s="4" t="s">
        <v>12</v>
      </c>
      <c r="D17" s="10" t="s">
        <v>67</v>
      </c>
    </row>
    <row r="18" spans="1:4" x14ac:dyDescent="0.25">
      <c r="A18" s="4">
        <v>16</v>
      </c>
      <c r="B18" s="4" t="s">
        <v>14</v>
      </c>
      <c r="C18" s="4" t="s">
        <v>12</v>
      </c>
      <c r="D18" s="10" t="s">
        <v>67</v>
      </c>
    </row>
    <row r="19" spans="1:4" x14ac:dyDescent="0.25">
      <c r="A19" s="4">
        <v>17</v>
      </c>
      <c r="B19" s="4" t="s">
        <v>30</v>
      </c>
      <c r="C19" s="4" t="s">
        <v>12</v>
      </c>
      <c r="D19" s="10" t="s">
        <v>67</v>
      </c>
    </row>
    <row r="20" spans="1:4" x14ac:dyDescent="0.25">
      <c r="A20" s="5">
        <v>18</v>
      </c>
      <c r="B20" s="5" t="s">
        <v>15</v>
      </c>
      <c r="C20" s="5" t="s">
        <v>1</v>
      </c>
      <c r="D20" s="11" t="s">
        <v>67</v>
      </c>
    </row>
    <row r="21" spans="1:4" x14ac:dyDescent="0.25">
      <c r="A21" s="5">
        <v>19</v>
      </c>
      <c r="B21" s="5" t="s">
        <v>18</v>
      </c>
      <c r="C21" s="5" t="s">
        <v>1</v>
      </c>
      <c r="D21" s="11" t="s">
        <v>67</v>
      </c>
    </row>
    <row r="22" spans="1:4" x14ac:dyDescent="0.25">
      <c r="A22" s="5">
        <v>20</v>
      </c>
      <c r="B22" s="5" t="s">
        <v>16</v>
      </c>
      <c r="C22" s="5" t="s">
        <v>12</v>
      </c>
      <c r="D22" s="11" t="s">
        <v>67</v>
      </c>
    </row>
    <row r="23" spans="1:4" x14ac:dyDescent="0.25">
      <c r="A23" s="5">
        <v>21</v>
      </c>
      <c r="B23" s="5" t="s">
        <v>17</v>
      </c>
      <c r="C23" s="5" t="s">
        <v>12</v>
      </c>
      <c r="D23" s="11" t="s">
        <v>67</v>
      </c>
    </row>
    <row r="24" spans="1:4" x14ac:dyDescent="0.25">
      <c r="A24" s="5">
        <v>22</v>
      </c>
      <c r="B24" s="5" t="s">
        <v>31</v>
      </c>
      <c r="C24" s="5" t="s">
        <v>12</v>
      </c>
      <c r="D24" s="11" t="s">
        <v>67</v>
      </c>
    </row>
    <row r="25" spans="1:4" x14ac:dyDescent="0.25">
      <c r="A25" s="6">
        <v>23</v>
      </c>
      <c r="B25" s="6" t="s">
        <v>19</v>
      </c>
      <c r="C25" s="6" t="s">
        <v>7</v>
      </c>
      <c r="D25" s="12" t="s">
        <v>67</v>
      </c>
    </row>
    <row r="26" spans="1:4" x14ac:dyDescent="0.25">
      <c r="A26" s="6">
        <v>24</v>
      </c>
      <c r="B26" s="6" t="s">
        <v>20</v>
      </c>
      <c r="C26" s="6" t="s">
        <v>7</v>
      </c>
      <c r="D26" s="12" t="s">
        <v>67</v>
      </c>
    </row>
    <row r="27" spans="1:4" x14ac:dyDescent="0.25">
      <c r="A27" s="6">
        <v>25</v>
      </c>
      <c r="B27" s="6" t="s">
        <v>21</v>
      </c>
      <c r="C27" s="6" t="s">
        <v>7</v>
      </c>
      <c r="D27" s="12" t="s">
        <v>67</v>
      </c>
    </row>
    <row r="28" spans="1:4" x14ac:dyDescent="0.25">
      <c r="A28" s="7">
        <v>26</v>
      </c>
      <c r="B28" s="7" t="s">
        <v>22</v>
      </c>
      <c r="C28" s="7" t="s">
        <v>7</v>
      </c>
      <c r="D28" s="23" t="s">
        <v>67</v>
      </c>
    </row>
    <row r="29" spans="1:4" x14ac:dyDescent="0.25">
      <c r="A29" s="7">
        <v>27</v>
      </c>
      <c r="B29" s="7" t="s">
        <v>23</v>
      </c>
      <c r="C29" s="7" t="s">
        <v>12</v>
      </c>
      <c r="D29" s="23" t="s">
        <v>67</v>
      </c>
    </row>
    <row r="30" spans="1:4" x14ac:dyDescent="0.25">
      <c r="A30" s="7">
        <v>28</v>
      </c>
      <c r="B30" s="7" t="s">
        <v>24</v>
      </c>
      <c r="C30" s="7" t="s">
        <v>7</v>
      </c>
      <c r="D30" s="23" t="s">
        <v>67</v>
      </c>
    </row>
    <row r="31" spans="1:4" x14ac:dyDescent="0.25">
      <c r="A31" s="7">
        <v>29</v>
      </c>
      <c r="B31" s="7" t="s">
        <v>25</v>
      </c>
      <c r="C31" s="7" t="s">
        <v>12</v>
      </c>
      <c r="D31" s="23" t="s">
        <v>68</v>
      </c>
    </row>
    <row r="32" spans="1:4" x14ac:dyDescent="0.25">
      <c r="A32" s="7">
        <v>30</v>
      </c>
      <c r="B32" s="7" t="s">
        <v>26</v>
      </c>
      <c r="C32" s="7" t="s">
        <v>7</v>
      </c>
      <c r="D32" s="23" t="s">
        <v>67</v>
      </c>
    </row>
    <row r="33" spans="1:4" x14ac:dyDescent="0.25">
      <c r="A33" s="7">
        <v>31</v>
      </c>
      <c r="B33" s="7" t="s">
        <v>27</v>
      </c>
      <c r="C33" s="7" t="s">
        <v>12</v>
      </c>
      <c r="D33" s="23" t="s">
        <v>68</v>
      </c>
    </row>
    <row r="34" spans="1:4" x14ac:dyDescent="0.25">
      <c r="A34" s="7">
        <v>32</v>
      </c>
      <c r="B34" s="7" t="s">
        <v>28</v>
      </c>
      <c r="C34" s="7" t="s">
        <v>12</v>
      </c>
      <c r="D34" s="23" t="s">
        <v>67</v>
      </c>
    </row>
    <row r="35" spans="1:4" x14ac:dyDescent="0.25">
      <c r="A35" s="7">
        <v>33</v>
      </c>
      <c r="B35" s="7" t="s">
        <v>29</v>
      </c>
      <c r="C35" s="7" t="s">
        <v>12</v>
      </c>
      <c r="D35" s="23" t="s">
        <v>68</v>
      </c>
    </row>
    <row r="36" spans="1:4" x14ac:dyDescent="0.25">
      <c r="A36" s="7">
        <v>34</v>
      </c>
      <c r="B36" s="7" t="s">
        <v>64</v>
      </c>
      <c r="C36" s="7" t="s">
        <v>12</v>
      </c>
      <c r="D36" s="23" t="s">
        <v>68</v>
      </c>
    </row>
    <row r="37" spans="1:4" x14ac:dyDescent="0.25">
      <c r="A37" s="8">
        <v>35</v>
      </c>
      <c r="B37" s="8" t="s">
        <v>32</v>
      </c>
      <c r="C37" s="8" t="s">
        <v>7</v>
      </c>
      <c r="D37" s="13" t="s">
        <v>67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9" sqref="E19"/>
    </sheetView>
  </sheetViews>
  <sheetFormatPr defaultRowHeight="15" x14ac:dyDescent="0.25"/>
  <cols>
    <col min="1" max="1" width="5.140625" bestFit="1" customWidth="1"/>
    <col min="2" max="2" width="13.42578125" bestFit="1" customWidth="1"/>
  </cols>
  <sheetData>
    <row r="1" spans="1:2" x14ac:dyDescent="0.25">
      <c r="A1" s="53" t="s">
        <v>88</v>
      </c>
      <c r="B1" s="53"/>
    </row>
    <row r="2" spans="1:2" x14ac:dyDescent="0.25">
      <c r="A2" s="25" t="s">
        <v>69</v>
      </c>
      <c r="B2" s="25" t="s">
        <v>89</v>
      </c>
    </row>
    <row r="3" spans="1:2" x14ac:dyDescent="0.25">
      <c r="A3" s="1">
        <v>1</v>
      </c>
      <c r="B3" s="1" t="s">
        <v>0</v>
      </c>
    </row>
    <row r="4" spans="1:2" x14ac:dyDescent="0.25">
      <c r="A4" s="1">
        <v>2</v>
      </c>
      <c r="B4" s="1" t="s">
        <v>3</v>
      </c>
    </row>
    <row r="5" spans="1:2" x14ac:dyDescent="0.25">
      <c r="A5" s="1">
        <v>3</v>
      </c>
      <c r="B5" s="1" t="s">
        <v>4</v>
      </c>
    </row>
    <row r="6" spans="1:2" x14ac:dyDescent="0.25">
      <c r="A6" s="1">
        <v>4</v>
      </c>
      <c r="B6" s="1" t="s">
        <v>81</v>
      </c>
    </row>
    <row r="7" spans="1:2" x14ac:dyDescent="0.25">
      <c r="A7" s="1">
        <v>5</v>
      </c>
      <c r="B7" s="1" t="s">
        <v>82</v>
      </c>
    </row>
    <row r="8" spans="1:2" x14ac:dyDescent="0.25">
      <c r="A8" s="1">
        <v>6</v>
      </c>
      <c r="B8" s="1" t="s">
        <v>5</v>
      </c>
    </row>
    <row r="9" spans="1:2" x14ac:dyDescent="0.25">
      <c r="A9" s="1">
        <v>7</v>
      </c>
      <c r="B9" s="1" t="s">
        <v>11</v>
      </c>
    </row>
    <row r="10" spans="1:2" x14ac:dyDescent="0.25">
      <c r="A10" s="1">
        <v>8</v>
      </c>
      <c r="B10" s="1" t="s">
        <v>13</v>
      </c>
    </row>
    <row r="11" spans="1:2" x14ac:dyDescent="0.25">
      <c r="A11" s="1">
        <v>9</v>
      </c>
      <c r="B11" s="1" t="s">
        <v>83</v>
      </c>
    </row>
    <row r="12" spans="1:2" x14ac:dyDescent="0.25">
      <c r="A12" s="1">
        <v>10</v>
      </c>
      <c r="B12" s="1" t="s">
        <v>84</v>
      </c>
    </row>
    <row r="13" spans="1:2" x14ac:dyDescent="0.25">
      <c r="A13" s="1">
        <v>11</v>
      </c>
      <c r="B13" s="1" t="s">
        <v>85</v>
      </c>
    </row>
    <row r="14" spans="1:2" x14ac:dyDescent="0.25">
      <c r="A14" s="1">
        <v>12</v>
      </c>
      <c r="B14" s="1" t="s">
        <v>86</v>
      </c>
    </row>
    <row r="15" spans="1:2" x14ac:dyDescent="0.25">
      <c r="A15" s="1">
        <v>13</v>
      </c>
      <c r="B15" s="1" t="s">
        <v>87</v>
      </c>
    </row>
    <row r="16" spans="1:2" x14ac:dyDescent="0.25">
      <c r="A16" s="1">
        <v>14</v>
      </c>
      <c r="B16" s="1" t="s">
        <v>18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J12" sqref="J12"/>
    </sheetView>
  </sheetViews>
  <sheetFormatPr defaultRowHeight="15" x14ac:dyDescent="0.25"/>
  <cols>
    <col min="1" max="1" width="19.28515625" bestFit="1" customWidth="1"/>
    <col min="2" max="2" width="13.140625" bestFit="1" customWidth="1"/>
    <col min="3" max="3" width="12.7109375" bestFit="1" customWidth="1"/>
    <col min="5" max="5" width="14.28515625" bestFit="1" customWidth="1"/>
    <col min="6" max="6" width="13.140625" bestFit="1" customWidth="1"/>
    <col min="7" max="7" width="12" bestFit="1" customWidth="1"/>
  </cols>
  <sheetData>
    <row r="1" spans="1:7" x14ac:dyDescent="0.25">
      <c r="A1" s="52" t="s">
        <v>95</v>
      </c>
      <c r="B1" s="52"/>
      <c r="C1" s="52"/>
      <c r="E1" s="52" t="s">
        <v>98</v>
      </c>
      <c r="F1" s="52"/>
      <c r="G1" s="52"/>
    </row>
    <row r="2" spans="1:7" x14ac:dyDescent="0.25">
      <c r="A2" s="24" t="s">
        <v>96</v>
      </c>
      <c r="B2" s="24" t="s">
        <v>97</v>
      </c>
      <c r="C2" s="24" t="s">
        <v>139</v>
      </c>
      <c r="E2" s="24" t="s">
        <v>96</v>
      </c>
      <c r="F2" s="24" t="s">
        <v>97</v>
      </c>
      <c r="G2" s="24" t="s">
        <v>139</v>
      </c>
    </row>
    <row r="3" spans="1:7" x14ac:dyDescent="0.25">
      <c r="A3" s="1" t="s">
        <v>99</v>
      </c>
      <c r="B3" s="1" t="s">
        <v>103</v>
      </c>
      <c r="C3" s="1">
        <v>1</v>
      </c>
      <c r="E3" s="1" t="s">
        <v>99</v>
      </c>
      <c r="F3" s="1" t="s">
        <v>103</v>
      </c>
      <c r="G3" s="1">
        <v>1</v>
      </c>
    </row>
    <row r="4" spans="1:7" x14ac:dyDescent="0.25">
      <c r="A4" s="1" t="s">
        <v>102</v>
      </c>
      <c r="B4" s="1" t="s">
        <v>104</v>
      </c>
      <c r="C4" s="1">
        <v>1</v>
      </c>
      <c r="E4" s="1" t="s">
        <v>155</v>
      </c>
      <c r="F4" s="1" t="s">
        <v>103</v>
      </c>
      <c r="G4" s="1">
        <v>1</v>
      </c>
    </row>
    <row r="5" spans="1:7" x14ac:dyDescent="0.25">
      <c r="A5" s="1" t="s">
        <v>100</v>
      </c>
      <c r="B5" s="1" t="s">
        <v>105</v>
      </c>
      <c r="C5" s="1" t="s">
        <v>140</v>
      </c>
      <c r="E5" s="1" t="s">
        <v>156</v>
      </c>
      <c r="F5" s="1" t="s">
        <v>103</v>
      </c>
      <c r="G5" s="1">
        <v>20</v>
      </c>
    </row>
    <row r="6" spans="1:7" x14ac:dyDescent="0.25">
      <c r="A6" s="1" t="s">
        <v>101</v>
      </c>
      <c r="B6" s="1" t="s">
        <v>106</v>
      </c>
      <c r="C6" s="30">
        <v>42254</v>
      </c>
      <c r="E6" s="1" t="s">
        <v>157</v>
      </c>
      <c r="F6" s="1" t="s">
        <v>104</v>
      </c>
      <c r="G6" s="1" t="s">
        <v>40</v>
      </c>
    </row>
    <row r="7" spans="1:7" x14ac:dyDescent="0.25">
      <c r="A7" s="29" t="s">
        <v>123</v>
      </c>
      <c r="B7" s="1" t="s">
        <v>135</v>
      </c>
      <c r="C7" s="1" t="s">
        <v>141</v>
      </c>
      <c r="E7" s="1" t="s">
        <v>158</v>
      </c>
      <c r="F7" s="1" t="s">
        <v>168</v>
      </c>
      <c r="G7" s="1" t="s">
        <v>173</v>
      </c>
    </row>
    <row r="8" spans="1:7" x14ac:dyDescent="0.25">
      <c r="A8" s="1" t="s">
        <v>113</v>
      </c>
      <c r="B8" s="1" t="s">
        <v>105</v>
      </c>
      <c r="C8" s="1">
        <v>1</v>
      </c>
      <c r="E8" s="1" t="s">
        <v>159</v>
      </c>
      <c r="F8" s="1" t="s">
        <v>169</v>
      </c>
      <c r="G8" s="31">
        <v>44166</v>
      </c>
    </row>
    <row r="9" spans="1:7" x14ac:dyDescent="0.25">
      <c r="A9" s="1" t="s">
        <v>114</v>
      </c>
      <c r="B9" s="1" t="s">
        <v>105</v>
      </c>
      <c r="C9" s="1">
        <v>1</v>
      </c>
      <c r="E9" s="1" t="s">
        <v>112</v>
      </c>
      <c r="F9" s="1" t="s">
        <v>168</v>
      </c>
      <c r="G9" s="1" t="s">
        <v>174</v>
      </c>
    </row>
    <row r="10" spans="1:7" x14ac:dyDescent="0.25">
      <c r="A10" s="1" t="s">
        <v>116</v>
      </c>
      <c r="B10" s="1" t="s">
        <v>135</v>
      </c>
      <c r="C10" s="1" t="s">
        <v>147</v>
      </c>
      <c r="E10" s="1" t="s">
        <v>9</v>
      </c>
      <c r="F10" s="1" t="s">
        <v>170</v>
      </c>
      <c r="G10" s="1">
        <v>10</v>
      </c>
    </row>
    <row r="11" spans="1:7" x14ac:dyDescent="0.25">
      <c r="A11" s="1" t="s">
        <v>115</v>
      </c>
      <c r="B11" s="1" t="s">
        <v>135</v>
      </c>
      <c r="C11" s="1" t="s">
        <v>142</v>
      </c>
      <c r="E11" s="1" t="s">
        <v>160</v>
      </c>
      <c r="F11" s="1" t="s">
        <v>137</v>
      </c>
      <c r="G11" s="1">
        <v>80</v>
      </c>
    </row>
    <row r="12" spans="1:7" x14ac:dyDescent="0.25">
      <c r="A12" s="1" t="s">
        <v>117</v>
      </c>
      <c r="B12" s="1" t="s">
        <v>135</v>
      </c>
      <c r="C12" s="1" t="s">
        <v>143</v>
      </c>
      <c r="E12" s="28" t="s">
        <v>172</v>
      </c>
      <c r="F12" s="1" t="s">
        <v>136</v>
      </c>
      <c r="G12" s="1">
        <v>800</v>
      </c>
    </row>
    <row r="13" spans="1:7" x14ac:dyDescent="0.25">
      <c r="A13" s="1" t="s">
        <v>107</v>
      </c>
      <c r="B13" s="1" t="s">
        <v>136</v>
      </c>
      <c r="C13" s="1">
        <v>1000</v>
      </c>
      <c r="E13" s="1" t="s">
        <v>15</v>
      </c>
      <c r="F13" s="1" t="s">
        <v>137</v>
      </c>
      <c r="G13" s="1">
        <v>100</v>
      </c>
    </row>
    <row r="14" spans="1:7" x14ac:dyDescent="0.25">
      <c r="A14" s="29" t="s">
        <v>122</v>
      </c>
      <c r="B14" s="1" t="s">
        <v>137</v>
      </c>
      <c r="C14" s="1">
        <v>0</v>
      </c>
      <c r="E14" s="28" t="s">
        <v>16</v>
      </c>
      <c r="F14" s="1" t="s">
        <v>136</v>
      </c>
      <c r="G14" s="1">
        <v>1000</v>
      </c>
    </row>
    <row r="15" spans="1:7" x14ac:dyDescent="0.25">
      <c r="A15" s="1" t="s">
        <v>108</v>
      </c>
      <c r="B15" s="1" t="s">
        <v>136</v>
      </c>
      <c r="C15" s="1">
        <v>0</v>
      </c>
      <c r="E15" s="1" t="s">
        <v>161</v>
      </c>
      <c r="F15" s="1" t="s">
        <v>137</v>
      </c>
      <c r="G15" s="1">
        <v>5.5</v>
      </c>
    </row>
    <row r="16" spans="1:7" x14ac:dyDescent="0.25">
      <c r="A16" s="1" t="s">
        <v>109</v>
      </c>
      <c r="B16" s="1" t="s">
        <v>136</v>
      </c>
      <c r="C16" s="1">
        <v>0</v>
      </c>
      <c r="E16" s="1" t="s">
        <v>162</v>
      </c>
      <c r="F16" s="1" t="s">
        <v>136</v>
      </c>
      <c r="G16" s="1">
        <v>50</v>
      </c>
    </row>
    <row r="17" spans="1:7" x14ac:dyDescent="0.25">
      <c r="A17" s="1" t="s">
        <v>110</v>
      </c>
      <c r="B17" s="1" t="s">
        <v>136</v>
      </c>
      <c r="C17" s="1">
        <v>800</v>
      </c>
      <c r="E17" s="1" t="s">
        <v>163</v>
      </c>
      <c r="F17" s="1" t="s">
        <v>137</v>
      </c>
      <c r="G17" s="1">
        <v>0</v>
      </c>
    </row>
    <row r="18" spans="1:7" x14ac:dyDescent="0.25">
      <c r="A18" s="1" t="s">
        <v>132</v>
      </c>
      <c r="B18" s="1" t="s">
        <v>136</v>
      </c>
      <c r="C18" s="1">
        <f>+C13*5%</f>
        <v>50</v>
      </c>
      <c r="E18" s="1" t="s">
        <v>164</v>
      </c>
      <c r="F18" s="1" t="s">
        <v>136</v>
      </c>
      <c r="G18" s="1">
        <v>0</v>
      </c>
    </row>
    <row r="19" spans="1:7" x14ac:dyDescent="0.25">
      <c r="A19" s="29" t="s">
        <v>124</v>
      </c>
      <c r="B19" s="1" t="s">
        <v>137</v>
      </c>
      <c r="C19" s="1">
        <v>0</v>
      </c>
      <c r="E19" s="1" t="s">
        <v>165</v>
      </c>
      <c r="F19" s="1" t="s">
        <v>171</v>
      </c>
      <c r="G19" s="1" t="s">
        <v>46</v>
      </c>
    </row>
    <row r="20" spans="1:7" x14ac:dyDescent="0.25">
      <c r="A20" s="1" t="s">
        <v>111</v>
      </c>
      <c r="B20" s="1" t="s">
        <v>105</v>
      </c>
      <c r="C20" s="1" t="s">
        <v>144</v>
      </c>
      <c r="E20" s="1" t="s">
        <v>166</v>
      </c>
      <c r="F20" s="1" t="s">
        <v>171</v>
      </c>
      <c r="G20" s="1" t="s">
        <v>46</v>
      </c>
    </row>
    <row r="21" spans="1:7" x14ac:dyDescent="0.25">
      <c r="A21" s="1" t="s">
        <v>118</v>
      </c>
      <c r="B21" s="1" t="s">
        <v>138</v>
      </c>
      <c r="C21" s="1" t="s">
        <v>149</v>
      </c>
      <c r="E21" s="1" t="s">
        <v>167</v>
      </c>
      <c r="F21" s="1" t="s">
        <v>104</v>
      </c>
      <c r="G21" s="1">
        <v>20</v>
      </c>
    </row>
    <row r="22" spans="1:7" x14ac:dyDescent="0.25">
      <c r="A22" s="1" t="s">
        <v>119</v>
      </c>
      <c r="B22" s="1" t="s">
        <v>138</v>
      </c>
      <c r="C22" s="1" t="s">
        <v>148</v>
      </c>
      <c r="E22" s="1"/>
      <c r="F22" s="1"/>
      <c r="G22" s="1"/>
    </row>
    <row r="23" spans="1:7" x14ac:dyDescent="0.25">
      <c r="A23" s="1" t="s">
        <v>120</v>
      </c>
      <c r="B23" s="1" t="s">
        <v>105</v>
      </c>
      <c r="C23" s="1" t="s">
        <v>146</v>
      </c>
      <c r="E23" s="1"/>
      <c r="F23" s="1"/>
      <c r="G23" s="1"/>
    </row>
    <row r="24" spans="1:7" x14ac:dyDescent="0.25">
      <c r="A24" s="1" t="s">
        <v>121</v>
      </c>
      <c r="B24" s="1" t="s">
        <v>138</v>
      </c>
      <c r="C24" s="1" t="s">
        <v>145</v>
      </c>
      <c r="E24" s="1"/>
      <c r="F24" s="1"/>
      <c r="G24" s="1"/>
    </row>
    <row r="25" spans="1:7" x14ac:dyDescent="0.25">
      <c r="A25" s="29" t="s">
        <v>125</v>
      </c>
      <c r="B25" s="1" t="s">
        <v>138</v>
      </c>
      <c r="C25" s="1" t="s">
        <v>46</v>
      </c>
    </row>
    <row r="26" spans="1:7" x14ac:dyDescent="0.25">
      <c r="A26" s="29" t="s">
        <v>134</v>
      </c>
      <c r="B26" s="1" t="s">
        <v>106</v>
      </c>
      <c r="C26" s="30" t="s">
        <v>150</v>
      </c>
    </row>
    <row r="27" spans="1:7" x14ac:dyDescent="0.25">
      <c r="A27" s="29" t="s">
        <v>154</v>
      </c>
      <c r="B27" s="1" t="s">
        <v>105</v>
      </c>
      <c r="C27" s="30" t="s">
        <v>150</v>
      </c>
    </row>
    <row r="28" spans="1:7" x14ac:dyDescent="0.25">
      <c r="A28" s="29" t="s">
        <v>127</v>
      </c>
      <c r="B28" s="1" t="s">
        <v>138</v>
      </c>
      <c r="C28" s="1" t="s">
        <v>44</v>
      </c>
    </row>
    <row r="29" spans="1:7" x14ac:dyDescent="0.25">
      <c r="A29" s="29" t="s">
        <v>128</v>
      </c>
      <c r="B29" s="1" t="s">
        <v>106</v>
      </c>
      <c r="C29" s="30">
        <v>42254</v>
      </c>
    </row>
    <row r="30" spans="1:7" x14ac:dyDescent="0.25">
      <c r="A30" s="29" t="s">
        <v>129</v>
      </c>
      <c r="B30" s="1" t="s">
        <v>105</v>
      </c>
      <c r="C30" s="1" t="s">
        <v>144</v>
      </c>
    </row>
    <row r="31" spans="1:7" x14ac:dyDescent="0.25">
      <c r="A31" s="29" t="s">
        <v>130</v>
      </c>
      <c r="B31" s="1" t="s">
        <v>135</v>
      </c>
      <c r="C31" s="1" t="s">
        <v>151</v>
      </c>
    </row>
    <row r="32" spans="1:7" x14ac:dyDescent="0.25">
      <c r="A32" s="29" t="s">
        <v>131</v>
      </c>
      <c r="B32" s="1" t="s">
        <v>138</v>
      </c>
      <c r="C32" s="1" t="s">
        <v>152</v>
      </c>
    </row>
    <row r="33" spans="1:3" x14ac:dyDescent="0.25">
      <c r="A33" s="29" t="s">
        <v>133</v>
      </c>
      <c r="B33" s="1" t="s">
        <v>105</v>
      </c>
      <c r="C33" s="1" t="s">
        <v>153</v>
      </c>
    </row>
    <row r="34" spans="1:3" x14ac:dyDescent="0.25">
      <c r="A34" s="29" t="s">
        <v>126</v>
      </c>
      <c r="B34" s="1" t="s">
        <v>105</v>
      </c>
      <c r="C34" s="1">
        <v>9739459552</v>
      </c>
    </row>
  </sheetData>
  <mergeCells count="2">
    <mergeCell ref="E1:G1"/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4" workbookViewId="0">
      <selection sqref="A1:A36"/>
    </sheetView>
  </sheetViews>
  <sheetFormatPr defaultRowHeight="15" x14ac:dyDescent="0.25"/>
  <cols>
    <col min="1" max="1" width="19.140625" bestFit="1" customWidth="1"/>
    <col min="4" max="4" width="10.42578125" bestFit="1" customWidth="1"/>
    <col min="5" max="5" width="9" bestFit="1" customWidth="1"/>
    <col min="6" max="7" width="10.42578125" bestFit="1" customWidth="1"/>
  </cols>
  <sheetData>
    <row r="1" spans="1:7" x14ac:dyDescent="0.25">
      <c r="A1" t="s">
        <v>178</v>
      </c>
    </row>
    <row r="2" spans="1:7" x14ac:dyDescent="0.25">
      <c r="A2" t="s">
        <v>179</v>
      </c>
    </row>
    <row r="3" spans="1:7" x14ac:dyDescent="0.25">
      <c r="A3" t="s">
        <v>180</v>
      </c>
    </row>
    <row r="4" spans="1:7" x14ac:dyDescent="0.25">
      <c r="A4" t="s">
        <v>181</v>
      </c>
    </row>
    <row r="5" spans="1:7" x14ac:dyDescent="0.25">
      <c r="A5" t="s">
        <v>158</v>
      </c>
      <c r="D5" s="32"/>
      <c r="E5" s="33"/>
      <c r="F5" s="32"/>
      <c r="G5" s="32"/>
    </row>
    <row r="6" spans="1:7" x14ac:dyDescent="0.25">
      <c r="A6" t="s">
        <v>182</v>
      </c>
      <c r="F6" s="33"/>
      <c r="G6" s="33"/>
    </row>
    <row r="7" spans="1:7" x14ac:dyDescent="0.25">
      <c r="A7" t="s">
        <v>183</v>
      </c>
    </row>
    <row r="8" spans="1:7" x14ac:dyDescent="0.25">
      <c r="A8" t="s">
        <v>184</v>
      </c>
    </row>
    <row r="9" spans="1:7" x14ac:dyDescent="0.25">
      <c r="A9" t="s">
        <v>185</v>
      </c>
    </row>
    <row r="10" spans="1:7" x14ac:dyDescent="0.25">
      <c r="A10" t="s">
        <v>159</v>
      </c>
    </row>
    <row r="11" spans="1:7" x14ac:dyDescent="0.25">
      <c r="A11" t="s">
        <v>5</v>
      </c>
    </row>
    <row r="12" spans="1:7" x14ac:dyDescent="0.25">
      <c r="A12" t="s">
        <v>186</v>
      </c>
    </row>
    <row r="13" spans="1:7" x14ac:dyDescent="0.25">
      <c r="A13" t="s">
        <v>160</v>
      </c>
    </row>
    <row r="14" spans="1:7" x14ac:dyDescent="0.25">
      <c r="A14" t="s">
        <v>15</v>
      </c>
    </row>
    <row r="15" spans="1:7" x14ac:dyDescent="0.25">
      <c r="A15" t="s">
        <v>187</v>
      </c>
    </row>
    <row r="16" spans="1:7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  <row r="23" spans="1:1" x14ac:dyDescent="0.25">
      <c r="A23" t="s">
        <v>195</v>
      </c>
    </row>
    <row r="24" spans="1:1" x14ac:dyDescent="0.25">
      <c r="A24" t="s">
        <v>196</v>
      </c>
    </row>
    <row r="25" spans="1:1" x14ac:dyDescent="0.25">
      <c r="A25" t="s">
        <v>197</v>
      </c>
    </row>
    <row r="26" spans="1:1" x14ac:dyDescent="0.25">
      <c r="A26" t="s">
        <v>198</v>
      </c>
    </row>
    <row r="27" spans="1:1" x14ac:dyDescent="0.25">
      <c r="A27" t="s">
        <v>199</v>
      </c>
    </row>
    <row r="28" spans="1:1" x14ac:dyDescent="0.25">
      <c r="A28" t="s">
        <v>200</v>
      </c>
    </row>
    <row r="29" spans="1:1" x14ac:dyDescent="0.25">
      <c r="A29" t="s">
        <v>201</v>
      </c>
    </row>
    <row r="30" spans="1:1" x14ac:dyDescent="0.25">
      <c r="A30" t="s">
        <v>202</v>
      </c>
    </row>
    <row r="31" spans="1:1" x14ac:dyDescent="0.25">
      <c r="A31" t="s">
        <v>203</v>
      </c>
    </row>
    <row r="32" spans="1:1" x14ac:dyDescent="0.25">
      <c r="A32" t="s">
        <v>204</v>
      </c>
    </row>
    <row r="33" spans="1:1" x14ac:dyDescent="0.25">
      <c r="A33" t="s">
        <v>205</v>
      </c>
    </row>
    <row r="34" spans="1:1" x14ac:dyDescent="0.25">
      <c r="A34" t="s">
        <v>206</v>
      </c>
    </row>
    <row r="35" spans="1:1" x14ac:dyDescent="0.25">
      <c r="A35" t="s">
        <v>207</v>
      </c>
    </row>
    <row r="36" spans="1:1" x14ac:dyDescent="0.25">
      <c r="A36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Pharmacy Calculations</vt:lpstr>
      <vt:lpstr>Purchase Details Columns</vt:lpstr>
      <vt:lpstr>Opening Stock</vt:lpstr>
      <vt:lpstr>Sales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Daria-3</dc:creator>
  <cp:lastModifiedBy>Daria-3</cp:lastModifiedBy>
  <dcterms:created xsi:type="dcterms:W3CDTF">2015-09-04T09:37:44Z</dcterms:created>
  <dcterms:modified xsi:type="dcterms:W3CDTF">2015-09-08T09:35:53Z</dcterms:modified>
</cp:coreProperties>
</file>